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<sst xmlns="http://schemas.openxmlformats.org/spreadsheetml/2006/main" count="537" uniqueCount="256">
  <si>
    <t xml:space="preserve">id</t>
  </si>
  <si>
    <t xml:space="preserve">date</t>
  </si>
  <si>
    <t xml:space="preserve">price</t>
  </si>
  <si>
    <t xml:space="preserve">bedrooms</t>
  </si>
  <si>
    <t xml:space="preserve">bathrooms</t>
  </si>
  <si>
    <t xml:space="preserve">sqft_living</t>
  </si>
  <si>
    <t xml:space="preserve">sqft_lot</t>
  </si>
  <si>
    <t xml:space="preserve">floors</t>
  </si>
  <si>
    <t xml:space="preserve">waterfront</t>
  </si>
  <si>
    <t xml:space="preserve">view</t>
  </si>
  <si>
    <t xml:space="preserve">condition</t>
  </si>
  <si>
    <t xml:space="preserve">grade</t>
  </si>
  <si>
    <t xml:space="preserve">sqft_above</t>
  </si>
  <si>
    <t xml:space="preserve">sqft_basement</t>
  </si>
  <si>
    <t xml:space="preserve">yr_built</t>
  </si>
  <si>
    <t xml:space="preserve">yr_renovated</t>
  </si>
  <si>
    <t xml:space="preserve">zipcode</t>
  </si>
  <si>
    <t xml:space="preserve">lat</t>
  </si>
  <si>
    <t xml:space="preserve">long</t>
  </si>
  <si>
    <t xml:space="preserve">sqft_living15</t>
  </si>
  <si>
    <t xml:space="preserve">sqft_lot15</t>
  </si>
  <si>
    <t xml:space="preserve">Preço por área construida</t>
  </si>
  <si>
    <t xml:space="preserve">Caro</t>
  </si>
  <si>
    <t xml:space="preserve">20150218T000000</t>
  </si>
  <si>
    <t xml:space="preserve">20141007T000000</t>
  </si>
  <si>
    <t xml:space="preserve">20140715T000000</t>
  </si>
  <si>
    <t xml:space="preserve">20140505T000000</t>
  </si>
  <si>
    <t xml:space="preserve">20140515T000000</t>
  </si>
  <si>
    <t xml:space="preserve">20140929T000000</t>
  </si>
  <si>
    <t xml:space="preserve">20141216T000000</t>
  </si>
  <si>
    <t xml:space="preserve">20140624T000000</t>
  </si>
  <si>
    <t xml:space="preserve">20140612T000000</t>
  </si>
  <si>
    <t xml:space="preserve">20141001T000000</t>
  </si>
  <si>
    <t xml:space="preserve">20140821T000000</t>
  </si>
  <si>
    <t xml:space="preserve">20150213T000000</t>
  </si>
  <si>
    <t xml:space="preserve">20141014T000000</t>
  </si>
  <si>
    <t xml:space="preserve">20140811T000000</t>
  </si>
  <si>
    <t xml:space="preserve">20150410T000000</t>
  </si>
  <si>
    <t xml:space="preserve">20140613T000000</t>
  </si>
  <si>
    <t xml:space="preserve">20140708T000000</t>
  </si>
  <si>
    <t xml:space="preserve">20140610T000000</t>
  </si>
  <si>
    <t xml:space="preserve">20140722T000000</t>
  </si>
  <si>
    <t xml:space="preserve">20141104T000000</t>
  </si>
  <si>
    <t xml:space="preserve">20140623T000000</t>
  </si>
  <si>
    <t xml:space="preserve">20150211T000000</t>
  </si>
  <si>
    <t xml:space="preserve">20150413T000000</t>
  </si>
  <si>
    <t xml:space="preserve">20140806T000000</t>
  </si>
  <si>
    <t xml:space="preserve">20141030T000000</t>
  </si>
  <si>
    <t xml:space="preserve">20140513T000000</t>
  </si>
  <si>
    <t xml:space="preserve">20140717T000000</t>
  </si>
  <si>
    <t xml:space="preserve">20150414T000000</t>
  </si>
  <si>
    <t xml:space="preserve">20140711T000000</t>
  </si>
  <si>
    <t xml:space="preserve">20140723T000000</t>
  </si>
  <si>
    <t xml:space="preserve">20140528T000000</t>
  </si>
  <si>
    <t xml:space="preserve">20150310T000000</t>
  </si>
  <si>
    <t xml:space="preserve">20140728T000000</t>
  </si>
  <si>
    <t xml:space="preserve">20150330T000000</t>
  </si>
  <si>
    <t xml:space="preserve">20150217T000000</t>
  </si>
  <si>
    <t xml:space="preserve">20140509T000000</t>
  </si>
  <si>
    <t xml:space="preserve">20141211T000000</t>
  </si>
  <si>
    <t xml:space="preserve">20140609T000000</t>
  </si>
  <si>
    <t xml:space="preserve">20140529T000000</t>
  </si>
  <si>
    <t xml:space="preserve">20140521T000000</t>
  </si>
  <si>
    <t xml:space="preserve">20140718T000000</t>
  </si>
  <si>
    <t xml:space="preserve">20140620T000000</t>
  </si>
  <si>
    <t xml:space="preserve">20140707T000000</t>
  </si>
  <si>
    <t xml:space="preserve">20141029T000000</t>
  </si>
  <si>
    <t xml:space="preserve">20140701T000000</t>
  </si>
  <si>
    <t xml:space="preserve">20140514T000000</t>
  </si>
  <si>
    <t xml:space="preserve">20141114T000000</t>
  </si>
  <si>
    <t xml:space="preserve">20141210T000000</t>
  </si>
  <si>
    <t xml:space="preserve">20150212T000000</t>
  </si>
  <si>
    <t xml:space="preserve">20150221T000000</t>
  </si>
  <si>
    <t xml:space="preserve">20141020T000000</t>
  </si>
  <si>
    <t xml:space="preserve">20140805T000000</t>
  </si>
  <si>
    <t xml:space="preserve">20140601T000000</t>
  </si>
  <si>
    <t xml:space="preserve">20140605T000000</t>
  </si>
  <si>
    <t xml:space="preserve">20140815T000000</t>
  </si>
  <si>
    <t xml:space="preserve">20141217T000000</t>
  </si>
  <si>
    <t xml:space="preserve">20150317T000000</t>
  </si>
  <si>
    <t xml:space="preserve">20141208T000000</t>
  </si>
  <si>
    <t xml:space="preserve">20140926T000000</t>
  </si>
  <si>
    <t xml:space="preserve">20150105T000000</t>
  </si>
  <si>
    <t xml:space="preserve">20141203T000000</t>
  </si>
  <si>
    <t xml:space="preserve">20150331T000000</t>
  </si>
  <si>
    <t xml:space="preserve">20140814T000000</t>
  </si>
  <si>
    <t xml:space="preserve">20141016T000000</t>
  </si>
  <si>
    <t xml:space="preserve">20150504T000000</t>
  </si>
  <si>
    <t xml:space="preserve">20141006T000000</t>
  </si>
  <si>
    <t xml:space="preserve">20150325T000000</t>
  </si>
  <si>
    <t xml:space="preserve">20150412T000000</t>
  </si>
  <si>
    <t xml:space="preserve">20140602T000000</t>
  </si>
  <si>
    <t xml:space="preserve">20140819T000000</t>
  </si>
  <si>
    <t xml:space="preserve">20150422T000000</t>
  </si>
  <si>
    <t xml:space="preserve">20140808T000000</t>
  </si>
  <si>
    <t xml:space="preserve">20150204T000000</t>
  </si>
  <si>
    <t xml:space="preserve">20140502T000000</t>
  </si>
  <si>
    <t xml:space="preserve">20140516T000000</t>
  </si>
  <si>
    <t xml:space="preserve">20140618T000000</t>
  </si>
  <si>
    <t xml:space="preserve">20140523T000000</t>
  </si>
  <si>
    <t xml:space="preserve">20140827T000000</t>
  </si>
  <si>
    <t xml:space="preserve">20141118T000000</t>
  </si>
  <si>
    <t xml:space="preserve">20150416T000000</t>
  </si>
  <si>
    <t xml:space="preserve">20141013T000000</t>
  </si>
  <si>
    <t xml:space="preserve">20140626T000000</t>
  </si>
  <si>
    <t xml:space="preserve">20140801T000000</t>
  </si>
  <si>
    <t xml:space="preserve">20150122T000000</t>
  </si>
  <si>
    <t xml:space="preserve">20140804T000000</t>
  </si>
  <si>
    <t xml:space="preserve">20141209T000000</t>
  </si>
  <si>
    <t xml:space="preserve">20150415T000000</t>
  </si>
  <si>
    <t xml:space="preserve">20140625T000000</t>
  </si>
  <si>
    <t xml:space="preserve">20141113T000000</t>
  </si>
  <si>
    <t xml:space="preserve">20150303T000000</t>
  </si>
  <si>
    <t xml:space="preserve">20140725T000000</t>
  </si>
  <si>
    <t xml:space="preserve">20140730T000000</t>
  </si>
  <si>
    <t xml:space="preserve">20140918T000000</t>
  </si>
  <si>
    <t xml:space="preserve">20140531T000000</t>
  </si>
  <si>
    <t xml:space="preserve">20140915T000000</t>
  </si>
  <si>
    <t xml:space="preserve">20141226T000000</t>
  </si>
  <si>
    <t xml:space="preserve">20150304T000000</t>
  </si>
  <si>
    <t xml:space="preserve">20150511T000000</t>
  </si>
  <si>
    <t xml:space="preserve">20140924T000000</t>
  </si>
  <si>
    <t xml:space="preserve">20140817T000000</t>
  </si>
  <si>
    <t xml:space="preserve">20150429T000000</t>
  </si>
  <si>
    <t xml:space="preserve">20150127T000000</t>
  </si>
  <si>
    <t xml:space="preserve">20150406T000000</t>
  </si>
  <si>
    <t xml:space="preserve">20150129T000000</t>
  </si>
  <si>
    <t xml:space="preserve">20140512T000000</t>
  </si>
  <si>
    <t xml:space="preserve">20140820T000000</t>
  </si>
  <si>
    <t xml:space="preserve">20150327T000000</t>
  </si>
  <si>
    <t xml:space="preserve">20141021T000000</t>
  </si>
  <si>
    <t xml:space="preserve">20140606T000000</t>
  </si>
  <si>
    <t xml:space="preserve">20150313T000000</t>
  </si>
  <si>
    <t xml:space="preserve">20150305T000000</t>
  </si>
  <si>
    <t xml:space="preserve">20140616T000000</t>
  </si>
  <si>
    <t xml:space="preserve">20140716T000000</t>
  </si>
  <si>
    <t xml:space="preserve">20140905T000000</t>
  </si>
  <si>
    <t xml:space="preserve">20140812T000000</t>
  </si>
  <si>
    <t xml:space="preserve">20150508T000000</t>
  </si>
  <si>
    <t xml:space="preserve">20140923T000000</t>
  </si>
  <si>
    <t xml:space="preserve">20150114T000000</t>
  </si>
  <si>
    <t xml:space="preserve">20140909T000000</t>
  </si>
  <si>
    <t xml:space="preserve">20141105T000000</t>
  </si>
  <si>
    <t xml:space="preserve">20150126T000000</t>
  </si>
  <si>
    <t xml:space="preserve">20140617T000000</t>
  </si>
  <si>
    <t xml:space="preserve">20140709T000000</t>
  </si>
  <si>
    <t xml:space="preserve">20140912T000000</t>
  </si>
  <si>
    <t xml:space="preserve">20150113T000000</t>
  </si>
  <si>
    <t xml:space="preserve">20140829T000000</t>
  </si>
  <si>
    <t xml:space="preserve">20140627T000000</t>
  </si>
  <si>
    <t xml:space="preserve">20140729T000000</t>
  </si>
  <si>
    <t xml:space="preserve">20141229T000000</t>
  </si>
  <si>
    <t xml:space="preserve">20150319T000000</t>
  </si>
  <si>
    <t xml:space="preserve">20140530T000000</t>
  </si>
  <si>
    <t xml:space="preserve">20140522T000000</t>
  </si>
  <si>
    <t xml:space="preserve">20140724T000000</t>
  </si>
  <si>
    <t xml:space="preserve">20140916T000000</t>
  </si>
  <si>
    <t xml:space="preserve">20141120T000000</t>
  </si>
  <si>
    <t xml:space="preserve">20150116T000000</t>
  </si>
  <si>
    <t xml:space="preserve">20141009T000000</t>
  </si>
  <si>
    <t xml:space="preserve">20140822T000000</t>
  </si>
  <si>
    <t xml:space="preserve">20141119T000000</t>
  </si>
  <si>
    <t xml:space="preserve">20150409T000000</t>
  </si>
  <si>
    <t xml:space="preserve">20150210T000000</t>
  </si>
  <si>
    <t xml:space="preserve">20150402T000000</t>
  </si>
  <si>
    <t xml:space="preserve">20150407T000000</t>
  </si>
  <si>
    <t xml:space="preserve">20140506T000000</t>
  </si>
  <si>
    <t xml:space="preserve">20141106T000000</t>
  </si>
  <si>
    <t xml:space="preserve">20150427T000000</t>
  </si>
  <si>
    <t xml:space="preserve">20150501T000000</t>
  </si>
  <si>
    <t xml:space="preserve">20141111T000000</t>
  </si>
  <si>
    <t xml:space="preserve">20140903T000000</t>
  </si>
  <si>
    <t xml:space="preserve">20141205T000000</t>
  </si>
  <si>
    <t xml:space="preserve">20141110T000000</t>
  </si>
  <si>
    <t xml:space="preserve">20150107T000000</t>
  </si>
  <si>
    <t xml:space="preserve">20141117T000000</t>
  </si>
  <si>
    <t xml:space="preserve">20150206T000000</t>
  </si>
  <si>
    <t xml:space="preserve">20141101T000000</t>
  </si>
  <si>
    <t xml:space="preserve">20141008T000000</t>
  </si>
  <si>
    <t xml:space="preserve">20141121T000000</t>
  </si>
  <si>
    <t xml:space="preserve">20150423T000000</t>
  </si>
  <si>
    <t xml:space="preserve">20150430T000000</t>
  </si>
  <si>
    <t xml:space="preserve">20140519T000000</t>
  </si>
  <si>
    <t xml:space="preserve">20141224T000000</t>
  </si>
  <si>
    <t xml:space="preserve">20150108T000000</t>
  </si>
  <si>
    <t xml:space="preserve">20141026T000000</t>
  </si>
  <si>
    <t xml:space="preserve">20140919T000000</t>
  </si>
  <si>
    <t xml:space="preserve">20140813T000000</t>
  </si>
  <si>
    <t xml:space="preserve">20141112T000000</t>
  </si>
  <si>
    <t xml:space="preserve">20140925T000000</t>
  </si>
  <si>
    <t xml:space="preserve">20140714T000000</t>
  </si>
  <si>
    <t xml:space="preserve">20150128T000000</t>
  </si>
  <si>
    <t xml:space="preserve">20150424T000000</t>
  </si>
  <si>
    <t xml:space="preserve">20141204T000000</t>
  </si>
  <si>
    <t xml:space="preserve">20150102T000000</t>
  </si>
  <si>
    <t xml:space="preserve">20141125T000000</t>
  </si>
  <si>
    <t xml:space="preserve">20150417T000000</t>
  </si>
  <si>
    <t xml:space="preserve">20141122T000000</t>
  </si>
  <si>
    <t xml:space="preserve">20140908T000000</t>
  </si>
  <si>
    <t xml:space="preserve">20150324T000000</t>
  </si>
  <si>
    <t xml:space="preserve">20141215T000000</t>
  </si>
  <si>
    <t xml:space="preserve">20150225T000000</t>
  </si>
  <si>
    <t xml:space="preserve">20150306T000000</t>
  </si>
  <si>
    <t xml:space="preserve">20150223T000000</t>
  </si>
  <si>
    <t xml:space="preserve">20140917T000000</t>
  </si>
  <si>
    <t xml:space="preserve">20150425T000000</t>
  </si>
  <si>
    <t xml:space="preserve">20140904T000000</t>
  </si>
  <si>
    <t xml:space="preserve">20140507T000000</t>
  </si>
  <si>
    <t xml:space="preserve">20140607T000000</t>
  </si>
  <si>
    <t xml:space="preserve">20140520T000000</t>
  </si>
  <si>
    <t xml:space="preserve">20150121T000000</t>
  </si>
  <si>
    <t xml:space="preserve">20150401T000000</t>
  </si>
  <si>
    <t xml:space="preserve">20150428T000000</t>
  </si>
  <si>
    <t xml:space="preserve">20150321T000000</t>
  </si>
  <si>
    <t xml:space="preserve">20140630T000000</t>
  </si>
  <si>
    <t xml:space="preserve">20150323T000000</t>
  </si>
  <si>
    <t xml:space="preserve">20141124T000000</t>
  </si>
  <si>
    <t xml:space="preserve">20140825T000000</t>
  </si>
  <si>
    <t xml:space="preserve">20140611T000000</t>
  </si>
  <si>
    <t xml:space="preserve">20140710T000000</t>
  </si>
  <si>
    <t xml:space="preserve">20141002T000000</t>
  </si>
  <si>
    <t xml:space="preserve">20140818T000000</t>
  </si>
  <si>
    <t xml:space="preserve">20141212T000000</t>
  </si>
  <si>
    <t xml:space="preserve">20141219T000000</t>
  </si>
  <si>
    <t xml:space="preserve">20150226T000000</t>
  </si>
  <si>
    <t xml:space="preserve">20150316T000000</t>
  </si>
  <si>
    <t xml:space="preserve">20150326T000000</t>
  </si>
  <si>
    <t xml:space="preserve">20140914T000000</t>
  </si>
  <si>
    <t xml:space="preserve">20141107T000000</t>
  </si>
  <si>
    <t xml:space="preserve">20150421T000000</t>
  </si>
  <si>
    <t xml:space="preserve">20150112T000000</t>
  </si>
  <si>
    <t xml:space="preserve">20140902T000000</t>
  </si>
  <si>
    <t xml:space="preserve">20141218T000000</t>
  </si>
  <si>
    <t xml:space="preserve">20141023T000000</t>
  </si>
  <si>
    <t xml:space="preserve">20140828T000000</t>
  </si>
  <si>
    <t xml:space="preserve">20150115T000000</t>
  </si>
  <si>
    <t xml:space="preserve">20141230T000000</t>
  </si>
  <si>
    <t xml:space="preserve">20141028T000000</t>
  </si>
  <si>
    <t xml:space="preserve">20150505T000000</t>
  </si>
  <si>
    <t xml:space="preserve">MEDIA</t>
  </si>
  <si>
    <t xml:space="preserve">Média:</t>
  </si>
  <si>
    <t xml:space="preserve">TOTAL</t>
  </si>
  <si>
    <t xml:space="preserve">bedrooms &gt;= 3,63</t>
  </si>
  <si>
    <t xml:space="preserve">&gt;= MEDIA</t>
  </si>
  <si>
    <t xml:space="preserve">bedrooms &lt; 3,63</t>
  </si>
  <si>
    <t xml:space="preserve">&lt;MEDIA</t>
  </si>
  <si>
    <t xml:space="preserve">&gt;=Media e Caro</t>
  </si>
  <si>
    <t xml:space="preserve">&gt;=Media e Barato</t>
  </si>
  <si>
    <t xml:space="preserve">&lt;Media e Caro</t>
  </si>
  <si>
    <t xml:space="preserve">&lt;Media e Barato</t>
  </si>
  <si>
    <t xml:space="preserve">Gini Impurity</t>
  </si>
  <si>
    <t xml:space="preserve">&gt;=Media</t>
  </si>
  <si>
    <t xml:space="preserve">&lt;Media</t>
  </si>
  <si>
    <t xml:space="preserve">Weighted Average</t>
  </si>
  <si>
    <t xml:space="preserve">Menor Valor Weighted Average</t>
  </si>
  <si>
    <t xml:space="preserve">Gini Impurity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</si>
</sst>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78"/>
  <sheetViews>
    <sheetView showFormulas="false" showGridLines="true" showRowColHeaders="true" showZeros="true" rightToLeft="false" tabSelected="true" showOutlineSymbols="true" defaultGridColor="true" view="normal" topLeftCell="B430" colorId="64" zoomScale="100" zoomScaleNormal="100" zoomScalePageLayoutView="100" workbookViewId="0">
      <selection pane="topLeft" activeCell="D467" activeCellId="0" sqref="D467"/>
    </sheetView>
  </sheetViews>
  <sheetFormatPr defaultRowHeight="1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22.43"/>
    <col collapsed="false" customWidth="true" hidden="false" outlineLevel="0" max="3" min="3" style="0" width="20.71"/>
    <col collapsed="false" customWidth="true" hidden="false" outlineLevel="0" max="4" min="4" style="0" width="17.71"/>
    <col collapsed="false" customWidth="true" hidden="false" outlineLevel="0" max="5" min="5" style="0" width="10.71"/>
    <col collapsed="false" customWidth="true" hidden="false" outlineLevel="0" max="6" min="6" style="0" width="15.71"/>
    <col collapsed="false" customWidth="true" hidden="false" outlineLevel="0" max="7" min="7" style="0" width="14.28"/>
    <col collapsed="false" customWidth="true" hidden="false" outlineLevel="0" max="8" min="8" style="0" width="9.58"/>
    <col collapsed="false" customWidth="true" hidden="false" outlineLevel="0" max="9" min="9" style="0" width="12.14"/>
    <col collapsed="false" customWidth="true" hidden="false" outlineLevel="0" max="12" min="10" style="0" width="9.58"/>
    <col collapsed="false" customWidth="true" hidden="false" outlineLevel="0" max="13" min="13" style="0" width="15.29"/>
    <col collapsed="false" customWidth="true" hidden="false" outlineLevel="0" max="14" min="14" style="0" width="20.71"/>
    <col collapsed="false" customWidth="true" hidden="false" outlineLevel="0" max="15" min="15" style="0" width="13.57"/>
    <col collapsed="false" customWidth="true" hidden="false" outlineLevel="0" max="16" min="16" style="0" width="13.01"/>
    <col collapsed="false" customWidth="true" hidden="false" outlineLevel="0" max="17" min="17" style="0" width="9.29"/>
    <col collapsed="false" customWidth="true" hidden="false" outlineLevel="0" max="18" min="18" style="0" width="15.57"/>
    <col collapsed="false" customWidth="true" hidden="false" outlineLevel="0" max="20" min="19" style="0" width="12.86"/>
    <col collapsed="false" customWidth="true" hidden="false" outlineLevel="0" max="21" min="21" style="0" width="13.86"/>
    <col collapsed="false" customWidth="true" hidden="false" outlineLevel="0" max="22" min="22" style="0" width="8.67"/>
    <col collapsed="false" customWidth="true" hidden="false" outlineLevel="0" max="23" min="23" style="1" width="23.86"/>
    <col collapsed="false" customWidth="true" hidden="false" outlineLevel="0" max="24" min="24" style="0" width="8.67"/>
    <col collapsed="false" customWidth="true" hidden="false" outlineLevel="0" max="25" min="25" style="0" width="12.42"/>
    <col collapsed="false" customWidth="true" hidden="false" outlineLevel="0" max="1025" min="26" style="0" width="8.6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W1" s="3" t="s">
        <v>21</v>
      </c>
      <c r="X1" s="3"/>
      <c r="Y1" s="3" t="s">
        <v>22</v>
      </c>
    </row>
    <row r="2" customFormat="false" ht="15.75" hidden="false" customHeight="false" outlineLevel="0" collapsed="false">
      <c r="A2" s="4" t="n">
        <v>1954400510</v>
      </c>
      <c r="B2" s="4" t="s">
        <v>23</v>
      </c>
      <c r="C2" s="4" t="n">
        <v>510000</v>
      </c>
      <c r="D2" s="4" t="n">
        <v>3</v>
      </c>
      <c r="E2" s="4" t="n">
        <v>2</v>
      </c>
      <c r="F2" s="4" t="n">
        <v>1680</v>
      </c>
      <c r="G2" s="4" t="n">
        <v>8080</v>
      </c>
      <c r="H2" s="4" t="n">
        <v>1</v>
      </c>
      <c r="I2" s="4" t="n">
        <v>0</v>
      </c>
      <c r="J2" s="4" t="n">
        <v>0</v>
      </c>
      <c r="K2" s="4" t="n">
        <v>3</v>
      </c>
      <c r="L2" s="4" t="n">
        <v>8</v>
      </c>
      <c r="M2" s="4" t="n">
        <v>1680</v>
      </c>
      <c r="N2" s="4" t="n">
        <v>0</v>
      </c>
      <c r="O2" s="4" t="n">
        <v>1987</v>
      </c>
      <c r="P2" s="4" t="n">
        <v>0</v>
      </c>
      <c r="Q2" s="4" t="n">
        <v>98074</v>
      </c>
      <c r="R2" s="4" t="n">
        <v>47.6168</v>
      </c>
      <c r="S2" s="4" t="n">
        <v>-122045</v>
      </c>
      <c r="T2" s="4" t="n">
        <v>1800</v>
      </c>
      <c r="U2" s="4" t="n">
        <v>7503</v>
      </c>
      <c r="W2" s="1" t="n">
        <f aca="false">C2/F2</f>
        <v>303.571428571429</v>
      </c>
      <c r="Y2" s="0" t="n">
        <f aca="false">W2&gt;$W$444</f>
        <v>1</v>
      </c>
    </row>
    <row r="3" customFormat="false" ht="15.75" hidden="false" customHeight="false" outlineLevel="0" collapsed="false">
      <c r="A3" s="4" t="n">
        <v>6054650070</v>
      </c>
      <c r="B3" s="4" t="s">
        <v>24</v>
      </c>
      <c r="C3" s="4" t="n">
        <v>400000</v>
      </c>
      <c r="D3" s="4" t="n">
        <v>3</v>
      </c>
      <c r="E3" s="4" t="n">
        <v>1.75</v>
      </c>
      <c r="F3" s="4" t="n">
        <v>1370</v>
      </c>
      <c r="G3" s="4" t="n">
        <v>9680</v>
      </c>
      <c r="H3" s="4" t="n">
        <v>1</v>
      </c>
      <c r="I3" s="4" t="n">
        <v>0</v>
      </c>
      <c r="J3" s="4" t="n">
        <v>0</v>
      </c>
      <c r="K3" s="4" t="n">
        <v>4</v>
      </c>
      <c r="L3" s="4" t="n">
        <v>7</v>
      </c>
      <c r="M3" s="4" t="n">
        <v>1370</v>
      </c>
      <c r="N3" s="4" t="n">
        <v>0</v>
      </c>
      <c r="O3" s="4" t="n">
        <v>1977</v>
      </c>
      <c r="P3" s="4" t="n">
        <v>0</v>
      </c>
      <c r="Q3" s="4" t="n">
        <v>98074</v>
      </c>
      <c r="R3" s="4" t="n">
        <v>47.6127</v>
      </c>
      <c r="S3" s="4" t="n">
        <v>-122045</v>
      </c>
      <c r="T3" s="4" t="n">
        <v>1370</v>
      </c>
      <c r="U3" s="4" t="n">
        <v>10208</v>
      </c>
      <c r="W3" s="1" t="n">
        <f aca="false">C3/F3</f>
        <v>291.970802919708</v>
      </c>
      <c r="Y3" s="0" t="n">
        <f aca="false">W3&gt;$W$444</f>
        <v>1</v>
      </c>
    </row>
    <row r="4" customFormat="false" ht="15.75" hidden="false" customHeight="false" outlineLevel="0" collapsed="false">
      <c r="A4" s="4" t="n">
        <v>5547700270</v>
      </c>
      <c r="B4" s="4" t="s">
        <v>25</v>
      </c>
      <c r="C4" s="4" t="n">
        <v>625000</v>
      </c>
      <c r="D4" s="4" t="n">
        <v>4</v>
      </c>
      <c r="E4" s="4" t="n">
        <v>2.5</v>
      </c>
      <c r="F4" s="4" t="n">
        <v>2570</v>
      </c>
      <c r="G4" s="4" t="n">
        <v>5520</v>
      </c>
      <c r="H4" s="4" t="n">
        <v>2</v>
      </c>
      <c r="I4" s="4" t="n">
        <v>0</v>
      </c>
      <c r="J4" s="4" t="n">
        <v>0</v>
      </c>
      <c r="K4" s="4" t="n">
        <v>3</v>
      </c>
      <c r="L4" s="4" t="n">
        <v>9</v>
      </c>
      <c r="M4" s="4" t="n">
        <v>2570</v>
      </c>
      <c r="N4" s="4" t="n">
        <v>0</v>
      </c>
      <c r="O4" s="4" t="n">
        <v>2000</v>
      </c>
      <c r="P4" s="4" t="n">
        <v>0</v>
      </c>
      <c r="Q4" s="4" t="n">
        <v>98074</v>
      </c>
      <c r="R4" s="4" t="n">
        <v>47.6145</v>
      </c>
      <c r="S4" s="4" t="n">
        <v>-122027</v>
      </c>
      <c r="T4" s="4" t="n">
        <v>2470</v>
      </c>
      <c r="U4" s="4" t="n">
        <v>5669</v>
      </c>
      <c r="W4" s="1" t="n">
        <f aca="false">C4/F4</f>
        <v>243.190661478599</v>
      </c>
      <c r="Y4" s="0" t="n">
        <f aca="false">W4&gt;$W$444</f>
        <v>0</v>
      </c>
    </row>
    <row r="5" customFormat="false" ht="15.75" hidden="false" customHeight="false" outlineLevel="0" collapsed="false">
      <c r="A5" s="4" t="n">
        <v>1954440060</v>
      </c>
      <c r="B5" s="4" t="s">
        <v>26</v>
      </c>
      <c r="C5" s="4" t="n">
        <v>560000</v>
      </c>
      <c r="D5" s="4" t="n">
        <v>3</v>
      </c>
      <c r="E5" s="4" t="n">
        <v>2.5</v>
      </c>
      <c r="F5" s="4" t="n">
        <v>1900</v>
      </c>
      <c r="G5" s="4" t="n">
        <v>8744</v>
      </c>
      <c r="H5" s="4" t="n">
        <v>2</v>
      </c>
      <c r="I5" s="4" t="n">
        <v>0</v>
      </c>
      <c r="J5" s="4" t="n">
        <v>0</v>
      </c>
      <c r="K5" s="4" t="n">
        <v>3</v>
      </c>
      <c r="L5" s="4" t="n">
        <v>8</v>
      </c>
      <c r="M5" s="4" t="n">
        <v>1900</v>
      </c>
      <c r="N5" s="4" t="n">
        <v>0</v>
      </c>
      <c r="O5" s="4" t="n">
        <v>1987</v>
      </c>
      <c r="P5" s="4" t="n">
        <v>0</v>
      </c>
      <c r="Q5" s="4" t="n">
        <v>98074</v>
      </c>
      <c r="R5" s="4" t="n">
        <v>47.62</v>
      </c>
      <c r="S5" s="4" t="n">
        <v>-122043</v>
      </c>
      <c r="T5" s="4" t="n">
        <v>2030</v>
      </c>
      <c r="U5" s="4" t="n">
        <v>8744</v>
      </c>
      <c r="W5" s="1" t="n">
        <f aca="false">C5/F5</f>
        <v>294.736842105263</v>
      </c>
      <c r="Y5" s="0" t="n">
        <f aca="false">W5&gt;$W$444</f>
        <v>1</v>
      </c>
    </row>
    <row r="6" customFormat="false" ht="15.75" hidden="false" customHeight="false" outlineLevel="0" collapsed="false">
      <c r="A6" s="4" t="n">
        <v>8677300550</v>
      </c>
      <c r="B6" s="4" t="s">
        <v>27</v>
      </c>
      <c r="C6" s="4" t="n">
        <v>592500</v>
      </c>
      <c r="D6" s="4" t="n">
        <v>4</v>
      </c>
      <c r="E6" s="4" t="n">
        <v>2.5</v>
      </c>
      <c r="F6" s="4" t="n">
        <v>2240</v>
      </c>
      <c r="G6" s="4" t="n">
        <v>12032</v>
      </c>
      <c r="H6" s="4" t="n">
        <v>1</v>
      </c>
      <c r="I6" s="4" t="n">
        <v>0</v>
      </c>
      <c r="J6" s="4" t="n">
        <v>0</v>
      </c>
      <c r="K6" s="4" t="n">
        <v>3</v>
      </c>
      <c r="L6" s="4" t="n">
        <v>9</v>
      </c>
      <c r="M6" s="4" t="n">
        <v>2240</v>
      </c>
      <c r="N6" s="4" t="n">
        <v>0</v>
      </c>
      <c r="O6" s="4" t="n">
        <v>1983</v>
      </c>
      <c r="P6" s="4" t="n">
        <v>0</v>
      </c>
      <c r="Q6" s="4" t="n">
        <v>98074</v>
      </c>
      <c r="R6" s="4" t="n">
        <v>47.6143</v>
      </c>
      <c r="S6" s="4" t="n">
        <v>-122017</v>
      </c>
      <c r="T6" s="4" t="n">
        <v>2520</v>
      </c>
      <c r="U6" s="4" t="n">
        <v>12368</v>
      </c>
      <c r="W6" s="1" t="n">
        <f aca="false">C6/F6</f>
        <v>264.508928571429</v>
      </c>
      <c r="Y6" s="0" t="n">
        <f aca="false">W6&gt;$W$444</f>
        <v>0</v>
      </c>
    </row>
    <row r="7" customFormat="false" ht="15.75" hidden="false" customHeight="false" outlineLevel="0" collapsed="false">
      <c r="A7" s="4" t="n">
        <v>2025069065</v>
      </c>
      <c r="B7" s="4" t="s">
        <v>28</v>
      </c>
      <c r="C7" s="5" t="n">
        <f aca="false">2.4*10^6</f>
        <v>2400000</v>
      </c>
      <c r="D7" s="4" t="n">
        <v>4</v>
      </c>
      <c r="E7" s="4" t="n">
        <v>2.5</v>
      </c>
      <c r="F7" s="4" t="n">
        <v>3650</v>
      </c>
      <c r="G7" s="4" t="n">
        <v>8354</v>
      </c>
      <c r="H7" s="4" t="n">
        <v>1</v>
      </c>
      <c r="I7" s="4" t="n">
        <v>1</v>
      </c>
      <c r="J7" s="4" t="n">
        <v>4</v>
      </c>
      <c r="K7" s="4" t="n">
        <v>3</v>
      </c>
      <c r="L7" s="4" t="n">
        <v>9</v>
      </c>
      <c r="M7" s="4" t="n">
        <v>1830</v>
      </c>
      <c r="N7" s="4" t="n">
        <v>1820</v>
      </c>
      <c r="O7" s="4" t="n">
        <v>2000</v>
      </c>
      <c r="P7" s="4" t="n">
        <v>0</v>
      </c>
      <c r="Q7" s="4" t="n">
        <v>98074</v>
      </c>
      <c r="R7" s="4" t="n">
        <v>47.6338</v>
      </c>
      <c r="S7" s="4" t="n">
        <v>-122072</v>
      </c>
      <c r="T7" s="4" t="n">
        <v>3120</v>
      </c>
      <c r="U7" s="4" t="n">
        <v>18841</v>
      </c>
      <c r="W7" s="1" t="n">
        <f aca="false">C7/F7</f>
        <v>657.534246575342</v>
      </c>
      <c r="Y7" s="0" t="n">
        <f aca="false">W7&gt;$W$444</f>
        <v>1</v>
      </c>
    </row>
    <row r="8" customFormat="false" ht="15.75" hidden="false" customHeight="false" outlineLevel="0" collapsed="false">
      <c r="A8" s="4" t="n">
        <v>3325069129</v>
      </c>
      <c r="B8" s="4" t="s">
        <v>29</v>
      </c>
      <c r="C8" s="4" t="n">
        <v>525000</v>
      </c>
      <c r="D8" s="4" t="n">
        <v>3</v>
      </c>
      <c r="E8" s="4" t="n">
        <v>2.25</v>
      </c>
      <c r="F8" s="4" t="n">
        <v>2100</v>
      </c>
      <c r="G8" s="4" t="n">
        <v>40510</v>
      </c>
      <c r="H8" s="4" t="n">
        <v>2</v>
      </c>
      <c r="I8" s="4" t="n">
        <v>0</v>
      </c>
      <c r="J8" s="4" t="n">
        <v>0</v>
      </c>
      <c r="K8" s="4" t="n">
        <v>3</v>
      </c>
      <c r="L8" s="4" t="n">
        <v>10</v>
      </c>
      <c r="M8" s="4" t="n">
        <v>1320</v>
      </c>
      <c r="N8" s="4" t="n">
        <v>780</v>
      </c>
      <c r="O8" s="4" t="n">
        <v>1979</v>
      </c>
      <c r="P8" s="4" t="n">
        <v>0</v>
      </c>
      <c r="Q8" s="4" t="n">
        <v>98074</v>
      </c>
      <c r="R8" s="4" t="n">
        <v>47.6154</v>
      </c>
      <c r="S8" s="4" t="n">
        <v>-122047</v>
      </c>
      <c r="T8" s="4" t="n">
        <v>2380</v>
      </c>
      <c r="U8" s="4" t="n">
        <v>33450</v>
      </c>
      <c r="W8" s="1" t="n">
        <f aca="false">C8/F8</f>
        <v>250</v>
      </c>
      <c r="Y8" s="0" t="n">
        <f aca="false">W8&gt;$W$444</f>
        <v>0</v>
      </c>
    </row>
    <row r="9" customFormat="false" ht="15.75" hidden="false" customHeight="false" outlineLevel="0" collapsed="false">
      <c r="A9" s="4" t="n">
        <v>3225069065</v>
      </c>
      <c r="B9" s="4" t="s">
        <v>30</v>
      </c>
      <c r="C9" s="5" t="n">
        <f aca="false">3.075*10^6</f>
        <v>3075000</v>
      </c>
      <c r="D9" s="4" t="n">
        <v>4</v>
      </c>
      <c r="E9" s="4" t="n">
        <v>5</v>
      </c>
      <c r="F9" s="4" t="n">
        <v>4550</v>
      </c>
      <c r="G9" s="4" t="n">
        <v>18641</v>
      </c>
      <c r="H9" s="4" t="n">
        <v>1</v>
      </c>
      <c r="I9" s="4" t="n">
        <v>1</v>
      </c>
      <c r="J9" s="4" t="n">
        <v>4</v>
      </c>
      <c r="K9" s="4" t="n">
        <v>3</v>
      </c>
      <c r="L9" s="4" t="n">
        <v>10</v>
      </c>
      <c r="M9" s="4" t="n">
        <v>2600</v>
      </c>
      <c r="N9" s="4" t="n">
        <v>1950</v>
      </c>
      <c r="O9" s="4" t="n">
        <v>2002</v>
      </c>
      <c r="P9" s="4" t="n">
        <v>0</v>
      </c>
      <c r="Q9" s="4" t="n">
        <v>98074</v>
      </c>
      <c r="R9" s="4" t="n">
        <v>47.6053</v>
      </c>
      <c r="S9" s="4" t="n">
        <v>-122077</v>
      </c>
      <c r="T9" s="4" t="n">
        <v>4550</v>
      </c>
      <c r="U9" s="4" t="n">
        <v>19508</v>
      </c>
      <c r="W9" s="1" t="n">
        <f aca="false">C9/F9</f>
        <v>675.824175824176</v>
      </c>
      <c r="Y9" s="0" t="n">
        <f aca="false">W9&gt;$W$444</f>
        <v>1</v>
      </c>
    </row>
    <row r="10" customFormat="false" ht="15.75" hidden="false" customHeight="false" outlineLevel="0" collapsed="false">
      <c r="A10" s="4" t="n">
        <v>8651520400</v>
      </c>
      <c r="B10" s="4" t="s">
        <v>31</v>
      </c>
      <c r="C10" s="4" t="n">
        <v>610750</v>
      </c>
      <c r="D10" s="4" t="n">
        <v>4</v>
      </c>
      <c r="E10" s="4" t="n">
        <v>2.25</v>
      </c>
      <c r="F10" s="4" t="n">
        <v>2180</v>
      </c>
      <c r="G10" s="4" t="n">
        <v>7297</v>
      </c>
      <c r="H10" s="4" t="n">
        <v>2</v>
      </c>
      <c r="I10" s="4" t="n">
        <v>0</v>
      </c>
      <c r="J10" s="4" t="n">
        <v>0</v>
      </c>
      <c r="K10" s="4" t="n">
        <v>3</v>
      </c>
      <c r="L10" s="4" t="n">
        <v>8</v>
      </c>
      <c r="M10" s="4" t="n">
        <v>2180</v>
      </c>
      <c r="N10" s="4" t="n">
        <v>0</v>
      </c>
      <c r="O10" s="4" t="n">
        <v>1984</v>
      </c>
      <c r="P10" s="4" t="n">
        <v>0</v>
      </c>
      <c r="Q10" s="4" t="n">
        <v>98074</v>
      </c>
      <c r="R10" s="4" t="n">
        <v>47.6459</v>
      </c>
      <c r="S10" s="4" t="n">
        <v>-122058</v>
      </c>
      <c r="T10" s="4" t="n">
        <v>2250</v>
      </c>
      <c r="U10" s="4" t="n">
        <v>9781</v>
      </c>
      <c r="W10" s="1" t="n">
        <f aca="false">C10/F10</f>
        <v>280.160550458716</v>
      </c>
      <c r="Y10" s="0" t="n">
        <f aca="false">W10&gt;$W$444</f>
        <v>1</v>
      </c>
    </row>
    <row r="11" customFormat="false" ht="15.75" hidden="false" customHeight="false" outlineLevel="0" collapsed="false">
      <c r="A11" s="4" t="n">
        <v>1118500030</v>
      </c>
      <c r="B11" s="4" t="s">
        <v>32</v>
      </c>
      <c r="C11" s="4" t="n">
        <v>810000</v>
      </c>
      <c r="D11" s="4" t="n">
        <v>4</v>
      </c>
      <c r="E11" s="4" t="n">
        <v>2.5</v>
      </c>
      <c r="F11" s="4" t="n">
        <v>3520</v>
      </c>
      <c r="G11" s="4" t="n">
        <v>15420</v>
      </c>
      <c r="H11" s="4" t="n">
        <v>2</v>
      </c>
      <c r="I11" s="4" t="n">
        <v>0</v>
      </c>
      <c r="J11" s="4" t="n">
        <v>0</v>
      </c>
      <c r="K11" s="4" t="n">
        <v>3</v>
      </c>
      <c r="L11" s="4" t="n">
        <v>10</v>
      </c>
      <c r="M11" s="4" t="n">
        <v>3520</v>
      </c>
      <c r="N11" s="4" t="n">
        <v>0</v>
      </c>
      <c r="O11" s="4" t="n">
        <v>1991</v>
      </c>
      <c r="P11" s="4" t="n">
        <v>0</v>
      </c>
      <c r="Q11" s="4" t="n">
        <v>98074</v>
      </c>
      <c r="R11" s="4" t="n">
        <v>47.6375</v>
      </c>
      <c r="S11" s="4" t="n">
        <v>-122016</v>
      </c>
      <c r="T11" s="4" t="n">
        <v>3400</v>
      </c>
      <c r="U11" s="4" t="n">
        <v>21455</v>
      </c>
      <c r="W11" s="1" t="n">
        <f aca="false">C11/F11</f>
        <v>230.113636363636</v>
      </c>
      <c r="Y11" s="0" t="n">
        <f aca="false">W11&gt;$W$444</f>
        <v>0</v>
      </c>
    </row>
    <row r="12" customFormat="false" ht="15.75" hidden="false" customHeight="false" outlineLevel="0" collapsed="false">
      <c r="A12" s="4" t="n">
        <v>7504101040</v>
      </c>
      <c r="B12" s="4" t="s">
        <v>33</v>
      </c>
      <c r="C12" s="4" t="n">
        <v>722500</v>
      </c>
      <c r="D12" s="4" t="n">
        <v>5</v>
      </c>
      <c r="E12" s="4" t="n">
        <v>2.5</v>
      </c>
      <c r="F12" s="4" t="n">
        <v>4870</v>
      </c>
      <c r="G12" s="4" t="n">
        <v>11800</v>
      </c>
      <c r="H12" s="4" t="n">
        <v>2</v>
      </c>
      <c r="I12" s="4" t="n">
        <v>0</v>
      </c>
      <c r="J12" s="4" t="n">
        <v>0</v>
      </c>
      <c r="K12" s="4" t="n">
        <v>3</v>
      </c>
      <c r="L12" s="4" t="n">
        <v>10</v>
      </c>
      <c r="M12" s="4" t="n">
        <v>3470</v>
      </c>
      <c r="N12" s="4" t="n">
        <v>1400</v>
      </c>
      <c r="O12" s="4" t="n">
        <v>1983</v>
      </c>
      <c r="P12" s="4" t="n">
        <v>0</v>
      </c>
      <c r="Q12" s="4" t="n">
        <v>98074</v>
      </c>
      <c r="R12" s="4" t="n">
        <v>47633</v>
      </c>
      <c r="S12" s="4" t="n">
        <v>-122041</v>
      </c>
      <c r="T12" s="4" t="n">
        <v>3180</v>
      </c>
      <c r="U12" s="4" t="n">
        <v>11398</v>
      </c>
      <c r="W12" s="1" t="n">
        <f aca="false">C12/F12</f>
        <v>148.357289527721</v>
      </c>
      <c r="Y12" s="0" t="n">
        <f aca="false">W12&gt;$W$444</f>
        <v>0</v>
      </c>
    </row>
    <row r="13" customFormat="false" ht="15.75" hidden="false" customHeight="false" outlineLevel="0" collapsed="false">
      <c r="A13" s="4" t="n">
        <v>8651611170</v>
      </c>
      <c r="B13" s="4" t="s">
        <v>34</v>
      </c>
      <c r="C13" s="4" t="n">
        <v>868700</v>
      </c>
      <c r="D13" s="4" t="n">
        <v>3</v>
      </c>
      <c r="E13" s="4" t="n">
        <v>4.25</v>
      </c>
      <c r="F13" s="4" t="n">
        <v>3840</v>
      </c>
      <c r="G13" s="4" t="n">
        <v>6161</v>
      </c>
      <c r="H13" s="4" t="n">
        <v>2</v>
      </c>
      <c r="I13" s="4" t="n">
        <v>0</v>
      </c>
      <c r="J13" s="4" t="n">
        <v>0</v>
      </c>
      <c r="K13" s="4" t="n">
        <v>3</v>
      </c>
      <c r="L13" s="4" t="n">
        <v>10</v>
      </c>
      <c r="M13" s="4" t="n">
        <v>3840</v>
      </c>
      <c r="N13" s="4" t="n">
        <v>0</v>
      </c>
      <c r="O13" s="4" t="n">
        <v>2000</v>
      </c>
      <c r="P13" s="4" t="n">
        <v>0</v>
      </c>
      <c r="Q13" s="4" t="n">
        <v>98074</v>
      </c>
      <c r="R13" s="4" t="n">
        <v>47.6336</v>
      </c>
      <c r="S13" s="4" t="n">
        <v>-122064</v>
      </c>
      <c r="T13" s="4" t="n">
        <v>3230</v>
      </c>
      <c r="U13" s="4" t="n">
        <v>7709</v>
      </c>
      <c r="W13" s="1" t="n">
        <f aca="false">C13/F13</f>
        <v>226.223958333333</v>
      </c>
      <c r="Y13" s="0" t="n">
        <f aca="false">W13&gt;$W$444</f>
        <v>0</v>
      </c>
    </row>
    <row r="14" customFormat="false" ht="15.75" hidden="false" customHeight="false" outlineLevel="0" collapsed="false">
      <c r="A14" s="4" t="n">
        <v>8651610890</v>
      </c>
      <c r="B14" s="4" t="s">
        <v>35</v>
      </c>
      <c r="C14" s="5" t="n">
        <f aca="false">1.15*10^6</f>
        <v>1150000</v>
      </c>
      <c r="D14" s="4" t="n">
        <v>4</v>
      </c>
      <c r="E14" s="4" t="n">
        <v>3.25</v>
      </c>
      <c r="F14" s="4" t="n">
        <v>4190</v>
      </c>
      <c r="G14" s="4" t="n">
        <v>10259</v>
      </c>
      <c r="H14" s="4" t="n">
        <v>2</v>
      </c>
      <c r="I14" s="4" t="n">
        <v>0</v>
      </c>
      <c r="J14" s="4" t="n">
        <v>0</v>
      </c>
      <c r="K14" s="4" t="n">
        <v>3</v>
      </c>
      <c r="L14" s="4" t="n">
        <v>11</v>
      </c>
      <c r="M14" s="4" t="n">
        <v>3150</v>
      </c>
      <c r="N14" s="4" t="n">
        <v>1040</v>
      </c>
      <c r="O14" s="4" t="n">
        <v>2000</v>
      </c>
      <c r="P14" s="4" t="n">
        <v>0</v>
      </c>
      <c r="Q14" s="4" t="n">
        <v>98074</v>
      </c>
      <c r="R14" s="4" t="n">
        <v>47.6332</v>
      </c>
      <c r="S14" s="4" t="n">
        <v>-122066</v>
      </c>
      <c r="T14" s="4" t="n">
        <v>4300</v>
      </c>
      <c r="U14" s="4" t="n">
        <v>11919</v>
      </c>
      <c r="W14" s="1" t="n">
        <f aca="false">C14/F14</f>
        <v>274.463007159905</v>
      </c>
      <c r="Y14" s="0" t="n">
        <f aca="false">W14&gt;$W$444</f>
        <v>1</v>
      </c>
    </row>
    <row r="15" customFormat="false" ht="15.75" hidden="false" customHeight="false" outlineLevel="0" collapsed="false">
      <c r="A15" s="4" t="n">
        <v>1853080570</v>
      </c>
      <c r="B15" s="4" t="s">
        <v>36</v>
      </c>
      <c r="C15" s="4" t="n">
        <v>859900</v>
      </c>
      <c r="D15" s="4" t="n">
        <v>4</v>
      </c>
      <c r="E15" s="4" t="n">
        <v>2.75</v>
      </c>
      <c r="F15" s="4" t="n">
        <v>3390</v>
      </c>
      <c r="G15" s="4" t="n">
        <v>6298</v>
      </c>
      <c r="H15" s="4" t="n">
        <v>2</v>
      </c>
      <c r="I15" s="4" t="n">
        <v>0</v>
      </c>
      <c r="J15" s="4" t="n">
        <v>0</v>
      </c>
      <c r="K15" s="4" t="n">
        <v>3</v>
      </c>
      <c r="L15" s="4" t="n">
        <v>9</v>
      </c>
      <c r="M15" s="4" t="n">
        <v>3390</v>
      </c>
      <c r="N15" s="4" t="n">
        <v>0</v>
      </c>
      <c r="O15" s="4" t="n">
        <v>2011</v>
      </c>
      <c r="P15" s="4" t="n">
        <v>0</v>
      </c>
      <c r="Q15" s="4" t="n">
        <v>98074</v>
      </c>
      <c r="R15" s="4" t="n">
        <v>47.5906</v>
      </c>
      <c r="S15" s="4" t="n">
        <v>-122062</v>
      </c>
      <c r="T15" s="4" t="n">
        <v>3390</v>
      </c>
      <c r="U15" s="4" t="n">
        <v>7111</v>
      </c>
      <c r="W15" s="1" t="n">
        <f aca="false">C15/F15</f>
        <v>253.657817109145</v>
      </c>
      <c r="Y15" s="0" t="n">
        <f aca="false">W15&gt;$W$444</f>
        <v>0</v>
      </c>
    </row>
    <row r="16" customFormat="false" ht="15.75" hidden="false" customHeight="false" outlineLevel="0" collapsed="false">
      <c r="A16" s="4" t="n">
        <v>2625069070</v>
      </c>
      <c r="B16" s="4" t="s">
        <v>37</v>
      </c>
      <c r="C16" s="5" t="n">
        <f aca="false">1.385*10^6</f>
        <v>1385000</v>
      </c>
      <c r="D16" s="4" t="n">
        <v>4</v>
      </c>
      <c r="E16" s="4" t="n">
        <v>3.25</v>
      </c>
      <c r="F16" s="4" t="n">
        <v>4860</v>
      </c>
      <c r="G16" s="4" t="n">
        <v>181319</v>
      </c>
      <c r="H16" s="4" t="n">
        <v>2.5</v>
      </c>
      <c r="I16" s="4" t="n">
        <v>0</v>
      </c>
      <c r="J16" s="4" t="n">
        <v>0</v>
      </c>
      <c r="K16" s="4" t="n">
        <v>3</v>
      </c>
      <c r="L16" s="4" t="n">
        <v>9</v>
      </c>
      <c r="M16" s="4" t="n">
        <v>4860</v>
      </c>
      <c r="N16" s="4" t="n">
        <v>0</v>
      </c>
      <c r="O16" s="4" t="n">
        <v>1993</v>
      </c>
      <c r="P16" s="4" t="n">
        <v>0</v>
      </c>
      <c r="Q16" s="4" t="n">
        <v>98074</v>
      </c>
      <c r="R16" s="4" t="n">
        <v>47.6179</v>
      </c>
      <c r="S16" s="4" t="n">
        <v>-122005</v>
      </c>
      <c r="T16" s="4" t="n">
        <v>3850</v>
      </c>
      <c r="U16" s="4" t="n">
        <v>181319</v>
      </c>
      <c r="W16" s="1" t="n">
        <f aca="false">C16/F16</f>
        <v>284.979423868313</v>
      </c>
      <c r="Y16" s="0" t="n">
        <f aca="false">W16&gt;$W$444</f>
        <v>1</v>
      </c>
    </row>
    <row r="17" customFormat="false" ht="15.75" hidden="false" customHeight="false" outlineLevel="0" collapsed="false">
      <c r="A17" s="4" t="n">
        <v>2725069050</v>
      </c>
      <c r="B17" s="4" t="s">
        <v>38</v>
      </c>
      <c r="C17" s="4" t="n">
        <v>863000</v>
      </c>
      <c r="D17" s="4" t="n">
        <v>4</v>
      </c>
      <c r="E17" s="4" t="n">
        <v>2.5</v>
      </c>
      <c r="F17" s="4" t="n">
        <v>4120</v>
      </c>
      <c r="G17" s="4" t="n">
        <v>22370</v>
      </c>
      <c r="H17" s="4" t="n">
        <v>2</v>
      </c>
      <c r="I17" s="4" t="n">
        <v>0</v>
      </c>
      <c r="J17" s="4" t="n">
        <v>0</v>
      </c>
      <c r="K17" s="4" t="n">
        <v>3</v>
      </c>
      <c r="L17" s="4" t="n">
        <v>10</v>
      </c>
      <c r="M17" s="4" t="n">
        <v>4120</v>
      </c>
      <c r="N17" s="4" t="n">
        <v>0</v>
      </c>
      <c r="O17" s="4" t="n">
        <v>1997</v>
      </c>
      <c r="P17" s="4" t="n">
        <v>0</v>
      </c>
      <c r="Q17" s="4" t="n">
        <v>98074</v>
      </c>
      <c r="R17" s="4" t="n">
        <v>47.6239</v>
      </c>
      <c r="S17" s="4" t="n">
        <v>-122023</v>
      </c>
      <c r="T17" s="4" t="n">
        <v>3180</v>
      </c>
      <c r="U17" s="4" t="n">
        <v>7257</v>
      </c>
      <c r="W17" s="1" t="n">
        <f aca="false">C17/F17</f>
        <v>209.466019417476</v>
      </c>
      <c r="Y17" s="0" t="n">
        <f aca="false">W17&gt;$W$444</f>
        <v>0</v>
      </c>
    </row>
    <row r="18" customFormat="false" ht="15.75" hidden="false" customHeight="false" outlineLevel="0" collapsed="false">
      <c r="A18" s="4" t="n">
        <v>7504010570</v>
      </c>
      <c r="B18" s="4" t="s">
        <v>39</v>
      </c>
      <c r="C18" s="4" t="n">
        <v>900000</v>
      </c>
      <c r="D18" s="4" t="n">
        <v>3</v>
      </c>
      <c r="E18" s="4" t="n">
        <v>2.5</v>
      </c>
      <c r="F18" s="4" t="n">
        <v>3180</v>
      </c>
      <c r="G18" s="4" t="n">
        <v>12600</v>
      </c>
      <c r="H18" s="4" t="n">
        <v>2</v>
      </c>
      <c r="I18" s="4" t="n">
        <v>0</v>
      </c>
      <c r="J18" s="4" t="n">
        <v>0</v>
      </c>
      <c r="K18" s="4" t="n">
        <v>4</v>
      </c>
      <c r="L18" s="4" t="n">
        <v>11</v>
      </c>
      <c r="M18" s="4" t="n">
        <v>3180</v>
      </c>
      <c r="N18" s="4" t="n">
        <v>0</v>
      </c>
      <c r="O18" s="4" t="n">
        <v>1978</v>
      </c>
      <c r="P18" s="4" t="n">
        <v>0</v>
      </c>
      <c r="Q18" s="4" t="n">
        <v>98074</v>
      </c>
      <c r="R18" s="4" t="n">
        <v>47.6366</v>
      </c>
      <c r="S18" s="4" t="n">
        <v>-122058</v>
      </c>
      <c r="T18" s="4" t="n">
        <v>3030</v>
      </c>
      <c r="U18" s="4" t="n">
        <v>12835</v>
      </c>
      <c r="W18" s="1" t="n">
        <f aca="false">C18/F18</f>
        <v>283.018867924528</v>
      </c>
      <c r="Y18" s="0" t="n">
        <f aca="false">W18&gt;$W$444</f>
        <v>1</v>
      </c>
    </row>
    <row r="19" customFormat="false" ht="15.75" hidden="false" customHeight="false" outlineLevel="0" collapsed="false">
      <c r="A19" s="4" t="n">
        <v>4379400260</v>
      </c>
      <c r="B19" s="4" t="s">
        <v>40</v>
      </c>
      <c r="C19" s="4" t="n">
        <v>695000</v>
      </c>
      <c r="D19" s="4" t="n">
        <v>3</v>
      </c>
      <c r="E19" s="4" t="n">
        <v>2.75</v>
      </c>
      <c r="F19" s="4" t="n">
        <v>2540</v>
      </c>
      <c r="G19" s="4" t="n">
        <v>4694</v>
      </c>
      <c r="H19" s="4" t="n">
        <v>2</v>
      </c>
      <c r="I19" s="4" t="n">
        <v>0</v>
      </c>
      <c r="J19" s="4" t="n">
        <v>0</v>
      </c>
      <c r="K19" s="4" t="n">
        <v>3</v>
      </c>
      <c r="L19" s="4" t="n">
        <v>9</v>
      </c>
      <c r="M19" s="4" t="n">
        <v>2540</v>
      </c>
      <c r="N19" s="4" t="n">
        <v>0</v>
      </c>
      <c r="O19" s="4" t="n">
        <v>2005</v>
      </c>
      <c r="P19" s="4" t="n">
        <v>0</v>
      </c>
      <c r="Q19" s="4" t="n">
        <v>98074</v>
      </c>
      <c r="R19" s="4" t="n">
        <v>47.6214</v>
      </c>
      <c r="S19" s="4" t="n">
        <v>-122024</v>
      </c>
      <c r="T19" s="4" t="n">
        <v>2600</v>
      </c>
      <c r="U19" s="4" t="n">
        <v>6344</v>
      </c>
      <c r="W19" s="1" t="n">
        <f aca="false">C19/F19</f>
        <v>273.622047244094</v>
      </c>
      <c r="Y19" s="0" t="n">
        <f aca="false">W19&gt;$W$444</f>
        <v>1</v>
      </c>
    </row>
    <row r="20" customFormat="false" ht="15.75" hidden="false" customHeight="false" outlineLevel="0" collapsed="false">
      <c r="A20" s="4" t="n">
        <v>8077210350</v>
      </c>
      <c r="B20" s="4" t="s">
        <v>41</v>
      </c>
      <c r="C20" s="4" t="n">
        <v>639000</v>
      </c>
      <c r="D20" s="4" t="n">
        <v>4</v>
      </c>
      <c r="E20" s="4" t="n">
        <v>2.5</v>
      </c>
      <c r="F20" s="4" t="n">
        <v>2210</v>
      </c>
      <c r="G20" s="4" t="n">
        <v>9875</v>
      </c>
      <c r="H20" s="4" t="n">
        <v>2</v>
      </c>
      <c r="I20" s="4" t="n">
        <v>0</v>
      </c>
      <c r="J20" s="4" t="n">
        <v>0</v>
      </c>
      <c r="K20" s="4" t="n">
        <v>3</v>
      </c>
      <c r="L20" s="4" t="n">
        <v>9</v>
      </c>
      <c r="M20" s="4" t="n">
        <v>2210</v>
      </c>
      <c r="N20" s="4" t="n">
        <v>0</v>
      </c>
      <c r="O20" s="4" t="n">
        <v>1990</v>
      </c>
      <c r="P20" s="4" t="n">
        <v>0</v>
      </c>
      <c r="Q20" s="4" t="n">
        <v>98074</v>
      </c>
      <c r="R20" s="4" t="n">
        <v>47.6285</v>
      </c>
      <c r="S20" s="4" t="n">
        <v>-122025</v>
      </c>
      <c r="T20" s="4" t="n">
        <v>2440</v>
      </c>
      <c r="U20" s="4" t="n">
        <v>8799</v>
      </c>
      <c r="W20" s="1" t="n">
        <f aca="false">C20/F20</f>
        <v>289.140271493213</v>
      </c>
      <c r="Y20" s="0" t="n">
        <f aca="false">W20&gt;$W$444</f>
        <v>1</v>
      </c>
    </row>
    <row r="21" customFormat="false" ht="15.75" hidden="false" customHeight="false" outlineLevel="0" collapsed="false">
      <c r="A21" s="4" t="n">
        <v>3575200070</v>
      </c>
      <c r="B21" s="4" t="s">
        <v>42</v>
      </c>
      <c r="C21" s="4" t="n">
        <v>560000</v>
      </c>
      <c r="D21" s="4" t="n">
        <v>3</v>
      </c>
      <c r="E21" s="4" t="n">
        <v>2.25</v>
      </c>
      <c r="F21" s="4" t="n">
        <v>2060</v>
      </c>
      <c r="G21" s="4" t="n">
        <v>31400</v>
      </c>
      <c r="H21" s="4" t="n">
        <v>2</v>
      </c>
      <c r="I21" s="4" t="n">
        <v>0</v>
      </c>
      <c r="J21" s="4" t="n">
        <v>0</v>
      </c>
      <c r="K21" s="4" t="n">
        <v>3</v>
      </c>
      <c r="L21" s="4" t="n">
        <v>8</v>
      </c>
      <c r="M21" s="4" t="n">
        <v>2060</v>
      </c>
      <c r="N21" s="4" t="n">
        <v>0</v>
      </c>
      <c r="O21" s="4" t="n">
        <v>1984</v>
      </c>
      <c r="P21" s="4" t="n">
        <v>0</v>
      </c>
      <c r="Q21" s="4" t="n">
        <v>98074</v>
      </c>
      <c r="R21" s="4" t="n">
        <v>47.6216</v>
      </c>
      <c r="S21" s="4" t="n">
        <v>-122056</v>
      </c>
      <c r="T21" s="4" t="n">
        <v>2160</v>
      </c>
      <c r="U21" s="4" t="n">
        <v>34500</v>
      </c>
      <c r="W21" s="1" t="n">
        <f aca="false">C21/F21</f>
        <v>271.844660194175</v>
      </c>
      <c r="Y21" s="0" t="n">
        <f aca="false">W21&gt;$W$444</f>
        <v>1</v>
      </c>
    </row>
    <row r="22" customFormat="false" ht="15.75" hidden="false" customHeight="false" outlineLevel="0" collapsed="false">
      <c r="A22" s="4" t="n">
        <v>7504101230</v>
      </c>
      <c r="B22" s="4" t="s">
        <v>43</v>
      </c>
      <c r="C22" s="4" t="n">
        <v>675000</v>
      </c>
      <c r="D22" s="4" t="n">
        <v>4</v>
      </c>
      <c r="E22" s="4" t="n">
        <v>2.5</v>
      </c>
      <c r="F22" s="4" t="n">
        <v>2810</v>
      </c>
      <c r="G22" s="4" t="n">
        <v>11120</v>
      </c>
      <c r="H22" s="4" t="n">
        <v>2</v>
      </c>
      <c r="I22" s="4" t="n">
        <v>0</v>
      </c>
      <c r="J22" s="4" t="n">
        <v>0</v>
      </c>
      <c r="K22" s="4" t="n">
        <v>3</v>
      </c>
      <c r="L22" s="4" t="n">
        <v>9</v>
      </c>
      <c r="M22" s="4" t="n">
        <v>2810</v>
      </c>
      <c r="N22" s="4" t="n">
        <v>0</v>
      </c>
      <c r="O22" s="4" t="n">
        <v>1982</v>
      </c>
      <c r="P22" s="4" t="n">
        <v>0</v>
      </c>
      <c r="Q22" s="4" t="n">
        <v>98074</v>
      </c>
      <c r="R22" s="4" t="n">
        <v>47.6337</v>
      </c>
      <c r="S22" s="4" t="n">
        <v>-122044</v>
      </c>
      <c r="T22" s="4" t="n">
        <v>3100</v>
      </c>
      <c r="U22" s="4" t="n">
        <v>12672</v>
      </c>
      <c r="W22" s="1" t="n">
        <f aca="false">C22/F22</f>
        <v>240.213523131673</v>
      </c>
      <c r="Y22" s="0" t="n">
        <f aca="false">W22&gt;$W$444</f>
        <v>0</v>
      </c>
    </row>
    <row r="23" customFormat="false" ht="15.75" hidden="false" customHeight="false" outlineLevel="0" collapsed="false">
      <c r="A23" s="4" t="n">
        <v>7504110030</v>
      </c>
      <c r="B23" s="4" t="s">
        <v>44</v>
      </c>
      <c r="C23" s="4" t="n">
        <v>785000</v>
      </c>
      <c r="D23" s="4" t="n">
        <v>4</v>
      </c>
      <c r="E23" s="4" t="n">
        <v>2.5</v>
      </c>
      <c r="F23" s="4" t="n">
        <v>3300</v>
      </c>
      <c r="G23" s="4" t="n">
        <v>10514</v>
      </c>
      <c r="H23" s="4" t="n">
        <v>2</v>
      </c>
      <c r="I23" s="4" t="n">
        <v>0</v>
      </c>
      <c r="J23" s="4" t="n">
        <v>0</v>
      </c>
      <c r="K23" s="4" t="n">
        <v>3</v>
      </c>
      <c r="L23" s="4" t="n">
        <v>10</v>
      </c>
      <c r="M23" s="4" t="n">
        <v>3300</v>
      </c>
      <c r="N23" s="4" t="n">
        <v>0</v>
      </c>
      <c r="O23" s="4" t="n">
        <v>1984</v>
      </c>
      <c r="P23" s="4" t="n">
        <v>0</v>
      </c>
      <c r="Q23" s="4" t="n">
        <v>98074</v>
      </c>
      <c r="R23" s="4" t="n">
        <v>47.6323</v>
      </c>
      <c r="S23" s="4" t="n">
        <v>-122036</v>
      </c>
      <c r="T23" s="4" t="n">
        <v>2820</v>
      </c>
      <c r="U23" s="4" t="n">
        <v>11462</v>
      </c>
      <c r="W23" s="1" t="n">
        <f aca="false">C23/F23</f>
        <v>237.878787878788</v>
      </c>
      <c r="Y23" s="0" t="n">
        <f aca="false">W23&gt;$W$444</f>
        <v>0</v>
      </c>
    </row>
    <row r="24" customFormat="false" ht="15.75" hidden="false" customHeight="false" outlineLevel="0" collapsed="false">
      <c r="A24" s="4" t="n">
        <v>7715800570</v>
      </c>
      <c r="B24" s="4" t="s">
        <v>45</v>
      </c>
      <c r="C24" s="4" t="n">
        <v>385000</v>
      </c>
      <c r="D24" s="4" t="n">
        <v>3</v>
      </c>
      <c r="E24" s="4" t="n">
        <v>2</v>
      </c>
      <c r="F24" s="4" t="n">
        <v>1010</v>
      </c>
      <c r="G24" s="4" t="n">
        <v>7380</v>
      </c>
      <c r="H24" s="4" t="n">
        <v>1</v>
      </c>
      <c r="I24" s="4" t="n">
        <v>0</v>
      </c>
      <c r="J24" s="4" t="n">
        <v>0</v>
      </c>
      <c r="K24" s="4" t="n">
        <v>3</v>
      </c>
      <c r="L24" s="4" t="n">
        <v>7</v>
      </c>
      <c r="M24" s="4" t="n">
        <v>1010</v>
      </c>
      <c r="N24" s="4" t="n">
        <v>0</v>
      </c>
      <c r="O24" s="4" t="n">
        <v>1982</v>
      </c>
      <c r="P24" s="4" t="n">
        <v>0</v>
      </c>
      <c r="Q24" s="4" t="n">
        <v>98074</v>
      </c>
      <c r="R24" s="4" t="n">
        <v>47.6273</v>
      </c>
      <c r="S24" s="4" t="n">
        <v>-122062</v>
      </c>
      <c r="T24" s="4" t="n">
        <v>1650</v>
      </c>
      <c r="U24" s="4" t="n">
        <v>9030</v>
      </c>
      <c r="W24" s="1" t="n">
        <f aca="false">C24/F24</f>
        <v>381.188118811881</v>
      </c>
      <c r="Y24" s="0" t="n">
        <f aca="false">W24&gt;$W$444</f>
        <v>1</v>
      </c>
    </row>
    <row r="25" customFormat="false" ht="15.75" hidden="false" customHeight="false" outlineLevel="0" collapsed="false">
      <c r="A25" s="4" t="n">
        <v>8651520510</v>
      </c>
      <c r="B25" s="4" t="s">
        <v>27</v>
      </c>
      <c r="C25" s="4" t="n">
        <v>582800</v>
      </c>
      <c r="D25" s="4" t="n">
        <v>4</v>
      </c>
      <c r="E25" s="4" t="n">
        <v>2.75</v>
      </c>
      <c r="F25" s="4" t="n">
        <v>2550</v>
      </c>
      <c r="G25" s="4" t="n">
        <v>7636</v>
      </c>
      <c r="H25" s="4" t="n">
        <v>1</v>
      </c>
      <c r="I25" s="4" t="n">
        <v>0</v>
      </c>
      <c r="J25" s="4" t="n">
        <v>0</v>
      </c>
      <c r="K25" s="4" t="n">
        <v>3</v>
      </c>
      <c r="L25" s="4" t="n">
        <v>8</v>
      </c>
      <c r="M25" s="4" t="n">
        <v>1440</v>
      </c>
      <c r="N25" s="4" t="n">
        <v>1110</v>
      </c>
      <c r="O25" s="4" t="n">
        <v>1986</v>
      </c>
      <c r="P25" s="4" t="n">
        <v>0</v>
      </c>
      <c r="Q25" s="4" t="n">
        <v>98074</v>
      </c>
      <c r="R25" s="4" t="n">
        <v>47.6471</v>
      </c>
      <c r="S25" s="4" t="n">
        <v>-122.06</v>
      </c>
      <c r="T25" s="4" t="n">
        <v>2290</v>
      </c>
      <c r="U25" s="4" t="n">
        <v>8223</v>
      </c>
      <c r="W25" s="1" t="n">
        <f aca="false">C25/F25</f>
        <v>228.549019607843</v>
      </c>
      <c r="Y25" s="0" t="n">
        <f aca="false">W25&gt;$W$444</f>
        <v>0</v>
      </c>
    </row>
    <row r="26" customFormat="false" ht="15.75" hidden="false" customHeight="false" outlineLevel="0" collapsed="false">
      <c r="A26" s="4" t="n">
        <v>1703050200</v>
      </c>
      <c r="B26" s="4" t="s">
        <v>46</v>
      </c>
      <c r="C26" s="4" t="n">
        <v>648000</v>
      </c>
      <c r="D26" s="4" t="n">
        <v>4</v>
      </c>
      <c r="E26" s="4" t="n">
        <v>2.5</v>
      </c>
      <c r="F26" s="4" t="n">
        <v>2620</v>
      </c>
      <c r="G26" s="4" t="n">
        <v>5450</v>
      </c>
      <c r="H26" s="4" t="n">
        <v>2</v>
      </c>
      <c r="I26" s="4" t="n">
        <v>0</v>
      </c>
      <c r="J26" s="4" t="n">
        <v>0</v>
      </c>
      <c r="K26" s="4" t="n">
        <v>3</v>
      </c>
      <c r="L26" s="4" t="n">
        <v>9</v>
      </c>
      <c r="M26" s="4" t="n">
        <v>2620</v>
      </c>
      <c r="N26" s="4" t="n">
        <v>0</v>
      </c>
      <c r="O26" s="4" t="n">
        <v>2001</v>
      </c>
      <c r="P26" s="4" t="n">
        <v>0</v>
      </c>
      <c r="Q26" s="4" t="n">
        <v>98074</v>
      </c>
      <c r="R26" s="4" t="n">
        <v>47.6301</v>
      </c>
      <c r="S26" s="4" t="n">
        <v>-122019</v>
      </c>
      <c r="T26" s="4" t="n">
        <v>2590</v>
      </c>
      <c r="U26" s="4" t="n">
        <v>5371</v>
      </c>
      <c r="W26" s="1" t="n">
        <f aca="false">C26/F26</f>
        <v>247.328244274809</v>
      </c>
      <c r="Y26" s="0" t="n">
        <f aca="false">W26&gt;$W$444</f>
        <v>0</v>
      </c>
    </row>
    <row r="27" customFormat="false" ht="15.75" hidden="false" customHeight="false" outlineLevel="0" collapsed="false">
      <c r="A27" s="4" t="n">
        <v>3224600310</v>
      </c>
      <c r="B27" s="4" t="s">
        <v>47</v>
      </c>
      <c r="C27" s="4" t="n">
        <v>685100</v>
      </c>
      <c r="D27" s="4" t="n">
        <v>4</v>
      </c>
      <c r="E27" s="4" t="n">
        <v>2.5</v>
      </c>
      <c r="F27" s="4" t="n">
        <v>2790</v>
      </c>
      <c r="G27" s="4" t="n">
        <v>5423</v>
      </c>
      <c r="H27" s="4" t="n">
        <v>2</v>
      </c>
      <c r="I27" s="4" t="n">
        <v>0</v>
      </c>
      <c r="J27" s="4" t="n">
        <v>0</v>
      </c>
      <c r="K27" s="4" t="n">
        <v>3</v>
      </c>
      <c r="L27" s="4" t="n">
        <v>9</v>
      </c>
      <c r="M27" s="4" t="n">
        <v>2790</v>
      </c>
      <c r="N27" s="4" t="n">
        <v>0</v>
      </c>
      <c r="O27" s="4" t="n">
        <v>1999</v>
      </c>
      <c r="P27" s="4" t="n">
        <v>0</v>
      </c>
      <c r="Q27" s="4" t="n">
        <v>98074</v>
      </c>
      <c r="R27" s="4" t="n">
        <v>47.6085</v>
      </c>
      <c r="S27" s="4" t="n">
        <v>-122017</v>
      </c>
      <c r="T27" s="4" t="n">
        <v>2450</v>
      </c>
      <c r="U27" s="4" t="n">
        <v>6453</v>
      </c>
      <c r="W27" s="1" t="n">
        <f aca="false">C27/F27</f>
        <v>245.555555555556</v>
      </c>
      <c r="Y27" s="0" t="n">
        <f aca="false">W27&gt;$W$444</f>
        <v>0</v>
      </c>
    </row>
    <row r="28" customFormat="false" ht="15.75" hidden="false" customHeight="false" outlineLevel="0" collapsed="false">
      <c r="A28" s="4" t="n">
        <v>8961990160</v>
      </c>
      <c r="B28" s="4" t="s">
        <v>45</v>
      </c>
      <c r="C28" s="4" t="n">
        <v>567500</v>
      </c>
      <c r="D28" s="4" t="n">
        <v>3</v>
      </c>
      <c r="E28" s="4" t="n">
        <v>2.5</v>
      </c>
      <c r="F28" s="4" t="n">
        <v>2080</v>
      </c>
      <c r="G28" s="4" t="n">
        <v>4556</v>
      </c>
      <c r="H28" s="4" t="n">
        <v>2</v>
      </c>
      <c r="I28" s="4" t="n">
        <v>0</v>
      </c>
      <c r="J28" s="4" t="n">
        <v>0</v>
      </c>
      <c r="K28" s="4" t="n">
        <v>3</v>
      </c>
      <c r="L28" s="4" t="n">
        <v>8</v>
      </c>
      <c r="M28" s="4" t="n">
        <v>2080</v>
      </c>
      <c r="N28" s="4" t="n">
        <v>0</v>
      </c>
      <c r="O28" s="4" t="n">
        <v>1999</v>
      </c>
      <c r="P28" s="4" t="n">
        <v>0</v>
      </c>
      <c r="Q28" s="4" t="n">
        <v>98074</v>
      </c>
      <c r="R28" s="4" t="n">
        <v>47.6036</v>
      </c>
      <c r="S28" s="4" t="n">
        <v>-122014</v>
      </c>
      <c r="T28" s="4" t="n">
        <v>1530</v>
      </c>
      <c r="U28" s="4" t="n">
        <v>5606</v>
      </c>
      <c r="W28" s="1" t="n">
        <f aca="false">C28/F28</f>
        <v>272.836538461538</v>
      </c>
      <c r="Y28" s="0" t="n">
        <f aca="false">W28&gt;$W$444</f>
        <v>1</v>
      </c>
    </row>
    <row r="29" customFormat="false" ht="15.75" hidden="false" customHeight="false" outlineLevel="0" collapsed="false">
      <c r="A29" s="4" t="n">
        <v>1939130070</v>
      </c>
      <c r="B29" s="4" t="s">
        <v>28</v>
      </c>
      <c r="C29" s="4" t="n">
        <v>690000</v>
      </c>
      <c r="D29" s="4" t="n">
        <v>4</v>
      </c>
      <c r="E29" s="4" t="n">
        <v>2.5</v>
      </c>
      <c r="F29" s="4" t="n">
        <v>2820</v>
      </c>
      <c r="G29" s="4" t="n">
        <v>8307</v>
      </c>
      <c r="H29" s="4" t="n">
        <v>2</v>
      </c>
      <c r="I29" s="4" t="n">
        <v>0</v>
      </c>
      <c r="J29" s="4" t="n">
        <v>0</v>
      </c>
      <c r="K29" s="4" t="n">
        <v>3</v>
      </c>
      <c r="L29" s="4" t="n">
        <v>9</v>
      </c>
      <c r="M29" s="4" t="n">
        <v>2820</v>
      </c>
      <c r="N29" s="4" t="n">
        <v>0</v>
      </c>
      <c r="O29" s="4" t="n">
        <v>1990</v>
      </c>
      <c r="P29" s="4" t="n">
        <v>0</v>
      </c>
      <c r="Q29" s="4" t="n">
        <v>98074</v>
      </c>
      <c r="R29" s="4" t="n">
        <v>47.6253</v>
      </c>
      <c r="S29" s="4" t="n">
        <v>-122027</v>
      </c>
      <c r="T29" s="4" t="n">
        <v>2820</v>
      </c>
      <c r="U29" s="4" t="n">
        <v>8307</v>
      </c>
      <c r="W29" s="1" t="n">
        <f aca="false">C29/F29</f>
        <v>244.68085106383</v>
      </c>
      <c r="Y29" s="0" t="n">
        <f aca="false">W29&gt;$W$444</f>
        <v>0</v>
      </c>
    </row>
    <row r="30" customFormat="false" ht="15.75" hidden="false" customHeight="false" outlineLevel="0" collapsed="false">
      <c r="A30" s="4" t="n">
        <v>8078460550</v>
      </c>
      <c r="B30" s="4" t="s">
        <v>48</v>
      </c>
      <c r="C30" s="4" t="n">
        <v>651000</v>
      </c>
      <c r="D30" s="4" t="n">
        <v>4</v>
      </c>
      <c r="E30" s="4" t="n">
        <v>2.5</v>
      </c>
      <c r="F30" s="4" t="n">
        <v>2740</v>
      </c>
      <c r="G30" s="4" t="n">
        <v>7140</v>
      </c>
      <c r="H30" s="4" t="n">
        <v>2</v>
      </c>
      <c r="I30" s="4" t="n">
        <v>0</v>
      </c>
      <c r="J30" s="4" t="n">
        <v>0</v>
      </c>
      <c r="K30" s="4" t="n">
        <v>3</v>
      </c>
      <c r="L30" s="4" t="n">
        <v>8</v>
      </c>
      <c r="M30" s="4" t="n">
        <v>2740</v>
      </c>
      <c r="N30" s="4" t="n">
        <v>0</v>
      </c>
      <c r="O30" s="4" t="n">
        <v>1993</v>
      </c>
      <c r="P30" s="4" t="n">
        <v>0</v>
      </c>
      <c r="Q30" s="4" t="n">
        <v>98074</v>
      </c>
      <c r="R30" s="4" t="n">
        <v>47.6334</v>
      </c>
      <c r="S30" s="4" t="n">
        <v>-122021</v>
      </c>
      <c r="T30" s="4" t="n">
        <v>2260</v>
      </c>
      <c r="U30" s="4" t="n">
        <v>7035</v>
      </c>
      <c r="W30" s="1" t="n">
        <f aca="false">C30/F30</f>
        <v>237.591240875912</v>
      </c>
      <c r="Y30" s="0" t="n">
        <f aca="false">W30&gt;$W$444</f>
        <v>0</v>
      </c>
    </row>
    <row r="31" customFormat="false" ht="15.75" hidden="false" customHeight="false" outlineLevel="0" collapsed="false">
      <c r="A31" s="4" t="n">
        <v>319500570</v>
      </c>
      <c r="B31" s="4" t="s">
        <v>26</v>
      </c>
      <c r="C31" s="4" t="n">
        <v>780000</v>
      </c>
      <c r="D31" s="4" t="n">
        <v>4</v>
      </c>
      <c r="E31" s="4" t="n">
        <v>2.5</v>
      </c>
      <c r="F31" s="4" t="n">
        <v>2730</v>
      </c>
      <c r="G31" s="4" t="n">
        <v>10281</v>
      </c>
      <c r="H31" s="4" t="n">
        <v>2</v>
      </c>
      <c r="I31" s="4" t="n">
        <v>0</v>
      </c>
      <c r="J31" s="4" t="n">
        <v>2</v>
      </c>
      <c r="K31" s="4" t="n">
        <v>3</v>
      </c>
      <c r="L31" s="4" t="n">
        <v>9</v>
      </c>
      <c r="M31" s="4" t="n">
        <v>2730</v>
      </c>
      <c r="N31" s="4" t="n">
        <v>0</v>
      </c>
      <c r="O31" s="4" t="n">
        <v>1996</v>
      </c>
      <c r="P31" s="4" t="n">
        <v>0</v>
      </c>
      <c r="Q31" s="4" t="n">
        <v>98074</v>
      </c>
      <c r="R31" s="4" t="n">
        <v>47.6227</v>
      </c>
      <c r="S31" s="4" t="n">
        <v>-122029</v>
      </c>
      <c r="T31" s="4" t="n">
        <v>2750</v>
      </c>
      <c r="U31" s="4" t="n">
        <v>7220</v>
      </c>
      <c r="W31" s="1" t="n">
        <f aca="false">C31/F31</f>
        <v>285.714285714286</v>
      </c>
      <c r="Y31" s="0" t="n">
        <f aca="false">W31&gt;$W$444</f>
        <v>1</v>
      </c>
    </row>
    <row r="32" customFormat="false" ht="15.75" hidden="false" customHeight="false" outlineLevel="0" collapsed="false">
      <c r="A32" s="4" t="n">
        <v>7504460200</v>
      </c>
      <c r="B32" s="4" t="s">
        <v>49</v>
      </c>
      <c r="C32" s="4" t="n">
        <v>500000</v>
      </c>
      <c r="D32" s="4" t="n">
        <v>3</v>
      </c>
      <c r="E32" s="4" t="n">
        <v>2.25</v>
      </c>
      <c r="F32" s="4" t="n">
        <v>1760</v>
      </c>
      <c r="G32" s="4" t="n">
        <v>11946</v>
      </c>
      <c r="H32" s="4" t="n">
        <v>2</v>
      </c>
      <c r="I32" s="4" t="n">
        <v>0</v>
      </c>
      <c r="J32" s="4" t="n">
        <v>0</v>
      </c>
      <c r="K32" s="4" t="n">
        <v>3</v>
      </c>
      <c r="L32" s="4" t="n">
        <v>8</v>
      </c>
      <c r="M32" s="4" t="n">
        <v>1760</v>
      </c>
      <c r="N32" s="4" t="n">
        <v>0</v>
      </c>
      <c r="O32" s="4" t="n">
        <v>1978</v>
      </c>
      <c r="P32" s="4" t="n">
        <v>0</v>
      </c>
      <c r="Q32" s="4" t="n">
        <v>98074</v>
      </c>
      <c r="R32" s="4" t="n">
        <v>47624</v>
      </c>
      <c r="S32" s="4" t="n">
        <v>-122.05</v>
      </c>
      <c r="T32" s="4" t="n">
        <v>2080</v>
      </c>
      <c r="U32" s="4" t="n">
        <v>12068</v>
      </c>
      <c r="W32" s="1" t="n">
        <f aca="false">C32/F32</f>
        <v>284.090909090909</v>
      </c>
      <c r="Y32" s="0" t="n">
        <f aca="false">W32&gt;$W$444</f>
        <v>1</v>
      </c>
    </row>
    <row r="33" customFormat="false" ht="15.75" hidden="false" customHeight="false" outlineLevel="0" collapsed="false">
      <c r="A33" s="4" t="n">
        <v>1703050520</v>
      </c>
      <c r="B33" s="4" t="s">
        <v>50</v>
      </c>
      <c r="C33" s="4" t="n">
        <v>652100</v>
      </c>
      <c r="D33" s="4" t="n">
        <v>3</v>
      </c>
      <c r="E33" s="4" t="n">
        <v>2.5</v>
      </c>
      <c r="F33" s="4" t="n">
        <v>2380</v>
      </c>
      <c r="G33" s="4" t="n">
        <v>5017</v>
      </c>
      <c r="H33" s="4" t="n">
        <v>2</v>
      </c>
      <c r="I33" s="4" t="n">
        <v>0</v>
      </c>
      <c r="J33" s="4" t="n">
        <v>0</v>
      </c>
      <c r="K33" s="4" t="n">
        <v>3</v>
      </c>
      <c r="L33" s="4" t="n">
        <v>9</v>
      </c>
      <c r="M33" s="4" t="n">
        <v>2380</v>
      </c>
      <c r="N33" s="4" t="n">
        <v>0</v>
      </c>
      <c r="O33" s="4" t="n">
        <v>2003</v>
      </c>
      <c r="P33" s="4" t="n">
        <v>0</v>
      </c>
      <c r="Q33" s="4" t="n">
        <v>98074</v>
      </c>
      <c r="R33" s="4" t="n">
        <v>47.6297</v>
      </c>
      <c r="S33" s="4" t="n">
        <v>-122021</v>
      </c>
      <c r="T33" s="4" t="n">
        <v>2670</v>
      </c>
      <c r="U33" s="4" t="n">
        <v>6066</v>
      </c>
      <c r="W33" s="1" t="n">
        <f aca="false">C33/F33</f>
        <v>273.991596638655</v>
      </c>
      <c r="Y33" s="0" t="n">
        <f aca="false">W33&gt;$W$444</f>
        <v>1</v>
      </c>
    </row>
    <row r="34" customFormat="false" ht="15.75" hidden="false" customHeight="false" outlineLevel="0" collapsed="false">
      <c r="A34" s="4" t="n">
        <v>8562900710</v>
      </c>
      <c r="B34" s="4" t="s">
        <v>51</v>
      </c>
      <c r="C34" s="4" t="n">
        <v>483000</v>
      </c>
      <c r="D34" s="4" t="n">
        <v>3</v>
      </c>
      <c r="E34" s="4" t="n">
        <v>3</v>
      </c>
      <c r="F34" s="4" t="n">
        <v>2440</v>
      </c>
      <c r="G34" s="4" t="n">
        <v>15540</v>
      </c>
      <c r="H34" s="4" t="n">
        <v>2</v>
      </c>
      <c r="I34" s="4" t="n">
        <v>0</v>
      </c>
      <c r="J34" s="4" t="n">
        <v>0</v>
      </c>
      <c r="K34" s="4" t="n">
        <v>3</v>
      </c>
      <c r="L34" s="4" t="n">
        <v>9</v>
      </c>
      <c r="M34" s="4" t="n">
        <v>2440</v>
      </c>
      <c r="N34" s="4" t="n">
        <v>0</v>
      </c>
      <c r="O34" s="4" t="n">
        <v>1992</v>
      </c>
      <c r="P34" s="4" t="n">
        <v>0</v>
      </c>
      <c r="Q34" s="4" t="n">
        <v>98074</v>
      </c>
      <c r="R34" s="4" t="n">
        <v>47.6104</v>
      </c>
      <c r="S34" s="4" t="n">
        <v>-122.06</v>
      </c>
      <c r="T34" s="4" t="n">
        <v>2440</v>
      </c>
      <c r="U34" s="4" t="n">
        <v>15283</v>
      </c>
      <c r="W34" s="1" t="n">
        <f aca="false">C34/F34</f>
        <v>197.950819672131</v>
      </c>
      <c r="Y34" s="0" t="n">
        <f aca="false">W34&gt;$W$444</f>
        <v>0</v>
      </c>
    </row>
    <row r="35" customFormat="false" ht="15.75" hidden="false" customHeight="false" outlineLevel="0" collapsed="false">
      <c r="A35" s="4" t="n">
        <v>2909300640</v>
      </c>
      <c r="B35" s="4" t="s">
        <v>52</v>
      </c>
      <c r="C35" s="4" t="n">
        <v>884744</v>
      </c>
      <c r="D35" s="4" t="n">
        <v>4</v>
      </c>
      <c r="E35" s="4" t="n">
        <v>3.5</v>
      </c>
      <c r="F35" s="4" t="n">
        <v>4210</v>
      </c>
      <c r="G35" s="4" t="n">
        <v>9414</v>
      </c>
      <c r="H35" s="4" t="n">
        <v>2</v>
      </c>
      <c r="I35" s="4" t="n">
        <v>0</v>
      </c>
      <c r="J35" s="4" t="n">
        <v>0</v>
      </c>
      <c r="K35" s="4" t="n">
        <v>3</v>
      </c>
      <c r="L35" s="4" t="n">
        <v>9</v>
      </c>
      <c r="M35" s="4" t="n">
        <v>4210</v>
      </c>
      <c r="N35" s="4" t="n">
        <v>0</v>
      </c>
      <c r="O35" s="4" t="n">
        <v>2001</v>
      </c>
      <c r="P35" s="4" t="n">
        <v>0</v>
      </c>
      <c r="Q35" s="4" t="n">
        <v>98074</v>
      </c>
      <c r="R35" s="4" t="n">
        <v>47.6067</v>
      </c>
      <c r="S35" s="4" t="n">
        <v>-122022</v>
      </c>
      <c r="T35" s="4" t="n">
        <v>3950</v>
      </c>
      <c r="U35" s="4" t="n">
        <v>8880</v>
      </c>
      <c r="W35" s="1" t="n">
        <f aca="false">C35/F35</f>
        <v>210.15296912114</v>
      </c>
      <c r="Y35" s="0" t="n">
        <f aca="false">W35&gt;$W$444</f>
        <v>0</v>
      </c>
    </row>
    <row r="36" customFormat="false" ht="15.75" hidden="false" customHeight="false" outlineLevel="0" collapsed="false">
      <c r="A36" s="4" t="n">
        <v>8651580310</v>
      </c>
      <c r="B36" s="4" t="s">
        <v>53</v>
      </c>
      <c r="C36" s="4" t="n">
        <v>621138</v>
      </c>
      <c r="D36" s="4" t="n">
        <v>3</v>
      </c>
      <c r="E36" s="4" t="n">
        <v>2.25</v>
      </c>
      <c r="F36" s="4" t="n">
        <v>2180</v>
      </c>
      <c r="G36" s="4" t="n">
        <v>7741</v>
      </c>
      <c r="H36" s="4" t="n">
        <v>2</v>
      </c>
      <c r="I36" s="4" t="n">
        <v>0</v>
      </c>
      <c r="J36" s="4" t="n">
        <v>0</v>
      </c>
      <c r="K36" s="4" t="n">
        <v>3</v>
      </c>
      <c r="L36" s="4" t="n">
        <v>9</v>
      </c>
      <c r="M36" s="4" t="n">
        <v>2180</v>
      </c>
      <c r="N36" s="4" t="n">
        <v>0</v>
      </c>
      <c r="O36" s="4" t="n">
        <v>1986</v>
      </c>
      <c r="P36" s="4" t="n">
        <v>0</v>
      </c>
      <c r="Q36" s="4" t="n">
        <v>98074</v>
      </c>
      <c r="R36" s="4" t="n">
        <v>47.6482</v>
      </c>
      <c r="S36" s="4" t="n">
        <v>-122072</v>
      </c>
      <c r="T36" s="4" t="n">
        <v>2300</v>
      </c>
      <c r="U36" s="4" t="n">
        <v>8581</v>
      </c>
      <c r="W36" s="1" t="n">
        <f aca="false">C36/F36</f>
        <v>284.925688073394</v>
      </c>
      <c r="Y36" s="0" t="n">
        <f aca="false">W36&gt;$W$444</f>
        <v>1</v>
      </c>
    </row>
    <row r="37" customFormat="false" ht="15.75" hidden="false" customHeight="false" outlineLevel="0" collapsed="false">
      <c r="A37" s="4" t="n">
        <v>1939110310</v>
      </c>
      <c r="B37" s="4" t="s">
        <v>54</v>
      </c>
      <c r="C37" s="4" t="n">
        <v>722080</v>
      </c>
      <c r="D37" s="4" t="n">
        <v>3</v>
      </c>
      <c r="E37" s="4" t="n">
        <v>3.25</v>
      </c>
      <c r="F37" s="4" t="n">
        <v>3680</v>
      </c>
      <c r="G37" s="4" t="n">
        <v>7650</v>
      </c>
      <c r="H37" s="4" t="n">
        <v>2</v>
      </c>
      <c r="I37" s="4" t="n">
        <v>0</v>
      </c>
      <c r="J37" s="4" t="n">
        <v>0</v>
      </c>
      <c r="K37" s="4" t="n">
        <v>3</v>
      </c>
      <c r="L37" s="4" t="n">
        <v>9</v>
      </c>
      <c r="M37" s="4" t="n">
        <v>2340</v>
      </c>
      <c r="N37" s="4" t="n">
        <v>1340</v>
      </c>
      <c r="O37" s="4" t="n">
        <v>1988</v>
      </c>
      <c r="P37" s="4" t="n">
        <v>0</v>
      </c>
      <c r="Q37" s="4" t="n">
        <v>98074</v>
      </c>
      <c r="R37" s="4" t="n">
        <v>47.6272</v>
      </c>
      <c r="S37" s="4" t="n">
        <v>-122033</v>
      </c>
      <c r="T37" s="4" t="n">
        <v>2280</v>
      </c>
      <c r="U37" s="4" t="n">
        <v>8515</v>
      </c>
      <c r="W37" s="1" t="n">
        <f aca="false">C37/F37</f>
        <v>196.217391304348</v>
      </c>
      <c r="Y37" s="0" t="n">
        <f aca="false">W37&gt;$W$444</f>
        <v>0</v>
      </c>
    </row>
    <row r="38" customFormat="false" ht="15.75" hidden="false" customHeight="false" outlineLevel="0" collapsed="false">
      <c r="A38" s="4" t="n">
        <v>8651520240</v>
      </c>
      <c r="B38" s="4" t="s">
        <v>55</v>
      </c>
      <c r="C38" s="4" t="n">
        <v>540000</v>
      </c>
      <c r="D38" s="4" t="n">
        <v>4</v>
      </c>
      <c r="E38" s="4" t="n">
        <v>2</v>
      </c>
      <c r="F38" s="4" t="n">
        <v>1990</v>
      </c>
      <c r="G38" s="4" t="n">
        <v>29078</v>
      </c>
      <c r="H38" s="4" t="n">
        <v>2</v>
      </c>
      <c r="I38" s="4" t="n">
        <v>0</v>
      </c>
      <c r="J38" s="4" t="n">
        <v>0</v>
      </c>
      <c r="K38" s="4" t="n">
        <v>3</v>
      </c>
      <c r="L38" s="4" t="n">
        <v>9</v>
      </c>
      <c r="M38" s="4" t="n">
        <v>1990</v>
      </c>
      <c r="N38" s="4" t="n">
        <v>0</v>
      </c>
      <c r="O38" s="4" t="n">
        <v>1984</v>
      </c>
      <c r="P38" s="4" t="n">
        <v>0</v>
      </c>
      <c r="Q38" s="4" t="n">
        <v>98074</v>
      </c>
      <c r="R38" s="4" t="n">
        <v>47.6471</v>
      </c>
      <c r="S38" s="4" t="n">
        <v>-122057</v>
      </c>
      <c r="T38" s="4" t="n">
        <v>2310</v>
      </c>
      <c r="U38" s="4" t="n">
        <v>28353</v>
      </c>
      <c r="W38" s="1" t="n">
        <f aca="false">C38/F38</f>
        <v>271.356783919598</v>
      </c>
      <c r="Y38" s="0" t="n">
        <f aca="false">W38&gt;$W$444</f>
        <v>1</v>
      </c>
    </row>
    <row r="39" customFormat="false" ht="15.75" hidden="false" customHeight="false" outlineLevel="0" collapsed="false">
      <c r="A39" s="4" t="n">
        <v>1925069121</v>
      </c>
      <c r="B39" s="4" t="s">
        <v>56</v>
      </c>
      <c r="C39" s="4" t="n">
        <v>960000</v>
      </c>
      <c r="D39" s="4" t="n">
        <v>3</v>
      </c>
      <c r="E39" s="4" t="n">
        <v>2.5</v>
      </c>
      <c r="F39" s="4" t="n">
        <v>1730</v>
      </c>
      <c r="G39" s="4" t="n">
        <v>4102</v>
      </c>
      <c r="H39" s="4" t="n">
        <v>3</v>
      </c>
      <c r="I39" s="4" t="n">
        <v>1</v>
      </c>
      <c r="J39" s="4" t="n">
        <v>4</v>
      </c>
      <c r="K39" s="4" t="n">
        <v>3</v>
      </c>
      <c r="L39" s="4" t="n">
        <v>8</v>
      </c>
      <c r="M39" s="4" t="n">
        <v>1730</v>
      </c>
      <c r="N39" s="4" t="n">
        <v>0</v>
      </c>
      <c r="O39" s="4" t="n">
        <v>1996</v>
      </c>
      <c r="P39" s="4" t="n">
        <v>0</v>
      </c>
      <c r="Q39" s="4" t="n">
        <v>98074</v>
      </c>
      <c r="R39" s="4" t="n">
        <v>47645</v>
      </c>
      <c r="S39" s="4" t="n">
        <v>-122084</v>
      </c>
      <c r="T39" s="4" t="n">
        <v>2340</v>
      </c>
      <c r="U39" s="4" t="n">
        <v>16994</v>
      </c>
      <c r="W39" s="1" t="n">
        <f aca="false">C39/F39</f>
        <v>554.913294797688</v>
      </c>
      <c r="Y39" s="0" t="n">
        <f aca="false">W39&gt;$W$444</f>
        <v>1</v>
      </c>
    </row>
    <row r="40" customFormat="false" ht="15.75" hidden="false" customHeight="false" outlineLevel="0" collapsed="false">
      <c r="A40" s="4" t="n">
        <v>1592000260</v>
      </c>
      <c r="B40" s="4" t="s">
        <v>57</v>
      </c>
      <c r="C40" s="4" t="n">
        <v>600000</v>
      </c>
      <c r="D40" s="4" t="n">
        <v>3</v>
      </c>
      <c r="E40" s="4" t="n">
        <v>2.25</v>
      </c>
      <c r="F40" s="4" t="n">
        <v>2240</v>
      </c>
      <c r="G40" s="4" t="n">
        <v>9314</v>
      </c>
      <c r="H40" s="4" t="n">
        <v>2</v>
      </c>
      <c r="I40" s="4" t="n">
        <v>0</v>
      </c>
      <c r="J40" s="4" t="n">
        <v>0</v>
      </c>
      <c r="K40" s="4" t="n">
        <v>3</v>
      </c>
      <c r="L40" s="4" t="n">
        <v>9</v>
      </c>
      <c r="M40" s="4" t="n">
        <v>2240</v>
      </c>
      <c r="N40" s="4" t="n">
        <v>0</v>
      </c>
      <c r="O40" s="4" t="n">
        <v>1984</v>
      </c>
      <c r="P40" s="4" t="n">
        <v>0</v>
      </c>
      <c r="Q40" s="4" t="n">
        <v>98074</v>
      </c>
      <c r="R40" s="4" t="n">
        <v>47.6216</v>
      </c>
      <c r="S40" s="4" t="n">
        <v>-122032</v>
      </c>
      <c r="T40" s="4" t="n">
        <v>2240</v>
      </c>
      <c r="U40" s="4" t="n">
        <v>9314</v>
      </c>
      <c r="W40" s="1" t="n">
        <f aca="false">C40/F40</f>
        <v>267.857142857143</v>
      </c>
      <c r="Y40" s="0" t="n">
        <f aca="false">W40&gt;$W$444</f>
        <v>1</v>
      </c>
    </row>
    <row r="41" customFormat="false" ht="15.75" hidden="false" customHeight="false" outlineLevel="0" collapsed="false">
      <c r="A41" s="4" t="n">
        <v>7504010560</v>
      </c>
      <c r="B41" s="4" t="s">
        <v>58</v>
      </c>
      <c r="C41" s="4" t="n">
        <v>920000</v>
      </c>
      <c r="D41" s="4" t="n">
        <v>4</v>
      </c>
      <c r="E41" s="4" t="n">
        <v>3</v>
      </c>
      <c r="F41" s="4" t="n">
        <v>3750</v>
      </c>
      <c r="G41" s="4" t="n">
        <v>11025</v>
      </c>
      <c r="H41" s="4" t="n">
        <v>2</v>
      </c>
      <c r="I41" s="4" t="n">
        <v>0</v>
      </c>
      <c r="J41" s="4" t="n">
        <v>0</v>
      </c>
      <c r="K41" s="4" t="n">
        <v>3</v>
      </c>
      <c r="L41" s="4" t="n">
        <v>10</v>
      </c>
      <c r="M41" s="4" t="n">
        <v>3750</v>
      </c>
      <c r="N41" s="4" t="n">
        <v>0</v>
      </c>
      <c r="O41" s="4" t="n">
        <v>1976</v>
      </c>
      <c r="P41" s="4" t="n">
        <v>0</v>
      </c>
      <c r="Q41" s="4" t="n">
        <v>98074</v>
      </c>
      <c r="R41" s="4" t="n">
        <v>47.6367</v>
      </c>
      <c r="S41" s="4" t="n">
        <v>-122059</v>
      </c>
      <c r="T41" s="4" t="n">
        <v>2930</v>
      </c>
      <c r="U41" s="4" t="n">
        <v>12835</v>
      </c>
      <c r="W41" s="1" t="n">
        <f aca="false">C41/F41</f>
        <v>245.333333333333</v>
      </c>
      <c r="Y41" s="0" t="n">
        <f aca="false">W41&gt;$W$444</f>
        <v>0</v>
      </c>
    </row>
    <row r="42" customFormat="false" ht="15.75" hidden="false" customHeight="false" outlineLevel="0" collapsed="false">
      <c r="A42" s="4" t="n">
        <v>2251500270</v>
      </c>
      <c r="B42" s="4" t="s">
        <v>45</v>
      </c>
      <c r="C42" s="4" t="n">
        <v>700000</v>
      </c>
      <c r="D42" s="4" t="n">
        <v>4</v>
      </c>
      <c r="E42" s="4" t="n">
        <v>2.25</v>
      </c>
      <c r="F42" s="4" t="n">
        <v>2690</v>
      </c>
      <c r="G42" s="4" t="n">
        <v>15000</v>
      </c>
      <c r="H42" s="4" t="n">
        <v>2</v>
      </c>
      <c r="I42" s="4" t="n">
        <v>0</v>
      </c>
      <c r="J42" s="4" t="n">
        <v>0</v>
      </c>
      <c r="K42" s="4" t="n">
        <v>3</v>
      </c>
      <c r="L42" s="4" t="n">
        <v>9</v>
      </c>
      <c r="M42" s="4" t="n">
        <v>1890</v>
      </c>
      <c r="N42" s="4" t="n">
        <v>800</v>
      </c>
      <c r="O42" s="4" t="n">
        <v>1978</v>
      </c>
      <c r="P42" s="4" t="n">
        <v>0</v>
      </c>
      <c r="Q42" s="4" t="n">
        <v>98074</v>
      </c>
      <c r="R42" s="4" t="n">
        <v>47612</v>
      </c>
      <c r="S42" s="4" t="n">
        <v>-122064</v>
      </c>
      <c r="T42" s="4" t="n">
        <v>2670</v>
      </c>
      <c r="U42" s="4" t="n">
        <v>15030</v>
      </c>
      <c r="W42" s="1" t="n">
        <f aca="false">C42/F42</f>
        <v>260.223048327138</v>
      </c>
      <c r="Y42" s="0" t="n">
        <f aca="false">W42&gt;$W$444</f>
        <v>0</v>
      </c>
    </row>
    <row r="43" customFormat="false" ht="15.75" hidden="false" customHeight="false" outlineLevel="0" collapsed="false">
      <c r="A43" s="4" t="n">
        <v>1853081000</v>
      </c>
      <c r="B43" s="4" t="s">
        <v>49</v>
      </c>
      <c r="C43" s="4" t="n">
        <v>820000</v>
      </c>
      <c r="D43" s="4" t="n">
        <v>5</v>
      </c>
      <c r="E43" s="4" t="n">
        <v>2.75</v>
      </c>
      <c r="F43" s="4" t="n">
        <v>2830</v>
      </c>
      <c r="G43" s="4" t="n">
        <v>6137</v>
      </c>
      <c r="H43" s="4" t="n">
        <v>2</v>
      </c>
      <c r="I43" s="4" t="n">
        <v>0</v>
      </c>
      <c r="J43" s="4" t="n">
        <v>0</v>
      </c>
      <c r="K43" s="4" t="n">
        <v>3</v>
      </c>
      <c r="L43" s="4" t="n">
        <v>9</v>
      </c>
      <c r="M43" s="4" t="n">
        <v>2830</v>
      </c>
      <c r="N43" s="4" t="n">
        <v>0</v>
      </c>
      <c r="O43" s="4" t="n">
        <v>2010</v>
      </c>
      <c r="P43" s="4" t="n">
        <v>0</v>
      </c>
      <c r="Q43" s="4" t="n">
        <v>98074</v>
      </c>
      <c r="R43" s="4" t="n">
        <v>47.5932</v>
      </c>
      <c r="S43" s="4" t="n">
        <v>-122058</v>
      </c>
      <c r="T43" s="4" t="n">
        <v>3170</v>
      </c>
      <c r="U43" s="4" t="n">
        <v>6285</v>
      </c>
      <c r="W43" s="1" t="n">
        <f aca="false">C43/F43</f>
        <v>289.752650176678</v>
      </c>
      <c r="Y43" s="0" t="n">
        <f aca="false">W43&gt;$W$444</f>
        <v>1</v>
      </c>
    </row>
    <row r="44" customFormat="false" ht="15.75" hidden="false" customHeight="false" outlineLevel="0" collapsed="false">
      <c r="A44" s="4" t="n">
        <v>7715800710</v>
      </c>
      <c r="B44" s="4" t="s">
        <v>41</v>
      </c>
      <c r="C44" s="4" t="n">
        <v>470000</v>
      </c>
      <c r="D44" s="4" t="n">
        <v>4</v>
      </c>
      <c r="E44" s="4" t="n">
        <v>2.5</v>
      </c>
      <c r="F44" s="4" t="n">
        <v>1850</v>
      </c>
      <c r="G44" s="4" t="n">
        <v>11250</v>
      </c>
      <c r="H44" s="4" t="n">
        <v>1.5</v>
      </c>
      <c r="I44" s="4" t="n">
        <v>0</v>
      </c>
      <c r="J44" s="4" t="n">
        <v>0</v>
      </c>
      <c r="K44" s="4" t="n">
        <v>3</v>
      </c>
      <c r="L44" s="4" t="n">
        <v>7</v>
      </c>
      <c r="M44" s="4" t="n">
        <v>1210</v>
      </c>
      <c r="N44" s="4" t="n">
        <v>640</v>
      </c>
      <c r="O44" s="4" t="n">
        <v>1981</v>
      </c>
      <c r="P44" s="4" t="n">
        <v>0</v>
      </c>
      <c r="Q44" s="4" t="n">
        <v>98074</v>
      </c>
      <c r="R44" s="4" t="n">
        <v>47.6264</v>
      </c>
      <c r="S44" s="4" t="n">
        <v>-122062</v>
      </c>
      <c r="T44" s="4" t="n">
        <v>1650</v>
      </c>
      <c r="U44" s="4" t="n">
        <v>7623</v>
      </c>
      <c r="W44" s="1" t="n">
        <f aca="false">C44/F44</f>
        <v>254.054054054054</v>
      </c>
      <c r="Y44" s="0" t="n">
        <f aca="false">W44&gt;$W$444</f>
        <v>0</v>
      </c>
    </row>
    <row r="45" customFormat="false" ht="15.75" hidden="false" customHeight="false" outlineLevel="0" collapsed="false">
      <c r="A45" s="4" t="n">
        <v>3066410800</v>
      </c>
      <c r="B45" s="4" t="s">
        <v>59</v>
      </c>
      <c r="C45" s="4" t="n">
        <v>685000</v>
      </c>
      <c r="D45" s="4" t="n">
        <v>4</v>
      </c>
      <c r="E45" s="4" t="n">
        <v>2.5</v>
      </c>
      <c r="F45" s="4" t="n">
        <v>2770</v>
      </c>
      <c r="G45" s="4" t="n">
        <v>10051</v>
      </c>
      <c r="H45" s="4" t="n">
        <v>2</v>
      </c>
      <c r="I45" s="4" t="n">
        <v>0</v>
      </c>
      <c r="J45" s="4" t="n">
        <v>0</v>
      </c>
      <c r="K45" s="4" t="n">
        <v>3</v>
      </c>
      <c r="L45" s="4" t="n">
        <v>10</v>
      </c>
      <c r="M45" s="4" t="n">
        <v>2770</v>
      </c>
      <c r="N45" s="4" t="n">
        <v>0</v>
      </c>
      <c r="O45" s="4" t="n">
        <v>1987</v>
      </c>
      <c r="P45" s="4" t="n">
        <v>0</v>
      </c>
      <c r="Q45" s="4" t="n">
        <v>98074</v>
      </c>
      <c r="R45" s="4" t="n">
        <v>47.6288</v>
      </c>
      <c r="S45" s="4" t="n">
        <v>-122043</v>
      </c>
      <c r="T45" s="4" t="n">
        <v>2730</v>
      </c>
      <c r="U45" s="4" t="n">
        <v>10675</v>
      </c>
      <c r="W45" s="1" t="n">
        <f aca="false">C45/F45</f>
        <v>247.292418772563</v>
      </c>
      <c r="Y45" s="0" t="n">
        <f aca="false">W45&gt;$W$444</f>
        <v>0</v>
      </c>
    </row>
    <row r="46" customFormat="false" ht="15.75" hidden="false" customHeight="false" outlineLevel="0" collapsed="false">
      <c r="A46" s="4" t="n">
        <v>6054650510</v>
      </c>
      <c r="B46" s="4" t="s">
        <v>60</v>
      </c>
      <c r="C46" s="4" t="n">
        <v>347000</v>
      </c>
      <c r="D46" s="4" t="n">
        <v>3</v>
      </c>
      <c r="E46" s="4" t="n">
        <v>1.75</v>
      </c>
      <c r="F46" s="4" t="n">
        <v>1240</v>
      </c>
      <c r="G46" s="4" t="n">
        <v>8050</v>
      </c>
      <c r="H46" s="4" t="n">
        <v>1</v>
      </c>
      <c r="I46" s="4" t="n">
        <v>0</v>
      </c>
      <c r="J46" s="4" t="n">
        <v>0</v>
      </c>
      <c r="K46" s="4" t="n">
        <v>4</v>
      </c>
      <c r="L46" s="4" t="n">
        <v>7</v>
      </c>
      <c r="M46" s="4" t="n">
        <v>1240</v>
      </c>
      <c r="N46" s="4" t="n">
        <v>0</v>
      </c>
      <c r="O46" s="4" t="n">
        <v>1978</v>
      </c>
      <c r="P46" s="4" t="n">
        <v>0</v>
      </c>
      <c r="Q46" s="4" t="n">
        <v>98074</v>
      </c>
      <c r="R46" s="4" t="n">
        <v>47.6108</v>
      </c>
      <c r="S46" s="4" t="n">
        <v>-122044</v>
      </c>
      <c r="T46" s="4" t="n">
        <v>1370</v>
      </c>
      <c r="U46" s="4" t="n">
        <v>9856</v>
      </c>
      <c r="W46" s="1" t="n">
        <f aca="false">C46/F46</f>
        <v>279.838709677419</v>
      </c>
      <c r="Y46" s="0" t="n">
        <f aca="false">W46&gt;$W$444</f>
        <v>1</v>
      </c>
    </row>
    <row r="47" customFormat="false" ht="15.75" hidden="false" customHeight="false" outlineLevel="0" collapsed="false">
      <c r="A47" s="4" t="n">
        <v>4379400560</v>
      </c>
      <c r="B47" s="4" t="s">
        <v>61</v>
      </c>
      <c r="C47" s="4" t="n">
        <v>695000</v>
      </c>
      <c r="D47" s="4" t="n">
        <v>3</v>
      </c>
      <c r="E47" s="4" t="n">
        <v>2.5</v>
      </c>
      <c r="F47" s="4" t="n">
        <v>2390</v>
      </c>
      <c r="G47" s="4" t="n">
        <v>4555</v>
      </c>
      <c r="H47" s="4" t="n">
        <v>2</v>
      </c>
      <c r="I47" s="4" t="n">
        <v>0</v>
      </c>
      <c r="J47" s="4" t="n">
        <v>0</v>
      </c>
      <c r="K47" s="4" t="n">
        <v>3</v>
      </c>
      <c r="L47" s="4" t="n">
        <v>9</v>
      </c>
      <c r="M47" s="4" t="n">
        <v>2390</v>
      </c>
      <c r="N47" s="4" t="n">
        <v>0</v>
      </c>
      <c r="O47" s="4" t="n">
        <v>2006</v>
      </c>
      <c r="P47" s="4" t="n">
        <v>0</v>
      </c>
      <c r="Q47" s="4" t="n">
        <v>98074</v>
      </c>
      <c r="R47" s="4" t="n">
        <v>47.6199</v>
      </c>
      <c r="S47" s="4" t="n">
        <v>-122025</v>
      </c>
      <c r="T47" s="4" t="n">
        <v>2540</v>
      </c>
      <c r="U47" s="4" t="n">
        <v>4500</v>
      </c>
      <c r="W47" s="1" t="n">
        <f aca="false">C47/F47</f>
        <v>290.794979079498</v>
      </c>
      <c r="Y47" s="0" t="n">
        <f aca="false">W47&gt;$W$444</f>
        <v>1</v>
      </c>
    </row>
    <row r="48" customFormat="false" ht="15.75" hidden="false" customHeight="false" outlineLevel="0" collapsed="false">
      <c r="A48" s="4" t="n">
        <v>629810350</v>
      </c>
      <c r="B48" s="4" t="s">
        <v>62</v>
      </c>
      <c r="C48" s="4" t="n">
        <v>815000</v>
      </c>
      <c r="D48" s="4" t="n">
        <v>4</v>
      </c>
      <c r="E48" s="4" t="n">
        <v>2.75</v>
      </c>
      <c r="F48" s="4" t="n">
        <v>3488</v>
      </c>
      <c r="G48" s="4" t="n">
        <v>9614</v>
      </c>
      <c r="H48" s="4" t="n">
        <v>2</v>
      </c>
      <c r="I48" s="4" t="n">
        <v>0</v>
      </c>
      <c r="J48" s="4" t="n">
        <v>0</v>
      </c>
      <c r="K48" s="4" t="n">
        <v>3</v>
      </c>
      <c r="L48" s="4" t="n">
        <v>10</v>
      </c>
      <c r="M48" s="4" t="n">
        <v>3488</v>
      </c>
      <c r="N48" s="4" t="n">
        <v>0</v>
      </c>
      <c r="O48" s="4" t="n">
        <v>1998</v>
      </c>
      <c r="P48" s="4" t="n">
        <v>0</v>
      </c>
      <c r="Q48" s="4" t="n">
        <v>98074</v>
      </c>
      <c r="R48" s="4" t="n">
        <v>47.6055</v>
      </c>
      <c r="S48" s="4" t="n">
        <v>-122013</v>
      </c>
      <c r="T48" s="4" t="n">
        <v>3600</v>
      </c>
      <c r="U48" s="4" t="n">
        <v>10891</v>
      </c>
      <c r="W48" s="1" t="n">
        <f aca="false">C48/F48</f>
        <v>233.658256880734</v>
      </c>
      <c r="Y48" s="0" t="n">
        <f aca="false">W48&gt;$W$444</f>
        <v>0</v>
      </c>
    </row>
    <row r="49" customFormat="false" ht="15.75" hidden="false" customHeight="false" outlineLevel="0" collapsed="false">
      <c r="A49" s="4" t="n">
        <v>3578400030</v>
      </c>
      <c r="B49" s="4" t="s">
        <v>63</v>
      </c>
      <c r="C49" s="4" t="n">
        <v>465000</v>
      </c>
      <c r="D49" s="4" t="n">
        <v>4</v>
      </c>
      <c r="E49" s="4" t="n">
        <v>2.25</v>
      </c>
      <c r="F49" s="4" t="n">
        <v>2340</v>
      </c>
      <c r="G49" s="4" t="n">
        <v>13383</v>
      </c>
      <c r="H49" s="4" t="n">
        <v>1</v>
      </c>
      <c r="I49" s="4" t="n">
        <v>0</v>
      </c>
      <c r="J49" s="4" t="n">
        <v>0</v>
      </c>
      <c r="K49" s="4" t="n">
        <v>3</v>
      </c>
      <c r="L49" s="4" t="n">
        <v>8</v>
      </c>
      <c r="M49" s="4" t="n">
        <v>1170</v>
      </c>
      <c r="N49" s="4" t="n">
        <v>1170</v>
      </c>
      <c r="O49" s="4" t="n">
        <v>1983</v>
      </c>
      <c r="P49" s="4" t="n">
        <v>0</v>
      </c>
      <c r="Q49" s="4" t="n">
        <v>98074</v>
      </c>
      <c r="R49" s="4" t="n">
        <v>47.6211</v>
      </c>
      <c r="S49" s="4" t="n">
        <v>-122037</v>
      </c>
      <c r="T49" s="4" t="n">
        <v>1810</v>
      </c>
      <c r="U49" s="4" t="n">
        <v>12532</v>
      </c>
      <c r="W49" s="1" t="n">
        <f aca="false">C49/F49</f>
        <v>198.717948717949</v>
      </c>
      <c r="Y49" s="0" t="n">
        <f aca="false">W49&gt;$W$444</f>
        <v>0</v>
      </c>
    </row>
    <row r="50" customFormat="false" ht="15.75" hidden="false" customHeight="false" outlineLevel="0" collapsed="false">
      <c r="A50" s="4" t="n">
        <v>3066400140</v>
      </c>
      <c r="B50" s="4" t="s">
        <v>64</v>
      </c>
      <c r="C50" s="4" t="n">
        <v>632500</v>
      </c>
      <c r="D50" s="4" t="n">
        <v>4</v>
      </c>
      <c r="E50" s="4" t="n">
        <v>2.5</v>
      </c>
      <c r="F50" s="4" t="n">
        <v>2090</v>
      </c>
      <c r="G50" s="4" t="n">
        <v>10306</v>
      </c>
      <c r="H50" s="4" t="n">
        <v>2</v>
      </c>
      <c r="I50" s="4" t="n">
        <v>0</v>
      </c>
      <c r="J50" s="4" t="n">
        <v>0</v>
      </c>
      <c r="K50" s="4" t="n">
        <v>3</v>
      </c>
      <c r="L50" s="4" t="n">
        <v>10</v>
      </c>
      <c r="M50" s="4" t="n">
        <v>2090</v>
      </c>
      <c r="N50" s="4" t="n">
        <v>0</v>
      </c>
      <c r="O50" s="4" t="n">
        <v>1986</v>
      </c>
      <c r="P50" s="4" t="n">
        <v>0</v>
      </c>
      <c r="Q50" s="4" t="n">
        <v>98074</v>
      </c>
      <c r="R50" s="4" t="n">
        <v>47.6304</v>
      </c>
      <c r="S50" s="4" t="n">
        <v>-122051</v>
      </c>
      <c r="T50" s="4" t="n">
        <v>2660</v>
      </c>
      <c r="U50" s="4" t="n">
        <v>11481</v>
      </c>
      <c r="W50" s="1" t="n">
        <f aca="false">C50/F50</f>
        <v>302.631578947368</v>
      </c>
      <c r="Y50" s="0" t="n">
        <f aca="false">W50&gt;$W$444</f>
        <v>1</v>
      </c>
    </row>
    <row r="51" customFormat="false" ht="15.75" hidden="false" customHeight="false" outlineLevel="0" collapsed="false">
      <c r="A51" s="4" t="n">
        <v>3225069239</v>
      </c>
      <c r="B51" s="4" t="s">
        <v>65</v>
      </c>
      <c r="C51" s="4" t="n">
        <v>870000</v>
      </c>
      <c r="D51" s="4" t="n">
        <v>4</v>
      </c>
      <c r="E51" s="4" t="n">
        <v>3</v>
      </c>
      <c r="F51" s="4" t="n">
        <v>3040</v>
      </c>
      <c r="G51" s="4" t="n">
        <v>36246</v>
      </c>
      <c r="H51" s="4" t="n">
        <v>1.5</v>
      </c>
      <c r="I51" s="4" t="n">
        <v>0</v>
      </c>
      <c r="J51" s="4" t="n">
        <v>0</v>
      </c>
      <c r="K51" s="4" t="n">
        <v>3</v>
      </c>
      <c r="L51" s="4" t="n">
        <v>9</v>
      </c>
      <c r="M51" s="4" t="n">
        <v>2680</v>
      </c>
      <c r="N51" s="4" t="n">
        <v>360</v>
      </c>
      <c r="O51" s="4" t="n">
        <v>1923</v>
      </c>
      <c r="P51" s="4" t="n">
        <v>2014</v>
      </c>
      <c r="Q51" s="4" t="n">
        <v>98074</v>
      </c>
      <c r="R51" s="4" t="n">
        <v>47.6093</v>
      </c>
      <c r="S51" s="4" t="n">
        <v>-122.07</v>
      </c>
      <c r="T51" s="4" t="n">
        <v>3520</v>
      </c>
      <c r="U51" s="4" t="n">
        <v>13178</v>
      </c>
      <c r="W51" s="1" t="n">
        <f aca="false">C51/F51</f>
        <v>286.184210526316</v>
      </c>
      <c r="Y51" s="0" t="n">
        <f aca="false">W51&gt;$W$444</f>
        <v>1</v>
      </c>
    </row>
    <row r="52" customFormat="false" ht="15.75" hidden="false" customHeight="false" outlineLevel="0" collapsed="false">
      <c r="A52" s="4" t="n">
        <v>8644400060</v>
      </c>
      <c r="B52" s="4" t="s">
        <v>66</v>
      </c>
      <c r="C52" s="4" t="n">
        <v>568000</v>
      </c>
      <c r="D52" s="4" t="n">
        <v>3</v>
      </c>
      <c r="E52" s="4" t="n">
        <v>2.5</v>
      </c>
      <c r="F52" s="4" t="n">
        <v>2320</v>
      </c>
      <c r="G52" s="4" t="n">
        <v>57063</v>
      </c>
      <c r="H52" s="4" t="n">
        <v>1</v>
      </c>
      <c r="I52" s="4" t="n">
        <v>0</v>
      </c>
      <c r="J52" s="4" t="n">
        <v>0</v>
      </c>
      <c r="K52" s="4" t="n">
        <v>4</v>
      </c>
      <c r="L52" s="4" t="n">
        <v>9</v>
      </c>
      <c r="M52" s="4" t="n">
        <v>1790</v>
      </c>
      <c r="N52" s="4" t="n">
        <v>530</v>
      </c>
      <c r="O52" s="4" t="n">
        <v>1979</v>
      </c>
      <c r="P52" s="4" t="n">
        <v>0</v>
      </c>
      <c r="Q52" s="4" t="n">
        <v>98074</v>
      </c>
      <c r="R52" s="4" t="n">
        <v>47.6163</v>
      </c>
      <c r="S52" s="4" t="n">
        <v>-122056</v>
      </c>
      <c r="T52" s="4" t="n">
        <v>3290</v>
      </c>
      <c r="U52" s="4" t="n">
        <v>7314</v>
      </c>
      <c r="W52" s="1" t="n">
        <f aca="false">C52/F52</f>
        <v>244.827586206897</v>
      </c>
      <c r="Y52" s="0" t="n">
        <f aca="false">W52&gt;$W$444</f>
        <v>0</v>
      </c>
    </row>
    <row r="53" customFormat="false" ht="15.75" hidden="false" customHeight="false" outlineLevel="0" collapsed="false">
      <c r="A53" s="4" t="n">
        <v>255400070</v>
      </c>
      <c r="B53" s="4" t="s">
        <v>67</v>
      </c>
      <c r="C53" s="4" t="n">
        <v>875000</v>
      </c>
      <c r="D53" s="4" t="n">
        <v>5</v>
      </c>
      <c r="E53" s="4" t="n">
        <v>3.5</v>
      </c>
      <c r="F53" s="4" t="n">
        <v>3840</v>
      </c>
      <c r="G53" s="4" t="n">
        <v>8279</v>
      </c>
      <c r="H53" s="4" t="n">
        <v>2</v>
      </c>
      <c r="I53" s="4" t="n">
        <v>0</v>
      </c>
      <c r="J53" s="4" t="n">
        <v>0</v>
      </c>
      <c r="K53" s="4" t="n">
        <v>3</v>
      </c>
      <c r="L53" s="4" t="n">
        <v>9</v>
      </c>
      <c r="M53" s="4" t="n">
        <v>3840</v>
      </c>
      <c r="N53" s="4" t="n">
        <v>0</v>
      </c>
      <c r="O53" s="4" t="n">
        <v>2001</v>
      </c>
      <c r="P53" s="4" t="n">
        <v>0</v>
      </c>
      <c r="Q53" s="4" t="n">
        <v>98074</v>
      </c>
      <c r="R53" s="4" t="n">
        <v>47.6039</v>
      </c>
      <c r="S53" s="4" t="n">
        <v>-122059</v>
      </c>
      <c r="T53" s="4" t="n">
        <v>3570</v>
      </c>
      <c r="U53" s="4" t="n">
        <v>8279</v>
      </c>
      <c r="W53" s="1" t="n">
        <f aca="false">C53/F53</f>
        <v>227.864583333333</v>
      </c>
      <c r="Y53" s="0" t="n">
        <f aca="false">W53&gt;$W$444</f>
        <v>0</v>
      </c>
    </row>
    <row r="54" customFormat="false" ht="15.75" hidden="false" customHeight="false" outlineLevel="0" collapsed="false">
      <c r="A54" s="4" t="n">
        <v>3582500240</v>
      </c>
      <c r="B54" s="4" t="s">
        <v>68</v>
      </c>
      <c r="C54" s="4" t="n">
        <v>510000</v>
      </c>
      <c r="D54" s="4" t="n">
        <v>3</v>
      </c>
      <c r="E54" s="4" t="n">
        <v>1.75</v>
      </c>
      <c r="F54" s="4" t="n">
        <v>2170</v>
      </c>
      <c r="G54" s="4" t="n">
        <v>26460</v>
      </c>
      <c r="H54" s="4" t="n">
        <v>1</v>
      </c>
      <c r="I54" s="4" t="n">
        <v>0</v>
      </c>
      <c r="J54" s="4" t="n">
        <v>0</v>
      </c>
      <c r="K54" s="4" t="n">
        <v>3</v>
      </c>
      <c r="L54" s="4" t="n">
        <v>8</v>
      </c>
      <c r="M54" s="4" t="n">
        <v>1450</v>
      </c>
      <c r="N54" s="4" t="n">
        <v>720</v>
      </c>
      <c r="O54" s="4" t="n">
        <v>1986</v>
      </c>
      <c r="P54" s="4" t="n">
        <v>0</v>
      </c>
      <c r="Q54" s="4" t="n">
        <v>98074</v>
      </c>
      <c r="R54" s="4" t="n">
        <v>47.6147</v>
      </c>
      <c r="S54" s="4" t="n">
        <v>-122045</v>
      </c>
      <c r="T54" s="4" t="n">
        <v>2090</v>
      </c>
      <c r="U54" s="4" t="n">
        <v>29075</v>
      </c>
      <c r="W54" s="1" t="n">
        <f aca="false">C54/F54</f>
        <v>235.023041474654</v>
      </c>
      <c r="Y54" s="0" t="n">
        <f aca="false">W54&gt;$W$444</f>
        <v>0</v>
      </c>
    </row>
    <row r="55" customFormat="false" ht="15.75" hidden="false" customHeight="false" outlineLevel="0" collapsed="false">
      <c r="A55" s="4" t="n">
        <v>8562900240</v>
      </c>
      <c r="B55" s="4" t="s">
        <v>69</v>
      </c>
      <c r="C55" s="4" t="n">
        <f aca="false">1.015*10^6</f>
        <v>1015000</v>
      </c>
      <c r="D55" s="4" t="n">
        <v>3</v>
      </c>
      <c r="E55" s="4" t="n">
        <v>3.5</v>
      </c>
      <c r="F55" s="4" t="n">
        <v>2880</v>
      </c>
      <c r="G55" s="4" t="n">
        <v>11340</v>
      </c>
      <c r="H55" s="4" t="n">
        <v>1</v>
      </c>
      <c r="I55" s="4" t="n">
        <v>0</v>
      </c>
      <c r="J55" s="4" t="n">
        <v>0</v>
      </c>
      <c r="K55" s="4" t="n">
        <v>3</v>
      </c>
      <c r="L55" s="4" t="n">
        <v>8</v>
      </c>
      <c r="M55" s="4" t="n">
        <v>1690</v>
      </c>
      <c r="N55" s="4" t="n">
        <v>1190</v>
      </c>
      <c r="O55" s="4" t="n">
        <v>1980</v>
      </c>
      <c r="P55" s="4" t="n">
        <v>2013</v>
      </c>
      <c r="Q55" s="4" t="n">
        <v>98074</v>
      </c>
      <c r="R55" s="4" t="n">
        <v>47.6113</v>
      </c>
      <c r="S55" s="4" t="n">
        <v>-122058</v>
      </c>
      <c r="T55" s="4" t="n">
        <v>2530</v>
      </c>
      <c r="U55" s="4" t="n">
        <v>11340</v>
      </c>
      <c r="W55" s="1" t="n">
        <f aca="false">C55/F55</f>
        <v>352.430555555556</v>
      </c>
      <c r="Y55" s="0" t="n">
        <f aca="false">W55&gt;$W$444</f>
        <v>1</v>
      </c>
    </row>
    <row r="56" customFormat="false" ht="15.75" hidden="false" customHeight="false" outlineLevel="0" collapsed="false">
      <c r="A56" s="4" t="n">
        <v>8562900520</v>
      </c>
      <c r="B56" s="4" t="s">
        <v>31</v>
      </c>
      <c r="C56" s="4" t="n">
        <v>640000</v>
      </c>
      <c r="D56" s="4" t="n">
        <v>5</v>
      </c>
      <c r="E56" s="4" t="n">
        <v>3.5</v>
      </c>
      <c r="F56" s="4" t="n">
        <v>3690</v>
      </c>
      <c r="G56" s="4" t="n">
        <v>11928</v>
      </c>
      <c r="H56" s="4" t="n">
        <v>2</v>
      </c>
      <c r="I56" s="4" t="n">
        <v>0</v>
      </c>
      <c r="J56" s="4" t="n">
        <v>0</v>
      </c>
      <c r="K56" s="4" t="n">
        <v>3</v>
      </c>
      <c r="L56" s="4" t="n">
        <v>9</v>
      </c>
      <c r="M56" s="4" t="n">
        <v>2540</v>
      </c>
      <c r="N56" s="4" t="n">
        <v>1150</v>
      </c>
      <c r="O56" s="4" t="n">
        <v>2006</v>
      </c>
      <c r="P56" s="4" t="n">
        <v>0</v>
      </c>
      <c r="Q56" s="4" t="n">
        <v>98074</v>
      </c>
      <c r="R56" s="4" t="n">
        <v>47.6108</v>
      </c>
      <c r="S56" s="4" t="n">
        <v>-122.06</v>
      </c>
      <c r="T56" s="4" t="n">
        <v>2640</v>
      </c>
      <c r="U56" s="4" t="n">
        <v>11928</v>
      </c>
      <c r="W56" s="1" t="n">
        <f aca="false">C56/F56</f>
        <v>173.441734417344</v>
      </c>
      <c r="Y56" s="0" t="n">
        <f aca="false">W56&gt;$W$444</f>
        <v>0</v>
      </c>
    </row>
    <row r="57" customFormat="false" ht="15.75" hidden="false" customHeight="false" outlineLevel="0" collapsed="false">
      <c r="A57" s="4" t="n">
        <v>8078460810</v>
      </c>
      <c r="B57" s="4" t="s">
        <v>70</v>
      </c>
      <c r="C57" s="4" t="n">
        <v>620000</v>
      </c>
      <c r="D57" s="4" t="n">
        <v>4</v>
      </c>
      <c r="E57" s="4" t="n">
        <v>2.5</v>
      </c>
      <c r="F57" s="4" t="n">
        <v>2580</v>
      </c>
      <c r="G57" s="4" t="n">
        <v>7465</v>
      </c>
      <c r="H57" s="4" t="n">
        <v>2</v>
      </c>
      <c r="I57" s="4" t="n">
        <v>0</v>
      </c>
      <c r="J57" s="4" t="n">
        <v>0</v>
      </c>
      <c r="K57" s="4" t="n">
        <v>3</v>
      </c>
      <c r="L57" s="4" t="n">
        <v>8</v>
      </c>
      <c r="M57" s="4" t="n">
        <v>2580</v>
      </c>
      <c r="N57" s="4" t="n">
        <v>0</v>
      </c>
      <c r="O57" s="4" t="n">
        <v>1993</v>
      </c>
      <c r="P57" s="4" t="n">
        <v>0</v>
      </c>
      <c r="Q57" s="4" t="n">
        <v>98074</v>
      </c>
      <c r="R57" s="4" t="n">
        <v>47.6319</v>
      </c>
      <c r="S57" s="4" t="n">
        <v>-122022</v>
      </c>
      <c r="T57" s="4" t="n">
        <v>2350</v>
      </c>
      <c r="U57" s="4" t="n">
        <v>7596</v>
      </c>
      <c r="W57" s="1" t="n">
        <f aca="false">C57/F57</f>
        <v>240.31007751938</v>
      </c>
      <c r="Y57" s="0" t="n">
        <f aca="false">W57&gt;$W$444</f>
        <v>0</v>
      </c>
    </row>
    <row r="58" customFormat="false" ht="15.75" hidden="false" customHeight="false" outlineLevel="0" collapsed="false">
      <c r="A58" s="4" t="n">
        <v>3275890310</v>
      </c>
      <c r="B58" s="4" t="s">
        <v>71</v>
      </c>
      <c r="C58" s="4" t="n">
        <v>677100</v>
      </c>
      <c r="D58" s="4" t="n">
        <v>3</v>
      </c>
      <c r="E58" s="4" t="n">
        <v>2</v>
      </c>
      <c r="F58" s="4" t="n">
        <v>2110</v>
      </c>
      <c r="G58" s="4" t="n">
        <v>9199</v>
      </c>
      <c r="H58" s="4" t="n">
        <v>1</v>
      </c>
      <c r="I58" s="4" t="n">
        <v>0</v>
      </c>
      <c r="J58" s="4" t="n">
        <v>0</v>
      </c>
      <c r="K58" s="4" t="n">
        <v>3</v>
      </c>
      <c r="L58" s="4" t="n">
        <v>10</v>
      </c>
      <c r="M58" s="4" t="n">
        <v>2110</v>
      </c>
      <c r="N58" s="4" t="n">
        <v>0</v>
      </c>
      <c r="O58" s="4" t="n">
        <v>1993</v>
      </c>
      <c r="P58" s="4" t="n">
        <v>0</v>
      </c>
      <c r="Q58" s="4" t="n">
        <v>98074</v>
      </c>
      <c r="R58" s="4" t="n">
        <v>47.6496</v>
      </c>
      <c r="S58" s="4" t="n">
        <v>-122083</v>
      </c>
      <c r="T58" s="4" t="n">
        <v>3130</v>
      </c>
      <c r="U58" s="4" t="n">
        <v>8841</v>
      </c>
      <c r="W58" s="1" t="n">
        <f aca="false">C58/F58</f>
        <v>320.900473933649</v>
      </c>
      <c r="Y58" s="0" t="n">
        <f aca="false">W58&gt;$W$444</f>
        <v>1</v>
      </c>
    </row>
    <row r="59" customFormat="false" ht="15.75" hidden="false" customHeight="false" outlineLevel="0" collapsed="false">
      <c r="A59" s="4" t="n">
        <v>7715801040</v>
      </c>
      <c r="B59" s="4" t="s">
        <v>72</v>
      </c>
      <c r="C59" s="4" t="n">
        <v>465000</v>
      </c>
      <c r="D59" s="4" t="n">
        <v>3</v>
      </c>
      <c r="E59" s="4" t="n">
        <v>2</v>
      </c>
      <c r="F59" s="4" t="n">
        <v>1430</v>
      </c>
      <c r="G59" s="4" t="n">
        <v>7125</v>
      </c>
      <c r="H59" s="4" t="n">
        <v>1</v>
      </c>
      <c r="I59" s="4" t="n">
        <v>0</v>
      </c>
      <c r="J59" s="4" t="n">
        <v>0</v>
      </c>
      <c r="K59" s="4" t="n">
        <v>4</v>
      </c>
      <c r="L59" s="4" t="n">
        <v>7</v>
      </c>
      <c r="M59" s="4" t="n">
        <v>1430</v>
      </c>
      <c r="N59" s="4" t="n">
        <v>0</v>
      </c>
      <c r="O59" s="4" t="n">
        <v>1984</v>
      </c>
      <c r="P59" s="4" t="n">
        <v>0</v>
      </c>
      <c r="Q59" s="4" t="n">
        <v>98074</v>
      </c>
      <c r="R59" s="4" t="n">
        <v>47.6256</v>
      </c>
      <c r="S59" s="4" t="n">
        <v>-122059</v>
      </c>
      <c r="T59" s="4" t="n">
        <v>1570</v>
      </c>
      <c r="U59" s="4" t="n">
        <v>8075</v>
      </c>
      <c r="W59" s="1" t="n">
        <f aca="false">C59/F59</f>
        <v>325.174825174825</v>
      </c>
      <c r="Y59" s="0" t="n">
        <f aca="false">W59&gt;$W$444</f>
        <v>1</v>
      </c>
    </row>
    <row r="60" customFormat="false" ht="15.75" hidden="false" customHeight="false" outlineLevel="0" collapsed="false">
      <c r="A60" s="4" t="n">
        <v>7504020810</v>
      </c>
      <c r="B60" s="4" t="s">
        <v>73</v>
      </c>
      <c r="C60" s="4" t="n">
        <v>610000</v>
      </c>
      <c r="D60" s="4" t="n">
        <v>5</v>
      </c>
      <c r="E60" s="4" t="n">
        <v>2.25</v>
      </c>
      <c r="F60" s="4" t="n">
        <v>2520</v>
      </c>
      <c r="G60" s="4" t="n">
        <v>11700</v>
      </c>
      <c r="H60" s="4" t="n">
        <v>2</v>
      </c>
      <c r="I60" s="4" t="n">
        <v>0</v>
      </c>
      <c r="J60" s="4" t="n">
        <v>0</v>
      </c>
      <c r="K60" s="4" t="n">
        <v>3</v>
      </c>
      <c r="L60" s="4" t="n">
        <v>9</v>
      </c>
      <c r="M60" s="4" t="n">
        <v>2520</v>
      </c>
      <c r="N60" s="4" t="n">
        <v>0</v>
      </c>
      <c r="O60" s="4" t="n">
        <v>1977</v>
      </c>
      <c r="P60" s="4" t="n">
        <v>0</v>
      </c>
      <c r="Q60" s="4" t="n">
        <v>98074</v>
      </c>
      <c r="R60" s="4" t="n">
        <v>47.6322</v>
      </c>
      <c r="S60" s="4" t="n">
        <v>-122053</v>
      </c>
      <c r="T60" s="4" t="n">
        <v>2530</v>
      </c>
      <c r="U60" s="4" t="n">
        <v>12000</v>
      </c>
      <c r="W60" s="1" t="n">
        <f aca="false">C60/F60</f>
        <v>242.063492063492</v>
      </c>
      <c r="Y60" s="0" t="n">
        <f aca="false">W60&gt;$W$444</f>
        <v>0</v>
      </c>
    </row>
    <row r="61" customFormat="false" ht="15.75" hidden="false" customHeight="false" outlineLevel="0" collapsed="false">
      <c r="A61" s="4" t="n">
        <v>6817810310</v>
      </c>
      <c r="B61" s="4" t="s">
        <v>31</v>
      </c>
      <c r="C61" s="4" t="n">
        <v>405000</v>
      </c>
      <c r="D61" s="4" t="n">
        <v>3</v>
      </c>
      <c r="E61" s="4" t="n">
        <v>1</v>
      </c>
      <c r="F61" s="4" t="n">
        <v>1330</v>
      </c>
      <c r="G61" s="4" t="n">
        <v>15678</v>
      </c>
      <c r="H61" s="4" t="n">
        <v>1</v>
      </c>
      <c r="I61" s="4" t="n">
        <v>0</v>
      </c>
      <c r="J61" s="4" t="n">
        <v>0</v>
      </c>
      <c r="K61" s="4" t="n">
        <v>3</v>
      </c>
      <c r="L61" s="4" t="n">
        <v>7</v>
      </c>
      <c r="M61" s="4" t="n">
        <v>900</v>
      </c>
      <c r="N61" s="4" t="n">
        <v>430</v>
      </c>
      <c r="O61" s="4" t="n">
        <v>1984</v>
      </c>
      <c r="P61" s="4" t="n">
        <v>0</v>
      </c>
      <c r="Q61" s="4" t="n">
        <v>98074</v>
      </c>
      <c r="R61" s="4" t="n">
        <v>47.6355</v>
      </c>
      <c r="S61" s="4" t="n">
        <v>-122037</v>
      </c>
      <c r="T61" s="4" t="n">
        <v>1330</v>
      </c>
      <c r="U61" s="4" t="n">
        <v>12696</v>
      </c>
      <c r="W61" s="1" t="n">
        <f aca="false">C61/F61</f>
        <v>304.511278195489</v>
      </c>
      <c r="Y61" s="0" t="n">
        <f aca="false">W61&gt;$W$444</f>
        <v>1</v>
      </c>
    </row>
    <row r="62" customFormat="false" ht="15.75" hidden="false" customHeight="false" outlineLevel="0" collapsed="false">
      <c r="A62" s="4" t="n">
        <v>2325069117</v>
      </c>
      <c r="B62" s="4" t="s">
        <v>74</v>
      </c>
      <c r="C62" s="4" t="n">
        <v>960000</v>
      </c>
      <c r="D62" s="4" t="n">
        <v>5</v>
      </c>
      <c r="E62" s="4" t="n">
        <v>3.5</v>
      </c>
      <c r="F62" s="4" t="n">
        <v>4510</v>
      </c>
      <c r="G62" s="4" t="n">
        <v>16305</v>
      </c>
      <c r="H62" s="4" t="n">
        <v>2</v>
      </c>
      <c r="I62" s="4" t="n">
        <v>0</v>
      </c>
      <c r="J62" s="4" t="n">
        <v>0</v>
      </c>
      <c r="K62" s="4" t="n">
        <v>3</v>
      </c>
      <c r="L62" s="4" t="n">
        <v>10</v>
      </c>
      <c r="M62" s="4" t="n">
        <v>2820</v>
      </c>
      <c r="N62" s="4" t="n">
        <v>1690</v>
      </c>
      <c r="O62" s="4" t="n">
        <v>2003</v>
      </c>
      <c r="P62" s="4" t="n">
        <v>0</v>
      </c>
      <c r="Q62" s="4" t="n">
        <v>98074</v>
      </c>
      <c r="R62" s="4" t="n">
        <v>47.6346</v>
      </c>
      <c r="S62" s="4" t="n">
        <v>-122011</v>
      </c>
      <c r="T62" s="4" t="n">
        <v>4330</v>
      </c>
      <c r="U62" s="4" t="n">
        <v>18741</v>
      </c>
      <c r="W62" s="1" t="n">
        <f aca="false">C62/F62</f>
        <v>212.860310421286</v>
      </c>
      <c r="Y62" s="0" t="n">
        <f aca="false">W62&gt;$W$444</f>
        <v>0</v>
      </c>
    </row>
    <row r="63" customFormat="false" ht="15.75" hidden="false" customHeight="false" outlineLevel="0" collapsed="false">
      <c r="A63" s="4" t="n">
        <v>7504030090</v>
      </c>
      <c r="B63" s="4" t="s">
        <v>75</v>
      </c>
      <c r="C63" s="4" t="n">
        <v>660000</v>
      </c>
      <c r="D63" s="4" t="n">
        <v>4</v>
      </c>
      <c r="E63" s="4" t="n">
        <v>1.75</v>
      </c>
      <c r="F63" s="4" t="n">
        <v>2780</v>
      </c>
      <c r="G63" s="4" t="n">
        <v>9900</v>
      </c>
      <c r="H63" s="4" t="n">
        <v>2</v>
      </c>
      <c r="I63" s="4" t="n">
        <v>0</v>
      </c>
      <c r="J63" s="4" t="n">
        <v>0</v>
      </c>
      <c r="K63" s="4" t="n">
        <v>4</v>
      </c>
      <c r="L63" s="4" t="n">
        <v>10</v>
      </c>
      <c r="M63" s="4" t="n">
        <v>2780</v>
      </c>
      <c r="N63" s="4" t="n">
        <v>0</v>
      </c>
      <c r="O63" s="4" t="n">
        <v>1978</v>
      </c>
      <c r="P63" s="4" t="n">
        <v>0</v>
      </c>
      <c r="Q63" s="4" t="n">
        <v>98074</v>
      </c>
      <c r="R63" s="4" t="n">
        <v>47.6348</v>
      </c>
      <c r="S63" s="4" t="n">
        <v>-122.06</v>
      </c>
      <c r="T63" s="4" t="n">
        <v>2600</v>
      </c>
      <c r="U63" s="4" t="n">
        <v>12000</v>
      </c>
      <c r="W63" s="1" t="n">
        <f aca="false">C63/F63</f>
        <v>237.410071942446</v>
      </c>
      <c r="Y63" s="0" t="n">
        <f aca="false">W63&gt;$W$444</f>
        <v>0</v>
      </c>
    </row>
    <row r="64" customFormat="false" ht="15.75" hidden="false" customHeight="false" outlineLevel="0" collapsed="false">
      <c r="A64" s="4" t="n">
        <v>8651611130</v>
      </c>
      <c r="B64" s="4" t="s">
        <v>76</v>
      </c>
      <c r="C64" s="4" t="n">
        <v>798000</v>
      </c>
      <c r="D64" s="4" t="n">
        <v>3</v>
      </c>
      <c r="E64" s="4" t="n">
        <v>3.5</v>
      </c>
      <c r="F64" s="4" t="n">
        <v>3590</v>
      </c>
      <c r="G64" s="4" t="n">
        <v>6402</v>
      </c>
      <c r="H64" s="4" t="n">
        <v>2</v>
      </c>
      <c r="I64" s="4" t="n">
        <v>0</v>
      </c>
      <c r="J64" s="4" t="n">
        <v>0</v>
      </c>
      <c r="K64" s="4" t="n">
        <v>3</v>
      </c>
      <c r="L64" s="4" t="n">
        <v>10</v>
      </c>
      <c r="M64" s="4" t="n">
        <v>3590</v>
      </c>
      <c r="N64" s="4" t="n">
        <v>0</v>
      </c>
      <c r="O64" s="4" t="n">
        <v>1999</v>
      </c>
      <c r="P64" s="4" t="n">
        <v>0</v>
      </c>
      <c r="Q64" s="4" t="n">
        <v>98074</v>
      </c>
      <c r="R64" s="4" t="n">
        <v>47.6336</v>
      </c>
      <c r="S64" s="4" t="n">
        <v>-122063</v>
      </c>
      <c r="T64" s="4" t="n">
        <v>3230</v>
      </c>
      <c r="U64" s="4" t="n">
        <v>7305</v>
      </c>
      <c r="W64" s="1" t="n">
        <f aca="false">C64/F64</f>
        <v>222.284122562674</v>
      </c>
      <c r="Y64" s="0" t="n">
        <f aca="false">W64&gt;$W$444</f>
        <v>0</v>
      </c>
    </row>
    <row r="65" customFormat="false" ht="15.75" hidden="false" customHeight="false" outlineLevel="0" collapsed="false">
      <c r="A65" s="4" t="n">
        <v>2725069162</v>
      </c>
      <c r="B65" s="4" t="s">
        <v>77</v>
      </c>
      <c r="C65" s="4" t="n">
        <v>772000</v>
      </c>
      <c r="D65" s="4" t="n">
        <v>4</v>
      </c>
      <c r="E65" s="4" t="n">
        <v>2.5</v>
      </c>
      <c r="F65" s="4" t="n">
        <v>2990</v>
      </c>
      <c r="G65" s="4" t="n">
        <v>9643</v>
      </c>
      <c r="H65" s="4" t="n">
        <v>2</v>
      </c>
      <c r="I65" s="4" t="n">
        <v>0</v>
      </c>
      <c r="J65" s="4" t="n">
        <v>0</v>
      </c>
      <c r="K65" s="4" t="n">
        <v>3</v>
      </c>
      <c r="L65" s="4" t="n">
        <v>9</v>
      </c>
      <c r="M65" s="4" t="n">
        <v>2990</v>
      </c>
      <c r="N65" s="4" t="n">
        <v>0</v>
      </c>
      <c r="O65" s="4" t="n">
        <v>2003</v>
      </c>
      <c r="P65" s="4" t="n">
        <v>0</v>
      </c>
      <c r="Q65" s="4" t="n">
        <v>98074</v>
      </c>
      <c r="R65" s="4" t="n">
        <v>47.6292</v>
      </c>
      <c r="S65" s="4" t="n">
        <v>-122024</v>
      </c>
      <c r="T65" s="4" t="n">
        <v>2990</v>
      </c>
      <c r="U65" s="4" t="n">
        <v>8666</v>
      </c>
      <c r="W65" s="1" t="n">
        <f aca="false">C65/F65</f>
        <v>258.19397993311</v>
      </c>
      <c r="Y65" s="0" t="n">
        <f aca="false">W65&gt;$W$444</f>
        <v>0</v>
      </c>
    </row>
    <row r="66" customFormat="false" ht="15.75" hidden="false" customHeight="false" outlineLevel="0" collapsed="false">
      <c r="A66" s="4" t="n">
        <v>8651511220</v>
      </c>
      <c r="B66" s="4" t="s">
        <v>78</v>
      </c>
      <c r="C66" s="4" t="n">
        <v>490000</v>
      </c>
      <c r="D66" s="4" t="n">
        <v>3</v>
      </c>
      <c r="E66" s="4" t="n">
        <v>2.5</v>
      </c>
      <c r="F66" s="4" t="n">
        <v>1890</v>
      </c>
      <c r="G66" s="4" t="n">
        <v>10190</v>
      </c>
      <c r="H66" s="4" t="n">
        <v>2</v>
      </c>
      <c r="I66" s="4" t="n">
        <v>0</v>
      </c>
      <c r="J66" s="4" t="n">
        <v>0</v>
      </c>
      <c r="K66" s="4" t="n">
        <v>3</v>
      </c>
      <c r="L66" s="4" t="n">
        <v>8</v>
      </c>
      <c r="M66" s="4" t="n">
        <v>1890</v>
      </c>
      <c r="N66" s="4" t="n">
        <v>0</v>
      </c>
      <c r="O66" s="4" t="n">
        <v>1986</v>
      </c>
      <c r="P66" s="4" t="n">
        <v>0</v>
      </c>
      <c r="Q66" s="4" t="n">
        <v>98074</v>
      </c>
      <c r="R66" s="4" t="n">
        <v>47.6478</v>
      </c>
      <c r="S66" s="4" t="n">
        <v>-122061</v>
      </c>
      <c r="T66" s="4" t="n">
        <v>2080</v>
      </c>
      <c r="U66" s="4" t="n">
        <v>9794</v>
      </c>
      <c r="W66" s="1" t="n">
        <f aca="false">C66/F66</f>
        <v>259.259259259259</v>
      </c>
      <c r="Y66" s="0" t="n">
        <f aca="false">W66&gt;$W$444</f>
        <v>0</v>
      </c>
    </row>
    <row r="67" customFormat="false" ht="15.75" hidden="false" customHeight="false" outlineLevel="0" collapsed="false">
      <c r="A67" s="4" t="n">
        <v>8651500850</v>
      </c>
      <c r="B67" s="4" t="s">
        <v>79</v>
      </c>
      <c r="C67" s="4" t="n">
        <v>627800</v>
      </c>
      <c r="D67" s="4" t="n">
        <v>4</v>
      </c>
      <c r="E67" s="4" t="n">
        <v>1.75</v>
      </c>
      <c r="F67" s="4" t="n">
        <v>2010</v>
      </c>
      <c r="G67" s="4" t="n">
        <v>12044</v>
      </c>
      <c r="H67" s="4" t="n">
        <v>1</v>
      </c>
      <c r="I67" s="4" t="n">
        <v>0</v>
      </c>
      <c r="J67" s="4" t="n">
        <v>0</v>
      </c>
      <c r="K67" s="4" t="n">
        <v>3</v>
      </c>
      <c r="L67" s="4" t="n">
        <v>9</v>
      </c>
      <c r="M67" s="4" t="n">
        <v>2010</v>
      </c>
      <c r="N67" s="4" t="n">
        <v>0</v>
      </c>
      <c r="O67" s="4" t="n">
        <v>1982</v>
      </c>
      <c r="P67" s="4" t="n">
        <v>0</v>
      </c>
      <c r="Q67" s="4" t="n">
        <v>98074</v>
      </c>
      <c r="R67" s="4" t="n">
        <v>47.6446</v>
      </c>
      <c r="S67" s="4" t="n">
        <v>-122068</v>
      </c>
      <c r="T67" s="4" t="n">
        <v>2200</v>
      </c>
      <c r="U67" s="4" t="n">
        <v>11144</v>
      </c>
      <c r="W67" s="1" t="n">
        <f aca="false">C67/F67</f>
        <v>312.338308457711</v>
      </c>
      <c r="Y67" s="0" t="n">
        <f aca="false">W67&gt;$W$444</f>
        <v>1</v>
      </c>
    </row>
    <row r="68" customFormat="false" ht="15.75" hidden="false" customHeight="false" outlineLevel="0" collapsed="false">
      <c r="A68" s="4" t="n">
        <v>7504400850</v>
      </c>
      <c r="B68" s="4" t="s">
        <v>62</v>
      </c>
      <c r="C68" s="4" t="n">
        <v>442000</v>
      </c>
      <c r="D68" s="4" t="n">
        <v>4</v>
      </c>
      <c r="E68" s="4" t="n">
        <v>2.25</v>
      </c>
      <c r="F68" s="4" t="n">
        <v>2080</v>
      </c>
      <c r="G68" s="4" t="n">
        <v>12007</v>
      </c>
      <c r="H68" s="4" t="n">
        <v>1</v>
      </c>
      <c r="I68" s="4" t="n">
        <v>0</v>
      </c>
      <c r="J68" s="4" t="n">
        <v>0</v>
      </c>
      <c r="K68" s="4" t="n">
        <v>4</v>
      </c>
      <c r="L68" s="4" t="n">
        <v>8</v>
      </c>
      <c r="M68" s="4" t="n">
        <v>1220</v>
      </c>
      <c r="N68" s="4" t="n">
        <v>860</v>
      </c>
      <c r="O68" s="4" t="n">
        <v>1979</v>
      </c>
      <c r="P68" s="4" t="n">
        <v>0</v>
      </c>
      <c r="Q68" s="4" t="n">
        <v>98074</v>
      </c>
      <c r="R68" s="4" t="n">
        <v>47.6259</v>
      </c>
      <c r="S68" s="4" t="n">
        <v>-122051</v>
      </c>
      <c r="T68" s="4" t="n">
        <v>2110</v>
      </c>
      <c r="U68" s="4" t="n">
        <v>12459</v>
      </c>
      <c r="W68" s="1" t="n">
        <f aca="false">C68/F68</f>
        <v>212.5</v>
      </c>
      <c r="Y68" s="0" t="n">
        <f aca="false">W68&gt;$W$444</f>
        <v>0</v>
      </c>
    </row>
    <row r="69" customFormat="false" ht="15.75" hidden="false" customHeight="false" outlineLevel="0" collapsed="false">
      <c r="A69" s="4" t="n">
        <v>3575302345</v>
      </c>
      <c r="B69" s="4" t="s">
        <v>80</v>
      </c>
      <c r="C69" s="4" t="n">
        <v>508500</v>
      </c>
      <c r="D69" s="4" t="n">
        <v>4</v>
      </c>
      <c r="E69" s="4" t="n">
        <v>2.75</v>
      </c>
      <c r="F69" s="4" t="n">
        <v>2520</v>
      </c>
      <c r="G69" s="4" t="n">
        <v>12500</v>
      </c>
      <c r="H69" s="4" t="n">
        <v>2</v>
      </c>
      <c r="I69" s="4" t="n">
        <v>0</v>
      </c>
      <c r="J69" s="4" t="n">
        <v>0</v>
      </c>
      <c r="K69" s="4" t="n">
        <v>3</v>
      </c>
      <c r="L69" s="4" t="n">
        <v>8</v>
      </c>
      <c r="M69" s="4" t="n">
        <v>1720</v>
      </c>
      <c r="N69" s="4" t="n">
        <v>800</v>
      </c>
      <c r="O69" s="4" t="n">
        <v>1979</v>
      </c>
      <c r="P69" s="4" t="n">
        <v>0</v>
      </c>
      <c r="Q69" s="4" t="n">
        <v>98074</v>
      </c>
      <c r="R69" s="4" t="n">
        <v>47.6225</v>
      </c>
      <c r="S69" s="4" t="n">
        <v>-122064</v>
      </c>
      <c r="T69" s="4" t="n">
        <v>2520</v>
      </c>
      <c r="U69" s="4" t="n">
        <v>13000</v>
      </c>
      <c r="W69" s="1" t="n">
        <f aca="false">C69/F69</f>
        <v>201.785714285714</v>
      </c>
      <c r="Y69" s="0" t="n">
        <f aca="false">W69&gt;$W$444</f>
        <v>0</v>
      </c>
    </row>
    <row r="70" customFormat="false" ht="15.75" hidden="false" customHeight="false" outlineLevel="0" collapsed="false">
      <c r="A70" s="4" t="n">
        <v>7504010900</v>
      </c>
      <c r="B70" s="4" t="s">
        <v>81</v>
      </c>
      <c r="C70" s="4" t="n">
        <v>598500</v>
      </c>
      <c r="D70" s="4" t="n">
        <v>3</v>
      </c>
      <c r="E70" s="4" t="n">
        <v>2.25</v>
      </c>
      <c r="F70" s="4" t="n">
        <v>2520</v>
      </c>
      <c r="G70" s="4" t="n">
        <v>12000</v>
      </c>
      <c r="H70" s="4" t="n">
        <v>1</v>
      </c>
      <c r="I70" s="4" t="n">
        <v>0</v>
      </c>
      <c r="J70" s="4" t="n">
        <v>0</v>
      </c>
      <c r="K70" s="4" t="n">
        <v>3</v>
      </c>
      <c r="L70" s="4" t="n">
        <v>10</v>
      </c>
      <c r="M70" s="4" t="n">
        <v>2520</v>
      </c>
      <c r="N70" s="4" t="n">
        <v>0</v>
      </c>
      <c r="O70" s="4" t="n">
        <v>1978</v>
      </c>
      <c r="P70" s="4" t="n">
        <v>0</v>
      </c>
      <c r="Q70" s="4" t="n">
        <v>98074</v>
      </c>
      <c r="R70" s="4" t="n">
        <v>47.6381</v>
      </c>
      <c r="S70" s="4" t="n">
        <v>-122062</v>
      </c>
      <c r="T70" s="4" t="n">
        <v>2510</v>
      </c>
      <c r="U70" s="4" t="n">
        <v>12000</v>
      </c>
      <c r="W70" s="1" t="n">
        <f aca="false">C70/F70</f>
        <v>237.5</v>
      </c>
      <c r="Y70" s="0" t="n">
        <f aca="false">W70&gt;$W$444</f>
        <v>0</v>
      </c>
    </row>
    <row r="71" customFormat="false" ht="15.75" hidden="false" customHeight="false" outlineLevel="0" collapsed="false">
      <c r="A71" s="4" t="n">
        <v>7504400750</v>
      </c>
      <c r="B71" s="4" t="s">
        <v>82</v>
      </c>
      <c r="C71" s="4" t="n">
        <v>652427</v>
      </c>
      <c r="D71" s="4" t="n">
        <v>4</v>
      </c>
      <c r="E71" s="4" t="n">
        <v>2.25</v>
      </c>
      <c r="F71" s="4" t="n">
        <v>2770</v>
      </c>
      <c r="G71" s="4" t="n">
        <v>13129</v>
      </c>
      <c r="H71" s="4" t="n">
        <v>2</v>
      </c>
      <c r="I71" s="4" t="n">
        <v>0</v>
      </c>
      <c r="J71" s="4" t="n">
        <v>0</v>
      </c>
      <c r="K71" s="4" t="n">
        <v>4</v>
      </c>
      <c r="L71" s="4" t="n">
        <v>8</v>
      </c>
      <c r="M71" s="4" t="n">
        <v>2770</v>
      </c>
      <c r="N71" s="4" t="n">
        <v>0</v>
      </c>
      <c r="O71" s="4" t="n">
        <v>1979</v>
      </c>
      <c r="P71" s="4" t="n">
        <v>0</v>
      </c>
      <c r="Q71" s="4" t="n">
        <v>98074</v>
      </c>
      <c r="R71" s="4" t="n">
        <v>47.6268</v>
      </c>
      <c r="S71" s="4" t="n">
        <v>-122.05</v>
      </c>
      <c r="T71" s="4" t="n">
        <v>2400</v>
      </c>
      <c r="U71" s="4" t="n">
        <v>13129</v>
      </c>
      <c r="W71" s="1" t="n">
        <f aca="false">C71/F71</f>
        <v>235.53321299639</v>
      </c>
      <c r="Y71" s="0" t="n">
        <f aca="false">W71&gt;$W$444</f>
        <v>0</v>
      </c>
    </row>
    <row r="72" customFormat="false" ht="15.75" hidden="false" customHeight="false" outlineLevel="0" collapsed="false">
      <c r="A72" s="4" t="n">
        <v>1925069006</v>
      </c>
      <c r="B72" s="4" t="s">
        <v>83</v>
      </c>
      <c r="C72" s="4" t="n">
        <v>355000</v>
      </c>
      <c r="D72" s="4" t="n">
        <v>1</v>
      </c>
      <c r="E72" s="4" t="n">
        <v>0.75</v>
      </c>
      <c r="F72" s="4" t="n">
        <v>530</v>
      </c>
      <c r="G72" s="4" t="n">
        <v>33278</v>
      </c>
      <c r="H72" s="4" t="n">
        <v>1</v>
      </c>
      <c r="I72" s="4" t="n">
        <v>0</v>
      </c>
      <c r="J72" s="4" t="n">
        <v>2</v>
      </c>
      <c r="K72" s="4" t="n">
        <v>4</v>
      </c>
      <c r="L72" s="4" t="n">
        <v>4</v>
      </c>
      <c r="M72" s="4" t="n">
        <v>530</v>
      </c>
      <c r="N72" s="4" t="n">
        <v>0</v>
      </c>
      <c r="O72" s="4" t="n">
        <v>1950</v>
      </c>
      <c r="P72" s="4" t="n">
        <v>0</v>
      </c>
      <c r="Q72" s="4" t="n">
        <v>98074</v>
      </c>
      <c r="R72" s="4" t="n">
        <v>47.6412</v>
      </c>
      <c r="S72" s="4" t="n">
        <v>-122079</v>
      </c>
      <c r="T72" s="4" t="n">
        <v>2830</v>
      </c>
      <c r="U72" s="4" t="n">
        <v>14311</v>
      </c>
      <c r="W72" s="1" t="n">
        <f aca="false">C72/F72</f>
        <v>669.811320754717</v>
      </c>
      <c r="Y72" s="0" t="n">
        <f aca="false">W72&gt;$W$444</f>
        <v>1</v>
      </c>
    </row>
    <row r="73" customFormat="false" ht="15.75" hidden="false" customHeight="false" outlineLevel="0" collapsed="false">
      <c r="A73" s="4" t="n">
        <v>1437580600</v>
      </c>
      <c r="B73" s="4" t="s">
        <v>84</v>
      </c>
      <c r="C73" s="4" t="n">
        <f aca="false">1.06*10^6</f>
        <v>1060000</v>
      </c>
      <c r="D73" s="4" t="n">
        <v>5</v>
      </c>
      <c r="E73" s="4" t="n">
        <v>4.5</v>
      </c>
      <c r="F73" s="4" t="n">
        <v>4140</v>
      </c>
      <c r="G73" s="4" t="n">
        <v>7924</v>
      </c>
      <c r="H73" s="4" t="n">
        <v>2</v>
      </c>
      <c r="I73" s="4" t="n">
        <v>0</v>
      </c>
      <c r="J73" s="4" t="n">
        <v>0</v>
      </c>
      <c r="K73" s="4" t="n">
        <v>3</v>
      </c>
      <c r="L73" s="4" t="n">
        <v>10</v>
      </c>
      <c r="M73" s="4" t="n">
        <v>4140</v>
      </c>
      <c r="N73" s="4" t="n">
        <v>0</v>
      </c>
      <c r="O73" s="4" t="n">
        <v>2005</v>
      </c>
      <c r="P73" s="4" t="n">
        <v>0</v>
      </c>
      <c r="Q73" s="4" t="n">
        <v>98074</v>
      </c>
      <c r="R73" s="4" t="n">
        <v>47.6102</v>
      </c>
      <c r="S73" s="4" t="n">
        <v>-121993</v>
      </c>
      <c r="T73" s="4" t="n">
        <v>3960</v>
      </c>
      <c r="U73" s="4" t="n">
        <v>8410</v>
      </c>
      <c r="W73" s="1" t="n">
        <f aca="false">C73/F73</f>
        <v>256.038647342995</v>
      </c>
      <c r="Y73" s="0" t="n">
        <f aca="false">W73&gt;$W$444</f>
        <v>0</v>
      </c>
    </row>
    <row r="74" customFormat="false" ht="15.75" hidden="false" customHeight="false" outlineLevel="0" collapsed="false">
      <c r="A74" s="4" t="n">
        <v>3066400750</v>
      </c>
      <c r="B74" s="4" t="s">
        <v>45</v>
      </c>
      <c r="C74" s="4" t="n">
        <v>705000</v>
      </c>
      <c r="D74" s="4" t="n">
        <v>3</v>
      </c>
      <c r="E74" s="4" t="n">
        <v>2.5</v>
      </c>
      <c r="F74" s="4" t="n">
        <v>2500</v>
      </c>
      <c r="G74" s="4" t="n">
        <v>10359</v>
      </c>
      <c r="H74" s="4" t="n">
        <v>2</v>
      </c>
      <c r="I74" s="4" t="n">
        <v>0</v>
      </c>
      <c r="J74" s="4" t="n">
        <v>0</v>
      </c>
      <c r="K74" s="4" t="n">
        <v>3</v>
      </c>
      <c r="L74" s="4" t="n">
        <v>10</v>
      </c>
      <c r="M74" s="4" t="n">
        <v>2500</v>
      </c>
      <c r="N74" s="4" t="n">
        <v>0</v>
      </c>
      <c r="O74" s="4" t="n">
        <v>1986</v>
      </c>
      <c r="P74" s="4" t="n">
        <v>0</v>
      </c>
      <c r="Q74" s="4" t="n">
        <v>98074</v>
      </c>
      <c r="R74" s="4" t="n">
        <v>47.6286</v>
      </c>
      <c r="S74" s="4" t="n">
        <v>-122051</v>
      </c>
      <c r="T74" s="4" t="n">
        <v>2580</v>
      </c>
      <c r="U74" s="4" t="n">
        <v>10142</v>
      </c>
      <c r="W74" s="1" t="n">
        <f aca="false">C74/F74</f>
        <v>282</v>
      </c>
      <c r="Y74" s="0" t="n">
        <f aca="false">W74&gt;$W$444</f>
        <v>1</v>
      </c>
    </row>
    <row r="75" customFormat="false" ht="15.75" hidden="false" customHeight="false" outlineLevel="0" collapsed="false">
      <c r="A75" s="4" t="n">
        <v>8961990090</v>
      </c>
      <c r="B75" s="4" t="s">
        <v>30</v>
      </c>
      <c r="C75" s="4" t="n">
        <v>535000</v>
      </c>
      <c r="D75" s="4" t="n">
        <v>3</v>
      </c>
      <c r="E75" s="4" t="n">
        <v>2.5</v>
      </c>
      <c r="F75" s="4" t="n">
        <v>2070</v>
      </c>
      <c r="G75" s="4" t="n">
        <v>4132</v>
      </c>
      <c r="H75" s="4" t="n">
        <v>2</v>
      </c>
      <c r="I75" s="4" t="n">
        <v>0</v>
      </c>
      <c r="J75" s="4" t="n">
        <v>0</v>
      </c>
      <c r="K75" s="4" t="n">
        <v>3</v>
      </c>
      <c r="L75" s="4" t="n">
        <v>8</v>
      </c>
      <c r="M75" s="4" t="n">
        <v>2070</v>
      </c>
      <c r="N75" s="4" t="n">
        <v>0</v>
      </c>
      <c r="O75" s="4" t="n">
        <v>1999</v>
      </c>
      <c r="P75" s="4" t="n">
        <v>0</v>
      </c>
      <c r="Q75" s="4" t="n">
        <v>98074</v>
      </c>
      <c r="R75" s="4" t="n">
        <v>47.6036</v>
      </c>
      <c r="S75" s="4" t="n">
        <v>-122015</v>
      </c>
      <c r="T75" s="4" t="n">
        <v>1530</v>
      </c>
      <c r="U75" s="4" t="n">
        <v>5606</v>
      </c>
      <c r="W75" s="1" t="n">
        <f aca="false">C75/F75</f>
        <v>258.454106280193</v>
      </c>
      <c r="Y75" s="0" t="n">
        <f aca="false">W75&gt;$W$444</f>
        <v>0</v>
      </c>
    </row>
    <row r="76" customFormat="false" ht="15.75" hidden="false" customHeight="false" outlineLevel="0" collapsed="false">
      <c r="A76" s="4" t="n">
        <v>1825069031</v>
      </c>
      <c r="B76" s="4" t="s">
        <v>85</v>
      </c>
      <c r="C76" s="4" t="n">
        <v>550000</v>
      </c>
      <c r="D76" s="4" t="n">
        <v>4</v>
      </c>
      <c r="E76" s="4" t="n">
        <v>1.75</v>
      </c>
      <c r="F76" s="4" t="n">
        <v>2410</v>
      </c>
      <c r="G76" s="4" t="n">
        <v>8447</v>
      </c>
      <c r="H76" s="4" t="n">
        <v>2</v>
      </c>
      <c r="I76" s="4" t="n">
        <v>0</v>
      </c>
      <c r="J76" s="4" t="n">
        <v>3</v>
      </c>
      <c r="K76" s="4" t="n">
        <v>4</v>
      </c>
      <c r="L76" s="4" t="n">
        <v>8</v>
      </c>
      <c r="M76" s="4" t="n">
        <v>2060</v>
      </c>
      <c r="N76" s="4" t="n">
        <v>350</v>
      </c>
      <c r="O76" s="4" t="n">
        <v>1936</v>
      </c>
      <c r="P76" s="4" t="n">
        <v>1980</v>
      </c>
      <c r="Q76" s="4" t="n">
        <v>98074</v>
      </c>
      <c r="R76" s="4" t="n">
        <v>47.6499</v>
      </c>
      <c r="S76" s="4" t="n">
        <v>-122088</v>
      </c>
      <c r="T76" s="4" t="n">
        <v>2520</v>
      </c>
      <c r="U76" s="4" t="n">
        <v>14789</v>
      </c>
      <c r="W76" s="1" t="n">
        <f aca="false">C76/F76</f>
        <v>228.215767634855</v>
      </c>
      <c r="Y76" s="0" t="n">
        <f aca="false">W76&gt;$W$444</f>
        <v>0</v>
      </c>
    </row>
    <row r="77" customFormat="false" ht="15.75" hidden="false" customHeight="false" outlineLevel="0" collapsed="false">
      <c r="A77" s="4" t="n">
        <v>1825069031</v>
      </c>
      <c r="B77" s="4" t="s">
        <v>86</v>
      </c>
      <c r="C77" s="4" t="n">
        <v>550000</v>
      </c>
      <c r="D77" s="4" t="n">
        <v>4</v>
      </c>
      <c r="E77" s="4" t="n">
        <v>1.75</v>
      </c>
      <c r="F77" s="4" t="n">
        <v>2410</v>
      </c>
      <c r="G77" s="4" t="n">
        <v>8447</v>
      </c>
      <c r="H77" s="4" t="n">
        <v>2</v>
      </c>
      <c r="I77" s="4" t="n">
        <v>0</v>
      </c>
      <c r="J77" s="4" t="n">
        <v>3</v>
      </c>
      <c r="K77" s="4" t="n">
        <v>4</v>
      </c>
      <c r="L77" s="4" t="n">
        <v>8</v>
      </c>
      <c r="M77" s="4" t="n">
        <v>2060</v>
      </c>
      <c r="N77" s="4" t="n">
        <v>350</v>
      </c>
      <c r="O77" s="4" t="n">
        <v>1936</v>
      </c>
      <c r="P77" s="4" t="n">
        <v>1980</v>
      </c>
      <c r="Q77" s="4" t="n">
        <v>98074</v>
      </c>
      <c r="R77" s="4" t="n">
        <v>47.6499</v>
      </c>
      <c r="S77" s="4" t="n">
        <v>-122088</v>
      </c>
      <c r="T77" s="4" t="n">
        <v>2520</v>
      </c>
      <c r="U77" s="4" t="n">
        <v>14789</v>
      </c>
      <c r="W77" s="1" t="n">
        <f aca="false">C77/F77</f>
        <v>228.215767634855</v>
      </c>
      <c r="Y77" s="0" t="n">
        <f aca="false">W77&gt;$W$444</f>
        <v>0</v>
      </c>
    </row>
    <row r="78" customFormat="false" ht="15.75" hidden="false" customHeight="false" outlineLevel="0" collapsed="false">
      <c r="A78" s="4" t="n">
        <v>7964410100</v>
      </c>
      <c r="B78" s="4" t="s">
        <v>87</v>
      </c>
      <c r="C78" s="4" t="n">
        <v>700000</v>
      </c>
      <c r="D78" s="4" t="n">
        <v>4</v>
      </c>
      <c r="E78" s="4" t="n">
        <v>3.5</v>
      </c>
      <c r="F78" s="4" t="n">
        <v>5360</v>
      </c>
      <c r="G78" s="4" t="n">
        <v>25800</v>
      </c>
      <c r="H78" s="4" t="n">
        <v>1</v>
      </c>
      <c r="I78" s="4" t="n">
        <v>0</v>
      </c>
      <c r="J78" s="4" t="n">
        <v>0</v>
      </c>
      <c r="K78" s="4" t="n">
        <v>3</v>
      </c>
      <c r="L78" s="4" t="n">
        <v>9</v>
      </c>
      <c r="M78" s="4" t="n">
        <v>3270</v>
      </c>
      <c r="N78" s="4" t="n">
        <v>2090</v>
      </c>
      <c r="O78" s="4" t="n">
        <v>1971</v>
      </c>
      <c r="P78" s="4" t="n">
        <v>0</v>
      </c>
      <c r="Q78" s="4" t="n">
        <v>98074</v>
      </c>
      <c r="R78" s="4" t="n">
        <v>47.6099</v>
      </c>
      <c r="S78" s="4" t="n">
        <v>-122054</v>
      </c>
      <c r="T78" s="4" t="n">
        <v>2650</v>
      </c>
      <c r="U78" s="4" t="n">
        <v>21781</v>
      </c>
      <c r="W78" s="1" t="n">
        <f aca="false">C78/F78</f>
        <v>130.597014925373</v>
      </c>
      <c r="Y78" s="0" t="n">
        <f aca="false">W78&gt;$W$444</f>
        <v>0</v>
      </c>
    </row>
    <row r="79" customFormat="false" ht="15.75" hidden="false" customHeight="false" outlineLevel="0" collapsed="false">
      <c r="A79" s="4" t="n">
        <v>509000090</v>
      </c>
      <c r="B79" s="4" t="s">
        <v>88</v>
      </c>
      <c r="C79" s="4" t="n">
        <v>760750</v>
      </c>
      <c r="D79" s="4" t="n">
        <v>3</v>
      </c>
      <c r="E79" s="4" t="n">
        <v>2.5</v>
      </c>
      <c r="F79" s="4" t="n">
        <v>3190</v>
      </c>
      <c r="G79" s="4" t="n">
        <v>49137</v>
      </c>
      <c r="H79" s="4" t="n">
        <v>2</v>
      </c>
      <c r="I79" s="4" t="n">
        <v>0</v>
      </c>
      <c r="J79" s="4" t="n">
        <v>0</v>
      </c>
      <c r="K79" s="4" t="n">
        <v>3</v>
      </c>
      <c r="L79" s="4" t="n">
        <v>9</v>
      </c>
      <c r="M79" s="4" t="n">
        <v>3190</v>
      </c>
      <c r="N79" s="4" t="n">
        <v>0</v>
      </c>
      <c r="O79" s="4" t="n">
        <v>1988</v>
      </c>
      <c r="P79" s="4" t="n">
        <v>0</v>
      </c>
      <c r="Q79" s="4" t="n">
        <v>98074</v>
      </c>
      <c r="R79" s="4" t="n">
        <v>47.6027</v>
      </c>
      <c r="S79" s="4" t="n">
        <v>-122043</v>
      </c>
      <c r="T79" s="4" t="n">
        <v>3240</v>
      </c>
      <c r="U79" s="4" t="n">
        <v>53143</v>
      </c>
      <c r="W79" s="1" t="n">
        <f aca="false">C79/F79</f>
        <v>238.479623824451</v>
      </c>
      <c r="Y79" s="0" t="n">
        <f aca="false">W79&gt;$W$444</f>
        <v>0</v>
      </c>
    </row>
    <row r="80" customFormat="false" ht="15.75" hidden="false" customHeight="false" outlineLevel="0" collapsed="false">
      <c r="A80" s="4" t="n">
        <v>7504110110</v>
      </c>
      <c r="B80" s="4" t="s">
        <v>89</v>
      </c>
      <c r="C80" s="4" t="n">
        <v>720000</v>
      </c>
      <c r="D80" s="4" t="n">
        <v>3</v>
      </c>
      <c r="E80" s="4" t="n">
        <v>2.5</v>
      </c>
      <c r="F80" s="4" t="n">
        <v>2880</v>
      </c>
      <c r="G80" s="4" t="n">
        <v>10126</v>
      </c>
      <c r="H80" s="4" t="n">
        <v>2</v>
      </c>
      <c r="I80" s="4" t="n">
        <v>0</v>
      </c>
      <c r="J80" s="4" t="n">
        <v>0</v>
      </c>
      <c r="K80" s="4" t="n">
        <v>4</v>
      </c>
      <c r="L80" s="4" t="n">
        <v>10</v>
      </c>
      <c r="M80" s="4" t="n">
        <v>2880</v>
      </c>
      <c r="N80" s="4" t="n">
        <v>0</v>
      </c>
      <c r="O80" s="4" t="n">
        <v>1985</v>
      </c>
      <c r="P80" s="4" t="n">
        <v>0</v>
      </c>
      <c r="Q80" s="4" t="n">
        <v>98074</v>
      </c>
      <c r="R80" s="4" t="n">
        <v>47.6319</v>
      </c>
      <c r="S80" s="4" t="n">
        <v>-122037</v>
      </c>
      <c r="T80" s="4" t="n">
        <v>2960</v>
      </c>
      <c r="U80" s="4" t="n">
        <v>10514</v>
      </c>
      <c r="W80" s="1" t="n">
        <f aca="false">C80/F80</f>
        <v>250</v>
      </c>
      <c r="Y80" s="0" t="n">
        <f aca="false">W80&gt;$W$444</f>
        <v>0</v>
      </c>
    </row>
    <row r="81" customFormat="false" ht="15.75" hidden="false" customHeight="false" outlineLevel="0" collapsed="false">
      <c r="A81" s="4" t="n">
        <v>2725069085</v>
      </c>
      <c r="B81" s="4" t="s">
        <v>80</v>
      </c>
      <c r="C81" s="4" t="n">
        <v>864000</v>
      </c>
      <c r="D81" s="4" t="n">
        <v>4</v>
      </c>
      <c r="E81" s="4" t="n">
        <v>2.5</v>
      </c>
      <c r="F81" s="4" t="n">
        <v>3190</v>
      </c>
      <c r="G81" s="4" t="n">
        <v>49658</v>
      </c>
      <c r="H81" s="4" t="n">
        <v>2</v>
      </c>
      <c r="I81" s="4" t="n">
        <v>0</v>
      </c>
      <c r="J81" s="4" t="n">
        <v>0</v>
      </c>
      <c r="K81" s="4" t="n">
        <v>3</v>
      </c>
      <c r="L81" s="4" t="n">
        <v>10</v>
      </c>
      <c r="M81" s="4" t="n">
        <v>3190</v>
      </c>
      <c r="N81" s="4" t="n">
        <v>0</v>
      </c>
      <c r="O81" s="4" t="n">
        <v>1999</v>
      </c>
      <c r="P81" s="4" t="n">
        <v>0</v>
      </c>
      <c r="Q81" s="4" t="n">
        <v>98074</v>
      </c>
      <c r="R81" s="4" t="n">
        <v>47.6216</v>
      </c>
      <c r="S81" s="4" t="n">
        <v>-122015</v>
      </c>
      <c r="T81" s="4" t="n">
        <v>3040</v>
      </c>
      <c r="U81" s="4" t="n">
        <v>49658</v>
      </c>
      <c r="W81" s="1" t="n">
        <f aca="false">C81/F81</f>
        <v>270.846394984326</v>
      </c>
      <c r="Y81" s="0" t="n">
        <f aca="false">W81&gt;$W$444</f>
        <v>1</v>
      </c>
    </row>
    <row r="82" customFormat="false" ht="15.75" hidden="false" customHeight="false" outlineLevel="0" collapsed="false">
      <c r="A82" s="4" t="n">
        <v>8651611690</v>
      </c>
      <c r="B82" s="4" t="s">
        <v>64</v>
      </c>
      <c r="C82" s="4" t="n">
        <v>812000</v>
      </c>
      <c r="D82" s="4" t="n">
        <v>3</v>
      </c>
      <c r="E82" s="4" t="n">
        <v>3.25</v>
      </c>
      <c r="F82" s="4" t="n">
        <v>3240</v>
      </c>
      <c r="G82" s="4" t="n">
        <v>8338</v>
      </c>
      <c r="H82" s="4" t="n">
        <v>2</v>
      </c>
      <c r="I82" s="4" t="n">
        <v>0</v>
      </c>
      <c r="J82" s="4" t="n">
        <v>0</v>
      </c>
      <c r="K82" s="4" t="n">
        <v>3</v>
      </c>
      <c r="L82" s="4" t="n">
        <v>9</v>
      </c>
      <c r="M82" s="4" t="n">
        <v>3240</v>
      </c>
      <c r="N82" s="4" t="n">
        <v>0</v>
      </c>
      <c r="O82" s="4" t="n">
        <v>2001</v>
      </c>
      <c r="P82" s="4" t="n">
        <v>0</v>
      </c>
      <c r="Q82" s="4" t="n">
        <v>98074</v>
      </c>
      <c r="R82" s="4" t="n">
        <v>47.6321</v>
      </c>
      <c r="S82" s="4" t="n">
        <v>-122064</v>
      </c>
      <c r="T82" s="4" t="n">
        <v>3420</v>
      </c>
      <c r="U82" s="4" t="n">
        <v>8405</v>
      </c>
      <c r="W82" s="1" t="n">
        <f aca="false">C82/F82</f>
        <v>250.617283950617</v>
      </c>
      <c r="Y82" s="0" t="n">
        <f aca="false">W82&gt;$W$444</f>
        <v>0</v>
      </c>
    </row>
    <row r="83" customFormat="false" ht="15.75" hidden="false" customHeight="false" outlineLevel="0" collapsed="false">
      <c r="A83" s="4" t="n">
        <v>7504050090</v>
      </c>
      <c r="B83" s="4" t="s">
        <v>90</v>
      </c>
      <c r="C83" s="4" t="n">
        <v>720000</v>
      </c>
      <c r="D83" s="4" t="n">
        <v>3</v>
      </c>
      <c r="E83" s="4" t="n">
        <v>2.5</v>
      </c>
      <c r="F83" s="4" t="n">
        <v>2820</v>
      </c>
      <c r="G83" s="4" t="n">
        <v>14250</v>
      </c>
      <c r="H83" s="4" t="n">
        <v>2</v>
      </c>
      <c r="I83" s="4" t="n">
        <v>0</v>
      </c>
      <c r="J83" s="4" t="n">
        <v>0</v>
      </c>
      <c r="K83" s="4" t="n">
        <v>3</v>
      </c>
      <c r="L83" s="4" t="n">
        <v>11</v>
      </c>
      <c r="M83" s="4" t="n">
        <v>2820</v>
      </c>
      <c r="N83" s="4" t="n">
        <v>0</v>
      </c>
      <c r="O83" s="4" t="n">
        <v>1991</v>
      </c>
      <c r="P83" s="4" t="n">
        <v>0</v>
      </c>
      <c r="Q83" s="4" t="n">
        <v>98074</v>
      </c>
      <c r="R83" s="4" t="n">
        <v>47.6396</v>
      </c>
      <c r="S83" s="4" t="n">
        <v>-122054</v>
      </c>
      <c r="T83" s="4" t="n">
        <v>2820</v>
      </c>
      <c r="U83" s="4" t="n">
        <v>12600</v>
      </c>
      <c r="W83" s="1" t="n">
        <f aca="false">C83/F83</f>
        <v>255.31914893617</v>
      </c>
      <c r="Y83" s="0" t="n">
        <f aca="false">W83&gt;$W$444</f>
        <v>0</v>
      </c>
    </row>
    <row r="84" customFormat="false" ht="15.75" hidden="false" customHeight="false" outlineLevel="0" collapsed="false">
      <c r="A84" s="4" t="n">
        <v>8635750090</v>
      </c>
      <c r="B84" s="4" t="s">
        <v>91</v>
      </c>
      <c r="C84" s="4" t="n">
        <v>668500</v>
      </c>
      <c r="D84" s="4" t="n">
        <v>4</v>
      </c>
      <c r="E84" s="4" t="n">
        <v>2.5</v>
      </c>
      <c r="F84" s="4" t="n">
        <v>2710</v>
      </c>
      <c r="G84" s="4" t="n">
        <v>5500</v>
      </c>
      <c r="H84" s="4" t="n">
        <v>2</v>
      </c>
      <c r="I84" s="4" t="n">
        <v>0</v>
      </c>
      <c r="J84" s="4" t="n">
        <v>0</v>
      </c>
      <c r="K84" s="4" t="n">
        <v>3</v>
      </c>
      <c r="L84" s="4" t="n">
        <v>9</v>
      </c>
      <c r="M84" s="4" t="n">
        <v>2710</v>
      </c>
      <c r="N84" s="4" t="n">
        <v>0</v>
      </c>
      <c r="O84" s="4" t="n">
        <v>1999</v>
      </c>
      <c r="P84" s="4" t="n">
        <v>0</v>
      </c>
      <c r="Q84" s="4" t="n">
        <v>98074</v>
      </c>
      <c r="R84" s="4" t="n">
        <v>47.6027</v>
      </c>
      <c r="S84" s="4" t="n">
        <v>-122023</v>
      </c>
      <c r="T84" s="4" t="n">
        <v>2710</v>
      </c>
      <c r="U84" s="4" t="n">
        <v>6242</v>
      </c>
      <c r="W84" s="1" t="n">
        <f aca="false">C84/F84</f>
        <v>246.678966789668</v>
      </c>
      <c r="Y84" s="0" t="n">
        <f aca="false">W84&gt;$W$444</f>
        <v>0</v>
      </c>
    </row>
    <row r="85" customFormat="false" ht="15.75" hidden="false" customHeight="false" outlineLevel="0" collapsed="false">
      <c r="A85" s="4" t="n">
        <v>6646200090</v>
      </c>
      <c r="B85" s="4" t="s">
        <v>92</v>
      </c>
      <c r="C85" s="4" t="n">
        <v>650000</v>
      </c>
      <c r="D85" s="4" t="n">
        <v>4</v>
      </c>
      <c r="E85" s="4" t="n">
        <v>3.5</v>
      </c>
      <c r="F85" s="4" t="n">
        <v>3270</v>
      </c>
      <c r="G85" s="4" t="n">
        <v>15704</v>
      </c>
      <c r="H85" s="4" t="n">
        <v>2</v>
      </c>
      <c r="I85" s="4" t="n">
        <v>0</v>
      </c>
      <c r="J85" s="4" t="n">
        <v>0</v>
      </c>
      <c r="K85" s="4" t="n">
        <v>3</v>
      </c>
      <c r="L85" s="4" t="n">
        <v>9</v>
      </c>
      <c r="M85" s="4" t="n">
        <v>2110</v>
      </c>
      <c r="N85" s="4" t="n">
        <v>1160</v>
      </c>
      <c r="O85" s="4" t="n">
        <v>1990</v>
      </c>
      <c r="P85" s="4" t="n">
        <v>0</v>
      </c>
      <c r="Q85" s="4" t="n">
        <v>98074</v>
      </c>
      <c r="R85" s="4" t="n">
        <v>47.6256</v>
      </c>
      <c r="S85" s="4" t="n">
        <v>-122042</v>
      </c>
      <c r="T85" s="4" t="n">
        <v>3020</v>
      </c>
      <c r="U85" s="4" t="n">
        <v>8582</v>
      </c>
      <c r="W85" s="1" t="n">
        <f aca="false">C85/F85</f>
        <v>198.776758409786</v>
      </c>
      <c r="Y85" s="0" t="n">
        <f aca="false">W85&gt;$W$444</f>
        <v>0</v>
      </c>
    </row>
    <row r="86" customFormat="false" ht="15.75" hidden="false" customHeight="false" outlineLevel="0" collapsed="false">
      <c r="A86" s="4" t="n">
        <v>6817801030</v>
      </c>
      <c r="B86" s="4" t="s">
        <v>93</v>
      </c>
      <c r="C86" s="4" t="n">
        <v>280000</v>
      </c>
      <c r="D86" s="4" t="n">
        <v>3</v>
      </c>
      <c r="E86" s="4" t="n">
        <v>1</v>
      </c>
      <c r="F86" s="4" t="n">
        <v>1160</v>
      </c>
      <c r="G86" s="4" t="n">
        <v>10881</v>
      </c>
      <c r="H86" s="4" t="n">
        <v>1</v>
      </c>
      <c r="I86" s="4" t="n">
        <v>0</v>
      </c>
      <c r="J86" s="4" t="n">
        <v>0</v>
      </c>
      <c r="K86" s="4" t="n">
        <v>2</v>
      </c>
      <c r="L86" s="4" t="n">
        <v>7</v>
      </c>
      <c r="M86" s="4" t="n">
        <v>920</v>
      </c>
      <c r="N86" s="4" t="n">
        <v>240</v>
      </c>
      <c r="O86" s="4" t="n">
        <v>1983</v>
      </c>
      <c r="P86" s="4" t="n">
        <v>0</v>
      </c>
      <c r="Q86" s="4" t="n">
        <v>98074</v>
      </c>
      <c r="R86" s="4" t="n">
        <v>47.6339</v>
      </c>
      <c r="S86" s="4" t="n">
        <v>-122033</v>
      </c>
      <c r="T86" s="4" t="n">
        <v>1280</v>
      </c>
      <c r="U86" s="4" t="n">
        <v>10843</v>
      </c>
      <c r="W86" s="1" t="n">
        <f aca="false">C86/F86</f>
        <v>241.379310344828</v>
      </c>
      <c r="Y86" s="0" t="n">
        <f aca="false">W86&gt;$W$444</f>
        <v>0</v>
      </c>
    </row>
    <row r="87" customFormat="false" ht="15.75" hidden="false" customHeight="false" outlineLevel="0" collapsed="false">
      <c r="A87" s="4" t="n">
        <v>1954430190</v>
      </c>
      <c r="B87" s="4" t="s">
        <v>94</v>
      </c>
      <c r="C87" s="4" t="n">
        <v>528000</v>
      </c>
      <c r="D87" s="4" t="n">
        <v>4</v>
      </c>
      <c r="E87" s="4" t="n">
        <v>2.75</v>
      </c>
      <c r="F87" s="4" t="n">
        <v>2050</v>
      </c>
      <c r="G87" s="4" t="n">
        <v>7171</v>
      </c>
      <c r="H87" s="4" t="n">
        <v>1</v>
      </c>
      <c r="I87" s="4" t="n">
        <v>0</v>
      </c>
      <c r="J87" s="4" t="n">
        <v>0</v>
      </c>
      <c r="K87" s="4" t="n">
        <v>3</v>
      </c>
      <c r="L87" s="4" t="n">
        <v>8</v>
      </c>
      <c r="M87" s="4" t="n">
        <v>1540</v>
      </c>
      <c r="N87" s="4" t="n">
        <v>510</v>
      </c>
      <c r="O87" s="4" t="n">
        <v>1988</v>
      </c>
      <c r="P87" s="4" t="n">
        <v>0</v>
      </c>
      <c r="Q87" s="4" t="n">
        <v>98074</v>
      </c>
      <c r="R87" s="4" t="n">
        <v>47.6194</v>
      </c>
      <c r="S87" s="4" t="n">
        <v>-122042</v>
      </c>
      <c r="T87" s="4" t="n">
        <v>1960</v>
      </c>
      <c r="U87" s="4" t="n">
        <v>7110</v>
      </c>
      <c r="W87" s="1" t="n">
        <f aca="false">C87/F87</f>
        <v>257.560975609756</v>
      </c>
      <c r="Y87" s="0" t="n">
        <f aca="false">W87&gt;$W$444</f>
        <v>0</v>
      </c>
    </row>
    <row r="88" customFormat="false" ht="15.75" hidden="false" customHeight="false" outlineLevel="0" collapsed="false">
      <c r="A88" s="4" t="n">
        <v>3575305495</v>
      </c>
      <c r="B88" s="4" t="s">
        <v>45</v>
      </c>
      <c r="C88" s="4" t="n">
        <v>660000</v>
      </c>
      <c r="D88" s="4" t="n">
        <v>5</v>
      </c>
      <c r="E88" s="4" t="n">
        <v>2.25</v>
      </c>
      <c r="F88" s="4" t="n">
        <v>3740</v>
      </c>
      <c r="G88" s="4" t="n">
        <v>14913</v>
      </c>
      <c r="H88" s="4" t="n">
        <v>1.5</v>
      </c>
      <c r="I88" s="4" t="n">
        <v>0</v>
      </c>
      <c r="J88" s="4" t="n">
        <v>0</v>
      </c>
      <c r="K88" s="4" t="n">
        <v>4</v>
      </c>
      <c r="L88" s="4" t="n">
        <v>9</v>
      </c>
      <c r="M88" s="4" t="n">
        <v>3740</v>
      </c>
      <c r="N88" s="4" t="n">
        <v>0</v>
      </c>
      <c r="O88" s="4" t="n">
        <v>1979</v>
      </c>
      <c r="P88" s="4" t="n">
        <v>0</v>
      </c>
      <c r="Q88" s="4" t="n">
        <v>98074</v>
      </c>
      <c r="R88" s="4" t="n">
        <v>47.6234</v>
      </c>
      <c r="S88" s="4" t="n">
        <v>-122059</v>
      </c>
      <c r="T88" s="4" t="n">
        <v>2180</v>
      </c>
      <c r="U88" s="4" t="n">
        <v>7600</v>
      </c>
      <c r="W88" s="1" t="n">
        <f aca="false">C88/F88</f>
        <v>176.470588235294</v>
      </c>
      <c r="Y88" s="0" t="n">
        <f aca="false">W88&gt;$W$444</f>
        <v>0</v>
      </c>
    </row>
    <row r="89" customFormat="false" ht="15.75" hidden="false" customHeight="false" outlineLevel="0" collapsed="false">
      <c r="A89" s="4" t="n">
        <v>6600220080</v>
      </c>
      <c r="B89" s="4" t="s">
        <v>95</v>
      </c>
      <c r="C89" s="4" t="n">
        <v>395000</v>
      </c>
      <c r="D89" s="4" t="n">
        <v>3</v>
      </c>
      <c r="E89" s="4" t="n">
        <v>1.5</v>
      </c>
      <c r="F89" s="4" t="n">
        <v>1280</v>
      </c>
      <c r="G89" s="4" t="n">
        <v>15028</v>
      </c>
      <c r="H89" s="4" t="n">
        <v>1</v>
      </c>
      <c r="I89" s="4" t="n">
        <v>0</v>
      </c>
      <c r="J89" s="4" t="n">
        <v>0</v>
      </c>
      <c r="K89" s="4" t="n">
        <v>3</v>
      </c>
      <c r="L89" s="4" t="n">
        <v>7</v>
      </c>
      <c r="M89" s="4" t="n">
        <v>1280</v>
      </c>
      <c r="N89" s="4" t="n">
        <v>0</v>
      </c>
      <c r="O89" s="4" t="n">
        <v>1982</v>
      </c>
      <c r="P89" s="4" t="n">
        <v>0</v>
      </c>
      <c r="Q89" s="4" t="n">
        <v>98074</v>
      </c>
      <c r="R89" s="4" t="n">
        <v>47.6304</v>
      </c>
      <c r="S89" s="4" t="n">
        <v>-122035</v>
      </c>
      <c r="T89" s="4" t="n">
        <v>1470</v>
      </c>
      <c r="U89" s="4" t="n">
        <v>13698</v>
      </c>
      <c r="W89" s="1" t="n">
        <f aca="false">C89/F89</f>
        <v>308.59375</v>
      </c>
      <c r="Y89" s="0" t="n">
        <f aca="false">W89&gt;$W$444</f>
        <v>1</v>
      </c>
    </row>
    <row r="90" customFormat="false" ht="15.75" hidden="false" customHeight="false" outlineLevel="0" collapsed="false">
      <c r="A90" s="4" t="n">
        <v>5547700190</v>
      </c>
      <c r="B90" s="4" t="s">
        <v>56</v>
      </c>
      <c r="C90" s="4" t="n">
        <v>672500</v>
      </c>
      <c r="D90" s="4" t="n">
        <v>3</v>
      </c>
      <c r="E90" s="4" t="n">
        <v>2.5</v>
      </c>
      <c r="F90" s="4" t="n">
        <v>2450</v>
      </c>
      <c r="G90" s="4" t="n">
        <v>5760</v>
      </c>
      <c r="H90" s="4" t="n">
        <v>2</v>
      </c>
      <c r="I90" s="4" t="n">
        <v>0</v>
      </c>
      <c r="J90" s="4" t="n">
        <v>0</v>
      </c>
      <c r="K90" s="4" t="n">
        <v>3</v>
      </c>
      <c r="L90" s="4" t="n">
        <v>9</v>
      </c>
      <c r="M90" s="4" t="n">
        <v>2450</v>
      </c>
      <c r="N90" s="4" t="n">
        <v>0</v>
      </c>
      <c r="O90" s="4" t="n">
        <v>2000</v>
      </c>
      <c r="P90" s="4" t="n">
        <v>0</v>
      </c>
      <c r="Q90" s="4" t="n">
        <v>98074</v>
      </c>
      <c r="R90" s="4" t="n">
        <v>47.6145</v>
      </c>
      <c r="S90" s="4" t="n">
        <v>-122026</v>
      </c>
      <c r="T90" s="4" t="n">
        <v>2450</v>
      </c>
      <c r="U90" s="4" t="n">
        <v>5762</v>
      </c>
      <c r="W90" s="1" t="n">
        <f aca="false">C90/F90</f>
        <v>274.489795918367</v>
      </c>
      <c r="Y90" s="0" t="n">
        <f aca="false">W90&gt;$W$444</f>
        <v>1</v>
      </c>
    </row>
    <row r="91" customFormat="false" ht="15.75" hidden="false" customHeight="false" outlineLevel="0" collapsed="false">
      <c r="A91" s="4" t="n">
        <v>8077200470</v>
      </c>
      <c r="B91" s="4" t="s">
        <v>63</v>
      </c>
      <c r="C91" s="4" t="n">
        <v>590000</v>
      </c>
      <c r="D91" s="4" t="n">
        <v>4</v>
      </c>
      <c r="E91" s="4" t="n">
        <v>2.5</v>
      </c>
      <c r="F91" s="4" t="n">
        <v>2290</v>
      </c>
      <c r="G91" s="4" t="n">
        <v>11072</v>
      </c>
      <c r="H91" s="4" t="n">
        <v>2</v>
      </c>
      <c r="I91" s="4" t="n">
        <v>0</v>
      </c>
      <c r="J91" s="4" t="n">
        <v>0</v>
      </c>
      <c r="K91" s="4" t="n">
        <v>3</v>
      </c>
      <c r="L91" s="4" t="n">
        <v>9</v>
      </c>
      <c r="M91" s="4" t="n">
        <v>2290</v>
      </c>
      <c r="N91" s="4" t="n">
        <v>0</v>
      </c>
      <c r="O91" s="4" t="n">
        <v>1986</v>
      </c>
      <c r="P91" s="4" t="n">
        <v>0</v>
      </c>
      <c r="Q91" s="4" t="n">
        <v>98074</v>
      </c>
      <c r="R91" s="4" t="n">
        <v>47.6283</v>
      </c>
      <c r="S91" s="4" t="n">
        <v>-122.03</v>
      </c>
      <c r="T91" s="4" t="n">
        <v>2340</v>
      </c>
      <c r="U91" s="4" t="n">
        <v>9774</v>
      </c>
      <c r="W91" s="1" t="n">
        <f aca="false">C91/F91</f>
        <v>257.64192139738</v>
      </c>
      <c r="Y91" s="0" t="n">
        <f aca="false">W91&gt;$W$444</f>
        <v>0</v>
      </c>
    </row>
    <row r="92" customFormat="false" ht="15.75" hidden="false" customHeight="false" outlineLevel="0" collapsed="false">
      <c r="A92" s="4" t="n">
        <v>3578401330</v>
      </c>
      <c r="B92" s="4" t="s">
        <v>63</v>
      </c>
      <c r="C92" s="4" t="n">
        <v>450000</v>
      </c>
      <c r="D92" s="4" t="n">
        <v>3</v>
      </c>
      <c r="E92" s="4" t="n">
        <v>1.75</v>
      </c>
      <c r="F92" s="4" t="n">
        <v>1540</v>
      </c>
      <c r="G92" s="4" t="n">
        <v>9154</v>
      </c>
      <c r="H92" s="4" t="n">
        <v>1</v>
      </c>
      <c r="I92" s="4" t="n">
        <v>0</v>
      </c>
      <c r="J92" s="4" t="n">
        <v>0</v>
      </c>
      <c r="K92" s="4" t="n">
        <v>3</v>
      </c>
      <c r="L92" s="4" t="n">
        <v>8</v>
      </c>
      <c r="M92" s="4" t="n">
        <v>1540</v>
      </c>
      <c r="N92" s="4" t="n">
        <v>0</v>
      </c>
      <c r="O92" s="4" t="n">
        <v>1983</v>
      </c>
      <c r="P92" s="4" t="n">
        <v>0</v>
      </c>
      <c r="Q92" s="4" t="n">
        <v>98074</v>
      </c>
      <c r="R92" s="4" t="n">
        <v>47.6207</v>
      </c>
      <c r="S92" s="4" t="n">
        <v>-122042</v>
      </c>
      <c r="T92" s="4" t="n">
        <v>1990</v>
      </c>
      <c r="U92" s="4" t="n">
        <v>10273</v>
      </c>
      <c r="W92" s="1" t="n">
        <f aca="false">C92/F92</f>
        <v>292.207792207792</v>
      </c>
      <c r="Y92" s="0" t="n">
        <f aca="false">W92&gt;$W$444</f>
        <v>1</v>
      </c>
    </row>
    <row r="93" customFormat="false" ht="15.75" hidden="false" customHeight="false" outlineLevel="0" collapsed="false">
      <c r="A93" s="4" t="n">
        <v>7525000080</v>
      </c>
      <c r="B93" s="4" t="s">
        <v>96</v>
      </c>
      <c r="C93" s="4" t="n">
        <v>588500</v>
      </c>
      <c r="D93" s="4" t="n">
        <v>3</v>
      </c>
      <c r="E93" s="4" t="n">
        <v>1.75</v>
      </c>
      <c r="F93" s="4" t="n">
        <v>2330</v>
      </c>
      <c r="G93" s="4" t="n">
        <v>14892</v>
      </c>
      <c r="H93" s="4" t="n">
        <v>1</v>
      </c>
      <c r="I93" s="4" t="n">
        <v>0</v>
      </c>
      <c r="J93" s="4" t="n">
        <v>0</v>
      </c>
      <c r="K93" s="4" t="n">
        <v>3</v>
      </c>
      <c r="L93" s="4" t="n">
        <v>8</v>
      </c>
      <c r="M93" s="4" t="n">
        <v>1970</v>
      </c>
      <c r="N93" s="4" t="n">
        <v>360</v>
      </c>
      <c r="O93" s="4" t="n">
        <v>1980</v>
      </c>
      <c r="P93" s="4" t="n">
        <v>0</v>
      </c>
      <c r="Q93" s="4" t="n">
        <v>98074</v>
      </c>
      <c r="R93" s="4" t="n">
        <v>47.6267</v>
      </c>
      <c r="S93" s="4" t="n">
        <v>-122046</v>
      </c>
      <c r="T93" s="4" t="n">
        <v>2570</v>
      </c>
      <c r="U93" s="4" t="n">
        <v>14217</v>
      </c>
      <c r="W93" s="1" t="n">
        <f aca="false">C93/F93</f>
        <v>252.575107296137</v>
      </c>
      <c r="Y93" s="0" t="n">
        <f aca="false">W93&gt;$W$444</f>
        <v>0</v>
      </c>
    </row>
    <row r="94" customFormat="false" ht="15.75" hidden="false" customHeight="false" outlineLevel="0" collapsed="false">
      <c r="A94" s="4" t="n">
        <v>6817800630</v>
      </c>
      <c r="B94" s="4" t="s">
        <v>97</v>
      </c>
      <c r="C94" s="4" t="n">
        <v>385000</v>
      </c>
      <c r="D94" s="4" t="n">
        <v>3</v>
      </c>
      <c r="E94" s="4" t="n">
        <v>1.75</v>
      </c>
      <c r="F94" s="4" t="n">
        <v>1180</v>
      </c>
      <c r="G94" s="4" t="n">
        <v>10541</v>
      </c>
      <c r="H94" s="4" t="n">
        <v>1</v>
      </c>
      <c r="I94" s="4" t="n">
        <v>0</v>
      </c>
      <c r="J94" s="4" t="n">
        <v>0</v>
      </c>
      <c r="K94" s="4" t="n">
        <v>4</v>
      </c>
      <c r="L94" s="4" t="n">
        <v>7</v>
      </c>
      <c r="M94" s="4" t="n">
        <v>940</v>
      </c>
      <c r="N94" s="4" t="n">
        <v>240</v>
      </c>
      <c r="O94" s="4" t="n">
        <v>1981</v>
      </c>
      <c r="P94" s="4" t="n">
        <v>0</v>
      </c>
      <c r="Q94" s="4" t="n">
        <v>98074</v>
      </c>
      <c r="R94" s="4" t="n">
        <v>47.6348</v>
      </c>
      <c r="S94" s="4" t="n">
        <v>-122032</v>
      </c>
      <c r="T94" s="4" t="n">
        <v>1230</v>
      </c>
      <c r="U94" s="4" t="n">
        <v>10879</v>
      </c>
      <c r="W94" s="1" t="n">
        <f aca="false">C94/F94</f>
        <v>326.271186440678</v>
      </c>
      <c r="Y94" s="0" t="n">
        <f aca="false">W94&gt;$W$444</f>
        <v>1</v>
      </c>
    </row>
    <row r="95" customFormat="false" ht="15.75" hidden="false" customHeight="false" outlineLevel="0" collapsed="false">
      <c r="A95" s="4" t="n">
        <v>6817801410</v>
      </c>
      <c r="B95" s="4" t="s">
        <v>30</v>
      </c>
      <c r="C95" s="4" t="n">
        <v>400000</v>
      </c>
      <c r="D95" s="4" t="n">
        <v>3</v>
      </c>
      <c r="E95" s="4" t="n">
        <v>2</v>
      </c>
      <c r="F95" s="4" t="n">
        <v>1230</v>
      </c>
      <c r="G95" s="4" t="n">
        <v>11413</v>
      </c>
      <c r="H95" s="4" t="n">
        <v>1</v>
      </c>
      <c r="I95" s="4" t="n">
        <v>0</v>
      </c>
      <c r="J95" s="4" t="n">
        <v>0</v>
      </c>
      <c r="K95" s="4" t="n">
        <v>3</v>
      </c>
      <c r="L95" s="4" t="n">
        <v>7</v>
      </c>
      <c r="M95" s="4" t="n">
        <v>990</v>
      </c>
      <c r="N95" s="4" t="n">
        <v>240</v>
      </c>
      <c r="O95" s="4" t="n">
        <v>1984</v>
      </c>
      <c r="P95" s="4" t="n">
        <v>0</v>
      </c>
      <c r="Q95" s="4" t="n">
        <v>98074</v>
      </c>
      <c r="R95" s="4" t="n">
        <v>47.6321</v>
      </c>
      <c r="S95" s="4" t="n">
        <v>-122034</v>
      </c>
      <c r="T95" s="4" t="n">
        <v>1570</v>
      </c>
      <c r="U95" s="4" t="n">
        <v>11517</v>
      </c>
      <c r="W95" s="1" t="n">
        <f aca="false">C95/F95</f>
        <v>325.20325203252</v>
      </c>
      <c r="Y95" s="0" t="n">
        <f aca="false">W95&gt;$W$444</f>
        <v>1</v>
      </c>
    </row>
    <row r="96" customFormat="false" ht="15.75" hidden="false" customHeight="false" outlineLevel="0" collapsed="false">
      <c r="A96" s="4" t="n">
        <v>319500080</v>
      </c>
      <c r="B96" s="4" t="s">
        <v>98</v>
      </c>
      <c r="C96" s="4" t="n">
        <v>764000</v>
      </c>
      <c r="D96" s="4" t="n">
        <v>4</v>
      </c>
      <c r="E96" s="4" t="n">
        <v>2.5</v>
      </c>
      <c r="F96" s="4" t="n">
        <v>2790</v>
      </c>
      <c r="G96" s="4" t="n">
        <v>7938</v>
      </c>
      <c r="H96" s="4" t="n">
        <v>2</v>
      </c>
      <c r="I96" s="4" t="n">
        <v>0</v>
      </c>
      <c r="J96" s="4" t="n">
        <v>0</v>
      </c>
      <c r="K96" s="4" t="n">
        <v>3</v>
      </c>
      <c r="L96" s="4" t="n">
        <v>9</v>
      </c>
      <c r="M96" s="4" t="n">
        <v>2790</v>
      </c>
      <c r="N96" s="4" t="n">
        <v>0</v>
      </c>
      <c r="O96" s="4" t="n">
        <v>1997</v>
      </c>
      <c r="P96" s="4" t="n">
        <v>0</v>
      </c>
      <c r="Q96" s="4" t="n">
        <v>98074</v>
      </c>
      <c r="R96" s="4" t="n">
        <v>47.6223</v>
      </c>
      <c r="S96" s="4" t="n">
        <v>-122026</v>
      </c>
      <c r="T96" s="4" t="n">
        <v>2780</v>
      </c>
      <c r="U96" s="4" t="n">
        <v>7779</v>
      </c>
      <c r="W96" s="1" t="n">
        <f aca="false">C96/F96</f>
        <v>273.835125448029</v>
      </c>
      <c r="Y96" s="0" t="n">
        <f aca="false">W96&gt;$W$444</f>
        <v>1</v>
      </c>
    </row>
    <row r="97" customFormat="false" ht="15.75" hidden="false" customHeight="false" outlineLevel="0" collapsed="false">
      <c r="A97" s="4" t="n">
        <v>1592000780</v>
      </c>
      <c r="B97" s="4" t="s">
        <v>99</v>
      </c>
      <c r="C97" s="4" t="n">
        <v>625000</v>
      </c>
      <c r="D97" s="4" t="n">
        <v>3</v>
      </c>
      <c r="E97" s="4" t="n">
        <v>2.5</v>
      </c>
      <c r="F97" s="4" t="n">
        <v>2600</v>
      </c>
      <c r="G97" s="4" t="n">
        <v>10092</v>
      </c>
      <c r="H97" s="4" t="n">
        <v>1</v>
      </c>
      <c r="I97" s="4" t="n">
        <v>0</v>
      </c>
      <c r="J97" s="4" t="n">
        <v>0</v>
      </c>
      <c r="K97" s="4" t="n">
        <v>3</v>
      </c>
      <c r="L97" s="4" t="n">
        <v>9</v>
      </c>
      <c r="M97" s="4" t="n">
        <v>2600</v>
      </c>
      <c r="N97" s="4" t="n">
        <v>0</v>
      </c>
      <c r="O97" s="4" t="n">
        <v>1984</v>
      </c>
      <c r="P97" s="4" t="n">
        <v>0</v>
      </c>
      <c r="Q97" s="4" t="n">
        <v>98074</v>
      </c>
      <c r="R97" s="4" t="n">
        <v>47.6223</v>
      </c>
      <c r="S97" s="4" t="n">
        <v>-122032</v>
      </c>
      <c r="T97" s="4" t="n">
        <v>2440</v>
      </c>
      <c r="U97" s="4" t="n">
        <v>9298</v>
      </c>
      <c r="W97" s="1" t="n">
        <f aca="false">C97/F97</f>
        <v>240.384615384615</v>
      </c>
      <c r="Y97" s="0" t="n">
        <f aca="false">W97&gt;$W$444</f>
        <v>0</v>
      </c>
    </row>
    <row r="98" customFormat="false" ht="15.75" hidden="false" customHeight="false" outlineLevel="0" collapsed="false">
      <c r="A98" s="4" t="n">
        <v>8651510020</v>
      </c>
      <c r="B98" s="4" t="s">
        <v>100</v>
      </c>
      <c r="C98" s="4" t="n">
        <v>492000</v>
      </c>
      <c r="D98" s="4" t="n">
        <v>3</v>
      </c>
      <c r="E98" s="4" t="n">
        <v>2.25</v>
      </c>
      <c r="F98" s="4" t="n">
        <v>2100</v>
      </c>
      <c r="G98" s="4" t="n">
        <v>7335</v>
      </c>
      <c r="H98" s="4" t="n">
        <v>2</v>
      </c>
      <c r="I98" s="4" t="n">
        <v>0</v>
      </c>
      <c r="J98" s="4" t="n">
        <v>0</v>
      </c>
      <c r="K98" s="4" t="n">
        <v>3</v>
      </c>
      <c r="L98" s="4" t="n">
        <v>8</v>
      </c>
      <c r="M98" s="4" t="n">
        <v>2100</v>
      </c>
      <c r="N98" s="4" t="n">
        <v>0</v>
      </c>
      <c r="O98" s="4" t="n">
        <v>1983</v>
      </c>
      <c r="P98" s="4" t="n">
        <v>0</v>
      </c>
      <c r="Q98" s="4" t="n">
        <v>98074</v>
      </c>
      <c r="R98" s="4" t="n">
        <v>47647</v>
      </c>
      <c r="S98" s="4" t="n">
        <v>-122061</v>
      </c>
      <c r="T98" s="4" t="n">
        <v>2050</v>
      </c>
      <c r="U98" s="4" t="n">
        <v>8930</v>
      </c>
      <c r="W98" s="1" t="n">
        <f aca="false">C98/F98</f>
        <v>234.285714285714</v>
      </c>
      <c r="Y98" s="0" t="n">
        <f aca="false">W98&gt;$W$444</f>
        <v>0</v>
      </c>
    </row>
    <row r="99" customFormat="false" ht="15.75" hidden="false" customHeight="false" outlineLevel="0" collapsed="false">
      <c r="A99" s="4" t="n">
        <v>509000020</v>
      </c>
      <c r="B99" s="4" t="s">
        <v>101</v>
      </c>
      <c r="C99" s="4" t="n">
        <v>510000</v>
      </c>
      <c r="D99" s="4" t="n">
        <v>3</v>
      </c>
      <c r="E99" s="4" t="n">
        <v>2.5</v>
      </c>
      <c r="F99" s="4" t="n">
        <v>2540</v>
      </c>
      <c r="G99" s="4" t="n">
        <v>40106</v>
      </c>
      <c r="H99" s="4" t="n">
        <v>2</v>
      </c>
      <c r="I99" s="4" t="n">
        <v>0</v>
      </c>
      <c r="J99" s="4" t="n">
        <v>0</v>
      </c>
      <c r="K99" s="4" t="n">
        <v>3</v>
      </c>
      <c r="L99" s="4" t="n">
        <v>10</v>
      </c>
      <c r="M99" s="4" t="n">
        <v>2540</v>
      </c>
      <c r="N99" s="4" t="n">
        <v>0</v>
      </c>
      <c r="O99" s="4" t="n">
        <v>1991</v>
      </c>
      <c r="P99" s="4" t="n">
        <v>0</v>
      </c>
      <c r="Q99" s="4" t="n">
        <v>98074</v>
      </c>
      <c r="R99" s="4" t="n">
        <v>47.6037</v>
      </c>
      <c r="S99" s="4" t="n">
        <v>-122043</v>
      </c>
      <c r="T99" s="4" t="n">
        <v>3190</v>
      </c>
      <c r="U99" s="4" t="n">
        <v>71797</v>
      </c>
      <c r="W99" s="1" t="n">
        <f aca="false">C99/F99</f>
        <v>200.787401574803</v>
      </c>
      <c r="Y99" s="0" t="n">
        <f aca="false">W99&gt;$W$444</f>
        <v>0</v>
      </c>
    </row>
    <row r="100" customFormat="false" ht="15.75" hidden="false" customHeight="false" outlineLevel="0" collapsed="false">
      <c r="A100" s="4" t="n">
        <v>1954420380</v>
      </c>
      <c r="B100" s="4" t="s">
        <v>56</v>
      </c>
      <c r="C100" s="4" t="n">
        <v>485000</v>
      </c>
      <c r="D100" s="4" t="n">
        <v>3</v>
      </c>
      <c r="E100" s="4" t="n">
        <v>2.25</v>
      </c>
      <c r="F100" s="4" t="n">
        <v>1570</v>
      </c>
      <c r="G100" s="4" t="n">
        <v>6810</v>
      </c>
      <c r="H100" s="4" t="n">
        <v>1</v>
      </c>
      <c r="I100" s="4" t="n">
        <v>0</v>
      </c>
      <c r="J100" s="4" t="n">
        <v>0</v>
      </c>
      <c r="K100" s="4" t="n">
        <v>3</v>
      </c>
      <c r="L100" s="4" t="n">
        <v>8</v>
      </c>
      <c r="M100" s="4" t="n">
        <v>1180</v>
      </c>
      <c r="N100" s="4" t="n">
        <v>390</v>
      </c>
      <c r="O100" s="4" t="n">
        <v>1988</v>
      </c>
      <c r="P100" s="4" t="n">
        <v>0</v>
      </c>
      <c r="Q100" s="4" t="n">
        <v>98074</v>
      </c>
      <c r="R100" s="4" t="n">
        <v>47.6176</v>
      </c>
      <c r="S100" s="4" t="n">
        <v>-122044</v>
      </c>
      <c r="T100" s="4" t="n">
        <v>1620</v>
      </c>
      <c r="U100" s="4" t="n">
        <v>6584</v>
      </c>
      <c r="W100" s="1" t="n">
        <f aca="false">C100/F100</f>
        <v>308.917197452229</v>
      </c>
      <c r="Y100" s="0" t="n">
        <f aca="false">W100&gt;$W$444</f>
        <v>1</v>
      </c>
    </row>
    <row r="101" customFormat="false" ht="15.75" hidden="false" customHeight="false" outlineLevel="0" collapsed="false">
      <c r="A101" s="4" t="n">
        <v>1853081060</v>
      </c>
      <c r="B101" s="4" t="s">
        <v>102</v>
      </c>
      <c r="C101" s="4" t="n">
        <v>878000</v>
      </c>
      <c r="D101" s="4" t="n">
        <v>4</v>
      </c>
      <c r="E101" s="4" t="n">
        <v>2.5</v>
      </c>
      <c r="F101" s="4" t="n">
        <v>3810</v>
      </c>
      <c r="G101" s="4" t="n">
        <v>7728</v>
      </c>
      <c r="H101" s="4" t="n">
        <v>2</v>
      </c>
      <c r="I101" s="4" t="n">
        <v>0</v>
      </c>
      <c r="J101" s="4" t="n">
        <v>0</v>
      </c>
      <c r="K101" s="4" t="n">
        <v>3</v>
      </c>
      <c r="L101" s="4" t="n">
        <v>9</v>
      </c>
      <c r="M101" s="4" t="n">
        <v>3810</v>
      </c>
      <c r="N101" s="4" t="n">
        <v>0</v>
      </c>
      <c r="O101" s="4" t="n">
        <v>2007</v>
      </c>
      <c r="P101" s="4" t="n">
        <v>0</v>
      </c>
      <c r="Q101" s="4" t="n">
        <v>98074</v>
      </c>
      <c r="R101" s="4" t="n">
        <v>47.5925</v>
      </c>
      <c r="S101" s="4" t="n">
        <v>-122058</v>
      </c>
      <c r="T101" s="4" t="n">
        <v>3290</v>
      </c>
      <c r="U101" s="4" t="n">
        <v>7728</v>
      </c>
      <c r="W101" s="1" t="n">
        <f aca="false">C101/F101</f>
        <v>230.446194225722</v>
      </c>
      <c r="Y101" s="0" t="n">
        <f aca="false">W101&gt;$W$444</f>
        <v>0</v>
      </c>
    </row>
    <row r="102" customFormat="false" ht="15.75" hidden="false" customHeight="false" outlineLevel="0" collapsed="false">
      <c r="A102" s="4" t="n">
        <v>1592000250</v>
      </c>
      <c r="B102" s="4" t="s">
        <v>103</v>
      </c>
      <c r="C102" s="4" t="n">
        <v>623000</v>
      </c>
      <c r="D102" s="4" t="n">
        <v>4</v>
      </c>
      <c r="E102" s="4" t="n">
        <v>2.75</v>
      </c>
      <c r="F102" s="4" t="n">
        <v>2300</v>
      </c>
      <c r="G102" s="4" t="n">
        <v>12633</v>
      </c>
      <c r="H102" s="4" t="n">
        <v>2</v>
      </c>
      <c r="I102" s="4" t="n">
        <v>0</v>
      </c>
      <c r="J102" s="4" t="n">
        <v>0</v>
      </c>
      <c r="K102" s="4" t="n">
        <v>3</v>
      </c>
      <c r="L102" s="4" t="n">
        <v>9</v>
      </c>
      <c r="M102" s="4" t="n">
        <v>2300</v>
      </c>
      <c r="N102" s="4" t="n">
        <v>0</v>
      </c>
      <c r="O102" s="4" t="n">
        <v>1984</v>
      </c>
      <c r="P102" s="4" t="n">
        <v>0</v>
      </c>
      <c r="Q102" s="4" t="n">
        <v>98074</v>
      </c>
      <c r="R102" s="4" t="n">
        <v>47.6218</v>
      </c>
      <c r="S102" s="4" t="n">
        <v>-122032</v>
      </c>
      <c r="T102" s="4" t="n">
        <v>2240</v>
      </c>
      <c r="U102" s="4" t="n">
        <v>9246</v>
      </c>
      <c r="W102" s="1" t="n">
        <f aca="false">C102/F102</f>
        <v>270.869565217391</v>
      </c>
      <c r="Y102" s="0" t="n">
        <f aca="false">W102&gt;$W$444</f>
        <v>1</v>
      </c>
    </row>
    <row r="103" customFormat="false" ht="15.75" hidden="false" customHeight="false" outlineLevel="0" collapsed="false">
      <c r="A103" s="4" t="n">
        <v>7504110050</v>
      </c>
      <c r="B103" s="4" t="s">
        <v>104</v>
      </c>
      <c r="C103" s="4" t="n">
        <v>669950</v>
      </c>
      <c r="D103" s="4" t="n">
        <v>4</v>
      </c>
      <c r="E103" s="4" t="n">
        <v>2.5</v>
      </c>
      <c r="F103" s="4" t="n">
        <v>2670</v>
      </c>
      <c r="G103" s="4" t="n">
        <v>11877</v>
      </c>
      <c r="H103" s="4" t="n">
        <v>2</v>
      </c>
      <c r="I103" s="4" t="n">
        <v>0</v>
      </c>
      <c r="J103" s="4" t="n">
        <v>0</v>
      </c>
      <c r="K103" s="4" t="n">
        <v>3</v>
      </c>
      <c r="L103" s="4" t="n">
        <v>9</v>
      </c>
      <c r="M103" s="4" t="n">
        <v>2670</v>
      </c>
      <c r="N103" s="4" t="n">
        <v>0</v>
      </c>
      <c r="O103" s="4" t="n">
        <v>1996</v>
      </c>
      <c r="P103" s="4" t="n">
        <v>0</v>
      </c>
      <c r="Q103" s="4" t="n">
        <v>98074</v>
      </c>
      <c r="R103" s="4" t="n">
        <v>47.6327</v>
      </c>
      <c r="S103" s="4" t="n">
        <v>-122036</v>
      </c>
      <c r="T103" s="4" t="n">
        <v>2430</v>
      </c>
      <c r="U103" s="4" t="n">
        <v>11333</v>
      </c>
      <c r="W103" s="1" t="n">
        <f aca="false">C103/F103</f>
        <v>250.917602996255</v>
      </c>
      <c r="Y103" s="0" t="n">
        <f aca="false">W103&gt;$W$444</f>
        <v>0</v>
      </c>
    </row>
    <row r="104" customFormat="false" ht="15.75" hidden="false" customHeight="false" outlineLevel="0" collapsed="false">
      <c r="A104" s="4" t="n">
        <v>9416400020</v>
      </c>
      <c r="B104" s="4" t="s">
        <v>100</v>
      </c>
      <c r="C104" s="4" t="n">
        <v>572000</v>
      </c>
      <c r="D104" s="4" t="n">
        <v>3</v>
      </c>
      <c r="E104" s="4" t="n">
        <v>2.75</v>
      </c>
      <c r="F104" s="4" t="n">
        <v>2200</v>
      </c>
      <c r="G104" s="4" t="n">
        <v>3885</v>
      </c>
      <c r="H104" s="4" t="n">
        <v>2</v>
      </c>
      <c r="I104" s="4" t="n">
        <v>0</v>
      </c>
      <c r="J104" s="4" t="n">
        <v>0</v>
      </c>
      <c r="K104" s="4" t="n">
        <v>3</v>
      </c>
      <c r="L104" s="4" t="n">
        <v>8</v>
      </c>
      <c r="M104" s="4" t="n">
        <v>2200</v>
      </c>
      <c r="N104" s="4" t="n">
        <v>0</v>
      </c>
      <c r="O104" s="4" t="n">
        <v>2002</v>
      </c>
      <c r="P104" s="4" t="n">
        <v>0</v>
      </c>
      <c r="Q104" s="4" t="n">
        <v>98074</v>
      </c>
      <c r="R104" s="4" t="n">
        <v>47.6171</v>
      </c>
      <c r="S104" s="4" t="n">
        <v>-122028</v>
      </c>
      <c r="T104" s="4" t="n">
        <v>2710</v>
      </c>
      <c r="U104" s="4" t="n">
        <v>6000</v>
      </c>
      <c r="W104" s="1" t="n">
        <f aca="false">C104/F104</f>
        <v>260</v>
      </c>
      <c r="Y104" s="0" t="n">
        <f aca="false">W104&gt;$W$444</f>
        <v>0</v>
      </c>
    </row>
    <row r="105" customFormat="false" ht="15.75" hidden="false" customHeight="false" outlineLevel="0" collapsed="false">
      <c r="A105" s="4" t="n">
        <v>3578400950</v>
      </c>
      <c r="B105" s="4" t="s">
        <v>105</v>
      </c>
      <c r="C105" s="4" t="n">
        <v>492450</v>
      </c>
      <c r="D105" s="4" t="n">
        <v>3</v>
      </c>
      <c r="E105" s="4" t="n">
        <v>1.75</v>
      </c>
      <c r="F105" s="4" t="n">
        <v>1540</v>
      </c>
      <c r="G105" s="4" t="n">
        <v>13002</v>
      </c>
      <c r="H105" s="4" t="n">
        <v>1</v>
      </c>
      <c r="I105" s="4" t="n">
        <v>0</v>
      </c>
      <c r="J105" s="4" t="n">
        <v>0</v>
      </c>
      <c r="K105" s="4" t="n">
        <v>2</v>
      </c>
      <c r="L105" s="4" t="n">
        <v>8</v>
      </c>
      <c r="M105" s="4" t="n">
        <v>1200</v>
      </c>
      <c r="N105" s="4" t="n">
        <v>340</v>
      </c>
      <c r="O105" s="4" t="n">
        <v>1984</v>
      </c>
      <c r="P105" s="4" t="n">
        <v>0</v>
      </c>
      <c r="Q105" s="4" t="n">
        <v>98074</v>
      </c>
      <c r="R105" s="4" t="n">
        <v>47.6231</v>
      </c>
      <c r="S105" s="4" t="n">
        <v>-122044</v>
      </c>
      <c r="T105" s="4" t="n">
        <v>1620</v>
      </c>
      <c r="U105" s="4" t="n">
        <v>10098</v>
      </c>
      <c r="W105" s="1" t="n">
        <f aca="false">C105/F105</f>
        <v>319.772727272727</v>
      </c>
      <c r="Y105" s="0" t="n">
        <f aca="false">W105&gt;$W$444</f>
        <v>1</v>
      </c>
    </row>
    <row r="106" customFormat="false" ht="15.75" hidden="false" customHeight="false" outlineLevel="0" collapsed="false">
      <c r="A106" s="4" t="n">
        <v>7504060020</v>
      </c>
      <c r="B106" s="4" t="s">
        <v>106</v>
      </c>
      <c r="C106" s="4" t="n">
        <v>657500</v>
      </c>
      <c r="D106" s="4" t="n">
        <v>4</v>
      </c>
      <c r="E106" s="4" t="n">
        <v>2.25</v>
      </c>
      <c r="F106" s="4" t="n">
        <v>2520</v>
      </c>
      <c r="G106" s="4" t="n">
        <v>10370</v>
      </c>
      <c r="H106" s="4" t="n">
        <v>2</v>
      </c>
      <c r="I106" s="4" t="n">
        <v>0</v>
      </c>
      <c r="J106" s="4" t="n">
        <v>0</v>
      </c>
      <c r="K106" s="4" t="n">
        <v>3</v>
      </c>
      <c r="L106" s="4" t="n">
        <v>9</v>
      </c>
      <c r="M106" s="4" t="n">
        <v>2520</v>
      </c>
      <c r="N106" s="4" t="n">
        <v>0</v>
      </c>
      <c r="O106" s="4" t="n">
        <v>1980</v>
      </c>
      <c r="P106" s="4" t="n">
        <v>0</v>
      </c>
      <c r="Q106" s="4" t="n">
        <v>98074</v>
      </c>
      <c r="R106" s="4" t="n">
        <v>47.6377</v>
      </c>
      <c r="S106" s="4" t="n">
        <v>-122049</v>
      </c>
      <c r="T106" s="4" t="n">
        <v>2848</v>
      </c>
      <c r="U106" s="4" t="n">
        <v>12682</v>
      </c>
      <c r="W106" s="1" t="n">
        <f aca="false">C106/F106</f>
        <v>260.912698412698</v>
      </c>
      <c r="Y106" s="0" t="n">
        <f aca="false">W106&gt;$W$444</f>
        <v>0</v>
      </c>
    </row>
    <row r="107" customFormat="false" ht="15.75" hidden="false" customHeight="false" outlineLevel="0" collapsed="false">
      <c r="A107" s="4" t="n">
        <v>6817800840</v>
      </c>
      <c r="B107" s="4" t="s">
        <v>89</v>
      </c>
      <c r="C107" s="4" t="n">
        <v>440000</v>
      </c>
      <c r="D107" s="4" t="n">
        <v>2</v>
      </c>
      <c r="E107" s="4" t="n">
        <v>1.5</v>
      </c>
      <c r="F107" s="4" t="n">
        <v>1330</v>
      </c>
      <c r="G107" s="4" t="n">
        <v>15873</v>
      </c>
      <c r="H107" s="4" t="n">
        <v>1</v>
      </c>
      <c r="I107" s="4" t="n">
        <v>0</v>
      </c>
      <c r="J107" s="4" t="n">
        <v>0</v>
      </c>
      <c r="K107" s="4" t="n">
        <v>3</v>
      </c>
      <c r="L107" s="4" t="n">
        <v>7</v>
      </c>
      <c r="M107" s="4" t="n">
        <v>900</v>
      </c>
      <c r="N107" s="4" t="n">
        <v>430</v>
      </c>
      <c r="O107" s="4" t="n">
        <v>1984</v>
      </c>
      <c r="P107" s="4" t="n">
        <v>0</v>
      </c>
      <c r="Q107" s="4" t="n">
        <v>98074</v>
      </c>
      <c r="R107" s="4" t="n">
        <v>47.6359</v>
      </c>
      <c r="S107" s="4" t="n">
        <v>-122033</v>
      </c>
      <c r="T107" s="4" t="n">
        <v>1610</v>
      </c>
      <c r="U107" s="4" t="n">
        <v>12043</v>
      </c>
      <c r="W107" s="1" t="n">
        <f aca="false">C107/F107</f>
        <v>330.827067669173</v>
      </c>
      <c r="Y107" s="0" t="n">
        <f aca="false">W107&gt;$W$444</f>
        <v>1</v>
      </c>
    </row>
    <row r="108" customFormat="false" ht="15.75" hidden="false" customHeight="false" outlineLevel="0" collapsed="false">
      <c r="A108" s="4" t="n">
        <v>8651611060</v>
      </c>
      <c r="B108" s="4" t="s">
        <v>107</v>
      </c>
      <c r="C108" s="4" t="n">
        <v>835000</v>
      </c>
      <c r="D108" s="4" t="n">
        <v>4</v>
      </c>
      <c r="E108" s="4" t="n">
        <v>3.25</v>
      </c>
      <c r="F108" s="4" t="n">
        <v>3270</v>
      </c>
      <c r="G108" s="4" t="n">
        <v>6027</v>
      </c>
      <c r="H108" s="4" t="n">
        <v>2</v>
      </c>
      <c r="I108" s="4" t="n">
        <v>0</v>
      </c>
      <c r="J108" s="4" t="n">
        <v>0</v>
      </c>
      <c r="K108" s="4" t="n">
        <v>3</v>
      </c>
      <c r="L108" s="4" t="n">
        <v>10</v>
      </c>
      <c r="M108" s="4" t="n">
        <v>3270</v>
      </c>
      <c r="N108" s="4" t="n">
        <v>0</v>
      </c>
      <c r="O108" s="4" t="n">
        <v>2001</v>
      </c>
      <c r="P108" s="4" t="n">
        <v>0</v>
      </c>
      <c r="Q108" s="4" t="n">
        <v>98074</v>
      </c>
      <c r="R108" s="4" t="n">
        <v>47.6346</v>
      </c>
      <c r="S108" s="4" t="n">
        <v>-122063</v>
      </c>
      <c r="T108" s="4" t="n">
        <v>3270</v>
      </c>
      <c r="U108" s="4" t="n">
        <v>6546</v>
      </c>
      <c r="W108" s="1" t="n">
        <f aca="false">C108/F108</f>
        <v>255.351681957187</v>
      </c>
      <c r="Y108" s="0" t="n">
        <f aca="false">W108&gt;$W$444</f>
        <v>0</v>
      </c>
    </row>
    <row r="109" customFormat="false" ht="15.75" hidden="false" customHeight="false" outlineLevel="0" collapsed="false">
      <c r="A109" s="4" t="n">
        <v>3578400500</v>
      </c>
      <c r="B109" s="4" t="s">
        <v>108</v>
      </c>
      <c r="C109" s="4" t="n">
        <v>558000</v>
      </c>
      <c r="D109" s="4" t="n">
        <v>3</v>
      </c>
      <c r="E109" s="4" t="n">
        <v>2.25</v>
      </c>
      <c r="F109" s="4" t="n">
        <v>2220</v>
      </c>
      <c r="G109" s="4" t="n">
        <v>15757</v>
      </c>
      <c r="H109" s="4" t="n">
        <v>1</v>
      </c>
      <c r="I109" s="4" t="n">
        <v>0</v>
      </c>
      <c r="J109" s="4" t="n">
        <v>0</v>
      </c>
      <c r="K109" s="4" t="n">
        <v>3</v>
      </c>
      <c r="L109" s="4" t="n">
        <v>8</v>
      </c>
      <c r="M109" s="4" t="n">
        <v>1280</v>
      </c>
      <c r="N109" s="4" t="n">
        <v>940</v>
      </c>
      <c r="O109" s="4" t="n">
        <v>1982</v>
      </c>
      <c r="P109" s="4" t="n">
        <v>0</v>
      </c>
      <c r="Q109" s="4" t="n">
        <v>98074</v>
      </c>
      <c r="R109" s="4" t="n">
        <v>47.6212</v>
      </c>
      <c r="S109" s="4" t="n">
        <v>-122043</v>
      </c>
      <c r="T109" s="4" t="n">
        <v>2020</v>
      </c>
      <c r="U109" s="4" t="n">
        <v>14098</v>
      </c>
      <c r="W109" s="1" t="n">
        <f aca="false">C109/F109</f>
        <v>251.351351351351</v>
      </c>
      <c r="Y109" s="0" t="n">
        <f aca="false">W109&gt;$W$444</f>
        <v>0</v>
      </c>
    </row>
    <row r="110" customFormat="false" ht="15.75" hidden="false" customHeight="false" outlineLevel="0" collapsed="false">
      <c r="A110" s="4" t="n">
        <v>3066400130</v>
      </c>
      <c r="B110" s="4" t="s">
        <v>109</v>
      </c>
      <c r="C110" s="4" t="n">
        <v>672500</v>
      </c>
      <c r="D110" s="4" t="n">
        <v>4</v>
      </c>
      <c r="E110" s="4" t="n">
        <v>2.5</v>
      </c>
      <c r="F110" s="4" t="n">
        <v>2650</v>
      </c>
      <c r="G110" s="4" t="n">
        <v>11108</v>
      </c>
      <c r="H110" s="4" t="n">
        <v>2</v>
      </c>
      <c r="I110" s="4" t="n">
        <v>0</v>
      </c>
      <c r="J110" s="4" t="n">
        <v>0</v>
      </c>
      <c r="K110" s="4" t="n">
        <v>3</v>
      </c>
      <c r="L110" s="4" t="n">
        <v>10</v>
      </c>
      <c r="M110" s="4" t="n">
        <v>2650</v>
      </c>
      <c r="N110" s="4" t="n">
        <v>0</v>
      </c>
      <c r="O110" s="4" t="n">
        <v>1987</v>
      </c>
      <c r="P110" s="4" t="n">
        <v>0</v>
      </c>
      <c r="Q110" s="4" t="n">
        <v>98074</v>
      </c>
      <c r="R110" s="4" t="n">
        <v>47.6304</v>
      </c>
      <c r="S110" s="4" t="n">
        <v>-122051</v>
      </c>
      <c r="T110" s="4" t="n">
        <v>2650</v>
      </c>
      <c r="U110" s="4" t="n">
        <v>11585</v>
      </c>
      <c r="W110" s="1" t="n">
        <f aca="false">C110/F110</f>
        <v>253.77358490566</v>
      </c>
      <c r="Y110" s="0" t="n">
        <f aca="false">W110&gt;$W$444</f>
        <v>0</v>
      </c>
    </row>
    <row r="111" customFormat="false" ht="15.75" hidden="false" customHeight="false" outlineLevel="0" collapsed="false">
      <c r="A111" s="4" t="n">
        <v>3578401060</v>
      </c>
      <c r="B111" s="4" t="s">
        <v>29</v>
      </c>
      <c r="C111" s="4" t="n">
        <v>345000</v>
      </c>
      <c r="D111" s="4" t="n">
        <v>3</v>
      </c>
      <c r="E111" s="4" t="n">
        <v>2.25</v>
      </c>
      <c r="F111" s="4" t="n">
        <v>1920</v>
      </c>
      <c r="G111" s="4" t="n">
        <v>9672</v>
      </c>
      <c r="H111" s="4" t="n">
        <v>2</v>
      </c>
      <c r="I111" s="4" t="n">
        <v>0</v>
      </c>
      <c r="J111" s="4" t="n">
        <v>0</v>
      </c>
      <c r="K111" s="4" t="n">
        <v>4</v>
      </c>
      <c r="L111" s="4" t="n">
        <v>8</v>
      </c>
      <c r="M111" s="4" t="n">
        <v>1920</v>
      </c>
      <c r="N111" s="4" t="n">
        <v>0</v>
      </c>
      <c r="O111" s="4" t="n">
        <v>1984</v>
      </c>
      <c r="P111" s="4" t="n">
        <v>0</v>
      </c>
      <c r="Q111" s="4" t="n">
        <v>98074</v>
      </c>
      <c r="R111" s="4" t="n">
        <v>47.6233</v>
      </c>
      <c r="S111" s="4" t="n">
        <v>-122046</v>
      </c>
      <c r="T111" s="4" t="n">
        <v>1950</v>
      </c>
      <c r="U111" s="4" t="n">
        <v>10125</v>
      </c>
      <c r="W111" s="1" t="n">
        <f aca="false">C111/F111</f>
        <v>179.6875</v>
      </c>
      <c r="Y111" s="0" t="n">
        <f aca="false">W111&gt;$W$444</f>
        <v>0</v>
      </c>
    </row>
    <row r="112" customFormat="false" ht="15.75" hidden="false" customHeight="false" outlineLevel="0" collapsed="false">
      <c r="A112" s="4" t="n">
        <v>3578401060</v>
      </c>
      <c r="B112" s="4" t="s">
        <v>87</v>
      </c>
      <c r="C112" s="4" t="n">
        <v>625000</v>
      </c>
      <c r="D112" s="4" t="n">
        <v>3</v>
      </c>
      <c r="E112" s="4" t="n">
        <v>2.25</v>
      </c>
      <c r="F112" s="4" t="n">
        <v>1920</v>
      </c>
      <c r="G112" s="4" t="n">
        <v>9672</v>
      </c>
      <c r="H112" s="4" t="n">
        <v>2</v>
      </c>
      <c r="I112" s="4" t="n">
        <v>0</v>
      </c>
      <c r="J112" s="4" t="n">
        <v>0</v>
      </c>
      <c r="K112" s="4" t="n">
        <v>4</v>
      </c>
      <c r="L112" s="4" t="n">
        <v>8</v>
      </c>
      <c r="M112" s="4" t="n">
        <v>1920</v>
      </c>
      <c r="N112" s="4" t="n">
        <v>0</v>
      </c>
      <c r="O112" s="4" t="n">
        <v>1984</v>
      </c>
      <c r="P112" s="4" t="n">
        <v>0</v>
      </c>
      <c r="Q112" s="4" t="n">
        <v>98074</v>
      </c>
      <c r="R112" s="4" t="n">
        <v>47.6233</v>
      </c>
      <c r="S112" s="4" t="n">
        <v>-122046</v>
      </c>
      <c r="T112" s="4" t="n">
        <v>1950</v>
      </c>
      <c r="U112" s="4" t="n">
        <v>10125</v>
      </c>
      <c r="W112" s="1" t="n">
        <f aca="false">C112/F112</f>
        <v>325.520833333333</v>
      </c>
      <c r="Y112" s="0" t="n">
        <f aca="false">W112&gt;$W$444</f>
        <v>1</v>
      </c>
    </row>
    <row r="113" customFormat="false" ht="15.75" hidden="false" customHeight="false" outlineLevel="0" collapsed="false">
      <c r="A113" s="4" t="n">
        <v>1954400500</v>
      </c>
      <c r="B113" s="4" t="s">
        <v>110</v>
      </c>
      <c r="C113" s="4" t="n">
        <v>583000</v>
      </c>
      <c r="D113" s="4" t="n">
        <v>3</v>
      </c>
      <c r="E113" s="4" t="n">
        <v>2.5</v>
      </c>
      <c r="F113" s="4" t="n">
        <v>1790</v>
      </c>
      <c r="G113" s="4" t="n">
        <v>8144</v>
      </c>
      <c r="H113" s="4" t="n">
        <v>2</v>
      </c>
      <c r="I113" s="4" t="n">
        <v>0</v>
      </c>
      <c r="J113" s="4" t="n">
        <v>0</v>
      </c>
      <c r="K113" s="4" t="n">
        <v>3</v>
      </c>
      <c r="L113" s="4" t="n">
        <v>8</v>
      </c>
      <c r="M113" s="4" t="n">
        <v>1790</v>
      </c>
      <c r="N113" s="4" t="n">
        <v>0</v>
      </c>
      <c r="O113" s="4" t="n">
        <v>1989</v>
      </c>
      <c r="P113" s="4" t="n">
        <v>0</v>
      </c>
      <c r="Q113" s="4" t="n">
        <v>98074</v>
      </c>
      <c r="R113" s="4" t="n">
        <v>47.6169</v>
      </c>
      <c r="S113" s="4" t="n">
        <v>-122045</v>
      </c>
      <c r="T113" s="4" t="n">
        <v>1800</v>
      </c>
      <c r="U113" s="4" t="n">
        <v>7503</v>
      </c>
      <c r="W113" s="1" t="n">
        <f aca="false">C113/F113</f>
        <v>325.698324022346</v>
      </c>
      <c r="Y113" s="0" t="n">
        <f aca="false">W113&gt;$W$444</f>
        <v>1</v>
      </c>
    </row>
    <row r="114" customFormat="false" ht="15.75" hidden="false" customHeight="false" outlineLevel="0" collapsed="false">
      <c r="A114" s="4" t="n">
        <v>1954420170</v>
      </c>
      <c r="B114" s="4" t="s">
        <v>62</v>
      </c>
      <c r="C114" s="4" t="n">
        <v>368250</v>
      </c>
      <c r="D114" s="4" t="n">
        <v>3</v>
      </c>
      <c r="E114" s="4" t="n">
        <v>2.5</v>
      </c>
      <c r="F114" s="4" t="n">
        <v>2150</v>
      </c>
      <c r="G114" s="4" t="n">
        <v>7484</v>
      </c>
      <c r="H114" s="4" t="n">
        <v>2</v>
      </c>
      <c r="I114" s="4" t="n">
        <v>0</v>
      </c>
      <c r="J114" s="4" t="n">
        <v>0</v>
      </c>
      <c r="K114" s="4" t="n">
        <v>3</v>
      </c>
      <c r="L114" s="4" t="n">
        <v>8</v>
      </c>
      <c r="M114" s="4" t="n">
        <v>2150</v>
      </c>
      <c r="N114" s="4" t="n">
        <v>0</v>
      </c>
      <c r="O114" s="4" t="n">
        <v>1988</v>
      </c>
      <c r="P114" s="4" t="n">
        <v>0</v>
      </c>
      <c r="Q114" s="4" t="n">
        <v>98074</v>
      </c>
      <c r="R114" s="4" t="n">
        <v>47.6191</v>
      </c>
      <c r="S114" s="4" t="n">
        <v>-122043</v>
      </c>
      <c r="T114" s="4" t="n">
        <v>2150</v>
      </c>
      <c r="U114" s="4" t="n">
        <v>6879</v>
      </c>
      <c r="W114" s="1" t="n">
        <f aca="false">C114/F114</f>
        <v>171.279069767442</v>
      </c>
      <c r="Y114" s="0" t="n">
        <f aca="false">W114&gt;$W$444</f>
        <v>0</v>
      </c>
    </row>
    <row r="115" customFormat="false" ht="15.75" hidden="false" customHeight="false" outlineLevel="0" collapsed="false">
      <c r="A115" s="4" t="n">
        <v>1954420170</v>
      </c>
      <c r="B115" s="4" t="s">
        <v>111</v>
      </c>
      <c r="C115" s="4" t="n">
        <v>580000</v>
      </c>
      <c r="D115" s="4" t="n">
        <v>3</v>
      </c>
      <c r="E115" s="4" t="n">
        <v>2.5</v>
      </c>
      <c r="F115" s="4" t="n">
        <v>2150</v>
      </c>
      <c r="G115" s="4" t="n">
        <v>7484</v>
      </c>
      <c r="H115" s="4" t="n">
        <v>2</v>
      </c>
      <c r="I115" s="4" t="n">
        <v>0</v>
      </c>
      <c r="J115" s="4" t="n">
        <v>0</v>
      </c>
      <c r="K115" s="4" t="n">
        <v>3</v>
      </c>
      <c r="L115" s="4" t="n">
        <v>8</v>
      </c>
      <c r="M115" s="4" t="n">
        <v>2150</v>
      </c>
      <c r="N115" s="4" t="n">
        <v>0</v>
      </c>
      <c r="O115" s="4" t="n">
        <v>1988</v>
      </c>
      <c r="P115" s="4" t="n">
        <v>0</v>
      </c>
      <c r="Q115" s="4" t="n">
        <v>98074</v>
      </c>
      <c r="R115" s="4" t="n">
        <v>47.6191</v>
      </c>
      <c r="S115" s="4" t="n">
        <v>-122043</v>
      </c>
      <c r="T115" s="4" t="n">
        <v>2150</v>
      </c>
      <c r="U115" s="4" t="n">
        <v>6879</v>
      </c>
      <c r="W115" s="1" t="n">
        <f aca="false">C115/F115</f>
        <v>269.767441860465</v>
      </c>
      <c r="Y115" s="0" t="n">
        <f aca="false">W115&gt;$W$444</f>
        <v>1</v>
      </c>
    </row>
    <row r="116" customFormat="false" ht="15.75" hidden="false" customHeight="false" outlineLevel="0" collapsed="false">
      <c r="A116" s="4" t="n">
        <v>1939120050</v>
      </c>
      <c r="B116" s="4" t="s">
        <v>112</v>
      </c>
      <c r="C116" s="4" t="n">
        <v>638250</v>
      </c>
      <c r="D116" s="4" t="n">
        <v>4</v>
      </c>
      <c r="E116" s="4" t="n">
        <v>2.5</v>
      </c>
      <c r="F116" s="4" t="n">
        <v>2460</v>
      </c>
      <c r="G116" s="4" t="n">
        <v>8029</v>
      </c>
      <c r="H116" s="4" t="n">
        <v>2</v>
      </c>
      <c r="I116" s="4" t="n">
        <v>0</v>
      </c>
      <c r="J116" s="4" t="n">
        <v>0</v>
      </c>
      <c r="K116" s="4" t="n">
        <v>3</v>
      </c>
      <c r="L116" s="4" t="n">
        <v>9</v>
      </c>
      <c r="M116" s="4" t="n">
        <v>2460</v>
      </c>
      <c r="N116" s="4" t="n">
        <v>0</v>
      </c>
      <c r="O116" s="4" t="n">
        <v>1989</v>
      </c>
      <c r="P116" s="4" t="n">
        <v>0</v>
      </c>
      <c r="Q116" s="4" t="n">
        <v>98074</v>
      </c>
      <c r="R116" s="4" t="n">
        <v>47.6262</v>
      </c>
      <c r="S116" s="4" t="n">
        <v>-122.03</v>
      </c>
      <c r="T116" s="4" t="n">
        <v>2420</v>
      </c>
      <c r="U116" s="4" t="n">
        <v>7987</v>
      </c>
      <c r="W116" s="1" t="n">
        <f aca="false">C116/F116</f>
        <v>259.451219512195</v>
      </c>
      <c r="Y116" s="0" t="n">
        <f aca="false">W116&gt;$W$444</f>
        <v>0</v>
      </c>
    </row>
    <row r="117" customFormat="false" ht="15.75" hidden="false" customHeight="false" outlineLevel="0" collapsed="false">
      <c r="A117" s="4" t="n">
        <v>6817850050</v>
      </c>
      <c r="B117" s="4" t="s">
        <v>57</v>
      </c>
      <c r="C117" s="4" t="n">
        <v>810000</v>
      </c>
      <c r="D117" s="4" t="n">
        <v>4</v>
      </c>
      <c r="E117" s="4" t="n">
        <v>2.5</v>
      </c>
      <c r="F117" s="4" t="n">
        <v>3280</v>
      </c>
      <c r="G117" s="4" t="n">
        <v>25211</v>
      </c>
      <c r="H117" s="4" t="n">
        <v>2</v>
      </c>
      <c r="I117" s="4" t="n">
        <v>0</v>
      </c>
      <c r="J117" s="4" t="n">
        <v>3</v>
      </c>
      <c r="K117" s="4" t="n">
        <v>3</v>
      </c>
      <c r="L117" s="4" t="n">
        <v>11</v>
      </c>
      <c r="M117" s="4" t="n">
        <v>3280</v>
      </c>
      <c r="N117" s="4" t="n">
        <v>0</v>
      </c>
      <c r="O117" s="4" t="n">
        <v>1985</v>
      </c>
      <c r="P117" s="4" t="n">
        <v>0</v>
      </c>
      <c r="Q117" s="4" t="n">
        <v>98074</v>
      </c>
      <c r="R117" s="4" t="n">
        <v>47.6398</v>
      </c>
      <c r="S117" s="4" t="n">
        <v>-122.05</v>
      </c>
      <c r="T117" s="4" t="n">
        <v>3280</v>
      </c>
      <c r="U117" s="4" t="n">
        <v>25211</v>
      </c>
      <c r="W117" s="1" t="n">
        <f aca="false">C117/F117</f>
        <v>246.951219512195</v>
      </c>
      <c r="Y117" s="0" t="n">
        <f aca="false">W117&gt;$W$444</f>
        <v>0</v>
      </c>
    </row>
    <row r="118" customFormat="false" ht="15.75" hidden="false" customHeight="false" outlineLevel="0" collapsed="false">
      <c r="A118" s="4" t="n">
        <v>1954440050</v>
      </c>
      <c r="B118" s="4" t="s">
        <v>113</v>
      </c>
      <c r="C118" s="4" t="n">
        <v>550000</v>
      </c>
      <c r="D118" s="4" t="n">
        <v>4</v>
      </c>
      <c r="E118" s="4" t="n">
        <v>2.5</v>
      </c>
      <c r="F118" s="4" t="n">
        <v>2050</v>
      </c>
      <c r="G118" s="4" t="n">
        <v>8683</v>
      </c>
      <c r="H118" s="4" t="n">
        <v>2</v>
      </c>
      <c r="I118" s="4" t="n">
        <v>0</v>
      </c>
      <c r="J118" s="4" t="n">
        <v>0</v>
      </c>
      <c r="K118" s="4" t="n">
        <v>3</v>
      </c>
      <c r="L118" s="4" t="n">
        <v>8</v>
      </c>
      <c r="M118" s="4" t="n">
        <v>2050</v>
      </c>
      <c r="N118" s="4" t="n">
        <v>0</v>
      </c>
      <c r="O118" s="4" t="n">
        <v>1987</v>
      </c>
      <c r="P118" s="4" t="n">
        <v>0</v>
      </c>
      <c r="Q118" s="4" t="n">
        <v>98074</v>
      </c>
      <c r="R118" s="4" t="n">
        <v>47.62</v>
      </c>
      <c r="S118" s="4" t="n">
        <v>-122043</v>
      </c>
      <c r="T118" s="4" t="n">
        <v>2010</v>
      </c>
      <c r="U118" s="4" t="n">
        <v>8744</v>
      </c>
      <c r="W118" s="1" t="n">
        <f aca="false">C118/F118</f>
        <v>268.292682926829</v>
      </c>
      <c r="Y118" s="0" t="n">
        <f aca="false">W118&gt;$W$444</f>
        <v>1</v>
      </c>
    </row>
    <row r="119" customFormat="false" ht="15.75" hidden="false" customHeight="false" outlineLevel="0" collapsed="false">
      <c r="A119" s="4" t="n">
        <v>8078440050</v>
      </c>
      <c r="B119" s="4" t="s">
        <v>114</v>
      </c>
      <c r="C119" s="4" t="n">
        <v>569500</v>
      </c>
      <c r="D119" s="4" t="n">
        <v>4</v>
      </c>
      <c r="E119" s="4" t="n">
        <v>2.5</v>
      </c>
      <c r="F119" s="4" t="n">
        <v>2340</v>
      </c>
      <c r="G119" s="4" t="n">
        <v>8248</v>
      </c>
      <c r="H119" s="4" t="n">
        <v>2</v>
      </c>
      <c r="I119" s="4" t="n">
        <v>0</v>
      </c>
      <c r="J119" s="4" t="n">
        <v>0</v>
      </c>
      <c r="K119" s="4" t="n">
        <v>3</v>
      </c>
      <c r="L119" s="4" t="n">
        <v>8</v>
      </c>
      <c r="M119" s="4" t="n">
        <v>2340</v>
      </c>
      <c r="N119" s="4" t="n">
        <v>0</v>
      </c>
      <c r="O119" s="4" t="n">
        <v>1989</v>
      </c>
      <c r="P119" s="4" t="n">
        <v>0</v>
      </c>
      <c r="Q119" s="4" t="n">
        <v>98074</v>
      </c>
      <c r="R119" s="4" t="n">
        <v>47.6314</v>
      </c>
      <c r="S119" s="4" t="n">
        <v>-122.03</v>
      </c>
      <c r="T119" s="4" t="n">
        <v>2140</v>
      </c>
      <c r="U119" s="4" t="n">
        <v>9963</v>
      </c>
      <c r="W119" s="1" t="n">
        <f aca="false">C119/F119</f>
        <v>243.376068376068</v>
      </c>
      <c r="Y119" s="0" t="n">
        <f aca="false">W119&gt;$W$444</f>
        <v>0</v>
      </c>
    </row>
    <row r="120" customFormat="false" ht="15.75" hidden="false" customHeight="false" outlineLevel="0" collapsed="false">
      <c r="A120" s="4" t="n">
        <v>3578401700</v>
      </c>
      <c r="B120" s="4" t="s">
        <v>67</v>
      </c>
      <c r="C120" s="4" t="n">
        <v>540000</v>
      </c>
      <c r="D120" s="4" t="n">
        <v>3</v>
      </c>
      <c r="E120" s="4" t="n">
        <v>1.75</v>
      </c>
      <c r="F120" s="4" t="n">
        <v>2050</v>
      </c>
      <c r="G120" s="4" t="n">
        <v>9580</v>
      </c>
      <c r="H120" s="4" t="n">
        <v>1</v>
      </c>
      <c r="I120" s="4" t="n">
        <v>0</v>
      </c>
      <c r="J120" s="4" t="n">
        <v>0</v>
      </c>
      <c r="K120" s="4" t="n">
        <v>3</v>
      </c>
      <c r="L120" s="4" t="n">
        <v>8</v>
      </c>
      <c r="M120" s="4" t="n">
        <v>1400</v>
      </c>
      <c r="N120" s="4" t="n">
        <v>650</v>
      </c>
      <c r="O120" s="4" t="n">
        <v>1984</v>
      </c>
      <c r="P120" s="4" t="n">
        <v>0</v>
      </c>
      <c r="Q120" s="4" t="n">
        <v>98074</v>
      </c>
      <c r="R120" s="4" t="n">
        <v>47.6212</v>
      </c>
      <c r="S120" s="4" t="n">
        <v>-122038</v>
      </c>
      <c r="T120" s="4" t="n">
        <v>1740</v>
      </c>
      <c r="U120" s="4" t="n">
        <v>11952</v>
      </c>
      <c r="W120" s="1" t="n">
        <f aca="false">C120/F120</f>
        <v>263.414634146341</v>
      </c>
      <c r="Y120" s="0" t="n">
        <f aca="false">W120&gt;$W$444</f>
        <v>0</v>
      </c>
    </row>
    <row r="121" customFormat="false" ht="15.75" hidden="false" customHeight="false" outlineLevel="0" collapsed="false">
      <c r="A121" s="4" t="n">
        <v>1703050420</v>
      </c>
      <c r="B121" s="4" t="s">
        <v>56</v>
      </c>
      <c r="C121" s="4" t="n">
        <v>651100</v>
      </c>
      <c r="D121" s="4" t="n">
        <v>4</v>
      </c>
      <c r="E121" s="4" t="n">
        <v>2.5</v>
      </c>
      <c r="F121" s="4" t="n">
        <v>2310</v>
      </c>
      <c r="G121" s="4" t="n">
        <v>5526</v>
      </c>
      <c r="H121" s="4" t="n">
        <v>2</v>
      </c>
      <c r="I121" s="4" t="n">
        <v>0</v>
      </c>
      <c r="J121" s="4" t="n">
        <v>0</v>
      </c>
      <c r="K121" s="4" t="n">
        <v>3</v>
      </c>
      <c r="L121" s="4" t="n">
        <v>9</v>
      </c>
      <c r="M121" s="4" t="n">
        <v>2310</v>
      </c>
      <c r="N121" s="4" t="n">
        <v>0</v>
      </c>
      <c r="O121" s="4" t="n">
        <v>2003</v>
      </c>
      <c r="P121" s="4" t="n">
        <v>0</v>
      </c>
      <c r="Q121" s="4" t="n">
        <v>98074</v>
      </c>
      <c r="R121" s="4" t="n">
        <v>47.6299</v>
      </c>
      <c r="S121" s="4" t="n">
        <v>-122.02</v>
      </c>
      <c r="T121" s="4" t="n">
        <v>2500</v>
      </c>
      <c r="U121" s="4" t="n">
        <v>5769</v>
      </c>
      <c r="W121" s="1" t="n">
        <f aca="false">C121/F121</f>
        <v>281.861471861472</v>
      </c>
      <c r="Y121" s="0" t="n">
        <f aca="false">W121&gt;$W$444</f>
        <v>1</v>
      </c>
    </row>
    <row r="122" customFormat="false" ht="15.75" hidden="false" customHeight="false" outlineLevel="0" collapsed="false">
      <c r="A122" s="4" t="n">
        <v>8651510420</v>
      </c>
      <c r="B122" s="4" t="s">
        <v>59</v>
      </c>
      <c r="C122" s="4" t="n">
        <v>490000</v>
      </c>
      <c r="D122" s="4" t="n">
        <v>3</v>
      </c>
      <c r="E122" s="4" t="n">
        <v>2</v>
      </c>
      <c r="F122" s="4" t="n">
        <v>2070</v>
      </c>
      <c r="G122" s="4" t="n">
        <v>10023</v>
      </c>
      <c r="H122" s="4" t="n">
        <v>1</v>
      </c>
      <c r="I122" s="4" t="n">
        <v>0</v>
      </c>
      <c r="J122" s="4" t="n">
        <v>0</v>
      </c>
      <c r="K122" s="4" t="n">
        <v>3</v>
      </c>
      <c r="L122" s="4" t="n">
        <v>8</v>
      </c>
      <c r="M122" s="4" t="n">
        <v>1220</v>
      </c>
      <c r="N122" s="4" t="n">
        <v>850</v>
      </c>
      <c r="O122" s="4" t="n">
        <v>1981</v>
      </c>
      <c r="P122" s="4" t="n">
        <v>0</v>
      </c>
      <c r="Q122" s="4" t="n">
        <v>98074</v>
      </c>
      <c r="R122" s="4" t="n">
        <v>47.6492</v>
      </c>
      <c r="S122" s="4" t="n">
        <v>-122062</v>
      </c>
      <c r="T122" s="4" t="n">
        <v>2130</v>
      </c>
      <c r="U122" s="4" t="n">
        <v>9694</v>
      </c>
      <c r="W122" s="1" t="n">
        <f aca="false">C122/F122</f>
        <v>236.714975845411</v>
      </c>
      <c r="Y122" s="0" t="n">
        <f aca="false">W122&gt;$W$444</f>
        <v>0</v>
      </c>
    </row>
    <row r="123" customFormat="false" ht="15.75" hidden="false" customHeight="false" outlineLevel="0" collapsed="false">
      <c r="A123" s="4" t="n">
        <v>1829300130</v>
      </c>
      <c r="B123" s="4" t="s">
        <v>49</v>
      </c>
      <c r="C123" s="4" t="n">
        <v>795000</v>
      </c>
      <c r="D123" s="4" t="n">
        <v>4</v>
      </c>
      <c r="E123" s="4" t="n">
        <v>2.5</v>
      </c>
      <c r="F123" s="4" t="n">
        <v>3160</v>
      </c>
      <c r="G123" s="4" t="n">
        <v>16564</v>
      </c>
      <c r="H123" s="4" t="n">
        <v>2</v>
      </c>
      <c r="I123" s="4" t="n">
        <v>0</v>
      </c>
      <c r="J123" s="4" t="n">
        <v>0</v>
      </c>
      <c r="K123" s="4" t="n">
        <v>3</v>
      </c>
      <c r="L123" s="4" t="n">
        <v>10</v>
      </c>
      <c r="M123" s="4" t="n">
        <v>3160</v>
      </c>
      <c r="N123" s="4" t="n">
        <v>0</v>
      </c>
      <c r="O123" s="4" t="n">
        <v>1987</v>
      </c>
      <c r="P123" s="4" t="n">
        <v>0</v>
      </c>
      <c r="Q123" s="4" t="n">
        <v>98074</v>
      </c>
      <c r="R123" s="4" t="n">
        <v>47.6365</v>
      </c>
      <c r="S123" s="4" t="n">
        <v>-122.04</v>
      </c>
      <c r="T123" s="4" t="n">
        <v>3160</v>
      </c>
      <c r="U123" s="4" t="n">
        <v>12415</v>
      </c>
      <c r="W123" s="1" t="n">
        <f aca="false">C123/F123</f>
        <v>251.582278481013</v>
      </c>
      <c r="Y123" s="0" t="n">
        <f aca="false">W123&gt;$W$444</f>
        <v>0</v>
      </c>
    </row>
    <row r="124" customFormat="false" ht="15.75" hidden="false" customHeight="false" outlineLevel="0" collapsed="false">
      <c r="A124" s="4" t="n">
        <v>8651610680</v>
      </c>
      <c r="B124" s="4" t="s">
        <v>105</v>
      </c>
      <c r="C124" s="4" t="n">
        <v>670000</v>
      </c>
      <c r="D124" s="4" t="n">
        <v>4</v>
      </c>
      <c r="E124" s="4" t="n">
        <v>2.5</v>
      </c>
      <c r="F124" s="4" t="n">
        <v>2570</v>
      </c>
      <c r="G124" s="4" t="n">
        <v>9086</v>
      </c>
      <c r="H124" s="4" t="n">
        <v>2</v>
      </c>
      <c r="I124" s="4" t="n">
        <v>0</v>
      </c>
      <c r="J124" s="4" t="n">
        <v>0</v>
      </c>
      <c r="K124" s="4" t="n">
        <v>3</v>
      </c>
      <c r="L124" s="4" t="n">
        <v>9</v>
      </c>
      <c r="M124" s="4" t="n">
        <v>2570</v>
      </c>
      <c r="N124" s="4" t="n">
        <v>0</v>
      </c>
      <c r="O124" s="4" t="n">
        <v>1999</v>
      </c>
      <c r="P124" s="4" t="n">
        <v>0</v>
      </c>
      <c r="Q124" s="4" t="n">
        <v>98074</v>
      </c>
      <c r="R124" s="4" t="n">
        <v>47.6373</v>
      </c>
      <c r="S124" s="4" t="n">
        <v>-122064</v>
      </c>
      <c r="T124" s="4" t="n">
        <v>2760</v>
      </c>
      <c r="U124" s="4" t="n">
        <v>6733</v>
      </c>
      <c r="W124" s="1" t="n">
        <f aca="false">C124/F124</f>
        <v>260.700389105058</v>
      </c>
      <c r="Y124" s="0" t="n">
        <f aca="false">W124&gt;$W$444</f>
        <v>0</v>
      </c>
    </row>
    <row r="125" customFormat="false" ht="15.75" hidden="false" customHeight="false" outlineLevel="0" collapsed="false">
      <c r="A125" s="4" t="n">
        <v>1437580480</v>
      </c>
      <c r="B125" s="4" t="s">
        <v>115</v>
      </c>
      <c r="C125" s="4" t="n">
        <v>994000</v>
      </c>
      <c r="D125" s="4" t="n">
        <v>5</v>
      </c>
      <c r="E125" s="4" t="n">
        <v>3.25</v>
      </c>
      <c r="F125" s="4" t="n">
        <v>4260</v>
      </c>
      <c r="G125" s="4" t="n">
        <v>7861</v>
      </c>
      <c r="H125" s="4" t="n">
        <v>2</v>
      </c>
      <c r="I125" s="4" t="n">
        <v>0</v>
      </c>
      <c r="J125" s="4" t="n">
        <v>0</v>
      </c>
      <c r="K125" s="4" t="n">
        <v>3</v>
      </c>
      <c r="L125" s="4" t="n">
        <v>10</v>
      </c>
      <c r="M125" s="4" t="n">
        <v>4260</v>
      </c>
      <c r="N125" s="4" t="n">
        <v>0</v>
      </c>
      <c r="O125" s="4" t="n">
        <v>2005</v>
      </c>
      <c r="P125" s="4" t="n">
        <v>0</v>
      </c>
      <c r="Q125" s="4" t="n">
        <v>98074</v>
      </c>
      <c r="R125" s="4" t="n">
        <v>47611</v>
      </c>
      <c r="S125" s="4" t="n">
        <v>-121992</v>
      </c>
      <c r="T125" s="4" t="n">
        <v>4020</v>
      </c>
      <c r="U125" s="4" t="n">
        <v>7528</v>
      </c>
      <c r="W125" s="1" t="n">
        <f aca="false">C125/F125</f>
        <v>233.333333333333</v>
      </c>
      <c r="Y125" s="0" t="n">
        <f aca="false">W125&gt;$W$444</f>
        <v>0</v>
      </c>
    </row>
    <row r="126" customFormat="false" ht="15.75" hidden="false" customHeight="false" outlineLevel="0" collapsed="false">
      <c r="A126" s="4" t="n">
        <v>6600220380</v>
      </c>
      <c r="B126" s="4" t="s">
        <v>116</v>
      </c>
      <c r="C126" s="4" t="n">
        <v>538888</v>
      </c>
      <c r="D126" s="4" t="n">
        <v>5</v>
      </c>
      <c r="E126" s="4" t="n">
        <v>2.75</v>
      </c>
      <c r="F126" s="4" t="n">
        <v>2080</v>
      </c>
      <c r="G126" s="4" t="n">
        <v>13189</v>
      </c>
      <c r="H126" s="4" t="n">
        <v>2</v>
      </c>
      <c r="I126" s="4" t="n">
        <v>0</v>
      </c>
      <c r="J126" s="4" t="n">
        <v>0</v>
      </c>
      <c r="K126" s="4" t="n">
        <v>3</v>
      </c>
      <c r="L126" s="4" t="n">
        <v>8</v>
      </c>
      <c r="M126" s="4" t="n">
        <v>2080</v>
      </c>
      <c r="N126" s="4" t="n">
        <v>0</v>
      </c>
      <c r="O126" s="4" t="n">
        <v>1987</v>
      </c>
      <c r="P126" s="4" t="n">
        <v>0</v>
      </c>
      <c r="Q126" s="4" t="n">
        <v>98074</v>
      </c>
      <c r="R126" s="4" t="n">
        <v>47.6288</v>
      </c>
      <c r="S126" s="4" t="n">
        <v>-122031</v>
      </c>
      <c r="T126" s="4" t="n">
        <v>2030</v>
      </c>
      <c r="U126" s="4" t="n">
        <v>11847</v>
      </c>
      <c r="W126" s="1" t="n">
        <f aca="false">C126/F126</f>
        <v>259.080769230769</v>
      </c>
      <c r="Y126" s="0" t="n">
        <f aca="false">W126&gt;$W$444</f>
        <v>0</v>
      </c>
    </row>
    <row r="127" customFormat="false" ht="15.75" hidden="false" customHeight="false" outlineLevel="0" collapsed="false">
      <c r="A127" s="4" t="n">
        <v>8078400010</v>
      </c>
      <c r="B127" s="4" t="s">
        <v>101</v>
      </c>
      <c r="C127" s="4" t="n">
        <v>530000</v>
      </c>
      <c r="D127" s="4" t="n">
        <v>4</v>
      </c>
      <c r="E127" s="4" t="n">
        <v>2.25</v>
      </c>
      <c r="F127" s="4" t="n">
        <v>2240</v>
      </c>
      <c r="G127" s="4" t="n">
        <v>8376</v>
      </c>
      <c r="H127" s="4" t="n">
        <v>1</v>
      </c>
      <c r="I127" s="4" t="n">
        <v>0</v>
      </c>
      <c r="J127" s="4" t="n">
        <v>0</v>
      </c>
      <c r="K127" s="4" t="n">
        <v>3</v>
      </c>
      <c r="L127" s="4" t="n">
        <v>8</v>
      </c>
      <c r="M127" s="4" t="n">
        <v>1740</v>
      </c>
      <c r="N127" s="4" t="n">
        <v>500</v>
      </c>
      <c r="O127" s="4" t="n">
        <v>1984</v>
      </c>
      <c r="P127" s="4" t="n">
        <v>0</v>
      </c>
      <c r="Q127" s="4" t="n">
        <v>98074</v>
      </c>
      <c r="R127" s="4" t="n">
        <v>47.6323</v>
      </c>
      <c r="S127" s="4" t="n">
        <v>-122029</v>
      </c>
      <c r="T127" s="4" t="n">
        <v>1890</v>
      </c>
      <c r="U127" s="4" t="n">
        <v>7875</v>
      </c>
      <c r="W127" s="1" t="n">
        <f aca="false">C127/F127</f>
        <v>236.607142857143</v>
      </c>
      <c r="Y127" s="0" t="n">
        <f aca="false">W127&gt;$W$444</f>
        <v>0</v>
      </c>
    </row>
    <row r="128" customFormat="false" ht="15.75" hidden="false" customHeight="false" outlineLevel="0" collapsed="false">
      <c r="A128" s="4" t="n">
        <v>7504001440</v>
      </c>
      <c r="B128" s="4" t="s">
        <v>117</v>
      </c>
      <c r="C128" s="4" t="n">
        <v>435000</v>
      </c>
      <c r="D128" s="4" t="n">
        <v>2</v>
      </c>
      <c r="E128" s="4" t="n">
        <v>1.75</v>
      </c>
      <c r="F128" s="4" t="n">
        <v>1910</v>
      </c>
      <c r="G128" s="4" t="n">
        <v>12142</v>
      </c>
      <c r="H128" s="4" t="n">
        <v>1</v>
      </c>
      <c r="I128" s="4" t="n">
        <v>0</v>
      </c>
      <c r="J128" s="4" t="n">
        <v>0</v>
      </c>
      <c r="K128" s="4" t="n">
        <v>3</v>
      </c>
      <c r="L128" s="4" t="n">
        <v>9</v>
      </c>
      <c r="M128" s="4" t="n">
        <v>1910</v>
      </c>
      <c r="N128" s="4" t="n">
        <v>0</v>
      </c>
      <c r="O128" s="4" t="n">
        <v>1976</v>
      </c>
      <c r="P128" s="4" t="n">
        <v>0</v>
      </c>
      <c r="Q128" s="4" t="n">
        <v>98074</v>
      </c>
      <c r="R128" s="4" t="n">
        <v>47.6276</v>
      </c>
      <c r="S128" s="4" t="n">
        <v>-122053</v>
      </c>
      <c r="T128" s="4" t="n">
        <v>2580</v>
      </c>
      <c r="U128" s="4" t="n">
        <v>12326</v>
      </c>
      <c r="W128" s="1" t="n">
        <f aca="false">C128/F128</f>
        <v>227.748691099476</v>
      </c>
      <c r="Y128" s="0" t="n">
        <f aca="false">W128&gt;$W$444</f>
        <v>0</v>
      </c>
    </row>
    <row r="129" customFormat="false" ht="15.75" hidden="false" customHeight="false" outlineLevel="0" collapsed="false">
      <c r="A129" s="4" t="n">
        <v>3066400080</v>
      </c>
      <c r="B129" s="4" t="s">
        <v>91</v>
      </c>
      <c r="C129" s="4" t="n">
        <v>665000</v>
      </c>
      <c r="D129" s="4" t="n">
        <v>4</v>
      </c>
      <c r="E129" s="4" t="n">
        <v>2.5</v>
      </c>
      <c r="F129" s="4" t="n">
        <v>2720</v>
      </c>
      <c r="G129" s="4" t="n">
        <v>10000</v>
      </c>
      <c r="H129" s="4" t="n">
        <v>2</v>
      </c>
      <c r="I129" s="4" t="n">
        <v>0</v>
      </c>
      <c r="J129" s="4" t="n">
        <v>0</v>
      </c>
      <c r="K129" s="4" t="n">
        <v>3</v>
      </c>
      <c r="L129" s="4" t="n">
        <v>10</v>
      </c>
      <c r="M129" s="4" t="n">
        <v>2720</v>
      </c>
      <c r="N129" s="4" t="n">
        <v>0</v>
      </c>
      <c r="O129" s="4" t="n">
        <v>1987</v>
      </c>
      <c r="P129" s="4" t="n">
        <v>0</v>
      </c>
      <c r="Q129" s="4" t="n">
        <v>98074</v>
      </c>
      <c r="R129" s="4" t="n">
        <v>47.6293</v>
      </c>
      <c r="S129" s="4" t="n">
        <v>-122051</v>
      </c>
      <c r="T129" s="4" t="n">
        <v>2720</v>
      </c>
      <c r="U129" s="4" t="n">
        <v>10020</v>
      </c>
      <c r="W129" s="1" t="n">
        <f aca="false">C129/F129</f>
        <v>244.485294117647</v>
      </c>
      <c r="Y129" s="0" t="n">
        <f aca="false">W129&gt;$W$444</f>
        <v>0</v>
      </c>
    </row>
    <row r="130" customFormat="false" ht="15.75" hidden="false" customHeight="false" outlineLevel="0" collapsed="false">
      <c r="A130" s="4" t="n">
        <v>7504010780</v>
      </c>
      <c r="B130" s="4" t="s">
        <v>118</v>
      </c>
      <c r="C130" s="4" t="n">
        <v>605000</v>
      </c>
      <c r="D130" s="4" t="n">
        <v>4</v>
      </c>
      <c r="E130" s="4" t="n">
        <v>2.25</v>
      </c>
      <c r="F130" s="4" t="n">
        <v>2260</v>
      </c>
      <c r="G130" s="4" t="n">
        <v>11900</v>
      </c>
      <c r="H130" s="4" t="n">
        <v>2</v>
      </c>
      <c r="I130" s="4" t="n">
        <v>0</v>
      </c>
      <c r="J130" s="4" t="n">
        <v>0</v>
      </c>
      <c r="K130" s="4" t="n">
        <v>3</v>
      </c>
      <c r="L130" s="4" t="n">
        <v>9</v>
      </c>
      <c r="M130" s="4" t="n">
        <v>2260</v>
      </c>
      <c r="N130" s="4" t="n">
        <v>0</v>
      </c>
      <c r="O130" s="4" t="n">
        <v>1976</v>
      </c>
      <c r="P130" s="4" t="n">
        <v>0</v>
      </c>
      <c r="Q130" s="4" t="n">
        <v>98074</v>
      </c>
      <c r="R130" s="4" t="n">
        <v>47.6415</v>
      </c>
      <c r="S130" s="4" t="n">
        <v>-122057</v>
      </c>
      <c r="T130" s="4" t="n">
        <v>2470</v>
      </c>
      <c r="U130" s="4" t="n">
        <v>11900</v>
      </c>
      <c r="W130" s="1" t="n">
        <f aca="false">C130/F130</f>
        <v>267.699115044248</v>
      </c>
      <c r="Y130" s="0" t="n">
        <f aca="false">W130&gt;$W$444</f>
        <v>1</v>
      </c>
    </row>
    <row r="131" customFormat="false" ht="15.75" hidden="false" customHeight="false" outlineLevel="0" collapsed="false">
      <c r="A131" s="4" t="n">
        <v>5411600020</v>
      </c>
      <c r="B131" s="4" t="s">
        <v>119</v>
      </c>
      <c r="C131" s="4" t="n">
        <v>702000</v>
      </c>
      <c r="D131" s="4" t="n">
        <v>4</v>
      </c>
      <c r="E131" s="4" t="n">
        <v>2.5</v>
      </c>
      <c r="F131" s="4" t="n">
        <v>2810</v>
      </c>
      <c r="G131" s="4" t="n">
        <v>4922</v>
      </c>
      <c r="H131" s="4" t="n">
        <v>2</v>
      </c>
      <c r="I131" s="4" t="n">
        <v>0</v>
      </c>
      <c r="J131" s="4" t="n">
        <v>0</v>
      </c>
      <c r="K131" s="4" t="n">
        <v>3</v>
      </c>
      <c r="L131" s="4" t="n">
        <v>9</v>
      </c>
      <c r="M131" s="4" t="n">
        <v>2810</v>
      </c>
      <c r="N131" s="4" t="n">
        <v>0</v>
      </c>
      <c r="O131" s="4" t="n">
        <v>2005</v>
      </c>
      <c r="P131" s="4" t="n">
        <v>0</v>
      </c>
      <c r="Q131" s="4" t="n">
        <v>98074</v>
      </c>
      <c r="R131" s="4" t="n">
        <v>47614</v>
      </c>
      <c r="S131" s="4" t="n">
        <v>-122041</v>
      </c>
      <c r="T131" s="4" t="n">
        <v>2920</v>
      </c>
      <c r="U131" s="4" t="n">
        <v>4922</v>
      </c>
      <c r="W131" s="1" t="n">
        <f aca="false">C131/F131</f>
        <v>249.822064056939</v>
      </c>
      <c r="Y131" s="0" t="n">
        <f aca="false">W131&gt;$W$444</f>
        <v>0</v>
      </c>
    </row>
    <row r="132" customFormat="false" ht="15.75" hidden="false" customHeight="false" outlineLevel="0" collapsed="false">
      <c r="A132" s="4" t="n">
        <v>1240700006</v>
      </c>
      <c r="B132" s="4" t="s">
        <v>120</v>
      </c>
      <c r="C132" s="4" t="n">
        <v>870000</v>
      </c>
      <c r="D132" s="4" t="n">
        <v>3</v>
      </c>
      <c r="E132" s="4" t="n">
        <v>2</v>
      </c>
      <c r="F132" s="4" t="n">
        <v>2320</v>
      </c>
      <c r="G132" s="4" t="n">
        <v>65340</v>
      </c>
      <c r="H132" s="4" t="n">
        <v>1.5</v>
      </c>
      <c r="I132" s="4" t="n">
        <v>0</v>
      </c>
      <c r="J132" s="4" t="n">
        <v>0</v>
      </c>
      <c r="K132" s="4" t="n">
        <v>3</v>
      </c>
      <c r="L132" s="4" t="n">
        <v>9</v>
      </c>
      <c r="M132" s="4" t="n">
        <v>2320</v>
      </c>
      <c r="N132" s="4" t="n">
        <v>0</v>
      </c>
      <c r="O132" s="4" t="n">
        <v>1992</v>
      </c>
      <c r="P132" s="4" t="n">
        <v>0</v>
      </c>
      <c r="Q132" s="4" t="n">
        <v>98074</v>
      </c>
      <c r="R132" s="4" t="n">
        <v>47.6106</v>
      </c>
      <c r="S132" s="4" t="n">
        <v>-122055</v>
      </c>
      <c r="T132" s="4" t="n">
        <v>3100</v>
      </c>
      <c r="U132" s="4" t="n">
        <v>59603</v>
      </c>
      <c r="W132" s="1" t="n">
        <f aca="false">C132/F132</f>
        <v>375</v>
      </c>
      <c r="Y132" s="0" t="n">
        <f aca="false">W132&gt;$W$444</f>
        <v>1</v>
      </c>
    </row>
    <row r="133" customFormat="false" ht="15.75" hidden="false" customHeight="false" outlineLevel="0" collapsed="false">
      <c r="A133" s="4" t="n">
        <v>3575302575</v>
      </c>
      <c r="B133" s="4" t="s">
        <v>36</v>
      </c>
      <c r="C133" s="4" t="n">
        <v>532500</v>
      </c>
      <c r="D133" s="4" t="n">
        <v>3</v>
      </c>
      <c r="E133" s="4" t="n">
        <v>2.5</v>
      </c>
      <c r="F133" s="4" t="n">
        <v>2160</v>
      </c>
      <c r="G133" s="4" t="n">
        <v>7500</v>
      </c>
      <c r="H133" s="4" t="n">
        <v>1</v>
      </c>
      <c r="I133" s="4" t="n">
        <v>0</v>
      </c>
      <c r="J133" s="4" t="n">
        <v>1</v>
      </c>
      <c r="K133" s="4" t="n">
        <v>3</v>
      </c>
      <c r="L133" s="4" t="n">
        <v>7</v>
      </c>
      <c r="M133" s="4" t="n">
        <v>1430</v>
      </c>
      <c r="N133" s="4" t="n">
        <v>730</v>
      </c>
      <c r="O133" s="4" t="n">
        <v>1979</v>
      </c>
      <c r="P133" s="4" t="n">
        <v>0</v>
      </c>
      <c r="Q133" s="4" t="n">
        <v>98074</v>
      </c>
      <c r="R133" s="4" t="n">
        <v>47.6188</v>
      </c>
      <c r="S133" s="4" t="n">
        <v>-122064</v>
      </c>
      <c r="T133" s="4" t="n">
        <v>1560</v>
      </c>
      <c r="U133" s="4" t="n">
        <v>7500</v>
      </c>
      <c r="W133" s="1" t="n">
        <f aca="false">C133/F133</f>
        <v>246.527777777778</v>
      </c>
      <c r="Y133" s="0" t="n">
        <f aca="false">W133&gt;$W$444</f>
        <v>0</v>
      </c>
    </row>
    <row r="134" customFormat="false" ht="15.75" hidden="false" customHeight="false" outlineLevel="0" collapsed="false">
      <c r="A134" s="4" t="n">
        <v>1854900470</v>
      </c>
      <c r="B134" s="4" t="s">
        <v>121</v>
      </c>
      <c r="C134" s="4" t="n">
        <v>715000</v>
      </c>
      <c r="D134" s="4" t="n">
        <v>3</v>
      </c>
      <c r="E134" s="4" t="n">
        <v>2.5</v>
      </c>
      <c r="F134" s="4" t="n">
        <v>2890</v>
      </c>
      <c r="G134" s="4" t="n">
        <v>7027</v>
      </c>
      <c r="H134" s="4" t="n">
        <v>2</v>
      </c>
      <c r="I134" s="4" t="n">
        <v>0</v>
      </c>
      <c r="J134" s="4" t="n">
        <v>0</v>
      </c>
      <c r="K134" s="4" t="n">
        <v>3</v>
      </c>
      <c r="L134" s="4" t="n">
        <v>8</v>
      </c>
      <c r="M134" s="4" t="n">
        <v>2890</v>
      </c>
      <c r="N134" s="4" t="n">
        <v>0</v>
      </c>
      <c r="O134" s="4" t="n">
        <v>2004</v>
      </c>
      <c r="P134" s="4" t="n">
        <v>0</v>
      </c>
      <c r="Q134" s="4" t="n">
        <v>98074</v>
      </c>
      <c r="R134" s="4" t="n">
        <v>47.6111</v>
      </c>
      <c r="S134" s="4" t="n">
        <v>-122009</v>
      </c>
      <c r="T134" s="4" t="n">
        <v>2890</v>
      </c>
      <c r="U134" s="4" t="n">
        <v>7197</v>
      </c>
      <c r="W134" s="1" t="n">
        <f aca="false">C134/F134</f>
        <v>247.404844290657</v>
      </c>
      <c r="Y134" s="0" t="n">
        <f aca="false">W134&gt;$W$444</f>
        <v>0</v>
      </c>
    </row>
    <row r="135" customFormat="false" ht="15.75" hidden="false" customHeight="false" outlineLevel="0" collapsed="false">
      <c r="A135" s="4" t="n">
        <v>1854900430</v>
      </c>
      <c r="B135" s="4" t="s">
        <v>93</v>
      </c>
      <c r="C135" s="4" t="n">
        <v>675000</v>
      </c>
      <c r="D135" s="4" t="n">
        <v>4</v>
      </c>
      <c r="E135" s="4" t="n">
        <v>2.5</v>
      </c>
      <c r="F135" s="4" t="n">
        <v>2990</v>
      </c>
      <c r="G135" s="4" t="n">
        <v>5400</v>
      </c>
      <c r="H135" s="4" t="n">
        <v>2</v>
      </c>
      <c r="I135" s="4" t="n">
        <v>0</v>
      </c>
      <c r="J135" s="4" t="n">
        <v>0</v>
      </c>
      <c r="K135" s="4" t="n">
        <v>3</v>
      </c>
      <c r="L135" s="4" t="n">
        <v>8</v>
      </c>
      <c r="M135" s="4" t="n">
        <v>2990</v>
      </c>
      <c r="N135" s="4" t="n">
        <v>0</v>
      </c>
      <c r="O135" s="4" t="n">
        <v>2005</v>
      </c>
      <c r="P135" s="4" t="n">
        <v>0</v>
      </c>
      <c r="Q135" s="4" t="n">
        <v>98074</v>
      </c>
      <c r="R135" s="4" t="n">
        <v>47.6122</v>
      </c>
      <c r="S135" s="4" t="n">
        <v>-122009</v>
      </c>
      <c r="T135" s="4" t="n">
        <v>2890</v>
      </c>
      <c r="U135" s="4" t="n">
        <v>6538</v>
      </c>
      <c r="W135" s="1" t="n">
        <f aca="false">C135/F135</f>
        <v>225.752508361204</v>
      </c>
      <c r="Y135" s="0" t="n">
        <f aca="false">W135&gt;$W$444</f>
        <v>0</v>
      </c>
    </row>
    <row r="136" customFormat="false" ht="15.75" hidden="false" customHeight="false" outlineLevel="0" collapsed="false">
      <c r="A136" s="4" t="n">
        <v>2725069150</v>
      </c>
      <c r="B136" s="4" t="s">
        <v>122</v>
      </c>
      <c r="C136" s="4" t="n">
        <v>710000</v>
      </c>
      <c r="D136" s="4" t="n">
        <v>3</v>
      </c>
      <c r="E136" s="4" t="n">
        <v>2.5</v>
      </c>
      <c r="F136" s="4" t="n">
        <v>2830</v>
      </c>
      <c r="G136" s="4" t="n">
        <v>9680</v>
      </c>
      <c r="H136" s="4" t="n">
        <v>2</v>
      </c>
      <c r="I136" s="4" t="n">
        <v>0</v>
      </c>
      <c r="J136" s="4" t="n">
        <v>0</v>
      </c>
      <c r="K136" s="4" t="n">
        <v>3</v>
      </c>
      <c r="L136" s="4" t="n">
        <v>10</v>
      </c>
      <c r="M136" s="4" t="n">
        <v>2830</v>
      </c>
      <c r="N136" s="4" t="n">
        <v>0</v>
      </c>
      <c r="O136" s="4" t="n">
        <v>1991</v>
      </c>
      <c r="P136" s="4" t="n">
        <v>0</v>
      </c>
      <c r="Q136" s="4" t="n">
        <v>98074</v>
      </c>
      <c r="R136" s="4" t="n">
        <v>47.6249</v>
      </c>
      <c r="S136" s="4" t="n">
        <v>-122024</v>
      </c>
      <c r="T136" s="4" t="n">
        <v>2970</v>
      </c>
      <c r="U136" s="4" t="n">
        <v>8691</v>
      </c>
      <c r="W136" s="1" t="n">
        <f aca="false">C136/F136</f>
        <v>250.883392226148</v>
      </c>
      <c r="Y136" s="0" t="n">
        <f aca="false">W136&gt;$W$444</f>
        <v>0</v>
      </c>
    </row>
    <row r="137" customFormat="false" ht="15.75" hidden="false" customHeight="false" outlineLevel="0" collapsed="false">
      <c r="A137" s="4" t="n">
        <v>8651610660</v>
      </c>
      <c r="B137" s="4" t="s">
        <v>123</v>
      </c>
      <c r="C137" s="4" t="n">
        <v>769000</v>
      </c>
      <c r="D137" s="4" t="n">
        <v>4</v>
      </c>
      <c r="E137" s="4" t="n">
        <v>2.5</v>
      </c>
      <c r="F137" s="4" t="n">
        <v>2440</v>
      </c>
      <c r="G137" s="4" t="n">
        <v>6733</v>
      </c>
      <c r="H137" s="4" t="n">
        <v>2</v>
      </c>
      <c r="I137" s="4" t="n">
        <v>0</v>
      </c>
      <c r="J137" s="4" t="n">
        <v>0</v>
      </c>
      <c r="K137" s="4" t="n">
        <v>3</v>
      </c>
      <c r="L137" s="4" t="n">
        <v>9</v>
      </c>
      <c r="M137" s="4" t="n">
        <v>2440</v>
      </c>
      <c r="N137" s="4" t="n">
        <v>0</v>
      </c>
      <c r="O137" s="4" t="n">
        <v>1999</v>
      </c>
      <c r="P137" s="4" t="n">
        <v>0</v>
      </c>
      <c r="Q137" s="4" t="n">
        <v>98074</v>
      </c>
      <c r="R137" s="4" t="n">
        <v>47.6374</v>
      </c>
      <c r="S137" s="4" t="n">
        <v>-122064</v>
      </c>
      <c r="T137" s="4" t="n">
        <v>2570</v>
      </c>
      <c r="U137" s="4" t="n">
        <v>6496</v>
      </c>
      <c r="W137" s="1" t="n">
        <f aca="false">C137/F137</f>
        <v>315.163934426229</v>
      </c>
      <c r="Y137" s="0" t="n">
        <f aca="false">W137&gt;$W$444</f>
        <v>1</v>
      </c>
    </row>
    <row r="138" customFormat="false" ht="15.75" hidden="false" customHeight="false" outlineLevel="0" collapsed="false">
      <c r="A138" s="4" t="n">
        <v>8651510380</v>
      </c>
      <c r="B138" s="4" t="s">
        <v>33</v>
      </c>
      <c r="C138" s="4" t="n">
        <v>310000</v>
      </c>
      <c r="D138" s="4" t="n">
        <v>3</v>
      </c>
      <c r="E138" s="4" t="n">
        <v>2</v>
      </c>
      <c r="F138" s="4" t="n">
        <v>2070</v>
      </c>
      <c r="G138" s="4" t="n">
        <v>9195</v>
      </c>
      <c r="H138" s="4" t="n">
        <v>1</v>
      </c>
      <c r="I138" s="4" t="n">
        <v>0</v>
      </c>
      <c r="J138" s="4" t="n">
        <v>0</v>
      </c>
      <c r="K138" s="4" t="n">
        <v>3</v>
      </c>
      <c r="L138" s="4" t="n">
        <v>8</v>
      </c>
      <c r="M138" s="4" t="n">
        <v>1220</v>
      </c>
      <c r="N138" s="4" t="n">
        <v>850</v>
      </c>
      <c r="O138" s="4" t="n">
        <v>1982</v>
      </c>
      <c r="P138" s="4" t="n">
        <v>0</v>
      </c>
      <c r="Q138" s="4" t="n">
        <v>98074</v>
      </c>
      <c r="R138" s="4" t="n">
        <v>47.6491</v>
      </c>
      <c r="S138" s="4" t="n">
        <v>-122061</v>
      </c>
      <c r="T138" s="4" t="n">
        <v>2080</v>
      </c>
      <c r="U138" s="4" t="n">
        <v>9551</v>
      </c>
      <c r="W138" s="1" t="n">
        <f aca="false">C138/F138</f>
        <v>149.75845410628</v>
      </c>
      <c r="Y138" s="0" t="n">
        <f aca="false">W138&gt;$W$444</f>
        <v>0</v>
      </c>
    </row>
    <row r="139" customFormat="false" ht="15.75" hidden="false" customHeight="false" outlineLevel="0" collapsed="false">
      <c r="A139" s="4" t="n">
        <v>8651510380</v>
      </c>
      <c r="B139" s="4" t="s">
        <v>29</v>
      </c>
      <c r="C139" s="4" t="n">
        <v>539000</v>
      </c>
      <c r="D139" s="4" t="n">
        <v>3</v>
      </c>
      <c r="E139" s="4" t="n">
        <v>2</v>
      </c>
      <c r="F139" s="4" t="n">
        <v>2070</v>
      </c>
      <c r="G139" s="4" t="n">
        <v>9195</v>
      </c>
      <c r="H139" s="4" t="n">
        <v>1</v>
      </c>
      <c r="I139" s="4" t="n">
        <v>0</v>
      </c>
      <c r="J139" s="4" t="n">
        <v>0</v>
      </c>
      <c r="K139" s="4" t="n">
        <v>3</v>
      </c>
      <c r="L139" s="4" t="n">
        <v>8</v>
      </c>
      <c r="M139" s="4" t="n">
        <v>1220</v>
      </c>
      <c r="N139" s="4" t="n">
        <v>850</v>
      </c>
      <c r="O139" s="4" t="n">
        <v>1982</v>
      </c>
      <c r="P139" s="4" t="n">
        <v>0</v>
      </c>
      <c r="Q139" s="4" t="n">
        <v>98074</v>
      </c>
      <c r="R139" s="4" t="n">
        <v>47.6491</v>
      </c>
      <c r="S139" s="4" t="n">
        <v>-122061</v>
      </c>
      <c r="T139" s="4" t="n">
        <v>2080</v>
      </c>
      <c r="U139" s="4" t="n">
        <v>9551</v>
      </c>
      <c r="W139" s="1" t="n">
        <f aca="false">C139/F139</f>
        <v>260.386473429952</v>
      </c>
      <c r="Y139" s="0" t="n">
        <f aca="false">W139&gt;$W$444</f>
        <v>0</v>
      </c>
    </row>
    <row r="140" customFormat="false" ht="15.75" hidden="false" customHeight="false" outlineLevel="0" collapsed="false">
      <c r="A140" s="4" t="n">
        <v>8635760480</v>
      </c>
      <c r="B140" s="4" t="s">
        <v>124</v>
      </c>
      <c r="C140" s="4" t="n">
        <v>473975</v>
      </c>
      <c r="D140" s="4" t="n">
        <v>3</v>
      </c>
      <c r="E140" s="4" t="n">
        <v>2.5</v>
      </c>
      <c r="F140" s="4" t="n">
        <v>2330</v>
      </c>
      <c r="G140" s="4" t="n">
        <v>3610</v>
      </c>
      <c r="H140" s="4" t="n">
        <v>2</v>
      </c>
      <c r="I140" s="4" t="n">
        <v>0</v>
      </c>
      <c r="J140" s="4" t="n">
        <v>0</v>
      </c>
      <c r="K140" s="4" t="n">
        <v>3</v>
      </c>
      <c r="L140" s="4" t="n">
        <v>8</v>
      </c>
      <c r="M140" s="4" t="n">
        <v>2330</v>
      </c>
      <c r="N140" s="4" t="n">
        <v>0</v>
      </c>
      <c r="O140" s="4" t="n">
        <v>1999</v>
      </c>
      <c r="P140" s="4" t="n">
        <v>0</v>
      </c>
      <c r="Q140" s="4" t="n">
        <v>98074</v>
      </c>
      <c r="R140" s="4" t="n">
        <v>47.6022</v>
      </c>
      <c r="S140" s="4" t="n">
        <v>-122021</v>
      </c>
      <c r="T140" s="4" t="n">
        <v>1830</v>
      </c>
      <c r="U140" s="4" t="n">
        <v>2948</v>
      </c>
      <c r="W140" s="1" t="n">
        <f aca="false">C140/F140</f>
        <v>203.422746781116</v>
      </c>
      <c r="Y140" s="0" t="n">
        <f aca="false">W140&gt;$W$444</f>
        <v>0</v>
      </c>
    </row>
    <row r="141" customFormat="false" ht="15.75" hidden="false" customHeight="false" outlineLevel="0" collapsed="false">
      <c r="A141" s="4" t="n">
        <v>2872900050</v>
      </c>
      <c r="B141" s="4" t="s">
        <v>24</v>
      </c>
      <c r="C141" s="4" t="n">
        <v>400000</v>
      </c>
      <c r="D141" s="4" t="n">
        <v>3</v>
      </c>
      <c r="E141" s="4" t="n">
        <v>2.5</v>
      </c>
      <c r="F141" s="4" t="n">
        <v>1450</v>
      </c>
      <c r="G141" s="4" t="n">
        <v>8064</v>
      </c>
      <c r="H141" s="4" t="n">
        <v>1</v>
      </c>
      <c r="I141" s="4" t="n">
        <v>0</v>
      </c>
      <c r="J141" s="4" t="n">
        <v>0</v>
      </c>
      <c r="K141" s="4" t="n">
        <v>3</v>
      </c>
      <c r="L141" s="4" t="n">
        <v>8</v>
      </c>
      <c r="M141" s="4" t="n">
        <v>1450</v>
      </c>
      <c r="N141" s="4" t="n">
        <v>0</v>
      </c>
      <c r="O141" s="4" t="n">
        <v>1984</v>
      </c>
      <c r="P141" s="4" t="n">
        <v>0</v>
      </c>
      <c r="Q141" s="4" t="n">
        <v>98074</v>
      </c>
      <c r="R141" s="4" t="n">
        <v>47.6256</v>
      </c>
      <c r="S141" s="4" t="n">
        <v>-122037</v>
      </c>
      <c r="T141" s="4" t="n">
        <v>1710</v>
      </c>
      <c r="U141" s="4" t="n">
        <v>9554</v>
      </c>
      <c r="W141" s="1" t="n">
        <f aca="false">C141/F141</f>
        <v>275.862068965517</v>
      </c>
      <c r="Y141" s="0" t="n">
        <f aca="false">W141&gt;$W$444</f>
        <v>1</v>
      </c>
    </row>
    <row r="142" customFormat="false" ht="15.75" hidden="false" customHeight="false" outlineLevel="0" collapsed="false">
      <c r="A142" s="4" t="n">
        <v>2872900280</v>
      </c>
      <c r="B142" s="4" t="s">
        <v>125</v>
      </c>
      <c r="C142" s="4" t="n">
        <v>540000</v>
      </c>
      <c r="D142" s="4" t="n">
        <v>4</v>
      </c>
      <c r="E142" s="4" t="n">
        <v>2.25</v>
      </c>
      <c r="F142" s="4" t="n">
        <v>3040</v>
      </c>
      <c r="G142" s="4" t="n">
        <v>10283</v>
      </c>
      <c r="H142" s="4" t="n">
        <v>1</v>
      </c>
      <c r="I142" s="4" t="n">
        <v>0</v>
      </c>
      <c r="J142" s="4" t="n">
        <v>0</v>
      </c>
      <c r="K142" s="4" t="n">
        <v>4</v>
      </c>
      <c r="L142" s="4" t="n">
        <v>8</v>
      </c>
      <c r="M142" s="4" t="n">
        <v>1430</v>
      </c>
      <c r="N142" s="4" t="n">
        <v>1610</v>
      </c>
      <c r="O142" s="4" t="n">
        <v>1984</v>
      </c>
      <c r="P142" s="4" t="n">
        <v>0</v>
      </c>
      <c r="Q142" s="4" t="n">
        <v>98074</v>
      </c>
      <c r="R142" s="4" t="n">
        <v>47.6268</v>
      </c>
      <c r="S142" s="4" t="n">
        <v>-122038</v>
      </c>
      <c r="T142" s="4" t="n">
        <v>1870</v>
      </c>
      <c r="U142" s="4" t="n">
        <v>11074</v>
      </c>
      <c r="W142" s="1" t="n">
        <f aca="false">C142/F142</f>
        <v>177.631578947368</v>
      </c>
      <c r="Y142" s="0" t="n">
        <f aca="false">W142&gt;$W$444</f>
        <v>0</v>
      </c>
    </row>
    <row r="143" customFormat="false" ht="15.75" hidden="false" customHeight="false" outlineLevel="0" collapsed="false">
      <c r="A143" s="4" t="n">
        <v>1954440080</v>
      </c>
      <c r="B143" s="4" t="s">
        <v>126</v>
      </c>
      <c r="C143" s="4" t="n">
        <v>532000</v>
      </c>
      <c r="D143" s="4" t="n">
        <v>3</v>
      </c>
      <c r="E143" s="4" t="n">
        <v>2.5</v>
      </c>
      <c r="F143" s="4" t="n">
        <v>1830</v>
      </c>
      <c r="G143" s="4" t="n">
        <v>8022</v>
      </c>
      <c r="H143" s="4" t="n">
        <v>2</v>
      </c>
      <c r="I143" s="4" t="n">
        <v>0</v>
      </c>
      <c r="J143" s="4" t="n">
        <v>0</v>
      </c>
      <c r="K143" s="4" t="n">
        <v>3</v>
      </c>
      <c r="L143" s="4" t="n">
        <v>8</v>
      </c>
      <c r="M143" s="4" t="n">
        <v>1830</v>
      </c>
      <c r="N143" s="4" t="n">
        <v>0</v>
      </c>
      <c r="O143" s="4" t="n">
        <v>1987</v>
      </c>
      <c r="P143" s="4" t="n">
        <v>0</v>
      </c>
      <c r="Q143" s="4" t="n">
        <v>98074</v>
      </c>
      <c r="R143" s="4" t="n">
        <v>47.6198</v>
      </c>
      <c r="S143" s="4" t="n">
        <v>-122044</v>
      </c>
      <c r="T143" s="4" t="n">
        <v>2030</v>
      </c>
      <c r="U143" s="4" t="n">
        <v>7736</v>
      </c>
      <c r="W143" s="1" t="n">
        <f aca="false">C143/F143</f>
        <v>290.710382513661</v>
      </c>
      <c r="Y143" s="0" t="n">
        <f aca="false">W143&gt;$W$444</f>
        <v>1</v>
      </c>
    </row>
    <row r="144" customFormat="false" ht="15.75" hidden="false" customHeight="false" outlineLevel="0" collapsed="false">
      <c r="A144" s="4" t="n">
        <v>8078410280</v>
      </c>
      <c r="B144" s="4" t="s">
        <v>87</v>
      </c>
      <c r="C144" s="4" t="n">
        <v>550000</v>
      </c>
      <c r="D144" s="4" t="n">
        <v>3</v>
      </c>
      <c r="E144" s="4" t="n">
        <v>2.5</v>
      </c>
      <c r="F144" s="4" t="n">
        <v>1980</v>
      </c>
      <c r="G144" s="4" t="n">
        <v>9061</v>
      </c>
      <c r="H144" s="4" t="n">
        <v>2</v>
      </c>
      <c r="I144" s="4" t="n">
        <v>0</v>
      </c>
      <c r="J144" s="4" t="n">
        <v>0</v>
      </c>
      <c r="K144" s="4" t="n">
        <v>4</v>
      </c>
      <c r="L144" s="4" t="n">
        <v>8</v>
      </c>
      <c r="M144" s="4" t="n">
        <v>1980</v>
      </c>
      <c r="N144" s="4" t="n">
        <v>0</v>
      </c>
      <c r="O144" s="4" t="n">
        <v>1987</v>
      </c>
      <c r="P144" s="4" t="n">
        <v>0</v>
      </c>
      <c r="Q144" s="4" t="n">
        <v>98074</v>
      </c>
      <c r="R144" s="4" t="n">
        <v>47.6366</v>
      </c>
      <c r="S144" s="4" t="n">
        <v>-122029</v>
      </c>
      <c r="T144" s="4" t="n">
        <v>1930</v>
      </c>
      <c r="U144" s="4" t="n">
        <v>8869</v>
      </c>
      <c r="W144" s="1" t="n">
        <f aca="false">C144/F144</f>
        <v>277.777777777778</v>
      </c>
      <c r="Y144" s="0" t="n">
        <f aca="false">W144&gt;$W$444</f>
        <v>1</v>
      </c>
    </row>
    <row r="145" customFormat="false" ht="15.75" hidden="false" customHeight="false" outlineLevel="0" collapsed="false">
      <c r="A145" s="4" t="n">
        <v>8961970190</v>
      </c>
      <c r="B145" s="4" t="s">
        <v>127</v>
      </c>
      <c r="C145" s="4" t="n">
        <v>647000</v>
      </c>
      <c r="D145" s="4" t="n">
        <v>4</v>
      </c>
      <c r="E145" s="4" t="n">
        <v>2.5</v>
      </c>
      <c r="F145" s="4" t="n">
        <v>3040</v>
      </c>
      <c r="G145" s="4" t="n">
        <v>6887</v>
      </c>
      <c r="H145" s="4" t="n">
        <v>2</v>
      </c>
      <c r="I145" s="4" t="n">
        <v>0</v>
      </c>
      <c r="J145" s="4" t="n">
        <v>0</v>
      </c>
      <c r="K145" s="4" t="n">
        <v>3</v>
      </c>
      <c r="L145" s="4" t="n">
        <v>8</v>
      </c>
      <c r="M145" s="4" t="n">
        <v>3040</v>
      </c>
      <c r="N145" s="4" t="n">
        <v>0</v>
      </c>
      <c r="O145" s="4" t="n">
        <v>1999</v>
      </c>
      <c r="P145" s="4" t="n">
        <v>0</v>
      </c>
      <c r="Q145" s="4" t="n">
        <v>98074</v>
      </c>
      <c r="R145" s="4" t="n">
        <v>47.6073</v>
      </c>
      <c r="S145" s="4" t="n">
        <v>-122015</v>
      </c>
      <c r="T145" s="4" t="n">
        <v>2790</v>
      </c>
      <c r="U145" s="4" t="n">
        <v>7196</v>
      </c>
      <c r="W145" s="1" t="n">
        <f aca="false">C145/F145</f>
        <v>212.828947368421</v>
      </c>
      <c r="Y145" s="0" t="n">
        <f aca="false">W145&gt;$W$444</f>
        <v>0</v>
      </c>
    </row>
    <row r="146" customFormat="false" ht="15.75" hidden="false" customHeight="false" outlineLevel="0" collapsed="false">
      <c r="A146" s="4" t="n">
        <v>6817801150</v>
      </c>
      <c r="B146" s="4" t="s">
        <v>56</v>
      </c>
      <c r="C146" s="4" t="n">
        <v>555000</v>
      </c>
      <c r="D146" s="4" t="n">
        <v>4</v>
      </c>
      <c r="E146" s="4" t="n">
        <v>2.5</v>
      </c>
      <c r="F146" s="4" t="n">
        <v>2160</v>
      </c>
      <c r="G146" s="4" t="n">
        <v>10987</v>
      </c>
      <c r="H146" s="4" t="n">
        <v>1</v>
      </c>
      <c r="I146" s="4" t="n">
        <v>0</v>
      </c>
      <c r="J146" s="4" t="n">
        <v>0</v>
      </c>
      <c r="K146" s="4" t="n">
        <v>4</v>
      </c>
      <c r="L146" s="4" t="n">
        <v>8</v>
      </c>
      <c r="M146" s="4" t="n">
        <v>1440</v>
      </c>
      <c r="N146" s="4" t="n">
        <v>720</v>
      </c>
      <c r="O146" s="4" t="n">
        <v>1981</v>
      </c>
      <c r="P146" s="4" t="n">
        <v>2003</v>
      </c>
      <c r="Q146" s="4" t="n">
        <v>98074</v>
      </c>
      <c r="R146" s="4" t="n">
        <v>47.6333</v>
      </c>
      <c r="S146" s="4" t="n">
        <v>-122034</v>
      </c>
      <c r="T146" s="4" t="n">
        <v>1280</v>
      </c>
      <c r="U146" s="4" t="n">
        <v>11617</v>
      </c>
      <c r="W146" s="1" t="n">
        <f aca="false">C146/F146</f>
        <v>256.944444444444</v>
      </c>
      <c r="Y146" s="0" t="n">
        <f aca="false">W146&gt;$W$444</f>
        <v>0</v>
      </c>
    </row>
    <row r="147" customFormat="false" ht="15.75" hidden="false" customHeight="false" outlineLevel="0" collapsed="false">
      <c r="A147" s="4" t="n">
        <v>3578401760</v>
      </c>
      <c r="B147" s="4" t="s">
        <v>128</v>
      </c>
      <c r="C147" s="4" t="n">
        <v>393000</v>
      </c>
      <c r="D147" s="4" t="n">
        <v>3</v>
      </c>
      <c r="E147" s="4" t="n">
        <v>2</v>
      </c>
      <c r="F147" s="4" t="n">
        <v>1320</v>
      </c>
      <c r="G147" s="4" t="n">
        <v>10720</v>
      </c>
      <c r="H147" s="4" t="n">
        <v>2</v>
      </c>
      <c r="I147" s="4" t="n">
        <v>0</v>
      </c>
      <c r="J147" s="4" t="n">
        <v>0</v>
      </c>
      <c r="K147" s="4" t="n">
        <v>3</v>
      </c>
      <c r="L147" s="4" t="n">
        <v>8</v>
      </c>
      <c r="M147" s="4" t="n">
        <v>1320</v>
      </c>
      <c r="N147" s="4" t="n">
        <v>0</v>
      </c>
      <c r="O147" s="4" t="n">
        <v>1981</v>
      </c>
      <c r="P147" s="4" t="n">
        <v>0</v>
      </c>
      <c r="Q147" s="4" t="n">
        <v>98074</v>
      </c>
      <c r="R147" s="4" t="n">
        <v>47.6203</v>
      </c>
      <c r="S147" s="4" t="n">
        <v>-122037</v>
      </c>
      <c r="T147" s="4" t="n">
        <v>1910</v>
      </c>
      <c r="U147" s="4" t="n">
        <v>13639</v>
      </c>
      <c r="W147" s="1" t="n">
        <f aca="false">C147/F147</f>
        <v>297.727272727273</v>
      </c>
      <c r="Y147" s="0" t="n">
        <f aca="false">W147&gt;$W$444</f>
        <v>1</v>
      </c>
    </row>
    <row r="148" customFormat="false" ht="15.75" hidden="false" customHeight="false" outlineLevel="0" collapsed="false">
      <c r="A148" s="4" t="n">
        <v>3578400780</v>
      </c>
      <c r="B148" s="4" t="s">
        <v>129</v>
      </c>
      <c r="C148" s="4" t="n">
        <v>508800</v>
      </c>
      <c r="D148" s="4" t="n">
        <v>3</v>
      </c>
      <c r="E148" s="4" t="n">
        <v>2</v>
      </c>
      <c r="F148" s="4" t="n">
        <v>1720</v>
      </c>
      <c r="G148" s="4" t="n">
        <v>10098</v>
      </c>
      <c r="H148" s="4" t="n">
        <v>1</v>
      </c>
      <c r="I148" s="4" t="n">
        <v>0</v>
      </c>
      <c r="J148" s="4" t="n">
        <v>0</v>
      </c>
      <c r="K148" s="4" t="n">
        <v>4</v>
      </c>
      <c r="L148" s="4" t="n">
        <v>8</v>
      </c>
      <c r="M148" s="4" t="n">
        <v>1140</v>
      </c>
      <c r="N148" s="4" t="n">
        <v>580</v>
      </c>
      <c r="O148" s="4" t="n">
        <v>1981</v>
      </c>
      <c r="P148" s="4" t="n">
        <v>0</v>
      </c>
      <c r="Q148" s="4" t="n">
        <v>98074</v>
      </c>
      <c r="R148" s="4" t="n">
        <v>47.6231</v>
      </c>
      <c r="S148" s="4" t="n">
        <v>-122043</v>
      </c>
      <c r="T148" s="4" t="n">
        <v>1840</v>
      </c>
      <c r="U148" s="4" t="n">
        <v>10098</v>
      </c>
      <c r="W148" s="1" t="n">
        <f aca="false">C148/F148</f>
        <v>295.813953488372</v>
      </c>
      <c r="Y148" s="0" t="n">
        <f aca="false">W148&gt;$W$444</f>
        <v>1</v>
      </c>
    </row>
    <row r="149" customFormat="false" ht="15.75" hidden="false" customHeight="false" outlineLevel="0" collapsed="false">
      <c r="A149" s="4" t="n">
        <v>629800380</v>
      </c>
      <c r="B149" s="4" t="s">
        <v>103</v>
      </c>
      <c r="C149" s="4" t="n">
        <f aca="false">1.45*10^6</f>
        <v>1450000</v>
      </c>
      <c r="D149" s="4" t="n">
        <v>4</v>
      </c>
      <c r="E149" s="4" t="n">
        <v>3.5</v>
      </c>
      <c r="F149" s="4" t="n">
        <v>4360</v>
      </c>
      <c r="G149" s="4" t="n">
        <v>24603</v>
      </c>
      <c r="H149" s="4" t="n">
        <v>2</v>
      </c>
      <c r="I149" s="4" t="n">
        <v>0</v>
      </c>
      <c r="J149" s="4" t="n">
        <v>0</v>
      </c>
      <c r="K149" s="4" t="n">
        <v>3</v>
      </c>
      <c r="L149" s="4" t="n">
        <v>12</v>
      </c>
      <c r="M149" s="4" t="n">
        <v>4360</v>
      </c>
      <c r="N149" s="4" t="n">
        <v>0</v>
      </c>
      <c r="O149" s="4" t="n">
        <v>1998</v>
      </c>
      <c r="P149" s="4" t="n">
        <v>0</v>
      </c>
      <c r="Q149" s="4" t="n">
        <v>98074</v>
      </c>
      <c r="R149" s="4" t="n">
        <v>47.6035</v>
      </c>
      <c r="S149" s="4" t="n">
        <v>-122005</v>
      </c>
      <c r="T149" s="4" t="n">
        <v>4770</v>
      </c>
      <c r="U149" s="4" t="n">
        <v>27521</v>
      </c>
      <c r="W149" s="1" t="n">
        <f aca="false">C149/F149</f>
        <v>332.56880733945</v>
      </c>
      <c r="Y149" s="0" t="n">
        <f aca="false">W149&gt;$W$444</f>
        <v>1</v>
      </c>
    </row>
    <row r="150" customFormat="false" ht="15.75" hidden="false" customHeight="false" outlineLevel="0" collapsed="false">
      <c r="A150" s="4" t="n">
        <v>6352600680</v>
      </c>
      <c r="B150" s="4" t="s">
        <v>130</v>
      </c>
      <c r="C150" s="4" t="n">
        <v>798000</v>
      </c>
      <c r="D150" s="4" t="n">
        <v>3</v>
      </c>
      <c r="E150" s="4" t="n">
        <v>2.5</v>
      </c>
      <c r="F150" s="4" t="n">
        <v>2849</v>
      </c>
      <c r="G150" s="4" t="n">
        <v>9588</v>
      </c>
      <c r="H150" s="4" t="n">
        <v>2</v>
      </c>
      <c r="I150" s="4" t="n">
        <v>0</v>
      </c>
      <c r="J150" s="4" t="n">
        <v>0</v>
      </c>
      <c r="K150" s="4" t="n">
        <v>3</v>
      </c>
      <c r="L150" s="4" t="n">
        <v>10</v>
      </c>
      <c r="M150" s="4" t="n">
        <v>2849</v>
      </c>
      <c r="N150" s="4" t="n">
        <v>0</v>
      </c>
      <c r="O150" s="4" t="n">
        <v>2001</v>
      </c>
      <c r="P150" s="4" t="n">
        <v>0</v>
      </c>
      <c r="Q150" s="4" t="n">
        <v>98074</v>
      </c>
      <c r="R150" s="4" t="n">
        <v>47.6487</v>
      </c>
      <c r="S150" s="4" t="n">
        <v>-122079</v>
      </c>
      <c r="T150" s="4" t="n">
        <v>3190</v>
      </c>
      <c r="U150" s="4" t="n">
        <v>8897</v>
      </c>
      <c r="W150" s="1" t="n">
        <f aca="false">C150/F150</f>
        <v>280.09828009828</v>
      </c>
      <c r="Y150" s="0" t="n">
        <f aca="false">W150&gt;$W$444</f>
        <v>1</v>
      </c>
    </row>
    <row r="151" customFormat="false" ht="15.75" hidden="false" customHeight="false" outlineLevel="0" collapsed="false">
      <c r="A151" s="4" t="n">
        <v>2405500050</v>
      </c>
      <c r="B151" s="4" t="s">
        <v>131</v>
      </c>
      <c r="C151" s="4" t="n">
        <v>650000</v>
      </c>
      <c r="D151" s="4" t="n">
        <v>4</v>
      </c>
      <c r="E151" s="4" t="n">
        <v>2.5</v>
      </c>
      <c r="F151" s="4" t="n">
        <v>2840</v>
      </c>
      <c r="G151" s="4" t="n">
        <v>9354</v>
      </c>
      <c r="H151" s="4" t="n">
        <v>2</v>
      </c>
      <c r="I151" s="4" t="n">
        <v>0</v>
      </c>
      <c r="J151" s="4" t="n">
        <v>0</v>
      </c>
      <c r="K151" s="4" t="n">
        <v>3</v>
      </c>
      <c r="L151" s="4" t="n">
        <v>10</v>
      </c>
      <c r="M151" s="4" t="n">
        <v>2840</v>
      </c>
      <c r="N151" s="4" t="n">
        <v>0</v>
      </c>
      <c r="O151" s="4" t="n">
        <v>1990</v>
      </c>
      <c r="P151" s="4" t="n">
        <v>0</v>
      </c>
      <c r="Q151" s="4" t="n">
        <v>98074</v>
      </c>
      <c r="R151" s="4" t="n">
        <v>47.6274</v>
      </c>
      <c r="S151" s="4" t="n">
        <v>-122.04</v>
      </c>
      <c r="T151" s="4" t="n">
        <v>2540</v>
      </c>
      <c r="U151" s="4" t="n">
        <v>10200</v>
      </c>
      <c r="W151" s="1" t="n">
        <f aca="false">C151/F151</f>
        <v>228.87323943662</v>
      </c>
      <c r="Y151" s="0" t="n">
        <f aca="false">W151&gt;$W$444</f>
        <v>0</v>
      </c>
    </row>
    <row r="152" customFormat="false" ht="15.75" hidden="false" customHeight="false" outlineLevel="0" collapsed="false">
      <c r="A152" s="4" t="n">
        <v>1785400780</v>
      </c>
      <c r="B152" s="4" t="s">
        <v>109</v>
      </c>
      <c r="C152" s="4" t="n">
        <v>550000</v>
      </c>
      <c r="D152" s="4" t="n">
        <v>3</v>
      </c>
      <c r="E152" s="4" t="n">
        <v>2.25</v>
      </c>
      <c r="F152" s="4" t="n">
        <v>2120</v>
      </c>
      <c r="G152" s="4" t="n">
        <v>18255</v>
      </c>
      <c r="H152" s="4" t="n">
        <v>1</v>
      </c>
      <c r="I152" s="4" t="n">
        <v>0</v>
      </c>
      <c r="J152" s="4" t="n">
        <v>0</v>
      </c>
      <c r="K152" s="4" t="n">
        <v>3</v>
      </c>
      <c r="L152" s="4" t="n">
        <v>8</v>
      </c>
      <c r="M152" s="4" t="n">
        <v>1590</v>
      </c>
      <c r="N152" s="4" t="n">
        <v>530</v>
      </c>
      <c r="O152" s="4" t="n">
        <v>1984</v>
      </c>
      <c r="P152" s="4" t="n">
        <v>0</v>
      </c>
      <c r="Q152" s="4" t="n">
        <v>98074</v>
      </c>
      <c r="R152" s="4" t="n">
        <v>47.6279</v>
      </c>
      <c r="S152" s="4" t="n">
        <v>-122037</v>
      </c>
      <c r="T152" s="4" t="n">
        <v>2120</v>
      </c>
      <c r="U152" s="4" t="n">
        <v>12997</v>
      </c>
      <c r="W152" s="1" t="n">
        <f aca="false">C152/F152</f>
        <v>259.433962264151</v>
      </c>
      <c r="Y152" s="0" t="n">
        <f aca="false">W152&gt;$W$444</f>
        <v>0</v>
      </c>
    </row>
    <row r="153" customFormat="false" ht="15.75" hidden="false" customHeight="false" outlineLevel="0" collapsed="false">
      <c r="A153" s="4" t="n">
        <v>1592000680</v>
      </c>
      <c r="B153" s="4" t="s">
        <v>53</v>
      </c>
      <c r="C153" s="4" t="n">
        <v>665000</v>
      </c>
      <c r="D153" s="4" t="n">
        <v>3</v>
      </c>
      <c r="E153" s="4" t="n">
        <v>2.5</v>
      </c>
      <c r="F153" s="4" t="n">
        <v>2190</v>
      </c>
      <c r="G153" s="4" t="n">
        <v>10370</v>
      </c>
      <c r="H153" s="4" t="n">
        <v>2</v>
      </c>
      <c r="I153" s="4" t="n">
        <v>0</v>
      </c>
      <c r="J153" s="4" t="n">
        <v>0</v>
      </c>
      <c r="K153" s="4" t="n">
        <v>3</v>
      </c>
      <c r="L153" s="4" t="n">
        <v>9</v>
      </c>
      <c r="M153" s="4" t="n">
        <v>2190</v>
      </c>
      <c r="N153" s="4" t="n">
        <v>0</v>
      </c>
      <c r="O153" s="4" t="n">
        <v>1987</v>
      </c>
      <c r="P153" s="4" t="n">
        <v>0</v>
      </c>
      <c r="Q153" s="4" t="n">
        <v>98074</v>
      </c>
      <c r="R153" s="4" t="n">
        <v>47.6218</v>
      </c>
      <c r="S153" s="4" t="n">
        <v>-122.03</v>
      </c>
      <c r="T153" s="4" t="n">
        <v>2470</v>
      </c>
      <c r="U153" s="4" t="n">
        <v>10472</v>
      </c>
      <c r="W153" s="1" t="n">
        <f aca="false">C153/F153</f>
        <v>303.65296803653</v>
      </c>
      <c r="Y153" s="0" t="n">
        <f aca="false">W153&gt;$W$444</f>
        <v>1</v>
      </c>
    </row>
    <row r="154" customFormat="false" ht="15.75" hidden="false" customHeight="false" outlineLevel="0" collapsed="false">
      <c r="A154" s="4" t="n">
        <v>1954420420</v>
      </c>
      <c r="B154" s="4" t="s">
        <v>132</v>
      </c>
      <c r="C154" s="4" t="n">
        <v>479000</v>
      </c>
      <c r="D154" s="4" t="n">
        <v>3</v>
      </c>
      <c r="E154" s="4" t="n">
        <v>1.75</v>
      </c>
      <c r="F154" s="4" t="n">
        <v>1470</v>
      </c>
      <c r="G154" s="4" t="n">
        <v>6018</v>
      </c>
      <c r="H154" s="4" t="n">
        <v>1</v>
      </c>
      <c r="I154" s="4" t="n">
        <v>0</v>
      </c>
      <c r="J154" s="4" t="n">
        <v>0</v>
      </c>
      <c r="K154" s="4" t="n">
        <v>3</v>
      </c>
      <c r="L154" s="4" t="n">
        <v>8</v>
      </c>
      <c r="M154" s="4" t="n">
        <v>1470</v>
      </c>
      <c r="N154" s="4" t="n">
        <v>0</v>
      </c>
      <c r="O154" s="4" t="n">
        <v>1987</v>
      </c>
      <c r="P154" s="4" t="n">
        <v>0</v>
      </c>
      <c r="Q154" s="4" t="n">
        <v>98074</v>
      </c>
      <c r="R154" s="4" t="n">
        <v>47.6171</v>
      </c>
      <c r="S154" s="4" t="n">
        <v>-122044</v>
      </c>
      <c r="T154" s="4" t="n">
        <v>1720</v>
      </c>
      <c r="U154" s="4" t="n">
        <v>6584</v>
      </c>
      <c r="W154" s="1" t="n">
        <f aca="false">C154/F154</f>
        <v>325.850340136054</v>
      </c>
      <c r="Y154" s="0" t="n">
        <f aca="false">W154&gt;$W$444</f>
        <v>1</v>
      </c>
    </row>
    <row r="155" customFormat="false" ht="15.75" hidden="false" customHeight="false" outlineLevel="0" collapsed="false">
      <c r="A155" s="4" t="n">
        <v>7504400290</v>
      </c>
      <c r="B155" s="4" t="s">
        <v>133</v>
      </c>
      <c r="C155" s="4" t="n">
        <v>599000</v>
      </c>
      <c r="D155" s="4" t="n">
        <v>5</v>
      </c>
      <c r="E155" s="4" t="n">
        <v>2.5</v>
      </c>
      <c r="F155" s="4" t="n">
        <v>3470</v>
      </c>
      <c r="G155" s="4" t="n">
        <v>12003</v>
      </c>
      <c r="H155" s="4" t="n">
        <v>2</v>
      </c>
      <c r="I155" s="4" t="n">
        <v>0</v>
      </c>
      <c r="J155" s="4" t="n">
        <v>0</v>
      </c>
      <c r="K155" s="4" t="n">
        <v>3</v>
      </c>
      <c r="L155" s="4" t="n">
        <v>8</v>
      </c>
      <c r="M155" s="4" t="n">
        <v>3470</v>
      </c>
      <c r="N155" s="4" t="n">
        <v>0</v>
      </c>
      <c r="O155" s="4" t="n">
        <v>1978</v>
      </c>
      <c r="P155" s="4" t="n">
        <v>0</v>
      </c>
      <c r="Q155" s="4" t="n">
        <v>98074</v>
      </c>
      <c r="R155" s="4" t="n">
        <v>47624</v>
      </c>
      <c r="S155" s="4" t="n">
        <v>-122048</v>
      </c>
      <c r="T155" s="4" t="n">
        <v>2220</v>
      </c>
      <c r="U155" s="4" t="n">
        <v>12283</v>
      </c>
      <c r="W155" s="1" t="n">
        <f aca="false">C155/F155</f>
        <v>172.622478386167</v>
      </c>
      <c r="Y155" s="0" t="n">
        <f aca="false">W155&gt;$W$444</f>
        <v>0</v>
      </c>
    </row>
    <row r="156" customFormat="false" ht="15.75" hidden="false" customHeight="false" outlineLevel="0" collapsed="false">
      <c r="A156" s="4" t="n">
        <v>7527000090</v>
      </c>
      <c r="B156" s="4" t="s">
        <v>85</v>
      </c>
      <c r="C156" s="4" t="n">
        <v>540000</v>
      </c>
      <c r="D156" s="4" t="n">
        <v>4</v>
      </c>
      <c r="E156" s="4" t="n">
        <v>1.75</v>
      </c>
      <c r="F156" s="4" t="n">
        <v>2260</v>
      </c>
      <c r="G156" s="4" t="n">
        <v>19500</v>
      </c>
      <c r="H156" s="4" t="n">
        <v>1</v>
      </c>
      <c r="I156" s="4" t="n">
        <v>0</v>
      </c>
      <c r="J156" s="4" t="n">
        <v>2</v>
      </c>
      <c r="K156" s="4" t="n">
        <v>3</v>
      </c>
      <c r="L156" s="4" t="n">
        <v>8</v>
      </c>
      <c r="M156" s="4" t="n">
        <v>1450</v>
      </c>
      <c r="N156" s="4" t="n">
        <v>810</v>
      </c>
      <c r="O156" s="4" t="n">
        <v>1971</v>
      </c>
      <c r="P156" s="4" t="n">
        <v>0</v>
      </c>
      <c r="Q156" s="4" t="n">
        <v>98074</v>
      </c>
      <c r="R156" s="4" t="n">
        <v>47.6555</v>
      </c>
      <c r="S156" s="4" t="n">
        <v>-122086</v>
      </c>
      <c r="T156" s="4" t="n">
        <v>2980</v>
      </c>
      <c r="U156" s="4" t="n">
        <v>19500</v>
      </c>
      <c r="W156" s="1" t="n">
        <f aca="false">C156/F156</f>
        <v>238.938053097345</v>
      </c>
      <c r="Y156" s="0" t="n">
        <f aca="false">W156&gt;$W$444</f>
        <v>0</v>
      </c>
    </row>
    <row r="157" customFormat="false" ht="15.75" hidden="false" customHeight="false" outlineLevel="0" collapsed="false">
      <c r="A157" s="4" t="n">
        <v>8078410210</v>
      </c>
      <c r="B157" s="4" t="s">
        <v>134</v>
      </c>
      <c r="C157" s="4" t="n">
        <v>566000</v>
      </c>
      <c r="D157" s="4" t="n">
        <v>4</v>
      </c>
      <c r="E157" s="4" t="n">
        <v>2.25</v>
      </c>
      <c r="F157" s="4" t="n">
        <v>2170</v>
      </c>
      <c r="G157" s="4" t="n">
        <v>7737</v>
      </c>
      <c r="H157" s="4" t="n">
        <v>2</v>
      </c>
      <c r="I157" s="4" t="n">
        <v>0</v>
      </c>
      <c r="J157" s="4" t="n">
        <v>0</v>
      </c>
      <c r="K157" s="4" t="n">
        <v>3</v>
      </c>
      <c r="L157" s="4" t="n">
        <v>8</v>
      </c>
      <c r="M157" s="4" t="n">
        <v>2170</v>
      </c>
      <c r="N157" s="4" t="n">
        <v>0</v>
      </c>
      <c r="O157" s="4" t="n">
        <v>1987</v>
      </c>
      <c r="P157" s="4" t="n">
        <v>0</v>
      </c>
      <c r="Q157" s="4" t="n">
        <v>98074</v>
      </c>
      <c r="R157" s="4" t="n">
        <v>47637</v>
      </c>
      <c r="S157" s="4" t="n">
        <v>-122029</v>
      </c>
      <c r="T157" s="4" t="n">
        <v>1850</v>
      </c>
      <c r="U157" s="4" t="n">
        <v>8869</v>
      </c>
      <c r="W157" s="1" t="n">
        <f aca="false">C157/F157</f>
        <v>260.829493087558</v>
      </c>
      <c r="Y157" s="0" t="n">
        <f aca="false">W157&gt;$W$444</f>
        <v>0</v>
      </c>
    </row>
    <row r="158" customFormat="false" ht="15.75" hidden="false" customHeight="false" outlineLevel="0" collapsed="false">
      <c r="A158" s="4" t="n">
        <v>3575303970</v>
      </c>
      <c r="B158" s="4" t="s">
        <v>135</v>
      </c>
      <c r="C158" s="4" t="n">
        <v>340000</v>
      </c>
      <c r="D158" s="4" t="n">
        <v>3</v>
      </c>
      <c r="E158" s="4" t="n">
        <v>1</v>
      </c>
      <c r="F158" s="4" t="n">
        <v>1010</v>
      </c>
      <c r="G158" s="4" t="n">
        <v>7500</v>
      </c>
      <c r="H158" s="4" t="n">
        <v>1</v>
      </c>
      <c r="I158" s="4" t="n">
        <v>0</v>
      </c>
      <c r="J158" s="4" t="n">
        <v>0</v>
      </c>
      <c r="K158" s="4" t="n">
        <v>4</v>
      </c>
      <c r="L158" s="4" t="n">
        <v>7</v>
      </c>
      <c r="M158" s="4" t="n">
        <v>1010</v>
      </c>
      <c r="N158" s="4" t="n">
        <v>0</v>
      </c>
      <c r="O158" s="4" t="n">
        <v>1975</v>
      </c>
      <c r="P158" s="4" t="n">
        <v>0</v>
      </c>
      <c r="Q158" s="4" t="n">
        <v>98074</v>
      </c>
      <c r="R158" s="4" t="n">
        <v>47.6169</v>
      </c>
      <c r="S158" s="4" t="n">
        <v>-122062</v>
      </c>
      <c r="T158" s="4" t="n">
        <v>1230</v>
      </c>
      <c r="U158" s="4" t="n">
        <v>7500</v>
      </c>
      <c r="W158" s="1" t="n">
        <f aca="false">C158/F158</f>
        <v>336.633663366337</v>
      </c>
      <c r="Y158" s="0" t="n">
        <f aca="false">W158&gt;$W$444</f>
        <v>1</v>
      </c>
    </row>
    <row r="159" customFormat="false" ht="15.75" hidden="false" customHeight="false" outlineLevel="0" collapsed="false">
      <c r="A159" s="4" t="n">
        <v>8651611110</v>
      </c>
      <c r="B159" s="4" t="s">
        <v>136</v>
      </c>
      <c r="C159" s="4" t="n">
        <v>817500</v>
      </c>
      <c r="D159" s="4" t="n">
        <v>3</v>
      </c>
      <c r="E159" s="4" t="n">
        <v>3.25</v>
      </c>
      <c r="F159" s="4" t="n">
        <v>3230</v>
      </c>
      <c r="G159" s="4" t="n">
        <v>7639</v>
      </c>
      <c r="H159" s="4" t="n">
        <v>2</v>
      </c>
      <c r="I159" s="4" t="n">
        <v>0</v>
      </c>
      <c r="J159" s="4" t="n">
        <v>0</v>
      </c>
      <c r="K159" s="4" t="n">
        <v>3</v>
      </c>
      <c r="L159" s="4" t="n">
        <v>10</v>
      </c>
      <c r="M159" s="4" t="n">
        <v>3230</v>
      </c>
      <c r="N159" s="4" t="n">
        <v>0</v>
      </c>
      <c r="O159" s="4" t="n">
        <v>1999</v>
      </c>
      <c r="P159" s="4" t="n">
        <v>0</v>
      </c>
      <c r="Q159" s="4" t="n">
        <v>98074</v>
      </c>
      <c r="R159" s="4" t="n">
        <v>47.6338</v>
      </c>
      <c r="S159" s="4" t="n">
        <v>-122063</v>
      </c>
      <c r="T159" s="4" t="n">
        <v>3230</v>
      </c>
      <c r="U159" s="4" t="n">
        <v>7772</v>
      </c>
      <c r="W159" s="1" t="n">
        <f aca="false">C159/F159</f>
        <v>253.095975232198</v>
      </c>
      <c r="Y159" s="0" t="n">
        <f aca="false">W159&gt;$W$444</f>
        <v>0</v>
      </c>
    </row>
    <row r="160" customFormat="false" ht="15.75" hidden="false" customHeight="false" outlineLevel="0" collapsed="false">
      <c r="A160" s="4" t="n">
        <v>5411600210</v>
      </c>
      <c r="B160" s="4" t="s">
        <v>137</v>
      </c>
      <c r="C160" s="4" t="n">
        <v>810000</v>
      </c>
      <c r="D160" s="4" t="n">
        <v>4</v>
      </c>
      <c r="E160" s="4" t="n">
        <v>3.5</v>
      </c>
      <c r="F160" s="4" t="n">
        <v>4170</v>
      </c>
      <c r="G160" s="4" t="n">
        <v>4322</v>
      </c>
      <c r="H160" s="4" t="n">
        <v>2</v>
      </c>
      <c r="I160" s="4" t="n">
        <v>0</v>
      </c>
      <c r="J160" s="4" t="n">
        <v>0</v>
      </c>
      <c r="K160" s="4" t="n">
        <v>3</v>
      </c>
      <c r="L160" s="4" t="n">
        <v>9</v>
      </c>
      <c r="M160" s="4" t="n">
        <v>2940</v>
      </c>
      <c r="N160" s="4" t="n">
        <v>1230</v>
      </c>
      <c r="O160" s="4" t="n">
        <v>2005</v>
      </c>
      <c r="P160" s="4" t="n">
        <v>0</v>
      </c>
      <c r="Q160" s="4" t="n">
        <v>98074</v>
      </c>
      <c r="R160" s="4" t="n">
        <v>47.6136</v>
      </c>
      <c r="S160" s="4" t="n">
        <v>-122041</v>
      </c>
      <c r="T160" s="4" t="n">
        <v>2970</v>
      </c>
      <c r="U160" s="4" t="n">
        <v>4922</v>
      </c>
      <c r="W160" s="1" t="n">
        <f aca="false">C160/F160</f>
        <v>194.244604316547</v>
      </c>
      <c r="Y160" s="0" t="n">
        <f aca="false">W160&gt;$W$444</f>
        <v>0</v>
      </c>
    </row>
    <row r="161" customFormat="false" ht="15.75" hidden="false" customHeight="false" outlineLevel="0" collapsed="false">
      <c r="A161" s="4" t="n">
        <v>3325069025</v>
      </c>
      <c r="B161" s="4" t="s">
        <v>138</v>
      </c>
      <c r="C161" s="4" t="n">
        <v>500000</v>
      </c>
      <c r="D161" s="4" t="n">
        <v>3</v>
      </c>
      <c r="E161" s="4" t="n">
        <v>1</v>
      </c>
      <c r="F161" s="4" t="n">
        <v>2000</v>
      </c>
      <c r="G161" s="4" t="n">
        <v>21780</v>
      </c>
      <c r="H161" s="4" t="n">
        <v>1</v>
      </c>
      <c r="I161" s="4" t="n">
        <v>0</v>
      </c>
      <c r="J161" s="4" t="n">
        <v>0</v>
      </c>
      <c r="K161" s="4" t="n">
        <v>3</v>
      </c>
      <c r="L161" s="4" t="n">
        <v>8</v>
      </c>
      <c r="M161" s="4" t="n">
        <v>1480</v>
      </c>
      <c r="N161" s="4" t="n">
        <v>520</v>
      </c>
      <c r="O161" s="4" t="n">
        <v>1978</v>
      </c>
      <c r="P161" s="4" t="n">
        <v>0</v>
      </c>
      <c r="Q161" s="4" t="n">
        <v>98074</v>
      </c>
      <c r="R161" s="4" t="n">
        <v>47.6064</v>
      </c>
      <c r="S161" s="4" t="n">
        <v>-122039</v>
      </c>
      <c r="T161" s="4" t="n">
        <v>2000</v>
      </c>
      <c r="U161" s="4" t="n">
        <v>45738</v>
      </c>
      <c r="W161" s="1" t="n">
        <f aca="false">C161/F161</f>
        <v>250</v>
      </c>
      <c r="Y161" s="0" t="n">
        <f aca="false">W161&gt;$W$444</f>
        <v>0</v>
      </c>
    </row>
    <row r="162" customFormat="false" ht="15.75" hidden="false" customHeight="false" outlineLevel="0" collapsed="false">
      <c r="A162" s="4" t="n">
        <v>3575304895</v>
      </c>
      <c r="B162" s="4" t="s">
        <v>139</v>
      </c>
      <c r="C162" s="4" t="n">
        <v>406550</v>
      </c>
      <c r="D162" s="4" t="n">
        <v>5</v>
      </c>
      <c r="E162" s="4" t="n">
        <v>2.75</v>
      </c>
      <c r="F162" s="4" t="n">
        <v>2400</v>
      </c>
      <c r="G162" s="4" t="n">
        <v>15781</v>
      </c>
      <c r="H162" s="4" t="n">
        <v>1</v>
      </c>
      <c r="I162" s="4" t="n">
        <v>0</v>
      </c>
      <c r="J162" s="4" t="n">
        <v>0</v>
      </c>
      <c r="K162" s="4" t="n">
        <v>4</v>
      </c>
      <c r="L162" s="4" t="n">
        <v>7</v>
      </c>
      <c r="M162" s="4" t="n">
        <v>1200</v>
      </c>
      <c r="N162" s="4" t="n">
        <v>1200</v>
      </c>
      <c r="O162" s="4" t="n">
        <v>1974</v>
      </c>
      <c r="P162" s="4" t="n">
        <v>0</v>
      </c>
      <c r="Q162" s="4" t="n">
        <v>98074</v>
      </c>
      <c r="R162" s="4" t="n">
        <v>47622</v>
      </c>
      <c r="S162" s="4" t="n">
        <v>-122059</v>
      </c>
      <c r="T162" s="4" t="n">
        <v>2390</v>
      </c>
      <c r="U162" s="4" t="n">
        <v>7500</v>
      </c>
      <c r="W162" s="1" t="n">
        <f aca="false">C162/F162</f>
        <v>169.395833333333</v>
      </c>
      <c r="Y162" s="0" t="n">
        <f aca="false">W162&gt;$W$444</f>
        <v>0</v>
      </c>
    </row>
    <row r="163" customFormat="false" ht="15.75" hidden="false" customHeight="false" outlineLevel="0" collapsed="false">
      <c r="A163" s="4" t="n">
        <v>6352600490</v>
      </c>
      <c r="B163" s="4" t="s">
        <v>140</v>
      </c>
      <c r="C163" s="4" t="n">
        <v>820000</v>
      </c>
      <c r="D163" s="4" t="n">
        <v>4</v>
      </c>
      <c r="E163" s="4" t="n">
        <v>3.5</v>
      </c>
      <c r="F163" s="4" t="n">
        <v>2770</v>
      </c>
      <c r="G163" s="4" t="n">
        <v>8049</v>
      </c>
      <c r="H163" s="4" t="n">
        <v>2</v>
      </c>
      <c r="I163" s="4" t="n">
        <v>0</v>
      </c>
      <c r="J163" s="4" t="n">
        <v>0</v>
      </c>
      <c r="K163" s="4" t="n">
        <v>3</v>
      </c>
      <c r="L163" s="4" t="n">
        <v>9</v>
      </c>
      <c r="M163" s="4" t="n">
        <v>2770</v>
      </c>
      <c r="N163" s="4" t="n">
        <v>0</v>
      </c>
      <c r="O163" s="4" t="n">
        <v>2002</v>
      </c>
      <c r="P163" s="4" t="n">
        <v>0</v>
      </c>
      <c r="Q163" s="4" t="n">
        <v>98074</v>
      </c>
      <c r="R163" s="4" t="n">
        <v>47.6469</v>
      </c>
      <c r="S163" s="4" t="n">
        <v>-122081</v>
      </c>
      <c r="T163" s="4" t="n">
        <v>3410</v>
      </c>
      <c r="U163" s="4" t="n">
        <v>7447</v>
      </c>
      <c r="W163" s="1" t="n">
        <f aca="false">C163/F163</f>
        <v>296.028880866426</v>
      </c>
      <c r="Y163" s="0" t="n">
        <f aca="false">W163&gt;$W$444</f>
        <v>1</v>
      </c>
    </row>
    <row r="164" customFormat="false" ht="15.75" hidden="false" customHeight="false" outlineLevel="0" collapsed="false">
      <c r="A164" s="4" t="n">
        <v>4379400220</v>
      </c>
      <c r="B164" s="4" t="s">
        <v>141</v>
      </c>
      <c r="C164" s="4" t="n">
        <v>782500</v>
      </c>
      <c r="D164" s="4" t="n">
        <v>4</v>
      </c>
      <c r="E164" s="4" t="n">
        <v>2.5</v>
      </c>
      <c r="F164" s="4" t="n">
        <v>2930</v>
      </c>
      <c r="G164" s="4" t="n">
        <v>7806</v>
      </c>
      <c r="H164" s="4" t="n">
        <v>2</v>
      </c>
      <c r="I164" s="4" t="n">
        <v>0</v>
      </c>
      <c r="J164" s="4" t="n">
        <v>0</v>
      </c>
      <c r="K164" s="4" t="n">
        <v>3</v>
      </c>
      <c r="L164" s="4" t="n">
        <v>9</v>
      </c>
      <c r="M164" s="4" t="n">
        <v>2930</v>
      </c>
      <c r="N164" s="4" t="n">
        <v>0</v>
      </c>
      <c r="O164" s="4" t="n">
        <v>2005</v>
      </c>
      <c r="P164" s="4" t="n">
        <v>0</v>
      </c>
      <c r="Q164" s="4" t="n">
        <v>98074</v>
      </c>
      <c r="R164" s="4" t="n">
        <v>47.6219</v>
      </c>
      <c r="S164" s="4" t="n">
        <v>-122024</v>
      </c>
      <c r="T164" s="4" t="n">
        <v>2600</v>
      </c>
      <c r="U164" s="4" t="n">
        <v>6051</v>
      </c>
      <c r="W164" s="1" t="n">
        <f aca="false">C164/F164</f>
        <v>267.064846416382</v>
      </c>
      <c r="Y164" s="0" t="n">
        <f aca="false">W164&gt;$W$444</f>
        <v>1</v>
      </c>
    </row>
    <row r="165" customFormat="false" ht="15.75" hidden="false" customHeight="false" outlineLevel="0" collapsed="false">
      <c r="A165" s="4" t="n">
        <v>7504001080</v>
      </c>
      <c r="B165" s="4" t="s">
        <v>119</v>
      </c>
      <c r="C165" s="4" t="n">
        <v>590000</v>
      </c>
      <c r="D165" s="4" t="n">
        <v>4</v>
      </c>
      <c r="E165" s="4" t="n">
        <v>2.5</v>
      </c>
      <c r="F165" s="4" t="n">
        <v>2940</v>
      </c>
      <c r="G165" s="4" t="n">
        <v>12600</v>
      </c>
      <c r="H165" s="4" t="n">
        <v>1</v>
      </c>
      <c r="I165" s="4" t="n">
        <v>0</v>
      </c>
      <c r="J165" s="4" t="n">
        <v>0</v>
      </c>
      <c r="K165" s="4" t="n">
        <v>4</v>
      </c>
      <c r="L165" s="4" t="n">
        <v>8</v>
      </c>
      <c r="M165" s="4" t="n">
        <v>1850</v>
      </c>
      <c r="N165" s="4" t="n">
        <v>1090</v>
      </c>
      <c r="O165" s="4" t="n">
        <v>1974</v>
      </c>
      <c r="P165" s="4" t="n">
        <v>0</v>
      </c>
      <c r="Q165" s="4" t="n">
        <v>98074</v>
      </c>
      <c r="R165" s="4" t="n">
        <v>47.6294</v>
      </c>
      <c r="S165" s="4" t="n">
        <v>-122062</v>
      </c>
      <c r="T165" s="4" t="n">
        <v>2030</v>
      </c>
      <c r="U165" s="4" t="n">
        <v>11770</v>
      </c>
      <c r="W165" s="1" t="n">
        <f aca="false">C165/F165</f>
        <v>200.680272108844</v>
      </c>
      <c r="Y165" s="0" t="n">
        <f aca="false">W165&gt;$W$444</f>
        <v>0</v>
      </c>
    </row>
    <row r="166" customFormat="false" ht="15.75" hidden="false" customHeight="false" outlineLevel="0" collapsed="false">
      <c r="A166" s="4" t="n">
        <v>2050100450</v>
      </c>
      <c r="B166" s="4" t="s">
        <v>142</v>
      </c>
      <c r="C166" s="4" t="n">
        <v>865000</v>
      </c>
      <c r="D166" s="4" t="n">
        <v>3</v>
      </c>
      <c r="E166" s="4" t="n">
        <v>2.5</v>
      </c>
      <c r="F166" s="4" t="n">
        <v>3050</v>
      </c>
      <c r="G166" s="4" t="n">
        <v>12558</v>
      </c>
      <c r="H166" s="4" t="n">
        <v>2</v>
      </c>
      <c r="I166" s="4" t="n">
        <v>0</v>
      </c>
      <c r="J166" s="4" t="n">
        <v>0</v>
      </c>
      <c r="K166" s="4" t="n">
        <v>3</v>
      </c>
      <c r="L166" s="4" t="n">
        <v>10</v>
      </c>
      <c r="M166" s="4" t="n">
        <v>3050</v>
      </c>
      <c r="N166" s="4" t="n">
        <v>0</v>
      </c>
      <c r="O166" s="4" t="n">
        <v>1997</v>
      </c>
      <c r="P166" s="4" t="n">
        <v>0</v>
      </c>
      <c r="Q166" s="4" t="n">
        <v>98074</v>
      </c>
      <c r="R166" s="4" t="n">
        <v>47.6549</v>
      </c>
      <c r="S166" s="4" t="n">
        <v>-122089</v>
      </c>
      <c r="T166" s="4" t="n">
        <v>3543</v>
      </c>
      <c r="U166" s="4" t="n">
        <v>12558</v>
      </c>
      <c r="W166" s="1" t="n">
        <f aca="false">C166/F166</f>
        <v>283.606557377049</v>
      </c>
      <c r="Y166" s="0" t="n">
        <f aca="false">W166&gt;$W$444</f>
        <v>1</v>
      </c>
    </row>
    <row r="167" customFormat="false" ht="15.75" hidden="false" customHeight="false" outlineLevel="0" collapsed="false">
      <c r="A167" s="4" t="n">
        <v>8562900590</v>
      </c>
      <c r="B167" s="4" t="s">
        <v>106</v>
      </c>
      <c r="C167" s="4" t="n">
        <v>865000</v>
      </c>
      <c r="D167" s="4" t="n">
        <v>4</v>
      </c>
      <c r="E167" s="4" t="n">
        <v>3.5</v>
      </c>
      <c r="F167" s="4" t="n">
        <v>3380</v>
      </c>
      <c r="G167" s="4" t="n">
        <v>11270</v>
      </c>
      <c r="H167" s="4" t="n">
        <v>2</v>
      </c>
      <c r="I167" s="4" t="n">
        <v>0</v>
      </c>
      <c r="J167" s="4" t="n">
        <v>1</v>
      </c>
      <c r="K167" s="4" t="n">
        <v>3</v>
      </c>
      <c r="L167" s="4" t="n">
        <v>9</v>
      </c>
      <c r="M167" s="4" t="n">
        <v>2160</v>
      </c>
      <c r="N167" s="4" t="n">
        <v>1220</v>
      </c>
      <c r="O167" s="4" t="n">
        <v>2007</v>
      </c>
      <c r="P167" s="4" t="n">
        <v>0</v>
      </c>
      <c r="Q167" s="4" t="n">
        <v>98074</v>
      </c>
      <c r="R167" s="4" t="n">
        <v>47.6124</v>
      </c>
      <c r="S167" s="4" t="n">
        <v>-122.06</v>
      </c>
      <c r="T167" s="4" t="n">
        <v>2910</v>
      </c>
      <c r="U167" s="4" t="n">
        <v>11214</v>
      </c>
      <c r="W167" s="1" t="n">
        <f aca="false">C167/F167</f>
        <v>255.917159763314</v>
      </c>
      <c r="Y167" s="0" t="n">
        <f aca="false">W167&gt;$W$444</f>
        <v>0</v>
      </c>
    </row>
    <row r="168" customFormat="false" ht="15.75" hidden="false" customHeight="false" outlineLevel="0" collapsed="false">
      <c r="A168" s="4" t="n">
        <v>7504101280</v>
      </c>
      <c r="B168" s="4" t="s">
        <v>143</v>
      </c>
      <c r="C168" s="4" t="n">
        <v>722800</v>
      </c>
      <c r="D168" s="4" t="n">
        <v>3</v>
      </c>
      <c r="E168" s="4" t="n">
        <v>3.25</v>
      </c>
      <c r="F168" s="4" t="n">
        <v>4330</v>
      </c>
      <c r="G168" s="4" t="n">
        <v>14600</v>
      </c>
      <c r="H168" s="4" t="n">
        <v>2</v>
      </c>
      <c r="I168" s="4" t="n">
        <v>0</v>
      </c>
      <c r="J168" s="4" t="n">
        <v>0</v>
      </c>
      <c r="K168" s="4" t="n">
        <v>3</v>
      </c>
      <c r="L168" s="4" t="n">
        <v>10</v>
      </c>
      <c r="M168" s="4" t="n">
        <v>3630</v>
      </c>
      <c r="N168" s="4" t="n">
        <v>700</v>
      </c>
      <c r="O168" s="4" t="n">
        <v>1985</v>
      </c>
      <c r="P168" s="4" t="n">
        <v>0</v>
      </c>
      <c r="Q168" s="4" t="n">
        <v>98074</v>
      </c>
      <c r="R168" s="4" t="n">
        <v>47.6341</v>
      </c>
      <c r="S168" s="4" t="n">
        <v>-122044</v>
      </c>
      <c r="T168" s="4" t="n">
        <v>3220</v>
      </c>
      <c r="U168" s="4" t="n">
        <v>12672</v>
      </c>
      <c r="W168" s="1" t="n">
        <f aca="false">C168/F168</f>
        <v>166.928406466513</v>
      </c>
      <c r="Y168" s="0" t="n">
        <f aca="false">W168&gt;$W$444</f>
        <v>0</v>
      </c>
    </row>
    <row r="169" customFormat="false" ht="15.75" hidden="false" customHeight="false" outlineLevel="0" collapsed="false">
      <c r="A169" s="4" t="n">
        <v>8677300720</v>
      </c>
      <c r="B169" s="4" t="s">
        <v>144</v>
      </c>
      <c r="C169" s="4" t="n">
        <v>616000</v>
      </c>
      <c r="D169" s="4" t="n">
        <v>4</v>
      </c>
      <c r="E169" s="4" t="n">
        <v>2.5</v>
      </c>
      <c r="F169" s="4" t="n">
        <v>2490</v>
      </c>
      <c r="G169" s="4" t="n">
        <v>12929</v>
      </c>
      <c r="H169" s="4" t="n">
        <v>2</v>
      </c>
      <c r="I169" s="4" t="n">
        <v>0</v>
      </c>
      <c r="J169" s="4" t="n">
        <v>0</v>
      </c>
      <c r="K169" s="4" t="n">
        <v>3</v>
      </c>
      <c r="L169" s="4" t="n">
        <v>9</v>
      </c>
      <c r="M169" s="4" t="n">
        <v>2490</v>
      </c>
      <c r="N169" s="4" t="n">
        <v>0</v>
      </c>
      <c r="O169" s="4" t="n">
        <v>1983</v>
      </c>
      <c r="P169" s="4" t="n">
        <v>0</v>
      </c>
      <c r="Q169" s="4" t="n">
        <v>98074</v>
      </c>
      <c r="R169" s="4" t="n">
        <v>47.6161</v>
      </c>
      <c r="S169" s="4" t="n">
        <v>-122021</v>
      </c>
      <c r="T169" s="4" t="n">
        <v>2440</v>
      </c>
      <c r="U169" s="4" t="n">
        <v>12929</v>
      </c>
      <c r="W169" s="1" t="n">
        <f aca="false">C169/F169</f>
        <v>247.389558232932</v>
      </c>
      <c r="Y169" s="0" t="n">
        <f aca="false">W169&gt;$W$444</f>
        <v>0</v>
      </c>
    </row>
    <row r="170" customFormat="false" ht="15.75" hidden="false" customHeight="false" outlineLevel="0" collapsed="false">
      <c r="A170" s="4" t="n">
        <v>8562901250</v>
      </c>
      <c r="B170" s="4" t="s">
        <v>100</v>
      </c>
      <c r="C170" s="4" t="n">
        <v>516000</v>
      </c>
      <c r="D170" s="4" t="n">
        <v>4</v>
      </c>
      <c r="E170" s="4" t="n">
        <v>2.75</v>
      </c>
      <c r="F170" s="4" t="n">
        <v>2210</v>
      </c>
      <c r="G170" s="4" t="n">
        <v>10800</v>
      </c>
      <c r="H170" s="4" t="n">
        <v>1</v>
      </c>
      <c r="I170" s="4" t="n">
        <v>0</v>
      </c>
      <c r="J170" s="4" t="n">
        <v>0</v>
      </c>
      <c r="K170" s="4" t="n">
        <v>4</v>
      </c>
      <c r="L170" s="4" t="n">
        <v>8</v>
      </c>
      <c r="M170" s="4" t="n">
        <v>1170</v>
      </c>
      <c r="N170" s="4" t="n">
        <v>1040</v>
      </c>
      <c r="O170" s="4" t="n">
        <v>1997</v>
      </c>
      <c r="P170" s="4" t="n">
        <v>0</v>
      </c>
      <c r="Q170" s="4" t="n">
        <v>98074</v>
      </c>
      <c r="R170" s="4" t="n">
        <v>47.6086</v>
      </c>
      <c r="S170" s="4" t="n">
        <v>-122059</v>
      </c>
      <c r="T170" s="4" t="n">
        <v>2210</v>
      </c>
      <c r="U170" s="4" t="n">
        <v>10800</v>
      </c>
      <c r="W170" s="1" t="n">
        <f aca="false">C170/F170</f>
        <v>233.484162895928</v>
      </c>
      <c r="Y170" s="0" t="n">
        <f aca="false">W170&gt;$W$444</f>
        <v>0</v>
      </c>
    </row>
    <row r="171" customFormat="false" ht="15.75" hidden="false" customHeight="false" outlineLevel="0" collapsed="false">
      <c r="A171" s="4" t="n">
        <v>6902000100</v>
      </c>
      <c r="B171" s="4" t="s">
        <v>117</v>
      </c>
      <c r="C171" s="4" t="n">
        <v>500000</v>
      </c>
      <c r="D171" s="4" t="n">
        <v>3</v>
      </c>
      <c r="E171" s="4" t="n">
        <v>1.75</v>
      </c>
      <c r="F171" s="4" t="n">
        <v>2420</v>
      </c>
      <c r="G171" s="4" t="n">
        <v>65501</v>
      </c>
      <c r="H171" s="4" t="n">
        <v>2</v>
      </c>
      <c r="I171" s="4" t="n">
        <v>0</v>
      </c>
      <c r="J171" s="4" t="n">
        <v>1</v>
      </c>
      <c r="K171" s="4" t="n">
        <v>3</v>
      </c>
      <c r="L171" s="4" t="n">
        <v>8</v>
      </c>
      <c r="M171" s="4" t="n">
        <v>2420</v>
      </c>
      <c r="N171" s="4" t="n">
        <v>0</v>
      </c>
      <c r="O171" s="4" t="n">
        <v>1984</v>
      </c>
      <c r="P171" s="4" t="n">
        <v>0</v>
      </c>
      <c r="Q171" s="4" t="n">
        <v>98074</v>
      </c>
      <c r="R171" s="4" t="n">
        <v>47.6525</v>
      </c>
      <c r="S171" s="4" t="n">
        <v>-122087</v>
      </c>
      <c r="T171" s="4" t="n">
        <v>2970</v>
      </c>
      <c r="U171" s="4" t="n">
        <v>19036</v>
      </c>
      <c r="W171" s="1" t="n">
        <f aca="false">C171/F171</f>
        <v>206.611570247934</v>
      </c>
      <c r="Y171" s="0" t="n">
        <f aca="false">W171&gt;$W$444</f>
        <v>0</v>
      </c>
    </row>
    <row r="172" customFormat="false" ht="15.75" hidden="false" customHeight="false" outlineLevel="0" collapsed="false">
      <c r="A172" s="4" t="n">
        <v>8635760330</v>
      </c>
      <c r="B172" s="4" t="s">
        <v>45</v>
      </c>
      <c r="C172" s="4" t="n">
        <v>456000</v>
      </c>
      <c r="D172" s="4" t="n">
        <v>3</v>
      </c>
      <c r="E172" s="4" t="n">
        <v>2.5</v>
      </c>
      <c r="F172" s="4" t="n">
        <v>1820</v>
      </c>
      <c r="G172" s="4" t="n">
        <v>2935</v>
      </c>
      <c r="H172" s="4" t="n">
        <v>2</v>
      </c>
      <c r="I172" s="4" t="n">
        <v>0</v>
      </c>
      <c r="J172" s="4" t="n">
        <v>0</v>
      </c>
      <c r="K172" s="4" t="n">
        <v>3</v>
      </c>
      <c r="L172" s="4" t="n">
        <v>8</v>
      </c>
      <c r="M172" s="4" t="n">
        <v>1820</v>
      </c>
      <c r="N172" s="4" t="n">
        <v>0</v>
      </c>
      <c r="O172" s="4" t="n">
        <v>1999</v>
      </c>
      <c r="P172" s="4" t="n">
        <v>0</v>
      </c>
      <c r="Q172" s="4" t="n">
        <v>98074</v>
      </c>
      <c r="R172" s="4" t="n">
        <v>47.6018</v>
      </c>
      <c r="S172" s="4" t="n">
        <v>-122021</v>
      </c>
      <c r="T172" s="4" t="n">
        <v>1820</v>
      </c>
      <c r="U172" s="4" t="n">
        <v>2936</v>
      </c>
      <c r="W172" s="1" t="n">
        <f aca="false">C172/F172</f>
        <v>250.549450549451</v>
      </c>
      <c r="Y172" s="0" t="n">
        <f aca="false">W172&gt;$W$444</f>
        <v>0</v>
      </c>
    </row>
    <row r="173" customFormat="false" ht="15.75" hidden="false" customHeight="false" outlineLevel="0" collapsed="false">
      <c r="A173" s="4" t="n">
        <v>1785400300</v>
      </c>
      <c r="B173" s="4" t="s">
        <v>33</v>
      </c>
      <c r="C173" s="4" t="n">
        <v>525000</v>
      </c>
      <c r="D173" s="4" t="n">
        <v>3</v>
      </c>
      <c r="E173" s="4" t="n">
        <v>2</v>
      </c>
      <c r="F173" s="4" t="n">
        <v>1640</v>
      </c>
      <c r="G173" s="4" t="n">
        <v>15258</v>
      </c>
      <c r="H173" s="4" t="n">
        <v>1</v>
      </c>
      <c r="I173" s="4" t="n">
        <v>0</v>
      </c>
      <c r="J173" s="4" t="n">
        <v>0</v>
      </c>
      <c r="K173" s="4" t="n">
        <v>3</v>
      </c>
      <c r="L173" s="4" t="n">
        <v>8</v>
      </c>
      <c r="M173" s="4" t="n">
        <v>1640</v>
      </c>
      <c r="N173" s="4" t="n">
        <v>0</v>
      </c>
      <c r="O173" s="4" t="n">
        <v>1981</v>
      </c>
      <c r="P173" s="4" t="n">
        <v>0</v>
      </c>
      <c r="Q173" s="4" t="n">
        <v>98074</v>
      </c>
      <c r="R173" s="4" t="n">
        <v>47.6301</v>
      </c>
      <c r="S173" s="4" t="n">
        <v>-122037</v>
      </c>
      <c r="T173" s="4" t="n">
        <v>1640</v>
      </c>
      <c r="U173" s="4" t="n">
        <v>16345</v>
      </c>
      <c r="W173" s="1" t="n">
        <f aca="false">C173/F173</f>
        <v>320.121951219512</v>
      </c>
      <c r="Y173" s="0" t="n">
        <f aca="false">W173&gt;$W$444</f>
        <v>1</v>
      </c>
    </row>
    <row r="174" customFormat="false" ht="15.75" hidden="false" customHeight="false" outlineLevel="0" collapsed="false">
      <c r="A174" s="4" t="n">
        <v>6600220150</v>
      </c>
      <c r="B174" s="4" t="s">
        <v>54</v>
      </c>
      <c r="C174" s="4" t="n">
        <v>549950</v>
      </c>
      <c r="D174" s="4" t="n">
        <v>4</v>
      </c>
      <c r="E174" s="4" t="n">
        <v>2.5</v>
      </c>
      <c r="F174" s="4" t="n">
        <v>2230</v>
      </c>
      <c r="G174" s="4" t="n">
        <v>14694</v>
      </c>
      <c r="H174" s="4" t="n">
        <v>1</v>
      </c>
      <c r="I174" s="4" t="n">
        <v>0</v>
      </c>
      <c r="J174" s="4" t="n">
        <v>0</v>
      </c>
      <c r="K174" s="4" t="n">
        <v>4</v>
      </c>
      <c r="L174" s="4" t="n">
        <v>7</v>
      </c>
      <c r="M174" s="4" t="n">
        <v>1180</v>
      </c>
      <c r="N174" s="4" t="n">
        <v>1050</v>
      </c>
      <c r="O174" s="4" t="n">
        <v>1981</v>
      </c>
      <c r="P174" s="4" t="n">
        <v>0</v>
      </c>
      <c r="Q174" s="4" t="n">
        <v>98074</v>
      </c>
      <c r="R174" s="4" t="n">
        <v>47.6305</v>
      </c>
      <c r="S174" s="4" t="n">
        <v>-122034</v>
      </c>
      <c r="T174" s="4" t="n">
        <v>1470</v>
      </c>
      <c r="U174" s="4" t="n">
        <v>13458</v>
      </c>
      <c r="W174" s="1" t="n">
        <f aca="false">C174/F174</f>
        <v>246.614349775785</v>
      </c>
      <c r="Y174" s="0" t="n">
        <f aca="false">W174&gt;$W$444</f>
        <v>0</v>
      </c>
    </row>
    <row r="175" customFormat="false" ht="15.75" hidden="false" customHeight="false" outlineLevel="0" collapsed="false">
      <c r="A175" s="4" t="n">
        <v>629811340</v>
      </c>
      <c r="B175" s="4" t="s">
        <v>138</v>
      </c>
      <c r="C175" s="4" t="n">
        <v>770000</v>
      </c>
      <c r="D175" s="4" t="n">
        <v>4</v>
      </c>
      <c r="E175" s="4" t="n">
        <v>3</v>
      </c>
      <c r="F175" s="4" t="n">
        <v>2800</v>
      </c>
      <c r="G175" s="4" t="n">
        <v>9127</v>
      </c>
      <c r="H175" s="4" t="n">
        <v>2</v>
      </c>
      <c r="I175" s="4" t="n">
        <v>0</v>
      </c>
      <c r="J175" s="4" t="n">
        <v>0</v>
      </c>
      <c r="K175" s="4" t="n">
        <v>3</v>
      </c>
      <c r="L175" s="4" t="n">
        <v>9</v>
      </c>
      <c r="M175" s="4" t="n">
        <v>2800</v>
      </c>
      <c r="N175" s="4" t="n">
        <v>0</v>
      </c>
      <c r="O175" s="4" t="n">
        <v>1999</v>
      </c>
      <c r="P175" s="4" t="n">
        <v>0</v>
      </c>
      <c r="Q175" s="4" t="n">
        <v>98074</v>
      </c>
      <c r="R175" s="4" t="n">
        <v>47.6123</v>
      </c>
      <c r="S175" s="4" t="n">
        <v>-122007</v>
      </c>
      <c r="T175" s="4" t="n">
        <v>2780</v>
      </c>
      <c r="U175" s="4" t="n">
        <v>8165</v>
      </c>
      <c r="W175" s="1" t="n">
        <f aca="false">C175/F175</f>
        <v>275</v>
      </c>
      <c r="Y175" s="0" t="n">
        <f aca="false">W175&gt;$W$444</f>
        <v>1</v>
      </c>
    </row>
    <row r="176" customFormat="false" ht="15.75" hidden="false" customHeight="false" outlineLevel="0" collapsed="false">
      <c r="A176" s="4" t="n">
        <v>8653600100</v>
      </c>
      <c r="B176" s="4" t="s">
        <v>56</v>
      </c>
      <c r="C176" s="4" t="n">
        <v>750000</v>
      </c>
      <c r="D176" s="4" t="n">
        <v>5</v>
      </c>
      <c r="E176" s="4" t="n">
        <v>2.5</v>
      </c>
      <c r="F176" s="4" t="n">
        <v>3120</v>
      </c>
      <c r="G176" s="4" t="n">
        <v>15593</v>
      </c>
      <c r="H176" s="4" t="n">
        <v>2</v>
      </c>
      <c r="I176" s="4" t="n">
        <v>0</v>
      </c>
      <c r="J176" s="4" t="n">
        <v>4</v>
      </c>
      <c r="K176" s="4" t="n">
        <v>3</v>
      </c>
      <c r="L176" s="4" t="n">
        <v>11</v>
      </c>
      <c r="M176" s="4" t="n">
        <v>3120</v>
      </c>
      <c r="N176" s="4" t="n">
        <v>0</v>
      </c>
      <c r="O176" s="4" t="n">
        <v>1986</v>
      </c>
      <c r="P176" s="4" t="n">
        <v>0</v>
      </c>
      <c r="Q176" s="4" t="n">
        <v>98074</v>
      </c>
      <c r="R176" s="4" t="n">
        <v>47.6142</v>
      </c>
      <c r="S176" s="4" t="n">
        <v>-122065</v>
      </c>
      <c r="T176" s="4" t="n">
        <v>3390</v>
      </c>
      <c r="U176" s="4" t="n">
        <v>17003</v>
      </c>
      <c r="W176" s="1" t="n">
        <f aca="false">C176/F176</f>
        <v>240.384615384615</v>
      </c>
      <c r="Y176" s="0" t="n">
        <f aca="false">W176&gt;$W$444</f>
        <v>0</v>
      </c>
    </row>
    <row r="177" customFormat="false" ht="15.75" hidden="false" customHeight="false" outlineLevel="0" collapsed="false">
      <c r="A177" s="4" t="n">
        <v>3066410850</v>
      </c>
      <c r="B177" s="4" t="s">
        <v>145</v>
      </c>
      <c r="C177" s="4" t="n">
        <v>594950</v>
      </c>
      <c r="D177" s="4" t="n">
        <v>4</v>
      </c>
      <c r="E177" s="4" t="n">
        <v>2.5</v>
      </c>
      <c r="F177" s="4" t="n">
        <v>2720</v>
      </c>
      <c r="G177" s="4" t="n">
        <v>10006</v>
      </c>
      <c r="H177" s="4" t="n">
        <v>2</v>
      </c>
      <c r="I177" s="4" t="n">
        <v>0</v>
      </c>
      <c r="J177" s="4" t="n">
        <v>0</v>
      </c>
      <c r="K177" s="4" t="n">
        <v>3</v>
      </c>
      <c r="L177" s="4" t="n">
        <v>9</v>
      </c>
      <c r="M177" s="4" t="n">
        <v>2720</v>
      </c>
      <c r="N177" s="4" t="n">
        <v>0</v>
      </c>
      <c r="O177" s="4" t="n">
        <v>1989</v>
      </c>
      <c r="P177" s="4" t="n">
        <v>0</v>
      </c>
      <c r="Q177" s="4" t="n">
        <v>98074</v>
      </c>
      <c r="R177" s="4" t="n">
        <v>47.6295</v>
      </c>
      <c r="S177" s="4" t="n">
        <v>-122042</v>
      </c>
      <c r="T177" s="4" t="n">
        <v>2720</v>
      </c>
      <c r="U177" s="4" t="n">
        <v>10759</v>
      </c>
      <c r="W177" s="1" t="n">
        <f aca="false">C177/F177</f>
        <v>218.731617647059</v>
      </c>
      <c r="Y177" s="0" t="n">
        <f aca="false">W177&gt;$W$444</f>
        <v>0</v>
      </c>
    </row>
    <row r="178" customFormat="false" ht="15.75" hidden="false" customHeight="false" outlineLevel="0" collapsed="false">
      <c r="A178" s="4" t="n">
        <v>8651480090</v>
      </c>
      <c r="B178" s="4" t="s">
        <v>129</v>
      </c>
      <c r="C178" s="4" t="n">
        <v>692000</v>
      </c>
      <c r="D178" s="4" t="n">
        <v>4</v>
      </c>
      <c r="E178" s="4" t="n">
        <v>2.5</v>
      </c>
      <c r="F178" s="4" t="n">
        <v>2350</v>
      </c>
      <c r="G178" s="4" t="n">
        <v>9779</v>
      </c>
      <c r="H178" s="4" t="n">
        <v>1</v>
      </c>
      <c r="I178" s="4" t="n">
        <v>0</v>
      </c>
      <c r="J178" s="4" t="n">
        <v>0</v>
      </c>
      <c r="K178" s="4" t="n">
        <v>3</v>
      </c>
      <c r="L178" s="4" t="n">
        <v>10</v>
      </c>
      <c r="M178" s="4" t="n">
        <v>2350</v>
      </c>
      <c r="N178" s="4" t="n">
        <v>0</v>
      </c>
      <c r="O178" s="4" t="n">
        <v>1987</v>
      </c>
      <c r="P178" s="4" t="n">
        <v>0</v>
      </c>
      <c r="Q178" s="4" t="n">
        <v>98074</v>
      </c>
      <c r="R178" s="4" t="n">
        <v>47.6411</v>
      </c>
      <c r="S178" s="4" t="n">
        <v>-122065</v>
      </c>
      <c r="T178" s="4" t="n">
        <v>2700</v>
      </c>
      <c r="U178" s="4" t="n">
        <v>10441</v>
      </c>
      <c r="W178" s="1" t="n">
        <f aca="false">C178/F178</f>
        <v>294.468085106383</v>
      </c>
      <c r="Y178" s="0" t="n">
        <f aca="false">W178&gt;$W$444</f>
        <v>1</v>
      </c>
    </row>
    <row r="179" customFormat="false" ht="15.75" hidden="false" customHeight="false" outlineLevel="0" collapsed="false">
      <c r="A179" s="4" t="n">
        <v>3325069060</v>
      </c>
      <c r="B179" s="4" t="s">
        <v>146</v>
      </c>
      <c r="C179" s="4" t="n">
        <v>510000</v>
      </c>
      <c r="D179" s="4" t="n">
        <v>3</v>
      </c>
      <c r="E179" s="4" t="n">
        <v>1.75</v>
      </c>
      <c r="F179" s="4" t="n">
        <v>1920</v>
      </c>
      <c r="G179" s="4" t="n">
        <v>43560</v>
      </c>
      <c r="H179" s="4" t="n">
        <v>1</v>
      </c>
      <c r="I179" s="4" t="n">
        <v>0</v>
      </c>
      <c r="J179" s="4" t="n">
        <v>0</v>
      </c>
      <c r="K179" s="4" t="n">
        <v>4</v>
      </c>
      <c r="L179" s="4" t="n">
        <v>7</v>
      </c>
      <c r="M179" s="4" t="n">
        <v>1340</v>
      </c>
      <c r="N179" s="4" t="n">
        <v>580</v>
      </c>
      <c r="O179" s="4" t="n">
        <v>1962</v>
      </c>
      <c r="P179" s="4" t="n">
        <v>0</v>
      </c>
      <c r="Q179" s="4" t="n">
        <v>98074</v>
      </c>
      <c r="R179" s="4" t="n">
        <v>47.6052</v>
      </c>
      <c r="S179" s="4" t="n">
        <v>-122044</v>
      </c>
      <c r="T179" s="4" t="n">
        <v>2540</v>
      </c>
      <c r="U179" s="4" t="n">
        <v>58806</v>
      </c>
      <c r="W179" s="1" t="n">
        <f aca="false">C179/F179</f>
        <v>265.625</v>
      </c>
      <c r="Y179" s="0" t="n">
        <f aca="false">W179&gt;$W$444</f>
        <v>0</v>
      </c>
    </row>
    <row r="180" customFormat="false" ht="15.75" hidden="false" customHeight="false" outlineLevel="0" collapsed="false">
      <c r="A180" s="4" t="n">
        <v>7504010750</v>
      </c>
      <c r="B180" s="4" t="s">
        <v>121</v>
      </c>
      <c r="C180" s="4" t="n">
        <v>649990</v>
      </c>
      <c r="D180" s="4" t="n">
        <v>4</v>
      </c>
      <c r="E180" s="4" t="n">
        <v>2.25</v>
      </c>
      <c r="F180" s="4" t="n">
        <v>2130</v>
      </c>
      <c r="G180" s="4" t="n">
        <v>11900</v>
      </c>
      <c r="H180" s="4" t="n">
        <v>2</v>
      </c>
      <c r="I180" s="4" t="n">
        <v>0</v>
      </c>
      <c r="J180" s="4" t="n">
        <v>0</v>
      </c>
      <c r="K180" s="4" t="n">
        <v>3</v>
      </c>
      <c r="L180" s="4" t="n">
        <v>9</v>
      </c>
      <c r="M180" s="4" t="n">
        <v>2130</v>
      </c>
      <c r="N180" s="4" t="n">
        <v>0</v>
      </c>
      <c r="O180" s="4" t="n">
        <v>1976</v>
      </c>
      <c r="P180" s="4" t="n">
        <v>0</v>
      </c>
      <c r="Q180" s="4" t="n">
        <v>98074</v>
      </c>
      <c r="R180" s="4" t="n">
        <v>47.6408</v>
      </c>
      <c r="S180" s="4" t="n">
        <v>-122058</v>
      </c>
      <c r="T180" s="4" t="n">
        <v>2590</v>
      </c>
      <c r="U180" s="4" t="n">
        <v>11900</v>
      </c>
      <c r="W180" s="1" t="n">
        <f aca="false">C180/F180</f>
        <v>305.159624413146</v>
      </c>
      <c r="Y180" s="0" t="n">
        <f aca="false">W180&gt;$W$444</f>
        <v>1</v>
      </c>
    </row>
    <row r="181" customFormat="false" ht="15.75" hidden="false" customHeight="false" outlineLevel="0" collapsed="false">
      <c r="A181" s="4" t="n">
        <v>1939050110</v>
      </c>
      <c r="B181" s="4" t="s">
        <v>147</v>
      </c>
      <c r="C181" s="4" t="n">
        <v>500000</v>
      </c>
      <c r="D181" s="4" t="n">
        <v>3</v>
      </c>
      <c r="E181" s="4" t="n">
        <v>2.25</v>
      </c>
      <c r="F181" s="4" t="n">
        <v>1440</v>
      </c>
      <c r="G181" s="4" t="n">
        <v>15661</v>
      </c>
      <c r="H181" s="4" t="n">
        <v>1</v>
      </c>
      <c r="I181" s="4" t="n">
        <v>0</v>
      </c>
      <c r="J181" s="4" t="n">
        <v>0</v>
      </c>
      <c r="K181" s="4" t="n">
        <v>3</v>
      </c>
      <c r="L181" s="4" t="n">
        <v>8</v>
      </c>
      <c r="M181" s="4" t="n">
        <v>1180</v>
      </c>
      <c r="N181" s="4" t="n">
        <v>260</v>
      </c>
      <c r="O181" s="4" t="n">
        <v>1988</v>
      </c>
      <c r="P181" s="4" t="n">
        <v>0</v>
      </c>
      <c r="Q181" s="4" t="n">
        <v>98074</v>
      </c>
      <c r="R181" s="4" t="n">
        <v>47.6225</v>
      </c>
      <c r="S181" s="4" t="n">
        <v>-122038</v>
      </c>
      <c r="T181" s="4" t="n">
        <v>1440</v>
      </c>
      <c r="U181" s="4" t="n">
        <v>13963</v>
      </c>
      <c r="W181" s="1" t="n">
        <f aca="false">C181/F181</f>
        <v>347.222222222222</v>
      </c>
      <c r="Y181" s="0" t="n">
        <f aca="false">W181&gt;$W$444</f>
        <v>1</v>
      </c>
    </row>
    <row r="182" customFormat="false" ht="15.75" hidden="false" customHeight="false" outlineLevel="0" collapsed="false">
      <c r="A182" s="4" t="n">
        <v>7504001340</v>
      </c>
      <c r="B182" s="4" t="s">
        <v>148</v>
      </c>
      <c r="C182" s="4" t="n">
        <v>565000</v>
      </c>
      <c r="D182" s="4" t="n">
        <v>3</v>
      </c>
      <c r="E182" s="4" t="n">
        <v>3</v>
      </c>
      <c r="F182" s="4" t="n">
        <v>1850</v>
      </c>
      <c r="G182" s="4" t="n">
        <v>12556</v>
      </c>
      <c r="H182" s="4" t="n">
        <v>2</v>
      </c>
      <c r="I182" s="4" t="n">
        <v>0</v>
      </c>
      <c r="J182" s="4" t="n">
        <v>0</v>
      </c>
      <c r="K182" s="4" t="n">
        <v>3</v>
      </c>
      <c r="L182" s="4" t="n">
        <v>9</v>
      </c>
      <c r="M182" s="4" t="n">
        <v>1850</v>
      </c>
      <c r="N182" s="4" t="n">
        <v>0</v>
      </c>
      <c r="O182" s="4" t="n">
        <v>1976</v>
      </c>
      <c r="P182" s="4" t="n">
        <v>0</v>
      </c>
      <c r="Q182" s="4" t="n">
        <v>98074</v>
      </c>
      <c r="R182" s="4" t="n">
        <v>47.6286</v>
      </c>
      <c r="S182" s="4" t="n">
        <v>-122053</v>
      </c>
      <c r="T182" s="4" t="n">
        <v>2390</v>
      </c>
      <c r="U182" s="4" t="n">
        <v>12474</v>
      </c>
      <c r="W182" s="1" t="n">
        <f aca="false">C182/F182</f>
        <v>305.405405405405</v>
      </c>
      <c r="Y182" s="0" t="n">
        <f aca="false">W182&gt;$W$444</f>
        <v>1</v>
      </c>
    </row>
    <row r="183" customFormat="false" ht="15.75" hidden="false" customHeight="false" outlineLevel="0" collapsed="false">
      <c r="A183" s="4" t="n">
        <v>7504100590</v>
      </c>
      <c r="B183" s="4" t="s">
        <v>89</v>
      </c>
      <c r="C183" s="4" t="n">
        <v>725000</v>
      </c>
      <c r="D183" s="4" t="n">
        <v>4</v>
      </c>
      <c r="E183" s="4" t="n">
        <v>2.25</v>
      </c>
      <c r="F183" s="4" t="n">
        <v>3180</v>
      </c>
      <c r="G183" s="4" t="n">
        <v>9600</v>
      </c>
      <c r="H183" s="4" t="n">
        <v>2</v>
      </c>
      <c r="I183" s="4" t="n">
        <v>0</v>
      </c>
      <c r="J183" s="4" t="n">
        <v>0</v>
      </c>
      <c r="K183" s="4" t="n">
        <v>3</v>
      </c>
      <c r="L183" s="4" t="n">
        <v>10</v>
      </c>
      <c r="M183" s="4" t="n">
        <v>3180</v>
      </c>
      <c r="N183" s="4" t="n">
        <v>0</v>
      </c>
      <c r="O183" s="4" t="n">
        <v>1984</v>
      </c>
      <c r="P183" s="4" t="n">
        <v>0</v>
      </c>
      <c r="Q183" s="4" t="n">
        <v>98074</v>
      </c>
      <c r="R183" s="4" t="n">
        <v>47.6313</v>
      </c>
      <c r="S183" s="4" t="n">
        <v>-122045</v>
      </c>
      <c r="T183" s="4" t="n">
        <v>2840</v>
      </c>
      <c r="U183" s="4" t="n">
        <v>10739</v>
      </c>
      <c r="W183" s="1" t="n">
        <f aca="false">C183/F183</f>
        <v>227.987421383648</v>
      </c>
      <c r="Y183" s="0" t="n">
        <f aca="false">W183&gt;$W$444</f>
        <v>0</v>
      </c>
    </row>
    <row r="184" customFormat="false" ht="15.75" hidden="false" customHeight="false" outlineLevel="0" collapsed="false">
      <c r="A184" s="4" t="n">
        <v>8562901910</v>
      </c>
      <c r="B184" s="4" t="s">
        <v>114</v>
      </c>
      <c r="C184" s="4" t="n">
        <v>815000</v>
      </c>
      <c r="D184" s="4" t="n">
        <v>3</v>
      </c>
      <c r="E184" s="4" t="n">
        <v>2.5</v>
      </c>
      <c r="F184" s="4" t="n">
        <v>2590</v>
      </c>
      <c r="G184" s="4" t="n">
        <v>21494</v>
      </c>
      <c r="H184" s="4" t="n">
        <v>2</v>
      </c>
      <c r="I184" s="4" t="n">
        <v>0</v>
      </c>
      <c r="J184" s="4" t="n">
        <v>0</v>
      </c>
      <c r="K184" s="4" t="n">
        <v>4</v>
      </c>
      <c r="L184" s="4" t="n">
        <v>8</v>
      </c>
      <c r="M184" s="4" t="n">
        <v>2590</v>
      </c>
      <c r="N184" s="4" t="n">
        <v>0</v>
      </c>
      <c r="O184" s="4" t="n">
        <v>1991</v>
      </c>
      <c r="P184" s="4" t="n">
        <v>0</v>
      </c>
      <c r="Q184" s="4" t="n">
        <v>98074</v>
      </c>
      <c r="R184" s="4" t="n">
        <v>47.6139</v>
      </c>
      <c r="S184" s="4" t="n">
        <v>-122061</v>
      </c>
      <c r="T184" s="4" t="n">
        <v>2590</v>
      </c>
      <c r="U184" s="4" t="n">
        <v>10720</v>
      </c>
      <c r="W184" s="1" t="n">
        <f aca="false">C184/F184</f>
        <v>314.671814671815</v>
      </c>
      <c r="Y184" s="0" t="n">
        <f aca="false">W184&gt;$W$444</f>
        <v>1</v>
      </c>
    </row>
    <row r="185" customFormat="false" ht="15.75" hidden="false" customHeight="false" outlineLevel="0" collapsed="false">
      <c r="A185" s="4" t="n">
        <v>7504110760</v>
      </c>
      <c r="B185" s="4" t="s">
        <v>149</v>
      </c>
      <c r="C185" s="4" t="n">
        <v>750000</v>
      </c>
      <c r="D185" s="4" t="n">
        <v>4</v>
      </c>
      <c r="E185" s="4" t="n">
        <v>2.25</v>
      </c>
      <c r="F185" s="4" t="n">
        <v>3190</v>
      </c>
      <c r="G185" s="4" t="n">
        <v>11597</v>
      </c>
      <c r="H185" s="4" t="n">
        <v>2</v>
      </c>
      <c r="I185" s="4" t="n">
        <v>0</v>
      </c>
      <c r="J185" s="4" t="n">
        <v>0</v>
      </c>
      <c r="K185" s="4" t="n">
        <v>3</v>
      </c>
      <c r="L185" s="4" t="n">
        <v>10</v>
      </c>
      <c r="M185" s="4" t="n">
        <v>2300</v>
      </c>
      <c r="N185" s="4" t="n">
        <v>890</v>
      </c>
      <c r="O185" s="4" t="n">
        <v>1984</v>
      </c>
      <c r="P185" s="4" t="n">
        <v>0</v>
      </c>
      <c r="Q185" s="4" t="n">
        <v>98074</v>
      </c>
      <c r="R185" s="4" t="n">
        <v>47.6323</v>
      </c>
      <c r="S185" s="4" t="n">
        <v>-122039</v>
      </c>
      <c r="T185" s="4" t="n">
        <v>2990</v>
      </c>
      <c r="U185" s="4" t="n">
        <v>10679</v>
      </c>
      <c r="W185" s="1" t="n">
        <f aca="false">C185/F185</f>
        <v>235.109717868339</v>
      </c>
      <c r="Y185" s="0" t="n">
        <f aca="false">W185&gt;$W$444</f>
        <v>0</v>
      </c>
    </row>
    <row r="186" customFormat="false" ht="15.75" hidden="false" customHeight="false" outlineLevel="0" collapsed="false">
      <c r="A186" s="4" t="n">
        <v>7504010590</v>
      </c>
      <c r="B186" s="4" t="s">
        <v>69</v>
      </c>
      <c r="C186" s="4" t="n">
        <v>790000</v>
      </c>
      <c r="D186" s="4" t="n">
        <v>4</v>
      </c>
      <c r="E186" s="4" t="n">
        <v>3</v>
      </c>
      <c r="F186" s="4" t="n">
        <v>3180</v>
      </c>
      <c r="G186" s="4" t="n">
        <v>12070</v>
      </c>
      <c r="H186" s="4" t="n">
        <v>2</v>
      </c>
      <c r="I186" s="4" t="n">
        <v>0</v>
      </c>
      <c r="J186" s="4" t="n">
        <v>0</v>
      </c>
      <c r="K186" s="4" t="n">
        <v>4</v>
      </c>
      <c r="L186" s="4" t="n">
        <v>9</v>
      </c>
      <c r="M186" s="4" t="n">
        <v>3180</v>
      </c>
      <c r="N186" s="4" t="n">
        <v>0</v>
      </c>
      <c r="O186" s="4" t="n">
        <v>1976</v>
      </c>
      <c r="P186" s="4" t="n">
        <v>0</v>
      </c>
      <c r="Q186" s="4" t="n">
        <v>98074</v>
      </c>
      <c r="R186" s="4" t="n">
        <v>47.6371</v>
      </c>
      <c r="S186" s="4" t="n">
        <v>-122058</v>
      </c>
      <c r="T186" s="4" t="n">
        <v>3110</v>
      </c>
      <c r="U186" s="4" t="n">
        <v>12600</v>
      </c>
      <c r="W186" s="1" t="n">
        <f aca="false">C186/F186</f>
        <v>248.427672955975</v>
      </c>
      <c r="Y186" s="0" t="n">
        <f aca="false">W186&gt;$W$444</f>
        <v>0</v>
      </c>
    </row>
    <row r="187" customFormat="false" ht="15.75" hidden="false" customHeight="false" outlineLevel="0" collapsed="false">
      <c r="A187" s="4" t="n">
        <v>8644400040</v>
      </c>
      <c r="B187" s="4" t="s">
        <v>150</v>
      </c>
      <c r="C187" s="4" t="n">
        <v>605000</v>
      </c>
      <c r="D187" s="4" t="n">
        <v>4</v>
      </c>
      <c r="E187" s="4" t="n">
        <v>2.25</v>
      </c>
      <c r="F187" s="4" t="n">
        <v>2510</v>
      </c>
      <c r="G187" s="4" t="n">
        <v>31584</v>
      </c>
      <c r="H187" s="4" t="n">
        <v>2</v>
      </c>
      <c r="I187" s="4" t="n">
        <v>0</v>
      </c>
      <c r="J187" s="4" t="n">
        <v>0</v>
      </c>
      <c r="K187" s="4" t="n">
        <v>4</v>
      </c>
      <c r="L187" s="4" t="n">
        <v>9</v>
      </c>
      <c r="M187" s="4" t="n">
        <v>2510</v>
      </c>
      <c r="N187" s="4" t="n">
        <v>0</v>
      </c>
      <c r="O187" s="4" t="n">
        <v>1979</v>
      </c>
      <c r="P187" s="4" t="n">
        <v>0</v>
      </c>
      <c r="Q187" s="4" t="n">
        <v>98074</v>
      </c>
      <c r="R187" s="4" t="n">
        <v>47.6153</v>
      </c>
      <c r="S187" s="4" t="n">
        <v>-122054</v>
      </c>
      <c r="T187" s="4" t="n">
        <v>2510</v>
      </c>
      <c r="U187" s="4" t="n">
        <v>39221</v>
      </c>
      <c r="W187" s="1" t="n">
        <f aca="false">C187/F187</f>
        <v>241.035856573705</v>
      </c>
      <c r="Y187" s="0" t="n">
        <f aca="false">W187&gt;$W$444</f>
        <v>0</v>
      </c>
    </row>
    <row r="188" customFormat="false" ht="15.75" hidden="false" customHeight="false" outlineLevel="0" collapsed="false">
      <c r="A188" s="4" t="n">
        <v>7715801030</v>
      </c>
      <c r="B188" s="4" t="s">
        <v>84</v>
      </c>
      <c r="C188" s="4" t="n">
        <v>510000</v>
      </c>
      <c r="D188" s="4" t="n">
        <v>4</v>
      </c>
      <c r="E188" s="4" t="n">
        <v>2.5</v>
      </c>
      <c r="F188" s="4" t="n">
        <v>1620</v>
      </c>
      <c r="G188" s="4" t="n">
        <v>8125</v>
      </c>
      <c r="H188" s="4" t="n">
        <v>2</v>
      </c>
      <c r="I188" s="4" t="n">
        <v>0</v>
      </c>
      <c r="J188" s="4" t="n">
        <v>0</v>
      </c>
      <c r="K188" s="4" t="n">
        <v>4</v>
      </c>
      <c r="L188" s="4" t="n">
        <v>7</v>
      </c>
      <c r="M188" s="4" t="n">
        <v>1620</v>
      </c>
      <c r="N188" s="4" t="n">
        <v>0</v>
      </c>
      <c r="O188" s="4" t="n">
        <v>1983</v>
      </c>
      <c r="P188" s="4" t="n">
        <v>0</v>
      </c>
      <c r="Q188" s="4" t="n">
        <v>98074</v>
      </c>
      <c r="R188" s="4" t="n">
        <v>47.6255</v>
      </c>
      <c r="S188" s="4" t="n">
        <v>-122059</v>
      </c>
      <c r="T188" s="4" t="n">
        <v>1480</v>
      </c>
      <c r="U188" s="4" t="n">
        <v>8120</v>
      </c>
      <c r="W188" s="1" t="n">
        <f aca="false">C188/F188</f>
        <v>314.814814814815</v>
      </c>
      <c r="Y188" s="0" t="n">
        <f aca="false">W188&gt;$W$444</f>
        <v>1</v>
      </c>
    </row>
    <row r="189" customFormat="false" ht="15.75" hidden="false" customHeight="false" outlineLevel="0" collapsed="false">
      <c r="A189" s="4" t="n">
        <v>1853081250</v>
      </c>
      <c r="B189" s="4" t="s">
        <v>151</v>
      </c>
      <c r="C189" s="4" t="n">
        <v>800000</v>
      </c>
      <c r="D189" s="4" t="n">
        <v>4</v>
      </c>
      <c r="E189" s="4" t="n">
        <v>2.75</v>
      </c>
      <c r="F189" s="4" t="n">
        <v>3120</v>
      </c>
      <c r="G189" s="4" t="n">
        <v>5000</v>
      </c>
      <c r="H189" s="4" t="n">
        <v>2</v>
      </c>
      <c r="I189" s="4" t="n">
        <v>0</v>
      </c>
      <c r="J189" s="4" t="n">
        <v>0</v>
      </c>
      <c r="K189" s="4" t="n">
        <v>3</v>
      </c>
      <c r="L189" s="4" t="n">
        <v>9</v>
      </c>
      <c r="M189" s="4" t="n">
        <v>3120</v>
      </c>
      <c r="N189" s="4" t="n">
        <v>0</v>
      </c>
      <c r="O189" s="4" t="n">
        <v>2010</v>
      </c>
      <c r="P189" s="4" t="n">
        <v>0</v>
      </c>
      <c r="Q189" s="4" t="n">
        <v>98074</v>
      </c>
      <c r="R189" s="4" t="n">
        <v>47594</v>
      </c>
      <c r="S189" s="4" t="n">
        <v>-122062</v>
      </c>
      <c r="T189" s="4" t="n">
        <v>3200</v>
      </c>
      <c r="U189" s="4" t="n">
        <v>5000</v>
      </c>
      <c r="W189" s="1" t="n">
        <f aca="false">C189/F189</f>
        <v>256.410256410256</v>
      </c>
      <c r="Y189" s="0" t="n">
        <f aca="false">W189&gt;$W$444</f>
        <v>0</v>
      </c>
    </row>
    <row r="190" customFormat="false" ht="15.75" hidden="false" customHeight="false" outlineLevel="0" collapsed="false">
      <c r="A190" s="4" t="n">
        <v>8644400180</v>
      </c>
      <c r="B190" s="4" t="s">
        <v>152</v>
      </c>
      <c r="C190" s="4" t="n">
        <v>860000</v>
      </c>
      <c r="D190" s="4" t="n">
        <v>3</v>
      </c>
      <c r="E190" s="4" t="n">
        <v>2.5</v>
      </c>
      <c r="F190" s="4" t="n">
        <v>2370</v>
      </c>
      <c r="G190" s="4" t="n">
        <v>55321</v>
      </c>
      <c r="H190" s="4" t="n">
        <v>3</v>
      </c>
      <c r="I190" s="4" t="n">
        <v>0</v>
      </c>
      <c r="J190" s="4" t="n">
        <v>0</v>
      </c>
      <c r="K190" s="4" t="n">
        <v>4</v>
      </c>
      <c r="L190" s="4" t="n">
        <v>8</v>
      </c>
      <c r="M190" s="4" t="n">
        <v>2370</v>
      </c>
      <c r="N190" s="4" t="n">
        <v>0</v>
      </c>
      <c r="O190" s="4" t="n">
        <v>1982</v>
      </c>
      <c r="P190" s="4" t="n">
        <v>0</v>
      </c>
      <c r="Q190" s="4" t="n">
        <v>98074</v>
      </c>
      <c r="R190" s="4" t="n">
        <v>47.6148</v>
      </c>
      <c r="S190" s="4" t="n">
        <v>-122057</v>
      </c>
      <c r="T190" s="4" t="n">
        <v>2590</v>
      </c>
      <c r="U190" s="4" t="n">
        <v>41553</v>
      </c>
      <c r="W190" s="1" t="n">
        <f aca="false">C190/F190</f>
        <v>362.869198312236</v>
      </c>
      <c r="Y190" s="0" t="n">
        <f aca="false">W190&gt;$W$444</f>
        <v>1</v>
      </c>
    </row>
    <row r="191" customFormat="false" ht="15.75" hidden="false" customHeight="false" outlineLevel="0" collapsed="false">
      <c r="A191" s="4" t="n">
        <v>7504100110</v>
      </c>
      <c r="B191" s="4" t="s">
        <v>153</v>
      </c>
      <c r="C191" s="4" t="n">
        <v>642000</v>
      </c>
      <c r="D191" s="4" t="n">
        <v>3</v>
      </c>
      <c r="E191" s="4" t="n">
        <v>2.5</v>
      </c>
      <c r="F191" s="4" t="n">
        <v>2670</v>
      </c>
      <c r="G191" s="4" t="n">
        <v>10082</v>
      </c>
      <c r="H191" s="4" t="n">
        <v>1</v>
      </c>
      <c r="I191" s="4" t="n">
        <v>0</v>
      </c>
      <c r="J191" s="4" t="n">
        <v>0</v>
      </c>
      <c r="K191" s="4" t="n">
        <v>3</v>
      </c>
      <c r="L191" s="4" t="n">
        <v>10</v>
      </c>
      <c r="M191" s="4" t="n">
        <v>2670</v>
      </c>
      <c r="N191" s="4" t="n">
        <v>0</v>
      </c>
      <c r="O191" s="4" t="n">
        <v>1987</v>
      </c>
      <c r="P191" s="4" t="n">
        <v>0</v>
      </c>
      <c r="Q191" s="4" t="n">
        <v>98074</v>
      </c>
      <c r="R191" s="4" t="n">
        <v>47.6359</v>
      </c>
      <c r="S191" s="4" t="n">
        <v>-122045</v>
      </c>
      <c r="T191" s="4" t="n">
        <v>2740</v>
      </c>
      <c r="U191" s="4" t="n">
        <v>10854</v>
      </c>
      <c r="W191" s="1" t="n">
        <f aca="false">C191/F191</f>
        <v>240.449438202247</v>
      </c>
      <c r="Y191" s="0" t="n">
        <f aca="false">W191&gt;$W$444</f>
        <v>0</v>
      </c>
    </row>
    <row r="192" customFormat="false" ht="15.75" hidden="false" customHeight="false" outlineLevel="0" collapsed="false">
      <c r="A192" s="4" t="n">
        <v>1939120450</v>
      </c>
      <c r="B192" s="4" t="s">
        <v>154</v>
      </c>
      <c r="C192" s="4" t="n">
        <v>657500</v>
      </c>
      <c r="D192" s="4" t="n">
        <v>3</v>
      </c>
      <c r="E192" s="4" t="n">
        <v>2.5</v>
      </c>
      <c r="F192" s="4" t="n">
        <v>2670</v>
      </c>
      <c r="G192" s="4" t="n">
        <v>10496</v>
      </c>
      <c r="H192" s="4" t="n">
        <v>2</v>
      </c>
      <c r="I192" s="4" t="n">
        <v>0</v>
      </c>
      <c r="J192" s="4" t="n">
        <v>0</v>
      </c>
      <c r="K192" s="4" t="n">
        <v>3</v>
      </c>
      <c r="L192" s="4" t="n">
        <v>9</v>
      </c>
      <c r="M192" s="4" t="n">
        <v>2670</v>
      </c>
      <c r="N192" s="4" t="n">
        <v>0</v>
      </c>
      <c r="O192" s="4" t="n">
        <v>1989</v>
      </c>
      <c r="P192" s="4" t="n">
        <v>0</v>
      </c>
      <c r="Q192" s="4" t="n">
        <v>98074</v>
      </c>
      <c r="R192" s="4" t="n">
        <v>47.6272</v>
      </c>
      <c r="S192" s="4" t="n">
        <v>-122026</v>
      </c>
      <c r="T192" s="4" t="n">
        <v>2490</v>
      </c>
      <c r="U192" s="4" t="n">
        <v>8636</v>
      </c>
      <c r="W192" s="1" t="n">
        <f aca="false">C192/F192</f>
        <v>246.25468164794</v>
      </c>
      <c r="Y192" s="0" t="n">
        <f aca="false">W192&gt;$W$444</f>
        <v>0</v>
      </c>
    </row>
    <row r="193" customFormat="false" ht="15.75" hidden="false" customHeight="false" outlineLevel="0" collapsed="false">
      <c r="A193" s="4" t="n">
        <v>8651611260</v>
      </c>
      <c r="B193" s="4" t="s">
        <v>79</v>
      </c>
      <c r="C193" s="4" t="n">
        <v>858450</v>
      </c>
      <c r="D193" s="4" t="n">
        <v>3</v>
      </c>
      <c r="E193" s="4" t="n">
        <v>4.25</v>
      </c>
      <c r="F193" s="4" t="n">
        <v>3840</v>
      </c>
      <c r="G193" s="4" t="n">
        <v>9751</v>
      </c>
      <c r="H193" s="4" t="n">
        <v>2</v>
      </c>
      <c r="I193" s="4" t="n">
        <v>0</v>
      </c>
      <c r="J193" s="4" t="n">
        <v>0</v>
      </c>
      <c r="K193" s="4" t="n">
        <v>3</v>
      </c>
      <c r="L193" s="4" t="n">
        <v>10</v>
      </c>
      <c r="M193" s="4" t="n">
        <v>3840</v>
      </c>
      <c r="N193" s="4" t="n">
        <v>0</v>
      </c>
      <c r="O193" s="4" t="n">
        <v>1998</v>
      </c>
      <c r="P193" s="4" t="n">
        <v>0</v>
      </c>
      <c r="Q193" s="4" t="n">
        <v>98074</v>
      </c>
      <c r="R193" s="4" t="n">
        <v>47.6347</v>
      </c>
      <c r="S193" s="4" t="n">
        <v>-122064</v>
      </c>
      <c r="T193" s="4" t="n">
        <v>3230</v>
      </c>
      <c r="U193" s="4" t="n">
        <v>7189</v>
      </c>
      <c r="W193" s="1" t="n">
        <f aca="false">C193/F193</f>
        <v>223.5546875</v>
      </c>
      <c r="Y193" s="0" t="n">
        <f aca="false">W193&gt;$W$444</f>
        <v>0</v>
      </c>
    </row>
    <row r="194" customFormat="false" ht="15.75" hidden="false" customHeight="false" outlineLevel="0" collapsed="false">
      <c r="A194" s="4" t="n">
        <v>629811600</v>
      </c>
      <c r="B194" s="4" t="s">
        <v>155</v>
      </c>
      <c r="C194" s="4" t="n">
        <v>672800</v>
      </c>
      <c r="D194" s="4" t="n">
        <v>4</v>
      </c>
      <c r="E194" s="4" t="n">
        <v>2.5</v>
      </c>
      <c r="F194" s="4" t="n">
        <v>2740</v>
      </c>
      <c r="G194" s="4" t="n">
        <v>10533</v>
      </c>
      <c r="H194" s="4" t="n">
        <v>2</v>
      </c>
      <c r="I194" s="4" t="n">
        <v>0</v>
      </c>
      <c r="J194" s="4" t="n">
        <v>0</v>
      </c>
      <c r="K194" s="4" t="n">
        <v>3</v>
      </c>
      <c r="L194" s="4" t="n">
        <v>9</v>
      </c>
      <c r="M194" s="4" t="n">
        <v>2740</v>
      </c>
      <c r="N194" s="4" t="n">
        <v>0</v>
      </c>
      <c r="O194" s="4" t="n">
        <v>1997</v>
      </c>
      <c r="P194" s="4" t="n">
        <v>0</v>
      </c>
      <c r="Q194" s="4" t="n">
        <v>98074</v>
      </c>
      <c r="R194" s="4" t="n">
        <v>47.6095</v>
      </c>
      <c r="S194" s="4" t="n">
        <v>-122006</v>
      </c>
      <c r="T194" s="4" t="n">
        <v>2760</v>
      </c>
      <c r="U194" s="4" t="n">
        <v>8603</v>
      </c>
      <c r="W194" s="1" t="n">
        <f aca="false">C194/F194</f>
        <v>245.547445255474</v>
      </c>
      <c r="Y194" s="0" t="n">
        <f aca="false">W194&gt;$W$444</f>
        <v>0</v>
      </c>
    </row>
    <row r="195" customFormat="false" ht="15.75" hidden="false" customHeight="false" outlineLevel="0" collapsed="false">
      <c r="A195" s="4" t="n">
        <v>9186300060</v>
      </c>
      <c r="B195" s="4" t="s">
        <v>156</v>
      </c>
      <c r="C195" s="4" t="n">
        <v>635000</v>
      </c>
      <c r="D195" s="4" t="n">
        <v>5</v>
      </c>
      <c r="E195" s="4" t="n">
        <v>3.25</v>
      </c>
      <c r="F195" s="4" t="n">
        <v>3710</v>
      </c>
      <c r="G195" s="4" t="n">
        <v>34200</v>
      </c>
      <c r="H195" s="4" t="n">
        <v>2</v>
      </c>
      <c r="I195" s="4" t="n">
        <v>0</v>
      </c>
      <c r="J195" s="4" t="n">
        <v>0</v>
      </c>
      <c r="K195" s="4" t="n">
        <v>3</v>
      </c>
      <c r="L195" s="4" t="n">
        <v>8</v>
      </c>
      <c r="M195" s="4" t="n">
        <v>2510</v>
      </c>
      <c r="N195" s="4" t="n">
        <v>1200</v>
      </c>
      <c r="O195" s="4" t="n">
        <v>1986</v>
      </c>
      <c r="P195" s="4" t="n">
        <v>0</v>
      </c>
      <c r="Q195" s="4" t="n">
        <v>98074</v>
      </c>
      <c r="R195" s="4" t="n">
        <v>47.6101</v>
      </c>
      <c r="S195" s="4" t="n">
        <v>-122047</v>
      </c>
      <c r="T195" s="4" t="n">
        <v>1720</v>
      </c>
      <c r="U195" s="4" t="n">
        <v>23100</v>
      </c>
      <c r="W195" s="1" t="n">
        <f aca="false">C195/F195</f>
        <v>171.159029649596</v>
      </c>
      <c r="Y195" s="0" t="n">
        <f aca="false">W195&gt;$W$444</f>
        <v>0</v>
      </c>
    </row>
    <row r="196" customFormat="false" ht="15.75" hidden="false" customHeight="false" outlineLevel="0" collapsed="false">
      <c r="A196" s="4" t="n">
        <v>1854900240</v>
      </c>
      <c r="B196" s="4" t="s">
        <v>53</v>
      </c>
      <c r="C196" s="4" t="n">
        <v>655000</v>
      </c>
      <c r="D196" s="4" t="n">
        <v>4</v>
      </c>
      <c r="E196" s="4" t="n">
        <v>2.5</v>
      </c>
      <c r="F196" s="4" t="n">
        <v>2990</v>
      </c>
      <c r="G196" s="4" t="n">
        <v>5669</v>
      </c>
      <c r="H196" s="4" t="n">
        <v>2</v>
      </c>
      <c r="I196" s="4" t="n">
        <v>0</v>
      </c>
      <c r="J196" s="4" t="n">
        <v>0</v>
      </c>
      <c r="K196" s="4" t="n">
        <v>3</v>
      </c>
      <c r="L196" s="4" t="n">
        <v>8</v>
      </c>
      <c r="M196" s="4" t="n">
        <v>2990</v>
      </c>
      <c r="N196" s="4" t="n">
        <v>0</v>
      </c>
      <c r="O196" s="4" t="n">
        <v>2003</v>
      </c>
      <c r="P196" s="4" t="n">
        <v>0</v>
      </c>
      <c r="Q196" s="4" t="n">
        <v>98074</v>
      </c>
      <c r="R196" s="4" t="n">
        <v>47.6119</v>
      </c>
      <c r="S196" s="4" t="n">
        <v>-122011</v>
      </c>
      <c r="T196" s="4" t="n">
        <v>3110</v>
      </c>
      <c r="U196" s="4" t="n">
        <v>5058</v>
      </c>
      <c r="W196" s="1" t="n">
        <f aca="false">C196/F196</f>
        <v>219.063545150502</v>
      </c>
      <c r="Y196" s="0" t="n">
        <f aca="false">W196&gt;$W$444</f>
        <v>0</v>
      </c>
    </row>
    <row r="197" customFormat="false" ht="15.75" hidden="false" customHeight="false" outlineLevel="0" collapsed="false">
      <c r="A197" s="4" t="n">
        <v>3525069037</v>
      </c>
      <c r="B197" s="4" t="s">
        <v>157</v>
      </c>
      <c r="C197" s="4" t="n">
        <v>920000</v>
      </c>
      <c r="D197" s="4" t="n">
        <v>3</v>
      </c>
      <c r="E197" s="4" t="n">
        <v>2.75</v>
      </c>
      <c r="F197" s="4" t="n">
        <v>2590</v>
      </c>
      <c r="G197" s="4" t="n">
        <v>223027</v>
      </c>
      <c r="H197" s="4" t="n">
        <v>2</v>
      </c>
      <c r="I197" s="4" t="n">
        <v>0</v>
      </c>
      <c r="J197" s="4" t="n">
        <v>0</v>
      </c>
      <c r="K197" s="4" t="n">
        <v>3</v>
      </c>
      <c r="L197" s="4" t="n">
        <v>9</v>
      </c>
      <c r="M197" s="4" t="n">
        <v>2590</v>
      </c>
      <c r="N197" s="4" t="n">
        <v>0</v>
      </c>
      <c r="O197" s="4" t="n">
        <v>1983</v>
      </c>
      <c r="P197" s="4" t="n">
        <v>0</v>
      </c>
      <c r="Q197" s="4" t="n">
        <v>98074</v>
      </c>
      <c r="R197" s="4" t="n">
        <v>47.6145</v>
      </c>
      <c r="S197" s="4" t="n">
        <v>-122001</v>
      </c>
      <c r="T197" s="4" t="n">
        <v>3410</v>
      </c>
      <c r="U197" s="4" t="n">
        <v>212137</v>
      </c>
      <c r="W197" s="1" t="n">
        <f aca="false">C197/F197</f>
        <v>355.212355212355</v>
      </c>
      <c r="Y197" s="0" t="n">
        <f aca="false">W197&gt;$W$444</f>
        <v>1</v>
      </c>
    </row>
    <row r="198" customFormat="false" ht="15.75" hidden="false" customHeight="false" outlineLevel="0" collapsed="false">
      <c r="A198" s="4" t="n">
        <v>1939100560</v>
      </c>
      <c r="B198" s="4" t="s">
        <v>158</v>
      </c>
      <c r="C198" s="4" t="n">
        <v>749950</v>
      </c>
      <c r="D198" s="4" t="n">
        <v>4</v>
      </c>
      <c r="E198" s="4" t="n">
        <v>2.5</v>
      </c>
      <c r="F198" s="4" t="n">
        <v>2620</v>
      </c>
      <c r="G198" s="4" t="n">
        <v>8312</v>
      </c>
      <c r="H198" s="4" t="n">
        <v>2</v>
      </c>
      <c r="I198" s="4" t="n">
        <v>0</v>
      </c>
      <c r="J198" s="4" t="n">
        <v>0</v>
      </c>
      <c r="K198" s="4" t="n">
        <v>3</v>
      </c>
      <c r="L198" s="4" t="n">
        <v>9</v>
      </c>
      <c r="M198" s="4" t="n">
        <v>2620</v>
      </c>
      <c r="N198" s="4" t="n">
        <v>0</v>
      </c>
      <c r="O198" s="4" t="n">
        <v>1990</v>
      </c>
      <c r="P198" s="4" t="n">
        <v>0</v>
      </c>
      <c r="Q198" s="4" t="n">
        <v>98074</v>
      </c>
      <c r="R198" s="4" t="n">
        <v>47.6272</v>
      </c>
      <c r="S198" s="4" t="n">
        <v>-122033</v>
      </c>
      <c r="T198" s="4" t="n">
        <v>2260</v>
      </c>
      <c r="U198" s="4" t="n">
        <v>8515</v>
      </c>
      <c r="W198" s="1" t="n">
        <f aca="false">C198/F198</f>
        <v>286.240458015267</v>
      </c>
      <c r="Y198" s="0" t="n">
        <f aca="false">W198&gt;$W$444</f>
        <v>1</v>
      </c>
    </row>
    <row r="199" customFormat="false" ht="15.75" hidden="false" customHeight="false" outlineLevel="0" collapsed="false">
      <c r="A199" s="4" t="n">
        <v>8078440140</v>
      </c>
      <c r="B199" s="4" t="s">
        <v>159</v>
      </c>
      <c r="C199" s="4" t="n">
        <v>546500</v>
      </c>
      <c r="D199" s="4" t="n">
        <v>3</v>
      </c>
      <c r="E199" s="4" t="n">
        <v>2.5</v>
      </c>
      <c r="F199" s="4" t="n">
        <v>2130</v>
      </c>
      <c r="G199" s="4" t="n">
        <v>7199</v>
      </c>
      <c r="H199" s="4" t="n">
        <v>2</v>
      </c>
      <c r="I199" s="4" t="n">
        <v>0</v>
      </c>
      <c r="J199" s="4" t="n">
        <v>0</v>
      </c>
      <c r="K199" s="4" t="n">
        <v>3</v>
      </c>
      <c r="L199" s="4" t="n">
        <v>8</v>
      </c>
      <c r="M199" s="4" t="n">
        <v>2130</v>
      </c>
      <c r="N199" s="4" t="n">
        <v>0</v>
      </c>
      <c r="O199" s="4" t="n">
        <v>1990</v>
      </c>
      <c r="P199" s="4" t="n">
        <v>0</v>
      </c>
      <c r="Q199" s="4" t="n">
        <v>98074</v>
      </c>
      <c r="R199" s="4" t="n">
        <v>47.6331</v>
      </c>
      <c r="S199" s="4" t="n">
        <v>-122027</v>
      </c>
      <c r="T199" s="4" t="n">
        <v>1890</v>
      </c>
      <c r="U199" s="4" t="n">
        <v>7546</v>
      </c>
      <c r="W199" s="1" t="n">
        <f aca="false">C199/F199</f>
        <v>256.572769953052</v>
      </c>
      <c r="Y199" s="0" t="n">
        <f aca="false">W199&gt;$W$444</f>
        <v>0</v>
      </c>
    </row>
    <row r="200" customFormat="false" ht="15.75" hidden="false" customHeight="false" outlineLevel="0" collapsed="false">
      <c r="A200" s="4" t="n">
        <v>3066410810</v>
      </c>
      <c r="B200" s="4" t="s">
        <v>160</v>
      </c>
      <c r="C200" s="4" t="n">
        <v>678000</v>
      </c>
      <c r="D200" s="4" t="n">
        <v>3</v>
      </c>
      <c r="E200" s="4" t="n">
        <v>2.25</v>
      </c>
      <c r="F200" s="4" t="n">
        <v>2730</v>
      </c>
      <c r="G200" s="4" t="n">
        <v>10675</v>
      </c>
      <c r="H200" s="4" t="n">
        <v>2</v>
      </c>
      <c r="I200" s="4" t="n">
        <v>0</v>
      </c>
      <c r="J200" s="4" t="n">
        <v>0</v>
      </c>
      <c r="K200" s="4" t="n">
        <v>3</v>
      </c>
      <c r="L200" s="4" t="n">
        <v>9</v>
      </c>
      <c r="M200" s="4" t="n">
        <v>2730</v>
      </c>
      <c r="N200" s="4" t="n">
        <v>0</v>
      </c>
      <c r="O200" s="4" t="n">
        <v>1990</v>
      </c>
      <c r="P200" s="4" t="n">
        <v>0</v>
      </c>
      <c r="Q200" s="4" t="n">
        <v>98074</v>
      </c>
      <c r="R200" s="4" t="n">
        <v>47.6289</v>
      </c>
      <c r="S200" s="4" t="n">
        <v>-122042</v>
      </c>
      <c r="T200" s="4" t="n">
        <v>2770</v>
      </c>
      <c r="U200" s="4" t="n">
        <v>10570</v>
      </c>
      <c r="W200" s="1" t="n">
        <f aca="false">C200/F200</f>
        <v>248.351648351648</v>
      </c>
      <c r="Y200" s="0" t="n">
        <f aca="false">W200&gt;$W$444</f>
        <v>0</v>
      </c>
    </row>
    <row r="201" customFormat="false" ht="15.75" hidden="false" customHeight="false" outlineLevel="0" collapsed="false">
      <c r="A201" s="4" t="n">
        <v>629810800</v>
      </c>
      <c r="B201" s="4" t="s">
        <v>144</v>
      </c>
      <c r="C201" s="4" t="n">
        <v>900000</v>
      </c>
      <c r="D201" s="4" t="n">
        <v>5</v>
      </c>
      <c r="E201" s="4" t="n">
        <v>3.75</v>
      </c>
      <c r="F201" s="4" t="n">
        <v>3870</v>
      </c>
      <c r="G201" s="4" t="n">
        <v>8225</v>
      </c>
      <c r="H201" s="4" t="n">
        <v>2</v>
      </c>
      <c r="I201" s="4" t="n">
        <v>0</v>
      </c>
      <c r="J201" s="4" t="n">
        <v>0</v>
      </c>
      <c r="K201" s="4" t="n">
        <v>3</v>
      </c>
      <c r="L201" s="4" t="n">
        <v>10</v>
      </c>
      <c r="M201" s="4" t="n">
        <v>3870</v>
      </c>
      <c r="N201" s="4" t="n">
        <v>0</v>
      </c>
      <c r="O201" s="4" t="n">
        <v>1998</v>
      </c>
      <c r="P201" s="4" t="n">
        <v>0</v>
      </c>
      <c r="Q201" s="4" t="n">
        <v>98074</v>
      </c>
      <c r="R201" s="4" t="n">
        <v>47.6078</v>
      </c>
      <c r="S201" s="4" t="n">
        <v>-122.01</v>
      </c>
      <c r="T201" s="4" t="n">
        <v>3600</v>
      </c>
      <c r="U201" s="4" t="n">
        <v>9361</v>
      </c>
      <c r="W201" s="1" t="n">
        <f aca="false">C201/F201</f>
        <v>232.558139534884</v>
      </c>
      <c r="Y201" s="0" t="n">
        <f aca="false">W201&gt;$W$444</f>
        <v>0</v>
      </c>
    </row>
    <row r="202" customFormat="false" ht="15.75" hidden="false" customHeight="false" outlineLevel="0" collapsed="false">
      <c r="A202" s="4" t="n">
        <v>3225069301</v>
      </c>
      <c r="B202" s="4" t="s">
        <v>31</v>
      </c>
      <c r="C202" s="4" t="n">
        <f aca="false">1.228*10^6</f>
        <v>1228000</v>
      </c>
      <c r="D202" s="4" t="n">
        <v>4</v>
      </c>
      <c r="E202" s="4" t="n">
        <v>2.5</v>
      </c>
      <c r="F202" s="4" t="n">
        <v>5730</v>
      </c>
      <c r="G202" s="4" t="n">
        <v>44947</v>
      </c>
      <c r="H202" s="4" t="n">
        <v>2</v>
      </c>
      <c r="I202" s="4" t="n">
        <v>0</v>
      </c>
      <c r="J202" s="4" t="n">
        <v>4</v>
      </c>
      <c r="K202" s="4" t="n">
        <v>3</v>
      </c>
      <c r="L202" s="4" t="n">
        <v>11</v>
      </c>
      <c r="M202" s="4" t="n">
        <v>4280</v>
      </c>
      <c r="N202" s="4" t="n">
        <v>1450</v>
      </c>
      <c r="O202" s="4" t="n">
        <v>1991</v>
      </c>
      <c r="P202" s="4" t="n">
        <v>0</v>
      </c>
      <c r="Q202" s="4" t="n">
        <v>98074</v>
      </c>
      <c r="R202" s="4" t="n">
        <v>47.6052</v>
      </c>
      <c r="S202" s="4" t="n">
        <v>-122064</v>
      </c>
      <c r="T202" s="4" t="n">
        <v>3310</v>
      </c>
      <c r="U202" s="4" t="n">
        <v>17628</v>
      </c>
      <c r="W202" s="1" t="n">
        <f aca="false">C202/F202</f>
        <v>214.310645724258</v>
      </c>
      <c r="Y202" s="0" t="n">
        <f aca="false">W202&gt;$W$444</f>
        <v>0</v>
      </c>
    </row>
    <row r="203" customFormat="false" ht="15.75" hidden="false" customHeight="false" outlineLevel="0" collapsed="false">
      <c r="A203" s="4" t="n">
        <v>3224600340</v>
      </c>
      <c r="B203" s="4" t="s">
        <v>103</v>
      </c>
      <c r="C203" s="4" t="n">
        <v>695000</v>
      </c>
      <c r="D203" s="4" t="n">
        <v>4</v>
      </c>
      <c r="E203" s="4" t="n">
        <v>2.5</v>
      </c>
      <c r="F203" s="4" t="n">
        <v>2790</v>
      </c>
      <c r="G203" s="4" t="n">
        <v>6540</v>
      </c>
      <c r="H203" s="4" t="n">
        <v>2</v>
      </c>
      <c r="I203" s="4" t="n">
        <v>0</v>
      </c>
      <c r="J203" s="4" t="n">
        <v>0</v>
      </c>
      <c r="K203" s="4" t="n">
        <v>3</v>
      </c>
      <c r="L203" s="4" t="n">
        <v>9</v>
      </c>
      <c r="M203" s="4" t="n">
        <v>2790</v>
      </c>
      <c r="N203" s="4" t="n">
        <v>0</v>
      </c>
      <c r="O203" s="4" t="n">
        <v>1999</v>
      </c>
      <c r="P203" s="4" t="n">
        <v>0</v>
      </c>
      <c r="Q203" s="4" t="n">
        <v>98074</v>
      </c>
      <c r="R203" s="4" t="n">
        <v>47.6087</v>
      </c>
      <c r="S203" s="4" t="n">
        <v>-122016</v>
      </c>
      <c r="T203" s="4" t="n">
        <v>2790</v>
      </c>
      <c r="U203" s="4" t="n">
        <v>6270</v>
      </c>
      <c r="W203" s="1" t="n">
        <f aca="false">C203/F203</f>
        <v>249.10394265233</v>
      </c>
      <c r="Y203" s="0" t="n">
        <f aca="false">W203&gt;$W$444</f>
        <v>0</v>
      </c>
    </row>
    <row r="204" customFormat="false" ht="15.75" hidden="false" customHeight="false" outlineLevel="0" collapsed="false">
      <c r="A204" s="4" t="n">
        <v>1592000640</v>
      </c>
      <c r="B204" s="4" t="s">
        <v>161</v>
      </c>
      <c r="C204" s="4" t="n">
        <v>570000</v>
      </c>
      <c r="D204" s="4" t="n">
        <v>3</v>
      </c>
      <c r="E204" s="4" t="n">
        <v>2.25</v>
      </c>
      <c r="F204" s="4" t="n">
        <v>2180</v>
      </c>
      <c r="G204" s="4" t="n">
        <v>9246</v>
      </c>
      <c r="H204" s="4" t="n">
        <v>2</v>
      </c>
      <c r="I204" s="4" t="n">
        <v>0</v>
      </c>
      <c r="J204" s="4" t="n">
        <v>0</v>
      </c>
      <c r="K204" s="4" t="n">
        <v>3</v>
      </c>
      <c r="L204" s="4" t="n">
        <v>9</v>
      </c>
      <c r="M204" s="4" t="n">
        <v>2180</v>
      </c>
      <c r="N204" s="4" t="n">
        <v>0</v>
      </c>
      <c r="O204" s="4" t="n">
        <v>1984</v>
      </c>
      <c r="P204" s="4" t="n">
        <v>0</v>
      </c>
      <c r="Q204" s="4" t="n">
        <v>98074</v>
      </c>
      <c r="R204" s="4" t="n">
        <v>47.6215</v>
      </c>
      <c r="S204" s="4" t="n">
        <v>-122031</v>
      </c>
      <c r="T204" s="4" t="n">
        <v>2300</v>
      </c>
      <c r="U204" s="4" t="n">
        <v>9298</v>
      </c>
      <c r="W204" s="1" t="n">
        <f aca="false">C204/F204</f>
        <v>261.467889908257</v>
      </c>
      <c r="Y204" s="0" t="n">
        <f aca="false">W204&gt;$W$444</f>
        <v>0</v>
      </c>
    </row>
    <row r="205" customFormat="false" ht="15.75" hidden="false" customHeight="false" outlineLevel="0" collapsed="false">
      <c r="A205" s="4" t="n">
        <v>6646200710</v>
      </c>
      <c r="B205" s="4" t="s">
        <v>162</v>
      </c>
      <c r="C205" s="4" t="n">
        <v>654300</v>
      </c>
      <c r="D205" s="4" t="n">
        <v>3</v>
      </c>
      <c r="E205" s="4" t="n">
        <v>2.5</v>
      </c>
      <c r="F205" s="4" t="n">
        <v>2490</v>
      </c>
      <c r="G205" s="4" t="n">
        <v>8582</v>
      </c>
      <c r="H205" s="4" t="n">
        <v>2</v>
      </c>
      <c r="I205" s="4" t="n">
        <v>0</v>
      </c>
      <c r="J205" s="4" t="n">
        <v>0</v>
      </c>
      <c r="K205" s="4" t="n">
        <v>3</v>
      </c>
      <c r="L205" s="4" t="n">
        <v>9</v>
      </c>
      <c r="M205" s="4" t="n">
        <v>2490</v>
      </c>
      <c r="N205" s="4" t="n">
        <v>0</v>
      </c>
      <c r="O205" s="4" t="n">
        <v>2000</v>
      </c>
      <c r="P205" s="4" t="n">
        <v>0</v>
      </c>
      <c r="Q205" s="4" t="n">
        <v>98074</v>
      </c>
      <c r="R205" s="4" t="n">
        <v>47625</v>
      </c>
      <c r="S205" s="4" t="n">
        <v>-122042</v>
      </c>
      <c r="T205" s="4" t="n">
        <v>2870</v>
      </c>
      <c r="U205" s="4" t="n">
        <v>7598</v>
      </c>
      <c r="W205" s="1" t="n">
        <f aca="false">C205/F205</f>
        <v>262.771084337349</v>
      </c>
      <c r="Y205" s="0" t="n">
        <f aca="false">W205&gt;$W$444</f>
        <v>0</v>
      </c>
    </row>
    <row r="206" customFormat="false" ht="15.75" hidden="false" customHeight="false" outlineLevel="0" collapsed="false">
      <c r="A206" s="4" t="n">
        <v>2025069037</v>
      </c>
      <c r="B206" s="4" t="s">
        <v>163</v>
      </c>
      <c r="C206" s="4" t="n">
        <f aca="false">1.05*10^6</f>
        <v>1050000</v>
      </c>
      <c r="D206" s="4" t="n">
        <v>4</v>
      </c>
      <c r="E206" s="4" t="n">
        <v>2.5</v>
      </c>
      <c r="F206" s="4" t="n">
        <v>3250</v>
      </c>
      <c r="G206" s="4" t="n">
        <v>48037</v>
      </c>
      <c r="H206" s="4" t="n">
        <v>1</v>
      </c>
      <c r="I206" s="4" t="n">
        <v>0</v>
      </c>
      <c r="J206" s="4" t="n">
        <v>2</v>
      </c>
      <c r="K206" s="4" t="n">
        <v>3</v>
      </c>
      <c r="L206" s="4" t="n">
        <v>8</v>
      </c>
      <c r="M206" s="4" t="n">
        <v>2030</v>
      </c>
      <c r="N206" s="4" t="n">
        <v>1220</v>
      </c>
      <c r="O206" s="4" t="n">
        <v>1985</v>
      </c>
      <c r="P206" s="4" t="n">
        <v>0</v>
      </c>
      <c r="Q206" s="4" t="n">
        <v>98074</v>
      </c>
      <c r="R206" s="4" t="n">
        <v>47.6326</v>
      </c>
      <c r="S206" s="4" t="n">
        <v>-122.07</v>
      </c>
      <c r="T206" s="4" t="n">
        <v>2970</v>
      </c>
      <c r="U206" s="4" t="n">
        <v>48037</v>
      </c>
      <c r="W206" s="1" t="n">
        <f aca="false">C206/F206</f>
        <v>323.076923076923</v>
      </c>
      <c r="Y206" s="0" t="n">
        <f aca="false">W206&gt;$W$444</f>
        <v>1</v>
      </c>
    </row>
    <row r="207" customFormat="false" ht="15.75" hidden="false" customHeight="false" outlineLevel="0" collapsed="false">
      <c r="A207" s="4" t="n">
        <v>8651611230</v>
      </c>
      <c r="B207" s="4" t="s">
        <v>51</v>
      </c>
      <c r="C207" s="4" t="n">
        <v>780000</v>
      </c>
      <c r="D207" s="4" t="n">
        <v>3</v>
      </c>
      <c r="E207" s="4" t="n">
        <v>3.5</v>
      </c>
      <c r="F207" s="4" t="n">
        <v>3190</v>
      </c>
      <c r="G207" s="4" t="n">
        <v>6776</v>
      </c>
      <c r="H207" s="4" t="n">
        <v>2</v>
      </c>
      <c r="I207" s="4" t="n">
        <v>0</v>
      </c>
      <c r="J207" s="4" t="n">
        <v>0</v>
      </c>
      <c r="K207" s="4" t="n">
        <v>3</v>
      </c>
      <c r="L207" s="4" t="n">
        <v>10</v>
      </c>
      <c r="M207" s="4" t="n">
        <v>3190</v>
      </c>
      <c r="N207" s="4" t="n">
        <v>0</v>
      </c>
      <c r="O207" s="4" t="n">
        <v>1998</v>
      </c>
      <c r="P207" s="4" t="n">
        <v>0</v>
      </c>
      <c r="Q207" s="4" t="n">
        <v>98074</v>
      </c>
      <c r="R207" s="4" t="n">
        <v>47.6348</v>
      </c>
      <c r="S207" s="4" t="n">
        <v>-122064</v>
      </c>
      <c r="T207" s="4" t="n">
        <v>3230</v>
      </c>
      <c r="U207" s="4" t="n">
        <v>7189</v>
      </c>
      <c r="W207" s="1" t="n">
        <f aca="false">C207/F207</f>
        <v>244.514106583072</v>
      </c>
      <c r="Y207" s="0" t="n">
        <f aca="false">W207&gt;$W$444</f>
        <v>0</v>
      </c>
    </row>
    <row r="208" customFormat="false" ht="15.75" hidden="false" customHeight="false" outlineLevel="0" collapsed="false">
      <c r="A208" s="4" t="n">
        <v>6600220550</v>
      </c>
      <c r="B208" s="4" t="s">
        <v>104</v>
      </c>
      <c r="C208" s="4" t="n">
        <v>495000</v>
      </c>
      <c r="D208" s="4" t="n">
        <v>3</v>
      </c>
      <c r="E208" s="4" t="n">
        <v>1.75</v>
      </c>
      <c r="F208" s="4" t="n">
        <v>1440</v>
      </c>
      <c r="G208" s="4" t="n">
        <v>11787</v>
      </c>
      <c r="H208" s="4" t="n">
        <v>1</v>
      </c>
      <c r="I208" s="4" t="n">
        <v>0</v>
      </c>
      <c r="J208" s="4" t="n">
        <v>0</v>
      </c>
      <c r="K208" s="4" t="n">
        <v>3</v>
      </c>
      <c r="L208" s="4" t="n">
        <v>8</v>
      </c>
      <c r="M208" s="4" t="n">
        <v>1440</v>
      </c>
      <c r="N208" s="4" t="n">
        <v>0</v>
      </c>
      <c r="O208" s="4" t="n">
        <v>1983</v>
      </c>
      <c r="P208" s="4" t="n">
        <v>0</v>
      </c>
      <c r="Q208" s="4" t="n">
        <v>98074</v>
      </c>
      <c r="R208" s="4" t="n">
        <v>47.6276</v>
      </c>
      <c r="S208" s="4" t="n">
        <v>-122033</v>
      </c>
      <c r="T208" s="4" t="n">
        <v>2190</v>
      </c>
      <c r="U208" s="4" t="n">
        <v>11787</v>
      </c>
      <c r="W208" s="1" t="n">
        <f aca="false">C208/F208</f>
        <v>343.75</v>
      </c>
      <c r="Y208" s="0" t="n">
        <f aca="false">W208&gt;$W$444</f>
        <v>1</v>
      </c>
    </row>
    <row r="209" customFormat="false" ht="15.75" hidden="false" customHeight="false" outlineLevel="0" collapsed="false">
      <c r="A209" s="4" t="n">
        <v>1829300270</v>
      </c>
      <c r="B209" s="4" t="s">
        <v>33</v>
      </c>
      <c r="C209" s="4" t="n">
        <v>715000</v>
      </c>
      <c r="D209" s="4" t="n">
        <v>4</v>
      </c>
      <c r="E209" s="4" t="n">
        <v>2.5</v>
      </c>
      <c r="F209" s="4" t="n">
        <v>2780</v>
      </c>
      <c r="G209" s="4" t="n">
        <v>13521</v>
      </c>
      <c r="H209" s="4" t="n">
        <v>2</v>
      </c>
      <c r="I209" s="4" t="n">
        <v>0</v>
      </c>
      <c r="J209" s="4" t="n">
        <v>0</v>
      </c>
      <c r="K209" s="4" t="n">
        <v>3</v>
      </c>
      <c r="L209" s="4" t="n">
        <v>10</v>
      </c>
      <c r="M209" s="4" t="n">
        <v>2780</v>
      </c>
      <c r="N209" s="4" t="n">
        <v>0</v>
      </c>
      <c r="O209" s="4" t="n">
        <v>1987</v>
      </c>
      <c r="P209" s="4" t="n">
        <v>0</v>
      </c>
      <c r="Q209" s="4" t="n">
        <v>98074</v>
      </c>
      <c r="R209" s="4" t="n">
        <v>47.6374</v>
      </c>
      <c r="S209" s="4" t="n">
        <v>-122042</v>
      </c>
      <c r="T209" s="4" t="n">
        <v>2980</v>
      </c>
      <c r="U209" s="4" t="n">
        <v>11454</v>
      </c>
      <c r="W209" s="1" t="n">
        <f aca="false">C209/F209</f>
        <v>257.194244604317</v>
      </c>
      <c r="Y209" s="0" t="n">
        <f aca="false">W209&gt;$W$444</f>
        <v>0</v>
      </c>
    </row>
    <row r="210" customFormat="false" ht="15.75" hidden="false" customHeight="false" outlineLevel="0" collapsed="false">
      <c r="A210" s="4" t="n">
        <v>8078460070</v>
      </c>
      <c r="B210" s="4" t="s">
        <v>60</v>
      </c>
      <c r="C210" s="4" t="n">
        <v>640000</v>
      </c>
      <c r="D210" s="4" t="n">
        <v>3</v>
      </c>
      <c r="E210" s="4" t="n">
        <v>2.5</v>
      </c>
      <c r="F210" s="4" t="n">
        <v>2140</v>
      </c>
      <c r="G210" s="4" t="n">
        <v>8925</v>
      </c>
      <c r="H210" s="4" t="n">
        <v>2</v>
      </c>
      <c r="I210" s="4" t="n">
        <v>0</v>
      </c>
      <c r="J210" s="4" t="n">
        <v>0</v>
      </c>
      <c r="K210" s="4" t="n">
        <v>3</v>
      </c>
      <c r="L210" s="4" t="n">
        <v>8</v>
      </c>
      <c r="M210" s="4" t="n">
        <v>2140</v>
      </c>
      <c r="N210" s="4" t="n">
        <v>0</v>
      </c>
      <c r="O210" s="4" t="n">
        <v>1991</v>
      </c>
      <c r="P210" s="4" t="n">
        <v>0</v>
      </c>
      <c r="Q210" s="4" t="n">
        <v>98074</v>
      </c>
      <c r="R210" s="4" t="n">
        <v>47.6314</v>
      </c>
      <c r="S210" s="4" t="n">
        <v>-122027</v>
      </c>
      <c r="T210" s="4" t="n">
        <v>2310</v>
      </c>
      <c r="U210" s="4" t="n">
        <v>8956</v>
      </c>
      <c r="W210" s="1" t="n">
        <f aca="false">C210/F210</f>
        <v>299.065420560748</v>
      </c>
      <c r="Y210" s="0" t="n">
        <f aca="false">W210&gt;$W$444</f>
        <v>1</v>
      </c>
    </row>
    <row r="211" customFormat="false" ht="15.75" hidden="false" customHeight="false" outlineLevel="0" collapsed="false">
      <c r="A211" s="4" t="n">
        <v>3578400270</v>
      </c>
      <c r="B211" s="4" t="s">
        <v>43</v>
      </c>
      <c r="C211" s="4" t="n">
        <v>430000</v>
      </c>
      <c r="D211" s="4" t="n">
        <v>3</v>
      </c>
      <c r="E211" s="4" t="n">
        <v>1.75</v>
      </c>
      <c r="F211" s="4" t="n">
        <v>1300</v>
      </c>
      <c r="G211" s="4" t="n">
        <v>12731</v>
      </c>
      <c r="H211" s="4" t="n">
        <v>1</v>
      </c>
      <c r="I211" s="4" t="n">
        <v>0</v>
      </c>
      <c r="J211" s="4" t="n">
        <v>0</v>
      </c>
      <c r="K211" s="4" t="n">
        <v>3</v>
      </c>
      <c r="L211" s="4" t="n">
        <v>8</v>
      </c>
      <c r="M211" s="4" t="n">
        <v>1300</v>
      </c>
      <c r="N211" s="4" t="n">
        <v>0</v>
      </c>
      <c r="O211" s="4" t="n">
        <v>1981</v>
      </c>
      <c r="P211" s="4" t="n">
        <v>0</v>
      </c>
      <c r="Q211" s="4" t="n">
        <v>98074</v>
      </c>
      <c r="R211" s="4" t="n">
        <v>47.6236</v>
      </c>
      <c r="S211" s="4" t="n">
        <v>-122.04</v>
      </c>
      <c r="T211" s="4" t="n">
        <v>1700</v>
      </c>
      <c r="U211" s="4" t="n">
        <v>13556</v>
      </c>
      <c r="W211" s="1" t="n">
        <f aca="false">C211/F211</f>
        <v>330.769230769231</v>
      </c>
      <c r="Y211" s="0" t="n">
        <f aca="false">W211&gt;$W$444</f>
        <v>1</v>
      </c>
    </row>
    <row r="212" customFormat="false" ht="15.75" hidden="false" customHeight="false" outlineLevel="0" collapsed="false">
      <c r="A212" s="4" t="n">
        <v>2725069157</v>
      </c>
      <c r="B212" s="4" t="s">
        <v>38</v>
      </c>
      <c r="C212" s="4" t="n">
        <v>883000</v>
      </c>
      <c r="D212" s="4" t="n">
        <v>4</v>
      </c>
      <c r="E212" s="4" t="n">
        <v>2.5</v>
      </c>
      <c r="F212" s="4" t="n">
        <v>3670</v>
      </c>
      <c r="G212" s="4" t="n">
        <v>54450</v>
      </c>
      <c r="H212" s="4" t="n">
        <v>2</v>
      </c>
      <c r="I212" s="4" t="n">
        <v>0</v>
      </c>
      <c r="J212" s="4" t="n">
        <v>0</v>
      </c>
      <c r="K212" s="4" t="n">
        <v>3</v>
      </c>
      <c r="L212" s="4" t="n">
        <v>10</v>
      </c>
      <c r="M212" s="4" t="n">
        <v>3670</v>
      </c>
      <c r="N212" s="4" t="n">
        <v>0</v>
      </c>
      <c r="O212" s="4" t="n">
        <v>1999</v>
      </c>
      <c r="P212" s="4" t="n">
        <v>0</v>
      </c>
      <c r="Q212" s="4" t="n">
        <v>98074</v>
      </c>
      <c r="R212" s="4" t="n">
        <v>47.6211</v>
      </c>
      <c r="S212" s="4" t="n">
        <v>-122016</v>
      </c>
      <c r="T212" s="4" t="n">
        <v>2900</v>
      </c>
      <c r="U212" s="4" t="n">
        <v>49658</v>
      </c>
      <c r="W212" s="1" t="n">
        <f aca="false">C212/F212</f>
        <v>240.599455040872</v>
      </c>
      <c r="Y212" s="0" t="n">
        <f aca="false">W212&gt;$W$444</f>
        <v>0</v>
      </c>
    </row>
    <row r="213" customFormat="false" ht="15.75" hidden="false" customHeight="false" outlineLevel="0" collapsed="false">
      <c r="A213" s="4" t="n">
        <v>7504000510</v>
      </c>
      <c r="B213" s="4" t="s">
        <v>164</v>
      </c>
      <c r="C213" s="4" t="n">
        <v>750000</v>
      </c>
      <c r="D213" s="4" t="n">
        <v>5</v>
      </c>
      <c r="E213" s="4" t="n">
        <v>2.75</v>
      </c>
      <c r="F213" s="4" t="n">
        <v>3330</v>
      </c>
      <c r="G213" s="4" t="n">
        <v>12408</v>
      </c>
      <c r="H213" s="4" t="n">
        <v>1</v>
      </c>
      <c r="I213" s="4" t="n">
        <v>0</v>
      </c>
      <c r="J213" s="4" t="n">
        <v>0</v>
      </c>
      <c r="K213" s="4" t="n">
        <v>3</v>
      </c>
      <c r="L213" s="4" t="n">
        <v>10</v>
      </c>
      <c r="M213" s="4" t="n">
        <v>1740</v>
      </c>
      <c r="N213" s="4" t="n">
        <v>1590</v>
      </c>
      <c r="O213" s="4" t="n">
        <v>1976</v>
      </c>
      <c r="P213" s="4" t="n">
        <v>0</v>
      </c>
      <c r="Q213" s="4" t="n">
        <v>98074</v>
      </c>
      <c r="R213" s="4" t="n">
        <v>47.6318</v>
      </c>
      <c r="S213" s="4" t="n">
        <v>-122058</v>
      </c>
      <c r="T213" s="4" t="n">
        <v>2780</v>
      </c>
      <c r="U213" s="4" t="n">
        <v>12000</v>
      </c>
      <c r="W213" s="1" t="n">
        <f aca="false">C213/F213</f>
        <v>225.225225225225</v>
      </c>
      <c r="Y213" s="0" t="n">
        <f aca="false">W213&gt;$W$444</f>
        <v>0</v>
      </c>
    </row>
    <row r="214" customFormat="false" ht="15.75" hidden="false" customHeight="false" outlineLevel="0" collapsed="false">
      <c r="A214" s="4" t="n">
        <v>8961970560</v>
      </c>
      <c r="B214" s="4" t="s">
        <v>36</v>
      </c>
      <c r="C214" s="4" t="n">
        <v>603000</v>
      </c>
      <c r="D214" s="4" t="n">
        <v>4</v>
      </c>
      <c r="E214" s="4" t="n">
        <v>2.5</v>
      </c>
      <c r="F214" s="4" t="n">
        <v>2670</v>
      </c>
      <c r="G214" s="4" t="n">
        <v>5895</v>
      </c>
      <c r="H214" s="4" t="n">
        <v>2</v>
      </c>
      <c r="I214" s="4" t="n">
        <v>0</v>
      </c>
      <c r="J214" s="4" t="n">
        <v>0</v>
      </c>
      <c r="K214" s="4" t="n">
        <v>3</v>
      </c>
      <c r="L214" s="4" t="n">
        <v>8</v>
      </c>
      <c r="M214" s="4" t="n">
        <v>2670</v>
      </c>
      <c r="N214" s="4" t="n">
        <v>0</v>
      </c>
      <c r="O214" s="4" t="n">
        <v>1999</v>
      </c>
      <c r="P214" s="4" t="n">
        <v>0</v>
      </c>
      <c r="Q214" s="4" t="n">
        <v>98074</v>
      </c>
      <c r="R214" s="4" t="n">
        <v>47.6066</v>
      </c>
      <c r="S214" s="4" t="n">
        <v>-122016</v>
      </c>
      <c r="T214" s="4" t="n">
        <v>2820</v>
      </c>
      <c r="U214" s="4" t="n">
        <v>6531</v>
      </c>
      <c r="W214" s="1" t="n">
        <f aca="false">C214/F214</f>
        <v>225.842696629213</v>
      </c>
      <c r="Y214" s="0" t="n">
        <f aca="false">W214&gt;$W$444</f>
        <v>0</v>
      </c>
    </row>
    <row r="215" customFormat="false" ht="15.75" hidden="false" customHeight="false" outlineLevel="0" collapsed="false">
      <c r="A215" s="4" t="n">
        <v>3066400710</v>
      </c>
      <c r="B215" s="4" t="s">
        <v>165</v>
      </c>
      <c r="C215" s="4" t="n">
        <v>720000</v>
      </c>
      <c r="D215" s="4" t="n">
        <v>3</v>
      </c>
      <c r="E215" s="4" t="n">
        <v>2.5</v>
      </c>
      <c r="F215" s="4" t="n">
        <v>2520</v>
      </c>
      <c r="G215" s="4" t="n">
        <v>10012</v>
      </c>
      <c r="H215" s="4" t="n">
        <v>2</v>
      </c>
      <c r="I215" s="4" t="n">
        <v>0</v>
      </c>
      <c r="J215" s="4" t="n">
        <v>0</v>
      </c>
      <c r="K215" s="4" t="n">
        <v>3</v>
      </c>
      <c r="L215" s="4" t="n">
        <v>10</v>
      </c>
      <c r="M215" s="4" t="n">
        <v>2520</v>
      </c>
      <c r="N215" s="4" t="n">
        <v>0</v>
      </c>
      <c r="O215" s="4" t="n">
        <v>1987</v>
      </c>
      <c r="P215" s="4" t="n">
        <v>0</v>
      </c>
      <c r="Q215" s="4" t="n">
        <v>98074</v>
      </c>
      <c r="R215" s="4" t="n">
        <v>47.6295</v>
      </c>
      <c r="S215" s="4" t="n">
        <v>-122051</v>
      </c>
      <c r="T215" s="4" t="n">
        <v>2680</v>
      </c>
      <c r="U215" s="4" t="n">
        <v>10071</v>
      </c>
      <c r="W215" s="1" t="n">
        <f aca="false">C215/F215</f>
        <v>285.714285714286</v>
      </c>
      <c r="Y215" s="0" t="n">
        <f aca="false">W215&gt;$W$444</f>
        <v>1</v>
      </c>
    </row>
    <row r="216" customFormat="false" ht="15.75" hidden="false" customHeight="false" outlineLevel="0" collapsed="false">
      <c r="A216" s="4" t="n">
        <v>1954400060</v>
      </c>
      <c r="B216" s="4" t="s">
        <v>166</v>
      </c>
      <c r="C216" s="4" t="n">
        <v>515000</v>
      </c>
      <c r="D216" s="4" t="n">
        <v>3</v>
      </c>
      <c r="E216" s="4" t="n">
        <v>2.5</v>
      </c>
      <c r="F216" s="4" t="n">
        <v>1790</v>
      </c>
      <c r="G216" s="4" t="n">
        <v>7167</v>
      </c>
      <c r="H216" s="4" t="n">
        <v>2</v>
      </c>
      <c r="I216" s="4" t="n">
        <v>0</v>
      </c>
      <c r="J216" s="4" t="n">
        <v>0</v>
      </c>
      <c r="K216" s="4" t="n">
        <v>3</v>
      </c>
      <c r="L216" s="4" t="n">
        <v>8</v>
      </c>
      <c r="M216" s="4" t="n">
        <v>1790</v>
      </c>
      <c r="N216" s="4" t="n">
        <v>0</v>
      </c>
      <c r="O216" s="4" t="n">
        <v>1989</v>
      </c>
      <c r="P216" s="4" t="n">
        <v>0</v>
      </c>
      <c r="Q216" s="4" t="n">
        <v>98074</v>
      </c>
      <c r="R216" s="4" t="n">
        <v>47.6176</v>
      </c>
      <c r="S216" s="4" t="n">
        <v>-122045</v>
      </c>
      <c r="T216" s="4" t="n">
        <v>1680</v>
      </c>
      <c r="U216" s="4" t="n">
        <v>7418</v>
      </c>
      <c r="W216" s="1" t="n">
        <f aca="false">C216/F216</f>
        <v>287.709497206704</v>
      </c>
      <c r="Y216" s="0" t="n">
        <f aca="false">W216&gt;$W$444</f>
        <v>1</v>
      </c>
    </row>
    <row r="217" customFormat="false" ht="15.75" hidden="false" customHeight="false" outlineLevel="0" collapsed="false">
      <c r="A217" s="4" t="n">
        <v>7715801090</v>
      </c>
      <c r="B217" s="4" t="s">
        <v>113</v>
      </c>
      <c r="C217" s="4" t="n">
        <v>429000</v>
      </c>
      <c r="D217" s="4" t="n">
        <v>3</v>
      </c>
      <c r="E217" s="4" t="n">
        <v>2.5</v>
      </c>
      <c r="F217" s="4" t="n">
        <v>1430</v>
      </c>
      <c r="G217" s="4" t="n">
        <v>9240</v>
      </c>
      <c r="H217" s="4" t="n">
        <v>2</v>
      </c>
      <c r="I217" s="4" t="n">
        <v>0</v>
      </c>
      <c r="J217" s="4" t="n">
        <v>0</v>
      </c>
      <c r="K217" s="4" t="n">
        <v>3</v>
      </c>
      <c r="L217" s="4" t="n">
        <v>7</v>
      </c>
      <c r="M217" s="4" t="n">
        <v>1430</v>
      </c>
      <c r="N217" s="4" t="n">
        <v>0</v>
      </c>
      <c r="O217" s="4" t="n">
        <v>1984</v>
      </c>
      <c r="P217" s="4" t="n">
        <v>0</v>
      </c>
      <c r="Q217" s="4" t="n">
        <v>98074</v>
      </c>
      <c r="R217" s="4" t="n">
        <v>47.6258</v>
      </c>
      <c r="S217" s="4" t="n">
        <v>-122058</v>
      </c>
      <c r="T217" s="4" t="n">
        <v>1480</v>
      </c>
      <c r="U217" s="4" t="n">
        <v>8125</v>
      </c>
      <c r="W217" s="1" t="n">
        <f aca="false">C217/F217</f>
        <v>300</v>
      </c>
      <c r="Y217" s="0" t="n">
        <f aca="false">W217&gt;$W$444</f>
        <v>1</v>
      </c>
    </row>
    <row r="218" customFormat="false" ht="15.75" hidden="false" customHeight="false" outlineLevel="0" collapsed="false">
      <c r="A218" s="4" t="n">
        <v>8078460320</v>
      </c>
      <c r="B218" s="4" t="s">
        <v>101</v>
      </c>
      <c r="C218" s="4" t="n">
        <v>598850</v>
      </c>
      <c r="D218" s="4" t="n">
        <v>4</v>
      </c>
      <c r="E218" s="4" t="n">
        <v>2.5</v>
      </c>
      <c r="F218" s="4" t="n">
        <v>2350</v>
      </c>
      <c r="G218" s="4" t="n">
        <v>7245</v>
      </c>
      <c r="H218" s="4" t="n">
        <v>2</v>
      </c>
      <c r="I218" s="4" t="n">
        <v>0</v>
      </c>
      <c r="J218" s="4" t="n">
        <v>0</v>
      </c>
      <c r="K218" s="4" t="n">
        <v>3</v>
      </c>
      <c r="L218" s="4" t="n">
        <v>8</v>
      </c>
      <c r="M218" s="4" t="n">
        <v>2350</v>
      </c>
      <c r="N218" s="4" t="n">
        <v>0</v>
      </c>
      <c r="O218" s="4" t="n">
        <v>1993</v>
      </c>
      <c r="P218" s="4" t="n">
        <v>0</v>
      </c>
      <c r="Q218" s="4" t="n">
        <v>98074</v>
      </c>
      <c r="R218" s="4" t="n">
        <v>47.6318</v>
      </c>
      <c r="S218" s="4" t="n">
        <v>-122023</v>
      </c>
      <c r="T218" s="4" t="n">
        <v>2350</v>
      </c>
      <c r="U218" s="4" t="n">
        <v>9419</v>
      </c>
      <c r="W218" s="1" t="n">
        <f aca="false">C218/F218</f>
        <v>254.829787234043</v>
      </c>
      <c r="Y218" s="0" t="n">
        <f aca="false">W218&gt;$W$444</f>
        <v>0</v>
      </c>
    </row>
    <row r="219" customFormat="false" ht="15.75" hidden="false" customHeight="false" outlineLevel="0" collapsed="false">
      <c r="A219" s="4" t="n">
        <v>8651500710</v>
      </c>
      <c r="B219" s="4" t="s">
        <v>167</v>
      </c>
      <c r="C219" s="4" t="n">
        <v>608700</v>
      </c>
      <c r="D219" s="4" t="n">
        <v>4</v>
      </c>
      <c r="E219" s="4" t="n">
        <v>2.5</v>
      </c>
      <c r="F219" s="4" t="n">
        <v>2260</v>
      </c>
      <c r="G219" s="4" t="n">
        <v>9696</v>
      </c>
      <c r="H219" s="4" t="n">
        <v>1</v>
      </c>
      <c r="I219" s="4" t="n">
        <v>0</v>
      </c>
      <c r="J219" s="4" t="n">
        <v>0</v>
      </c>
      <c r="K219" s="4" t="n">
        <v>3</v>
      </c>
      <c r="L219" s="4" t="n">
        <v>9</v>
      </c>
      <c r="M219" s="4" t="n">
        <v>2260</v>
      </c>
      <c r="N219" s="4" t="n">
        <v>0</v>
      </c>
      <c r="O219" s="4" t="n">
        <v>1983</v>
      </c>
      <c r="P219" s="4" t="n">
        <v>0</v>
      </c>
      <c r="Q219" s="4" t="n">
        <v>98074</v>
      </c>
      <c r="R219" s="4" t="n">
        <v>47643</v>
      </c>
      <c r="S219" s="4" t="n">
        <v>-122066</v>
      </c>
      <c r="T219" s="4" t="n">
        <v>2400</v>
      </c>
      <c r="U219" s="4" t="n">
        <v>12111</v>
      </c>
      <c r="W219" s="1" t="n">
        <f aca="false">C219/F219</f>
        <v>269.336283185841</v>
      </c>
      <c r="Y219" s="0" t="n">
        <f aca="false">W219&gt;$W$444</f>
        <v>1</v>
      </c>
    </row>
    <row r="220" customFormat="false" ht="15.75" hidden="false" customHeight="false" outlineLevel="0" collapsed="false">
      <c r="A220" s="4" t="n">
        <v>8562900310</v>
      </c>
      <c r="B220" s="4" t="s">
        <v>38</v>
      </c>
      <c r="C220" s="4" t="n">
        <v>615000</v>
      </c>
      <c r="D220" s="4" t="n">
        <v>3</v>
      </c>
      <c r="E220" s="4" t="n">
        <v>1.75</v>
      </c>
      <c r="F220" s="4" t="n">
        <v>2350</v>
      </c>
      <c r="G220" s="4" t="n">
        <v>20820</v>
      </c>
      <c r="H220" s="4" t="n">
        <v>1</v>
      </c>
      <c r="I220" s="4" t="n">
        <v>0</v>
      </c>
      <c r="J220" s="4" t="n">
        <v>0</v>
      </c>
      <c r="K220" s="4" t="n">
        <v>4</v>
      </c>
      <c r="L220" s="4" t="n">
        <v>8</v>
      </c>
      <c r="M220" s="4" t="n">
        <v>1800</v>
      </c>
      <c r="N220" s="4" t="n">
        <v>550</v>
      </c>
      <c r="O220" s="4" t="n">
        <v>1978</v>
      </c>
      <c r="P220" s="4" t="n">
        <v>0</v>
      </c>
      <c r="Q220" s="4" t="n">
        <v>98074</v>
      </c>
      <c r="R220" s="4" t="n">
        <v>47.6095</v>
      </c>
      <c r="S220" s="4" t="n">
        <v>-122059</v>
      </c>
      <c r="T220" s="4" t="n">
        <v>2040</v>
      </c>
      <c r="U220" s="4" t="n">
        <v>10800</v>
      </c>
      <c r="W220" s="1" t="n">
        <f aca="false">C220/F220</f>
        <v>261.702127659574</v>
      </c>
      <c r="Y220" s="0" t="n">
        <f aca="false">W220&gt;$W$444</f>
        <v>0</v>
      </c>
    </row>
    <row r="221" customFormat="false" ht="15.75" hidden="false" customHeight="false" outlineLevel="0" collapsed="false">
      <c r="A221" s="4" t="n">
        <v>3575302397</v>
      </c>
      <c r="B221" s="4" t="s">
        <v>111</v>
      </c>
      <c r="C221" s="4" t="n">
        <v>580000</v>
      </c>
      <c r="D221" s="4" t="n">
        <v>3</v>
      </c>
      <c r="E221" s="4" t="n">
        <v>2.5</v>
      </c>
      <c r="F221" s="4" t="n">
        <v>1910</v>
      </c>
      <c r="G221" s="4" t="n">
        <v>11550</v>
      </c>
      <c r="H221" s="4" t="n">
        <v>1.5</v>
      </c>
      <c r="I221" s="4" t="n">
        <v>0</v>
      </c>
      <c r="J221" s="4" t="n">
        <v>0</v>
      </c>
      <c r="K221" s="4" t="n">
        <v>3</v>
      </c>
      <c r="L221" s="4" t="n">
        <v>8</v>
      </c>
      <c r="M221" s="4" t="n">
        <v>1910</v>
      </c>
      <c r="N221" s="4" t="n">
        <v>0</v>
      </c>
      <c r="O221" s="4" t="n">
        <v>2003</v>
      </c>
      <c r="P221" s="4" t="n">
        <v>0</v>
      </c>
      <c r="Q221" s="4" t="n">
        <v>98074</v>
      </c>
      <c r="R221" s="4" t="n">
        <v>47.6213</v>
      </c>
      <c r="S221" s="4" t="n">
        <v>-122064</v>
      </c>
      <c r="T221" s="4" t="n">
        <v>2230</v>
      </c>
      <c r="U221" s="4" t="n">
        <v>11550</v>
      </c>
      <c r="W221" s="1" t="n">
        <f aca="false">C221/F221</f>
        <v>303.664921465969</v>
      </c>
      <c r="Y221" s="0" t="n">
        <f aca="false">W221&gt;$W$444</f>
        <v>1</v>
      </c>
    </row>
    <row r="222" customFormat="false" ht="15.75" hidden="false" customHeight="false" outlineLevel="0" collapsed="false">
      <c r="A222" s="4" t="n">
        <v>1954430390</v>
      </c>
      <c r="B222" s="4" t="s">
        <v>65</v>
      </c>
      <c r="C222" s="4" t="n">
        <v>575000</v>
      </c>
      <c r="D222" s="4" t="n">
        <v>4</v>
      </c>
      <c r="E222" s="4" t="n">
        <v>2.5</v>
      </c>
      <c r="F222" s="4" t="n">
        <v>2400</v>
      </c>
      <c r="G222" s="4" t="n">
        <v>6137</v>
      </c>
      <c r="H222" s="4" t="n">
        <v>2</v>
      </c>
      <c r="I222" s="4" t="n">
        <v>0</v>
      </c>
      <c r="J222" s="4" t="n">
        <v>0</v>
      </c>
      <c r="K222" s="4" t="n">
        <v>3</v>
      </c>
      <c r="L222" s="4" t="n">
        <v>8</v>
      </c>
      <c r="M222" s="4" t="n">
        <v>2400</v>
      </c>
      <c r="N222" s="4" t="n">
        <v>0</v>
      </c>
      <c r="O222" s="4" t="n">
        <v>1990</v>
      </c>
      <c r="P222" s="4" t="n">
        <v>0</v>
      </c>
      <c r="Q222" s="4" t="n">
        <v>98074</v>
      </c>
      <c r="R222" s="4" t="n">
        <v>47.6187</v>
      </c>
      <c r="S222" s="4" t="n">
        <v>-122.04</v>
      </c>
      <c r="T222" s="4" t="n">
        <v>2120</v>
      </c>
      <c r="U222" s="4" t="n">
        <v>7468</v>
      </c>
      <c r="W222" s="1" t="n">
        <f aca="false">C222/F222</f>
        <v>239.583333333333</v>
      </c>
      <c r="Y222" s="0" t="n">
        <f aca="false">W222&gt;$W$444</f>
        <v>0</v>
      </c>
    </row>
    <row r="223" customFormat="false" ht="15.75" hidden="false" customHeight="false" outlineLevel="0" collapsed="false">
      <c r="A223" s="4" t="n">
        <v>7504400710</v>
      </c>
      <c r="B223" s="4" t="s">
        <v>168</v>
      </c>
      <c r="C223" s="4" t="n">
        <v>420000</v>
      </c>
      <c r="D223" s="4" t="n">
        <v>4</v>
      </c>
      <c r="E223" s="4" t="n">
        <v>1.75</v>
      </c>
      <c r="F223" s="4" t="n">
        <v>2380</v>
      </c>
      <c r="G223" s="4" t="n">
        <v>15324</v>
      </c>
      <c r="H223" s="4" t="n">
        <v>1</v>
      </c>
      <c r="I223" s="4" t="n">
        <v>0</v>
      </c>
      <c r="J223" s="4" t="n">
        <v>0</v>
      </c>
      <c r="K223" s="4" t="n">
        <v>3</v>
      </c>
      <c r="L223" s="4" t="n">
        <v>8</v>
      </c>
      <c r="M223" s="4" t="n">
        <v>1610</v>
      </c>
      <c r="N223" s="4" t="n">
        <v>770</v>
      </c>
      <c r="O223" s="4" t="n">
        <v>1978</v>
      </c>
      <c r="P223" s="4" t="n">
        <v>0</v>
      </c>
      <c r="Q223" s="4" t="n">
        <v>98074</v>
      </c>
      <c r="R223" s="4" t="n">
        <v>47.6262</v>
      </c>
      <c r="S223" s="4" t="n">
        <v>-122049</v>
      </c>
      <c r="T223" s="4" t="n">
        <v>2540</v>
      </c>
      <c r="U223" s="4" t="n">
        <v>12608</v>
      </c>
      <c r="W223" s="1" t="n">
        <f aca="false">C223/F223</f>
        <v>176.470588235294</v>
      </c>
      <c r="Y223" s="0" t="n">
        <f aca="false">W223&gt;$W$444</f>
        <v>0</v>
      </c>
    </row>
    <row r="224" customFormat="false" ht="15.75" hidden="false" customHeight="false" outlineLevel="0" collapsed="false">
      <c r="A224" s="4" t="n">
        <v>6817800510</v>
      </c>
      <c r="B224" s="4" t="s">
        <v>76</v>
      </c>
      <c r="C224" s="4" t="n">
        <v>372500</v>
      </c>
      <c r="D224" s="4" t="n">
        <v>3</v>
      </c>
      <c r="E224" s="4" t="n">
        <v>1.5</v>
      </c>
      <c r="F224" s="4" t="n">
        <v>1180</v>
      </c>
      <c r="G224" s="4" t="n">
        <v>12324</v>
      </c>
      <c r="H224" s="4" t="n">
        <v>1</v>
      </c>
      <c r="I224" s="4" t="n">
        <v>0</v>
      </c>
      <c r="J224" s="4" t="n">
        <v>0</v>
      </c>
      <c r="K224" s="4" t="n">
        <v>3</v>
      </c>
      <c r="L224" s="4" t="n">
        <v>7</v>
      </c>
      <c r="M224" s="4" t="n">
        <v>800</v>
      </c>
      <c r="N224" s="4" t="n">
        <v>380</v>
      </c>
      <c r="O224" s="4" t="n">
        <v>1981</v>
      </c>
      <c r="P224" s="4" t="n">
        <v>0</v>
      </c>
      <c r="Q224" s="4" t="n">
        <v>98074</v>
      </c>
      <c r="R224" s="4" t="n">
        <v>47.6337</v>
      </c>
      <c r="S224" s="4" t="n">
        <v>-122032</v>
      </c>
      <c r="T224" s="4" t="n">
        <v>1280</v>
      </c>
      <c r="U224" s="4" t="n">
        <v>11371</v>
      </c>
      <c r="W224" s="1" t="n">
        <f aca="false">C224/F224</f>
        <v>315.677966101695</v>
      </c>
      <c r="Y224" s="0" t="n">
        <f aca="false">W224&gt;$W$444</f>
        <v>1</v>
      </c>
    </row>
    <row r="225" customFormat="false" ht="15.75" hidden="false" customHeight="false" outlineLevel="0" collapsed="false">
      <c r="A225" s="4" t="n">
        <v>8651480550</v>
      </c>
      <c r="B225" s="4" t="s">
        <v>43</v>
      </c>
      <c r="C225" s="4" t="n">
        <v>600000</v>
      </c>
      <c r="D225" s="4" t="n">
        <v>3</v>
      </c>
      <c r="E225" s="4" t="n">
        <v>2.5</v>
      </c>
      <c r="F225" s="4" t="n">
        <v>2260</v>
      </c>
      <c r="G225" s="4" t="n">
        <v>10153</v>
      </c>
      <c r="H225" s="4" t="n">
        <v>2</v>
      </c>
      <c r="I225" s="4" t="n">
        <v>0</v>
      </c>
      <c r="J225" s="4" t="n">
        <v>0</v>
      </c>
      <c r="K225" s="4" t="n">
        <v>3</v>
      </c>
      <c r="L225" s="4" t="n">
        <v>10</v>
      </c>
      <c r="M225" s="4" t="n">
        <v>2260</v>
      </c>
      <c r="N225" s="4" t="n">
        <v>0</v>
      </c>
      <c r="O225" s="4" t="n">
        <v>1987</v>
      </c>
      <c r="P225" s="4" t="n">
        <v>0</v>
      </c>
      <c r="Q225" s="4" t="n">
        <v>98074</v>
      </c>
      <c r="R225" s="4" t="n">
        <v>47641</v>
      </c>
      <c r="S225" s="4" t="n">
        <v>-122068</v>
      </c>
      <c r="T225" s="4" t="n">
        <v>2740</v>
      </c>
      <c r="U225" s="4" t="n">
        <v>10153</v>
      </c>
      <c r="W225" s="1" t="n">
        <f aca="false">C225/F225</f>
        <v>265.486725663717</v>
      </c>
      <c r="Y225" s="0" t="n">
        <f aca="false">W225&gt;$W$444</f>
        <v>0</v>
      </c>
    </row>
    <row r="226" customFormat="false" ht="15.75" hidden="false" customHeight="false" outlineLevel="0" collapsed="false">
      <c r="A226" s="4" t="n">
        <v>255400060</v>
      </c>
      <c r="B226" s="4" t="s">
        <v>80</v>
      </c>
      <c r="C226" s="4" t="n">
        <v>910000</v>
      </c>
      <c r="D226" s="4" t="n">
        <v>5</v>
      </c>
      <c r="E226" s="4" t="n">
        <v>2.75</v>
      </c>
      <c r="F226" s="4" t="n">
        <v>3750</v>
      </c>
      <c r="G226" s="4" t="n">
        <v>8279</v>
      </c>
      <c r="H226" s="4" t="n">
        <v>2</v>
      </c>
      <c r="I226" s="4" t="n">
        <v>0</v>
      </c>
      <c r="J226" s="4" t="n">
        <v>0</v>
      </c>
      <c r="K226" s="4" t="n">
        <v>3</v>
      </c>
      <c r="L226" s="4" t="n">
        <v>9</v>
      </c>
      <c r="M226" s="4" t="n">
        <v>3750</v>
      </c>
      <c r="N226" s="4" t="n">
        <v>0</v>
      </c>
      <c r="O226" s="4" t="n">
        <v>2001</v>
      </c>
      <c r="P226" s="4" t="n">
        <v>0</v>
      </c>
      <c r="Q226" s="4" t="n">
        <v>98074</v>
      </c>
      <c r="R226" s="4" t="n">
        <v>47.6039</v>
      </c>
      <c r="S226" s="4" t="n">
        <v>-122.06</v>
      </c>
      <c r="T226" s="4" t="n">
        <v>3450</v>
      </c>
      <c r="U226" s="4" t="n">
        <v>8279</v>
      </c>
      <c r="W226" s="1" t="n">
        <f aca="false">C226/F226</f>
        <v>242.666666666667</v>
      </c>
      <c r="Y226" s="0" t="n">
        <f aca="false">W226&gt;$W$444</f>
        <v>0</v>
      </c>
    </row>
    <row r="227" customFormat="false" ht="15.75" hidden="false" customHeight="false" outlineLevel="0" collapsed="false">
      <c r="A227" s="4" t="n">
        <v>2909300240</v>
      </c>
      <c r="B227" s="4" t="s">
        <v>169</v>
      </c>
      <c r="C227" s="4" t="n">
        <v>725000</v>
      </c>
      <c r="D227" s="4" t="n">
        <v>3</v>
      </c>
      <c r="E227" s="4" t="n">
        <v>2.5</v>
      </c>
      <c r="F227" s="4" t="n">
        <v>2810</v>
      </c>
      <c r="G227" s="4" t="n">
        <v>6300</v>
      </c>
      <c r="H227" s="4" t="n">
        <v>2</v>
      </c>
      <c r="I227" s="4" t="n">
        <v>0</v>
      </c>
      <c r="J227" s="4" t="n">
        <v>0</v>
      </c>
      <c r="K227" s="4" t="n">
        <v>3</v>
      </c>
      <c r="L227" s="4" t="n">
        <v>8</v>
      </c>
      <c r="M227" s="4" t="n">
        <v>2810</v>
      </c>
      <c r="N227" s="4" t="n">
        <v>0</v>
      </c>
      <c r="O227" s="4" t="n">
        <v>2001</v>
      </c>
      <c r="P227" s="4" t="n">
        <v>0</v>
      </c>
      <c r="Q227" s="4" t="n">
        <v>98074</v>
      </c>
      <c r="R227" s="4" t="n">
        <v>47.6077</v>
      </c>
      <c r="S227" s="4" t="n">
        <v>-122.02</v>
      </c>
      <c r="T227" s="4" t="n">
        <v>2860</v>
      </c>
      <c r="U227" s="4" t="n">
        <v>6630</v>
      </c>
      <c r="W227" s="1" t="n">
        <f aca="false">C227/F227</f>
        <v>258.007117437722</v>
      </c>
      <c r="Y227" s="0" t="n">
        <f aca="false">W227&gt;$W$444</f>
        <v>0</v>
      </c>
    </row>
    <row r="228" customFormat="false" ht="15.75" hidden="false" customHeight="false" outlineLevel="0" collapsed="false">
      <c r="A228" s="4" t="n">
        <v>8078460520</v>
      </c>
      <c r="B228" s="4" t="s">
        <v>139</v>
      </c>
      <c r="C228" s="4" t="n">
        <v>608000</v>
      </c>
      <c r="D228" s="4" t="n">
        <v>4</v>
      </c>
      <c r="E228" s="4" t="n">
        <v>2.5</v>
      </c>
      <c r="F228" s="4" t="n">
        <v>2410</v>
      </c>
      <c r="G228" s="4" t="n">
        <v>7140</v>
      </c>
      <c r="H228" s="4" t="n">
        <v>2</v>
      </c>
      <c r="I228" s="4" t="n">
        <v>0</v>
      </c>
      <c r="J228" s="4" t="n">
        <v>0</v>
      </c>
      <c r="K228" s="4" t="n">
        <v>3</v>
      </c>
      <c r="L228" s="4" t="n">
        <v>8</v>
      </c>
      <c r="M228" s="4" t="n">
        <v>2410</v>
      </c>
      <c r="N228" s="4" t="n">
        <v>0</v>
      </c>
      <c r="O228" s="4" t="n">
        <v>1993</v>
      </c>
      <c r="P228" s="4" t="n">
        <v>0</v>
      </c>
      <c r="Q228" s="4" t="n">
        <v>98074</v>
      </c>
      <c r="R228" s="4" t="n">
        <v>47.6329</v>
      </c>
      <c r="S228" s="4" t="n">
        <v>-122021</v>
      </c>
      <c r="T228" s="4" t="n">
        <v>2350</v>
      </c>
      <c r="U228" s="4" t="n">
        <v>7140</v>
      </c>
      <c r="W228" s="1" t="n">
        <f aca="false">C228/F228</f>
        <v>252.282157676349</v>
      </c>
      <c r="Y228" s="0" t="n">
        <f aca="false">W228&gt;$W$444</f>
        <v>0</v>
      </c>
    </row>
    <row r="229" customFormat="false" ht="15.75" hidden="false" customHeight="false" outlineLevel="0" collapsed="false">
      <c r="A229" s="4" t="n">
        <v>7504180070</v>
      </c>
      <c r="B229" s="4" t="s">
        <v>170</v>
      </c>
      <c r="C229" s="4" t="n">
        <v>577000</v>
      </c>
      <c r="D229" s="4" t="n">
        <v>3</v>
      </c>
      <c r="E229" s="4" t="n">
        <v>1.5</v>
      </c>
      <c r="F229" s="4" t="n">
        <v>1560</v>
      </c>
      <c r="G229" s="4" t="n">
        <v>20251</v>
      </c>
      <c r="H229" s="4" t="n">
        <v>1</v>
      </c>
      <c r="I229" s="4" t="n">
        <v>0</v>
      </c>
      <c r="J229" s="4" t="n">
        <v>0</v>
      </c>
      <c r="K229" s="4" t="n">
        <v>5</v>
      </c>
      <c r="L229" s="4" t="n">
        <v>7</v>
      </c>
      <c r="M229" s="4" t="n">
        <v>1200</v>
      </c>
      <c r="N229" s="4" t="n">
        <v>360</v>
      </c>
      <c r="O229" s="4" t="n">
        <v>1989</v>
      </c>
      <c r="P229" s="4" t="n">
        <v>0</v>
      </c>
      <c r="Q229" s="4" t="n">
        <v>98074</v>
      </c>
      <c r="R229" s="4" t="n">
        <v>47619</v>
      </c>
      <c r="S229" s="4" t="n">
        <v>-122054</v>
      </c>
      <c r="T229" s="4" t="n">
        <v>1560</v>
      </c>
      <c r="U229" s="4" t="n">
        <v>19119</v>
      </c>
      <c r="W229" s="1" t="n">
        <f aca="false">C229/F229</f>
        <v>369.871794871795</v>
      </c>
      <c r="Y229" s="0" t="n">
        <f aca="false">W229&gt;$W$444</f>
        <v>1</v>
      </c>
    </row>
    <row r="230" customFormat="false" ht="15.75" hidden="false" customHeight="false" outlineLevel="0" collapsed="false">
      <c r="A230" s="4" t="n">
        <v>1829300520</v>
      </c>
      <c r="B230" s="4" t="s">
        <v>90</v>
      </c>
      <c r="C230" s="4" t="n">
        <v>746500</v>
      </c>
      <c r="D230" s="4" t="n">
        <v>4</v>
      </c>
      <c r="E230" s="4" t="n">
        <v>2.5</v>
      </c>
      <c r="F230" s="4" t="n">
        <v>3460</v>
      </c>
      <c r="G230" s="4" t="n">
        <v>9699</v>
      </c>
      <c r="H230" s="4" t="n">
        <v>2</v>
      </c>
      <c r="I230" s="4" t="n">
        <v>0</v>
      </c>
      <c r="J230" s="4" t="n">
        <v>0</v>
      </c>
      <c r="K230" s="4" t="n">
        <v>3</v>
      </c>
      <c r="L230" s="4" t="n">
        <v>10</v>
      </c>
      <c r="M230" s="4" t="n">
        <v>3460</v>
      </c>
      <c r="N230" s="4" t="n">
        <v>0</v>
      </c>
      <c r="O230" s="4" t="n">
        <v>1987</v>
      </c>
      <c r="P230" s="4" t="n">
        <v>0</v>
      </c>
      <c r="Q230" s="4" t="n">
        <v>98074</v>
      </c>
      <c r="R230" s="4" t="n">
        <v>47637</v>
      </c>
      <c r="S230" s="4" t="n">
        <v>-122.04</v>
      </c>
      <c r="T230" s="4" t="n">
        <v>3140</v>
      </c>
      <c r="U230" s="4" t="n">
        <v>10631</v>
      </c>
      <c r="W230" s="1" t="n">
        <f aca="false">C230/F230</f>
        <v>215.751445086705</v>
      </c>
      <c r="Y230" s="0" t="n">
        <f aca="false">W230&gt;$W$444</f>
        <v>0</v>
      </c>
    </row>
    <row r="231" customFormat="false" ht="15.75" hidden="false" customHeight="false" outlineLevel="0" collapsed="false">
      <c r="A231" s="4" t="n">
        <v>2725069121</v>
      </c>
      <c r="B231" s="4" t="s">
        <v>171</v>
      </c>
      <c r="C231" s="4" t="n">
        <v>813000</v>
      </c>
      <c r="D231" s="4" t="n">
        <v>4</v>
      </c>
      <c r="E231" s="4" t="n">
        <v>2.5</v>
      </c>
      <c r="F231" s="4" t="n">
        <v>3320</v>
      </c>
      <c r="G231" s="4" t="n">
        <v>52707</v>
      </c>
      <c r="H231" s="4" t="n">
        <v>2</v>
      </c>
      <c r="I231" s="4" t="n">
        <v>0</v>
      </c>
      <c r="J231" s="4" t="n">
        <v>0</v>
      </c>
      <c r="K231" s="4" t="n">
        <v>3</v>
      </c>
      <c r="L231" s="4" t="n">
        <v>10</v>
      </c>
      <c r="M231" s="4" t="n">
        <v>3320</v>
      </c>
      <c r="N231" s="4" t="n">
        <v>0</v>
      </c>
      <c r="O231" s="4" t="n">
        <v>1999</v>
      </c>
      <c r="P231" s="4" t="n">
        <v>0</v>
      </c>
      <c r="Q231" s="4" t="n">
        <v>98074</v>
      </c>
      <c r="R231" s="4" t="n">
        <v>47.6247</v>
      </c>
      <c r="S231" s="4" t="n">
        <v>-122016</v>
      </c>
      <c r="T231" s="4" t="n">
        <v>3040</v>
      </c>
      <c r="U231" s="4" t="n">
        <v>54450</v>
      </c>
      <c r="W231" s="1" t="n">
        <f aca="false">C231/F231</f>
        <v>244.879518072289</v>
      </c>
      <c r="Y231" s="0" t="n">
        <f aca="false">W231&gt;$W$444</f>
        <v>0</v>
      </c>
    </row>
    <row r="232" customFormat="false" ht="15.75" hidden="false" customHeight="false" outlineLevel="0" collapsed="false">
      <c r="A232" s="4" t="n">
        <v>7715800310</v>
      </c>
      <c r="B232" s="4" t="s">
        <v>33</v>
      </c>
      <c r="C232" s="4" t="n">
        <v>442500</v>
      </c>
      <c r="D232" s="4" t="n">
        <v>2</v>
      </c>
      <c r="E232" s="4" t="n">
        <v>2.25</v>
      </c>
      <c r="F232" s="4" t="n">
        <v>1510</v>
      </c>
      <c r="G232" s="4" t="n">
        <v>7280</v>
      </c>
      <c r="H232" s="4" t="n">
        <v>2</v>
      </c>
      <c r="I232" s="4" t="n">
        <v>0</v>
      </c>
      <c r="J232" s="4" t="n">
        <v>0</v>
      </c>
      <c r="K232" s="4" t="n">
        <v>3</v>
      </c>
      <c r="L232" s="4" t="n">
        <v>7</v>
      </c>
      <c r="M232" s="4" t="n">
        <v>1510</v>
      </c>
      <c r="N232" s="4" t="n">
        <v>0</v>
      </c>
      <c r="O232" s="4" t="n">
        <v>1987</v>
      </c>
      <c r="P232" s="4" t="n">
        <v>0</v>
      </c>
      <c r="Q232" s="4" t="n">
        <v>98074</v>
      </c>
      <c r="R232" s="4" t="n">
        <v>47.6264</v>
      </c>
      <c r="S232" s="4" t="n">
        <v>-122058</v>
      </c>
      <c r="T232" s="4" t="n">
        <v>1510</v>
      </c>
      <c r="U232" s="4" t="n">
        <v>8120</v>
      </c>
      <c r="W232" s="1" t="n">
        <f aca="false">C232/F232</f>
        <v>293.046357615894</v>
      </c>
      <c r="Y232" s="0" t="n">
        <f aca="false">W232&gt;$W$444</f>
        <v>1</v>
      </c>
    </row>
    <row r="233" customFormat="false" ht="15.75" hidden="false" customHeight="false" outlineLevel="0" collapsed="false">
      <c r="A233" s="4" t="n">
        <v>2872900390</v>
      </c>
      <c r="B233" s="4" t="s">
        <v>85</v>
      </c>
      <c r="C233" s="4" t="n">
        <v>507000</v>
      </c>
      <c r="D233" s="4" t="n">
        <v>3</v>
      </c>
      <c r="E233" s="4" t="n">
        <v>2.25</v>
      </c>
      <c r="F233" s="4" t="n">
        <v>1810</v>
      </c>
      <c r="G233" s="4" t="n">
        <v>8158</v>
      </c>
      <c r="H233" s="4" t="n">
        <v>1</v>
      </c>
      <c r="I233" s="4" t="n">
        <v>0</v>
      </c>
      <c r="J233" s="4" t="n">
        <v>0</v>
      </c>
      <c r="K233" s="4" t="n">
        <v>3</v>
      </c>
      <c r="L233" s="4" t="n">
        <v>8</v>
      </c>
      <c r="M233" s="4" t="n">
        <v>1450</v>
      </c>
      <c r="N233" s="4" t="n">
        <v>360</v>
      </c>
      <c r="O233" s="4" t="n">
        <v>1984</v>
      </c>
      <c r="P233" s="4" t="n">
        <v>0</v>
      </c>
      <c r="Q233" s="4" t="n">
        <v>98074</v>
      </c>
      <c r="R233" s="4" t="n">
        <v>47.6258</v>
      </c>
      <c r="S233" s="4" t="n">
        <v>-122038</v>
      </c>
      <c r="T233" s="4" t="n">
        <v>1740</v>
      </c>
      <c r="U233" s="4" t="n">
        <v>9532</v>
      </c>
      <c r="W233" s="1" t="n">
        <f aca="false">C233/F233</f>
        <v>280.110497237569</v>
      </c>
      <c r="Y233" s="0" t="n">
        <f aca="false">W233&gt;$W$444</f>
        <v>1</v>
      </c>
    </row>
    <row r="234" customFormat="false" ht="15.75" hidden="false" customHeight="false" outlineLevel="0" collapsed="false">
      <c r="A234" s="4" t="n">
        <v>7504020400</v>
      </c>
      <c r="B234" s="4" t="s">
        <v>124</v>
      </c>
      <c r="C234" s="4" t="n">
        <v>615000</v>
      </c>
      <c r="D234" s="4" t="n">
        <v>4</v>
      </c>
      <c r="E234" s="4" t="n">
        <v>2.25</v>
      </c>
      <c r="F234" s="4" t="n">
        <v>2360</v>
      </c>
      <c r="G234" s="4" t="n">
        <v>15860</v>
      </c>
      <c r="H234" s="4" t="n">
        <v>1</v>
      </c>
      <c r="I234" s="4" t="n">
        <v>0</v>
      </c>
      <c r="J234" s="4" t="n">
        <v>0</v>
      </c>
      <c r="K234" s="4" t="n">
        <v>3</v>
      </c>
      <c r="L234" s="4" t="n">
        <v>9</v>
      </c>
      <c r="M234" s="4" t="n">
        <v>2360</v>
      </c>
      <c r="N234" s="4" t="n">
        <v>0</v>
      </c>
      <c r="O234" s="4" t="n">
        <v>1977</v>
      </c>
      <c r="P234" s="4" t="n">
        <v>0</v>
      </c>
      <c r="Q234" s="4" t="n">
        <v>98074</v>
      </c>
      <c r="R234" s="4" t="n">
        <v>47.6307</v>
      </c>
      <c r="S234" s="4" t="n">
        <v>-122051</v>
      </c>
      <c r="T234" s="4" t="n">
        <v>2650</v>
      </c>
      <c r="U234" s="4" t="n">
        <v>11798</v>
      </c>
      <c r="W234" s="1" t="n">
        <f aca="false">C234/F234</f>
        <v>260.593220338983</v>
      </c>
      <c r="Y234" s="0" t="n">
        <f aca="false">W234&gt;$W$444</f>
        <v>0</v>
      </c>
    </row>
    <row r="235" customFormat="false" ht="15.75" hidden="false" customHeight="false" outlineLevel="0" collapsed="false">
      <c r="A235" s="4" t="n">
        <v>1853080640</v>
      </c>
      <c r="B235" s="4" t="s">
        <v>68</v>
      </c>
      <c r="C235" s="4" t="n">
        <v>966000</v>
      </c>
      <c r="D235" s="4" t="n">
        <v>5</v>
      </c>
      <c r="E235" s="4" t="n">
        <v>4.5</v>
      </c>
      <c r="F235" s="4" t="n">
        <v>3810</v>
      </c>
      <c r="G235" s="4" t="n">
        <v>8019</v>
      </c>
      <c r="H235" s="4" t="n">
        <v>2</v>
      </c>
      <c r="I235" s="4" t="n">
        <v>0</v>
      </c>
      <c r="J235" s="4" t="n">
        <v>0</v>
      </c>
      <c r="K235" s="4" t="n">
        <v>3</v>
      </c>
      <c r="L235" s="4" t="n">
        <v>10</v>
      </c>
      <c r="M235" s="4" t="n">
        <v>3810</v>
      </c>
      <c r="N235" s="4" t="n">
        <v>0</v>
      </c>
      <c r="O235" s="4" t="n">
        <v>2008</v>
      </c>
      <c r="P235" s="4" t="n">
        <v>0</v>
      </c>
      <c r="Q235" s="4" t="n">
        <v>98074</v>
      </c>
      <c r="R235" s="4" t="n">
        <v>47.5915</v>
      </c>
      <c r="S235" s="4" t="n">
        <v>-122058</v>
      </c>
      <c r="T235" s="4" t="n">
        <v>3390</v>
      </c>
      <c r="U235" s="4" t="n">
        <v>7713</v>
      </c>
      <c r="W235" s="1" t="n">
        <f aca="false">C235/F235</f>
        <v>253.543307086614</v>
      </c>
      <c r="Y235" s="0" t="n">
        <f aca="false">W235&gt;$W$444</f>
        <v>0</v>
      </c>
    </row>
    <row r="236" customFormat="false" ht="15.75" hidden="false" customHeight="false" outlineLevel="0" collapsed="false">
      <c r="A236" s="4" t="n">
        <v>629800520</v>
      </c>
      <c r="B236" s="4" t="s">
        <v>171</v>
      </c>
      <c r="C236" s="4" t="n">
        <f aca="false">1.209*10^6</f>
        <v>1209000</v>
      </c>
      <c r="D236" s="4" t="n">
        <v>4</v>
      </c>
      <c r="E236" s="4" t="n">
        <v>3.25</v>
      </c>
      <c r="F236" s="4" t="n">
        <v>4330</v>
      </c>
      <c r="G236" s="4" t="n">
        <v>26162</v>
      </c>
      <c r="H236" s="4" t="n">
        <v>2</v>
      </c>
      <c r="I236" s="4" t="n">
        <v>0</v>
      </c>
      <c r="J236" s="4" t="n">
        <v>0</v>
      </c>
      <c r="K236" s="4" t="n">
        <v>3</v>
      </c>
      <c r="L236" s="4" t="n">
        <v>11</v>
      </c>
      <c r="M236" s="4" t="n">
        <v>4330</v>
      </c>
      <c r="N236" s="4" t="n">
        <v>0</v>
      </c>
      <c r="O236" s="4" t="n">
        <v>1997</v>
      </c>
      <c r="P236" s="4" t="n">
        <v>0</v>
      </c>
      <c r="Q236" s="4" t="n">
        <v>98074</v>
      </c>
      <c r="R236" s="4" t="n">
        <v>47.6009</v>
      </c>
      <c r="S236" s="4" t="n">
        <v>-122011</v>
      </c>
      <c r="T236" s="4" t="n">
        <v>5110</v>
      </c>
      <c r="U236" s="4" t="n">
        <v>26319</v>
      </c>
      <c r="W236" s="1" t="n">
        <f aca="false">C236/F236</f>
        <v>279.214780600462</v>
      </c>
      <c r="Y236" s="0" t="n">
        <f aca="false">W236&gt;$W$444</f>
        <v>1</v>
      </c>
    </row>
    <row r="237" customFormat="false" ht="15.75" hidden="false" customHeight="false" outlineLevel="0" collapsed="false">
      <c r="A237" s="4" t="n">
        <v>3575301550</v>
      </c>
      <c r="B237" s="4" t="s">
        <v>165</v>
      </c>
      <c r="C237" s="4" t="n">
        <v>560000</v>
      </c>
      <c r="D237" s="4" t="n">
        <v>3</v>
      </c>
      <c r="E237" s="4" t="n">
        <v>2.75</v>
      </c>
      <c r="F237" s="4" t="n">
        <v>1620</v>
      </c>
      <c r="G237" s="4" t="n">
        <v>7500</v>
      </c>
      <c r="H237" s="4" t="n">
        <v>1</v>
      </c>
      <c r="I237" s="4" t="n">
        <v>0</v>
      </c>
      <c r="J237" s="4" t="n">
        <v>0</v>
      </c>
      <c r="K237" s="4" t="n">
        <v>5</v>
      </c>
      <c r="L237" s="4" t="n">
        <v>7</v>
      </c>
      <c r="M237" s="4" t="n">
        <v>1140</v>
      </c>
      <c r="N237" s="4" t="n">
        <v>480</v>
      </c>
      <c r="O237" s="4" t="n">
        <v>1979</v>
      </c>
      <c r="P237" s="4" t="n">
        <v>0</v>
      </c>
      <c r="Q237" s="4" t="n">
        <v>98074</v>
      </c>
      <c r="R237" s="4" t="n">
        <v>47.6175</v>
      </c>
      <c r="S237" s="4" t="n">
        <v>-122065</v>
      </c>
      <c r="T237" s="4" t="n">
        <v>1900</v>
      </c>
      <c r="U237" s="4" t="n">
        <v>7500</v>
      </c>
      <c r="W237" s="1" t="n">
        <f aca="false">C237/F237</f>
        <v>345.679012345679</v>
      </c>
      <c r="Y237" s="0" t="n">
        <f aca="false">W237&gt;$W$444</f>
        <v>1</v>
      </c>
    </row>
    <row r="238" customFormat="false" ht="15.75" hidden="false" customHeight="false" outlineLevel="0" collapsed="false">
      <c r="A238" s="4" t="n">
        <v>1829300260</v>
      </c>
      <c r="B238" s="4" t="s">
        <v>111</v>
      </c>
      <c r="C238" s="4" t="n">
        <v>765000</v>
      </c>
      <c r="D238" s="4" t="n">
        <v>4</v>
      </c>
      <c r="E238" s="4" t="n">
        <v>2.5</v>
      </c>
      <c r="F238" s="4" t="n">
        <v>3360</v>
      </c>
      <c r="G238" s="4" t="n">
        <v>13636</v>
      </c>
      <c r="H238" s="4" t="n">
        <v>2</v>
      </c>
      <c r="I238" s="4" t="n">
        <v>0</v>
      </c>
      <c r="J238" s="4" t="n">
        <v>0</v>
      </c>
      <c r="K238" s="4" t="n">
        <v>3</v>
      </c>
      <c r="L238" s="4" t="n">
        <v>10</v>
      </c>
      <c r="M238" s="4" t="n">
        <v>3360</v>
      </c>
      <c r="N238" s="4" t="n">
        <v>0</v>
      </c>
      <c r="O238" s="4" t="n">
        <v>1987</v>
      </c>
      <c r="P238" s="4" t="n">
        <v>0</v>
      </c>
      <c r="Q238" s="4" t="n">
        <v>98074</v>
      </c>
      <c r="R238" s="4" t="n">
        <v>47.6373</v>
      </c>
      <c r="S238" s="4" t="n">
        <v>-122042</v>
      </c>
      <c r="T238" s="4" t="n">
        <v>2980</v>
      </c>
      <c r="U238" s="4" t="n">
        <v>10615</v>
      </c>
      <c r="W238" s="1" t="n">
        <f aca="false">C238/F238</f>
        <v>227.678571428571</v>
      </c>
      <c r="Y238" s="0" t="n">
        <f aca="false">W238&gt;$W$444</f>
        <v>0</v>
      </c>
    </row>
    <row r="239" customFormat="false" ht="15.75" hidden="false" customHeight="false" outlineLevel="0" collapsed="false">
      <c r="A239" s="4" t="n">
        <v>629811360</v>
      </c>
      <c r="B239" s="4" t="s">
        <v>172</v>
      </c>
      <c r="C239" s="4" t="n">
        <v>690000</v>
      </c>
      <c r="D239" s="4" t="n">
        <v>4</v>
      </c>
      <c r="E239" s="4" t="n">
        <v>2.5</v>
      </c>
      <c r="F239" s="4" t="n">
        <v>2740</v>
      </c>
      <c r="G239" s="4" t="n">
        <v>8120</v>
      </c>
      <c r="H239" s="4" t="n">
        <v>2</v>
      </c>
      <c r="I239" s="4" t="n">
        <v>0</v>
      </c>
      <c r="J239" s="4" t="n">
        <v>0</v>
      </c>
      <c r="K239" s="4" t="n">
        <v>3</v>
      </c>
      <c r="L239" s="4" t="n">
        <v>9</v>
      </c>
      <c r="M239" s="4" t="n">
        <v>2740</v>
      </c>
      <c r="N239" s="4" t="n">
        <v>0</v>
      </c>
      <c r="O239" s="4" t="n">
        <v>1999</v>
      </c>
      <c r="P239" s="4" t="n">
        <v>0</v>
      </c>
      <c r="Q239" s="4" t="n">
        <v>98074</v>
      </c>
      <c r="R239" s="4" t="n">
        <v>47.6123</v>
      </c>
      <c r="S239" s="4" t="n">
        <v>-122006</v>
      </c>
      <c r="T239" s="4" t="n">
        <v>2780</v>
      </c>
      <c r="U239" s="4" t="n">
        <v>8344</v>
      </c>
      <c r="W239" s="1" t="n">
        <f aca="false">C239/F239</f>
        <v>251.824817518248</v>
      </c>
      <c r="Y239" s="0" t="n">
        <f aca="false">W239&gt;$W$444</f>
        <v>0</v>
      </c>
    </row>
    <row r="240" customFormat="false" ht="15.75" hidden="false" customHeight="false" outlineLevel="0" collapsed="false">
      <c r="A240" s="4" t="n">
        <v>8078450340</v>
      </c>
      <c r="B240" s="4" t="s">
        <v>44</v>
      </c>
      <c r="C240" s="4" t="n">
        <v>550000</v>
      </c>
      <c r="D240" s="4" t="n">
        <v>4</v>
      </c>
      <c r="E240" s="4" t="n">
        <v>2.5</v>
      </c>
      <c r="F240" s="4" t="n">
        <v>2090</v>
      </c>
      <c r="G240" s="4" t="n">
        <v>6926</v>
      </c>
      <c r="H240" s="4" t="n">
        <v>2</v>
      </c>
      <c r="I240" s="4" t="n">
        <v>0</v>
      </c>
      <c r="J240" s="4" t="n">
        <v>0</v>
      </c>
      <c r="K240" s="4" t="n">
        <v>3</v>
      </c>
      <c r="L240" s="4" t="n">
        <v>8</v>
      </c>
      <c r="M240" s="4" t="n">
        <v>2090</v>
      </c>
      <c r="N240" s="4" t="n">
        <v>0</v>
      </c>
      <c r="O240" s="4" t="n">
        <v>1990</v>
      </c>
      <c r="P240" s="4" t="n">
        <v>0</v>
      </c>
      <c r="Q240" s="4" t="n">
        <v>98074</v>
      </c>
      <c r="R240" s="4" t="n">
        <v>47.6339</v>
      </c>
      <c r="S240" s="4" t="n">
        <v>-122022</v>
      </c>
      <c r="T240" s="4" t="n">
        <v>2000</v>
      </c>
      <c r="U240" s="4" t="n">
        <v>7151</v>
      </c>
      <c r="W240" s="1" t="n">
        <f aca="false">C240/F240</f>
        <v>263.157894736842</v>
      </c>
      <c r="Y240" s="0" t="n">
        <f aca="false">W240&gt;$W$444</f>
        <v>0</v>
      </c>
    </row>
    <row r="241" customFormat="false" ht="15.75" hidden="false" customHeight="false" outlineLevel="0" collapsed="false">
      <c r="A241" s="4" t="n">
        <v>6817801040</v>
      </c>
      <c r="B241" s="4" t="s">
        <v>33</v>
      </c>
      <c r="C241" s="4" t="n">
        <v>440000</v>
      </c>
      <c r="D241" s="4" t="n">
        <v>2</v>
      </c>
      <c r="E241" s="4" t="n">
        <v>1</v>
      </c>
      <c r="F241" s="4" t="n">
        <v>1280</v>
      </c>
      <c r="G241" s="4" t="n">
        <v>12086</v>
      </c>
      <c r="H241" s="4" t="n">
        <v>1</v>
      </c>
      <c r="I241" s="4" t="n">
        <v>0</v>
      </c>
      <c r="J241" s="4" t="n">
        <v>0</v>
      </c>
      <c r="K241" s="4" t="n">
        <v>3</v>
      </c>
      <c r="L241" s="4" t="n">
        <v>7</v>
      </c>
      <c r="M241" s="4" t="n">
        <v>850</v>
      </c>
      <c r="N241" s="4" t="n">
        <v>430</v>
      </c>
      <c r="O241" s="4" t="n">
        <v>1983</v>
      </c>
      <c r="P241" s="4" t="n">
        <v>0</v>
      </c>
      <c r="Q241" s="4" t="n">
        <v>98074</v>
      </c>
      <c r="R241" s="4" t="n">
        <v>47634</v>
      </c>
      <c r="S241" s="4" t="n">
        <v>-122033</v>
      </c>
      <c r="T241" s="4" t="n">
        <v>1280</v>
      </c>
      <c r="U241" s="4" t="n">
        <v>10452</v>
      </c>
      <c r="W241" s="1" t="n">
        <f aca="false">C241/F241</f>
        <v>343.75</v>
      </c>
      <c r="Y241" s="0" t="n">
        <f aca="false">W241&gt;$W$444</f>
        <v>1</v>
      </c>
    </row>
    <row r="242" customFormat="false" ht="15.75" hidden="false" customHeight="false" outlineLevel="0" collapsed="false">
      <c r="A242" s="4" t="n">
        <v>7715800390</v>
      </c>
      <c r="B242" s="4" t="s">
        <v>173</v>
      </c>
      <c r="C242" s="4" t="n">
        <v>447000</v>
      </c>
      <c r="D242" s="4" t="n">
        <v>3</v>
      </c>
      <c r="E242" s="4" t="n">
        <v>2.25</v>
      </c>
      <c r="F242" s="4" t="n">
        <v>1520</v>
      </c>
      <c r="G242" s="4" t="n">
        <v>14080</v>
      </c>
      <c r="H242" s="4" t="n">
        <v>2</v>
      </c>
      <c r="I242" s="4" t="n">
        <v>0</v>
      </c>
      <c r="J242" s="4" t="n">
        <v>0</v>
      </c>
      <c r="K242" s="4" t="n">
        <v>3</v>
      </c>
      <c r="L242" s="4" t="n">
        <v>7</v>
      </c>
      <c r="M242" s="4" t="n">
        <v>1520</v>
      </c>
      <c r="N242" s="4" t="n">
        <v>0</v>
      </c>
      <c r="O242" s="4" t="n">
        <v>1984</v>
      </c>
      <c r="P242" s="4" t="n">
        <v>0</v>
      </c>
      <c r="Q242" s="4" t="n">
        <v>98074</v>
      </c>
      <c r="R242" s="4" t="n">
        <v>47.6273</v>
      </c>
      <c r="S242" s="4" t="n">
        <v>-122059</v>
      </c>
      <c r="T242" s="4" t="n">
        <v>1530</v>
      </c>
      <c r="U242" s="4" t="n">
        <v>9758</v>
      </c>
      <c r="W242" s="1" t="n">
        <f aca="false">C242/F242</f>
        <v>294.078947368421</v>
      </c>
      <c r="Y242" s="0" t="n">
        <f aca="false">W242&gt;$W$444</f>
        <v>1</v>
      </c>
    </row>
    <row r="243" customFormat="false" ht="15.75" hidden="false" customHeight="false" outlineLevel="0" collapsed="false">
      <c r="A243" s="4" t="n">
        <v>7510700030</v>
      </c>
      <c r="B243" s="4" t="s">
        <v>27</v>
      </c>
      <c r="C243" s="4" t="n">
        <v>695000</v>
      </c>
      <c r="D243" s="4" t="n">
        <v>3</v>
      </c>
      <c r="E243" s="4" t="n">
        <v>2.5</v>
      </c>
      <c r="F243" s="4" t="n">
        <v>4560</v>
      </c>
      <c r="G243" s="4" t="n">
        <v>17622</v>
      </c>
      <c r="H243" s="4" t="n">
        <v>2</v>
      </c>
      <c r="I243" s="4" t="n">
        <v>0</v>
      </c>
      <c r="J243" s="4" t="n">
        <v>0</v>
      </c>
      <c r="K243" s="4" t="n">
        <v>4</v>
      </c>
      <c r="L243" s="4" t="n">
        <v>9</v>
      </c>
      <c r="M243" s="4" t="n">
        <v>3800</v>
      </c>
      <c r="N243" s="4" t="n">
        <v>760</v>
      </c>
      <c r="O243" s="4" t="n">
        <v>1986</v>
      </c>
      <c r="P243" s="4" t="n">
        <v>0</v>
      </c>
      <c r="Q243" s="4" t="n">
        <v>98074</v>
      </c>
      <c r="R243" s="4" t="n">
        <v>47621</v>
      </c>
      <c r="S243" s="4" t="n">
        <v>-122.03</v>
      </c>
      <c r="T243" s="4" t="n">
        <v>2360</v>
      </c>
      <c r="U243" s="4" t="n">
        <v>15000</v>
      </c>
      <c r="W243" s="1" t="n">
        <f aca="false">C243/F243</f>
        <v>152.412280701754</v>
      </c>
      <c r="Y243" s="0" t="n">
        <f aca="false">W243&gt;$W$444</f>
        <v>0</v>
      </c>
    </row>
    <row r="244" customFormat="false" ht="15.75" hidden="false" customHeight="false" outlineLevel="0" collapsed="false">
      <c r="A244" s="4" t="n">
        <v>7504020960</v>
      </c>
      <c r="B244" s="4" t="s">
        <v>174</v>
      </c>
      <c r="C244" s="4" t="n">
        <v>879900</v>
      </c>
      <c r="D244" s="4" t="n">
        <v>4</v>
      </c>
      <c r="E244" s="4" t="n">
        <v>2.75</v>
      </c>
      <c r="F244" s="4" t="n">
        <v>3580</v>
      </c>
      <c r="G244" s="4" t="n">
        <v>12000</v>
      </c>
      <c r="H244" s="4" t="n">
        <v>1</v>
      </c>
      <c r="I244" s="4" t="n">
        <v>0</v>
      </c>
      <c r="J244" s="4" t="n">
        <v>0</v>
      </c>
      <c r="K244" s="4" t="n">
        <v>3</v>
      </c>
      <c r="L244" s="4" t="n">
        <v>10</v>
      </c>
      <c r="M244" s="4" t="n">
        <v>1840</v>
      </c>
      <c r="N244" s="4" t="n">
        <v>1740</v>
      </c>
      <c r="O244" s="4" t="n">
        <v>1979</v>
      </c>
      <c r="P244" s="4" t="n">
        <v>0</v>
      </c>
      <c r="Q244" s="4" t="n">
        <v>98074</v>
      </c>
      <c r="R244" s="4" t="n">
        <v>47.6319</v>
      </c>
      <c r="S244" s="4" t="n">
        <v>-122.05</v>
      </c>
      <c r="T244" s="4" t="n">
        <v>2910</v>
      </c>
      <c r="U244" s="4" t="n">
        <v>12428</v>
      </c>
      <c r="W244" s="1" t="n">
        <f aca="false">C244/F244</f>
        <v>245.782122905028</v>
      </c>
      <c r="Y244" s="0" t="n">
        <f aca="false">W244&gt;$W$444</f>
        <v>0</v>
      </c>
    </row>
    <row r="245" customFormat="false" ht="15.75" hidden="false" customHeight="false" outlineLevel="0" collapsed="false">
      <c r="A245" s="4" t="n">
        <v>8651610240</v>
      </c>
      <c r="B245" s="4" t="s">
        <v>161</v>
      </c>
      <c r="C245" s="4" t="n">
        <v>839900</v>
      </c>
      <c r="D245" s="4" t="n">
        <v>4</v>
      </c>
      <c r="E245" s="4" t="n">
        <v>2.5</v>
      </c>
      <c r="F245" s="4" t="n">
        <v>3420</v>
      </c>
      <c r="G245" s="4" t="n">
        <v>7462</v>
      </c>
      <c r="H245" s="4" t="n">
        <v>2</v>
      </c>
      <c r="I245" s="4" t="n">
        <v>0</v>
      </c>
      <c r="J245" s="4" t="n">
        <v>0</v>
      </c>
      <c r="K245" s="4" t="n">
        <v>3</v>
      </c>
      <c r="L245" s="4" t="n">
        <v>9</v>
      </c>
      <c r="M245" s="4" t="n">
        <v>3420</v>
      </c>
      <c r="N245" s="4" t="n">
        <v>0</v>
      </c>
      <c r="O245" s="4" t="n">
        <v>2002</v>
      </c>
      <c r="P245" s="4" t="n">
        <v>0</v>
      </c>
      <c r="Q245" s="4" t="n">
        <v>98074</v>
      </c>
      <c r="R245" s="4" t="n">
        <v>47.6388</v>
      </c>
      <c r="S245" s="4" t="n">
        <v>-122064</v>
      </c>
      <c r="T245" s="4" t="n">
        <v>3080</v>
      </c>
      <c r="U245" s="4" t="n">
        <v>8031</v>
      </c>
      <c r="W245" s="1" t="n">
        <f aca="false">C245/F245</f>
        <v>245.584795321637</v>
      </c>
      <c r="Y245" s="0" t="n">
        <f aca="false">W245&gt;$W$444</f>
        <v>0</v>
      </c>
    </row>
    <row r="246" customFormat="false" ht="15.75" hidden="false" customHeight="false" outlineLevel="0" collapsed="false">
      <c r="A246" s="4" t="n">
        <v>3425069083</v>
      </c>
      <c r="B246" s="4" t="s">
        <v>110</v>
      </c>
      <c r="C246" s="4" t="n">
        <f aca="false">1.005*10^6</f>
        <v>1005000</v>
      </c>
      <c r="D246" s="4" t="n">
        <v>4</v>
      </c>
      <c r="E246" s="4" t="n">
        <v>4.5</v>
      </c>
      <c r="F246" s="4" t="n">
        <v>4225</v>
      </c>
      <c r="G246" s="4" t="n">
        <v>284011</v>
      </c>
      <c r="H246" s="4" t="n">
        <v>2</v>
      </c>
      <c r="I246" s="4" t="n">
        <v>0</v>
      </c>
      <c r="J246" s="4" t="n">
        <v>0</v>
      </c>
      <c r="K246" s="4" t="n">
        <v>4</v>
      </c>
      <c r="L246" s="4" t="n">
        <v>11</v>
      </c>
      <c r="M246" s="4" t="n">
        <v>4225</v>
      </c>
      <c r="N246" s="4" t="n">
        <v>0</v>
      </c>
      <c r="O246" s="4" t="n">
        <v>1985</v>
      </c>
      <c r="P246" s="4" t="n">
        <v>0</v>
      </c>
      <c r="Q246" s="4" t="n">
        <v>98074</v>
      </c>
      <c r="R246" s="4" t="n">
        <v>47.6118</v>
      </c>
      <c r="S246" s="4" t="n">
        <v>-122024</v>
      </c>
      <c r="T246" s="4" t="n">
        <v>2870</v>
      </c>
      <c r="U246" s="4" t="n">
        <v>14576</v>
      </c>
      <c r="W246" s="1" t="n">
        <f aca="false">C246/F246</f>
        <v>237.869822485207</v>
      </c>
      <c r="Y246" s="0" t="n">
        <f aca="false">W246&gt;$W$444</f>
        <v>0</v>
      </c>
    </row>
    <row r="247" customFormat="false" ht="15.75" hidden="false" customHeight="false" outlineLevel="0" collapsed="false">
      <c r="A247" s="4" t="n">
        <v>7504400400</v>
      </c>
      <c r="B247" s="4" t="s">
        <v>66</v>
      </c>
      <c r="C247" s="4" t="n">
        <v>630000</v>
      </c>
      <c r="D247" s="4" t="n">
        <v>4</v>
      </c>
      <c r="E247" s="4" t="n">
        <v>2.5</v>
      </c>
      <c r="F247" s="4" t="n">
        <v>3220</v>
      </c>
      <c r="G247" s="4" t="n">
        <v>14463</v>
      </c>
      <c r="H247" s="4" t="n">
        <v>2</v>
      </c>
      <c r="I247" s="4" t="n">
        <v>0</v>
      </c>
      <c r="J247" s="4" t="n">
        <v>0</v>
      </c>
      <c r="K247" s="4" t="n">
        <v>3</v>
      </c>
      <c r="L247" s="4" t="n">
        <v>8</v>
      </c>
      <c r="M247" s="4" t="n">
        <v>3220</v>
      </c>
      <c r="N247" s="4" t="n">
        <v>0</v>
      </c>
      <c r="O247" s="4" t="n">
        <v>1978</v>
      </c>
      <c r="P247" s="4" t="n">
        <v>0</v>
      </c>
      <c r="Q247" s="4" t="n">
        <v>98074</v>
      </c>
      <c r="R247" s="4" t="n">
        <v>47.6261</v>
      </c>
      <c r="S247" s="4" t="n">
        <v>-122047</v>
      </c>
      <c r="T247" s="4" t="n">
        <v>2550</v>
      </c>
      <c r="U247" s="4" t="n">
        <v>12109</v>
      </c>
      <c r="W247" s="1" t="n">
        <f aca="false">C247/F247</f>
        <v>195.652173913043</v>
      </c>
      <c r="Y247" s="0" t="n">
        <f aca="false">W247&gt;$W$444</f>
        <v>0</v>
      </c>
    </row>
    <row r="248" customFormat="false" ht="15.75" hidden="false" customHeight="false" outlineLevel="0" collapsed="false">
      <c r="A248" s="4" t="n">
        <v>2225069062</v>
      </c>
      <c r="B248" s="4" t="s">
        <v>109</v>
      </c>
      <c r="C248" s="4" t="n">
        <v>552775</v>
      </c>
      <c r="D248" s="4" t="n">
        <v>3</v>
      </c>
      <c r="E248" s="4" t="n">
        <v>2.5</v>
      </c>
      <c r="F248" s="4" t="n">
        <v>1900</v>
      </c>
      <c r="G248" s="4" t="n">
        <v>18414</v>
      </c>
      <c r="H248" s="4" t="n">
        <v>2</v>
      </c>
      <c r="I248" s="4" t="n">
        <v>0</v>
      </c>
      <c r="J248" s="4" t="n">
        <v>0</v>
      </c>
      <c r="K248" s="4" t="n">
        <v>3</v>
      </c>
      <c r="L248" s="4" t="n">
        <v>8</v>
      </c>
      <c r="M248" s="4" t="n">
        <v>1900</v>
      </c>
      <c r="N248" s="4" t="n">
        <v>0</v>
      </c>
      <c r="O248" s="4" t="n">
        <v>1971</v>
      </c>
      <c r="P248" s="4" t="n">
        <v>2007</v>
      </c>
      <c r="Q248" s="4" t="n">
        <v>98074</v>
      </c>
      <c r="R248" s="4" t="n">
        <v>47.6326</v>
      </c>
      <c r="S248" s="4" t="n">
        <v>-122015</v>
      </c>
      <c r="T248" s="4" t="n">
        <v>2900</v>
      </c>
      <c r="U248" s="4" t="n">
        <v>39921</v>
      </c>
      <c r="W248" s="1" t="n">
        <f aca="false">C248/F248</f>
        <v>290.934210526316</v>
      </c>
      <c r="Y248" s="0" t="n">
        <f aca="false">W248&gt;$W$444</f>
        <v>1</v>
      </c>
    </row>
    <row r="249" customFormat="false" ht="15.75" hidden="false" customHeight="false" outlineLevel="0" collapsed="false">
      <c r="A249" s="4" t="n">
        <v>8078430030</v>
      </c>
      <c r="B249" s="4" t="s">
        <v>135</v>
      </c>
      <c r="C249" s="4" t="n">
        <v>560000</v>
      </c>
      <c r="D249" s="4" t="n">
        <v>3</v>
      </c>
      <c r="E249" s="4" t="n">
        <v>2.5</v>
      </c>
      <c r="F249" s="4" t="n">
        <v>1960</v>
      </c>
      <c r="G249" s="4" t="n">
        <v>9686</v>
      </c>
      <c r="H249" s="4" t="n">
        <v>1</v>
      </c>
      <c r="I249" s="4" t="n">
        <v>0</v>
      </c>
      <c r="J249" s="4" t="n">
        <v>0</v>
      </c>
      <c r="K249" s="4" t="n">
        <v>3</v>
      </c>
      <c r="L249" s="4" t="n">
        <v>8</v>
      </c>
      <c r="M249" s="4" t="n">
        <v>1460</v>
      </c>
      <c r="N249" s="4" t="n">
        <v>500</v>
      </c>
      <c r="O249" s="4" t="n">
        <v>1989</v>
      </c>
      <c r="P249" s="4" t="n">
        <v>0</v>
      </c>
      <c r="Q249" s="4" t="n">
        <v>98074</v>
      </c>
      <c r="R249" s="4" t="n">
        <v>47.6339</v>
      </c>
      <c r="S249" s="4" t="n">
        <v>-122026</v>
      </c>
      <c r="T249" s="4" t="n">
        <v>1960</v>
      </c>
      <c r="U249" s="4" t="n">
        <v>8254</v>
      </c>
      <c r="W249" s="1" t="n">
        <f aca="false">C249/F249</f>
        <v>285.714285714286</v>
      </c>
      <c r="Y249" s="0" t="n">
        <f aca="false">W249&gt;$W$444</f>
        <v>1</v>
      </c>
    </row>
    <row r="250" customFormat="false" ht="15.75" hidden="false" customHeight="false" outlineLevel="0" collapsed="false">
      <c r="A250" s="4" t="n">
        <v>8961970510</v>
      </c>
      <c r="B250" s="4" t="s">
        <v>166</v>
      </c>
      <c r="C250" s="4" t="n">
        <v>685000</v>
      </c>
      <c r="D250" s="4" t="n">
        <v>4</v>
      </c>
      <c r="E250" s="4" t="n">
        <v>2.5</v>
      </c>
      <c r="F250" s="4" t="n">
        <v>3030</v>
      </c>
      <c r="G250" s="4" t="n">
        <v>7864</v>
      </c>
      <c r="H250" s="4" t="n">
        <v>2</v>
      </c>
      <c r="I250" s="4" t="n">
        <v>0</v>
      </c>
      <c r="J250" s="4" t="n">
        <v>0</v>
      </c>
      <c r="K250" s="4" t="n">
        <v>3</v>
      </c>
      <c r="L250" s="4" t="n">
        <v>9</v>
      </c>
      <c r="M250" s="4" t="n">
        <v>3030</v>
      </c>
      <c r="N250" s="4" t="n">
        <v>0</v>
      </c>
      <c r="O250" s="4" t="n">
        <v>1999</v>
      </c>
      <c r="P250" s="4" t="n">
        <v>0</v>
      </c>
      <c r="Q250" s="4" t="n">
        <v>98074</v>
      </c>
      <c r="R250" s="4" t="n">
        <v>47.6075</v>
      </c>
      <c r="S250" s="4" t="n">
        <v>-122017</v>
      </c>
      <c r="T250" s="4" t="n">
        <v>2790</v>
      </c>
      <c r="U250" s="4" t="n">
        <v>7034</v>
      </c>
      <c r="W250" s="1" t="n">
        <f aca="false">C250/F250</f>
        <v>226.072607260726</v>
      </c>
      <c r="Y250" s="0" t="n">
        <f aca="false">W250&gt;$W$444</f>
        <v>0</v>
      </c>
    </row>
    <row r="251" customFormat="false" ht="15.75" hidden="false" customHeight="false" outlineLevel="0" collapsed="false">
      <c r="A251" s="4" t="n">
        <v>629810560</v>
      </c>
      <c r="B251" s="4" t="s">
        <v>78</v>
      </c>
      <c r="C251" s="4" t="n">
        <v>820000</v>
      </c>
      <c r="D251" s="4" t="n">
        <v>4</v>
      </c>
      <c r="E251" s="4" t="n">
        <v>2.5</v>
      </c>
      <c r="F251" s="4" t="n">
        <v>3720</v>
      </c>
      <c r="G251" s="4" t="n">
        <v>8633</v>
      </c>
      <c r="H251" s="4" t="n">
        <v>2</v>
      </c>
      <c r="I251" s="4" t="n">
        <v>0</v>
      </c>
      <c r="J251" s="4" t="n">
        <v>0</v>
      </c>
      <c r="K251" s="4" t="n">
        <v>3</v>
      </c>
      <c r="L251" s="4" t="n">
        <v>10</v>
      </c>
      <c r="M251" s="4" t="n">
        <v>3720</v>
      </c>
      <c r="N251" s="4" t="n">
        <v>0</v>
      </c>
      <c r="O251" s="4" t="n">
        <v>1999</v>
      </c>
      <c r="P251" s="4" t="n">
        <v>0</v>
      </c>
      <c r="Q251" s="4" t="n">
        <v>98074</v>
      </c>
      <c r="R251" s="4" t="n">
        <v>47.6085</v>
      </c>
      <c r="S251" s="4" t="n">
        <v>-122013</v>
      </c>
      <c r="T251" s="4" t="n">
        <v>3515</v>
      </c>
      <c r="U251" s="4" t="n">
        <v>9660</v>
      </c>
      <c r="W251" s="1" t="n">
        <f aca="false">C251/F251</f>
        <v>220.430107526882</v>
      </c>
      <c r="Y251" s="0" t="n">
        <f aca="false">W251&gt;$W$444</f>
        <v>0</v>
      </c>
    </row>
    <row r="252" customFormat="false" ht="15.75" hidden="false" customHeight="false" outlineLevel="0" collapsed="false">
      <c r="A252" s="4" t="n">
        <v>3575200030</v>
      </c>
      <c r="B252" s="4" t="s">
        <v>150</v>
      </c>
      <c r="C252" s="4" t="n">
        <v>549000</v>
      </c>
      <c r="D252" s="4" t="n">
        <v>4</v>
      </c>
      <c r="E252" s="4" t="n">
        <v>2.25</v>
      </c>
      <c r="F252" s="4" t="n">
        <v>2420</v>
      </c>
      <c r="G252" s="4" t="n">
        <v>59800</v>
      </c>
      <c r="H252" s="4" t="n">
        <v>1</v>
      </c>
      <c r="I252" s="4" t="n">
        <v>0</v>
      </c>
      <c r="J252" s="4" t="n">
        <v>0</v>
      </c>
      <c r="K252" s="4" t="n">
        <v>4</v>
      </c>
      <c r="L252" s="4" t="n">
        <v>8</v>
      </c>
      <c r="M252" s="4" t="n">
        <v>1350</v>
      </c>
      <c r="N252" s="4" t="n">
        <v>1070</v>
      </c>
      <c r="O252" s="4" t="n">
        <v>1985</v>
      </c>
      <c r="P252" s="4" t="n">
        <v>0</v>
      </c>
      <c r="Q252" s="4" t="n">
        <v>98074</v>
      </c>
      <c r="R252" s="4" t="n">
        <v>47.6206</v>
      </c>
      <c r="S252" s="4" t="n">
        <v>-122056</v>
      </c>
      <c r="T252" s="4" t="n">
        <v>2160</v>
      </c>
      <c r="U252" s="4" t="n">
        <v>17598</v>
      </c>
      <c r="W252" s="1" t="n">
        <f aca="false">C252/F252</f>
        <v>226.859504132231</v>
      </c>
      <c r="Y252" s="0" t="n">
        <f aca="false">W252&gt;$W$444</f>
        <v>0</v>
      </c>
    </row>
    <row r="253" customFormat="false" ht="15.75" hidden="false" customHeight="false" outlineLevel="0" collapsed="false">
      <c r="A253" s="4" t="n">
        <v>8001470560</v>
      </c>
      <c r="B253" s="4" t="s">
        <v>175</v>
      </c>
      <c r="C253" s="4" t="n">
        <v>925900</v>
      </c>
      <c r="D253" s="4" t="n">
        <v>4</v>
      </c>
      <c r="E253" s="4" t="n">
        <v>3.75</v>
      </c>
      <c r="F253" s="4" t="n">
        <v>3980</v>
      </c>
      <c r="G253" s="4" t="n">
        <v>7828</v>
      </c>
      <c r="H253" s="4" t="n">
        <v>2</v>
      </c>
      <c r="I253" s="4" t="n">
        <v>0</v>
      </c>
      <c r="J253" s="4" t="n">
        <v>0</v>
      </c>
      <c r="K253" s="4" t="n">
        <v>3</v>
      </c>
      <c r="L253" s="4" t="n">
        <v>10</v>
      </c>
      <c r="M253" s="4" t="n">
        <v>3980</v>
      </c>
      <c r="N253" s="4" t="n">
        <v>0</v>
      </c>
      <c r="O253" s="4" t="n">
        <v>2001</v>
      </c>
      <c r="P253" s="4" t="n">
        <v>0</v>
      </c>
      <c r="Q253" s="4" t="n">
        <v>98074</v>
      </c>
      <c r="R253" s="4" t="n">
        <v>47.6303</v>
      </c>
      <c r="S253" s="4" t="n">
        <v>-122065</v>
      </c>
      <c r="T253" s="4" t="n">
        <v>3980</v>
      </c>
      <c r="U253" s="4" t="n">
        <v>8910</v>
      </c>
      <c r="W253" s="1" t="n">
        <f aca="false">C253/F253</f>
        <v>232.638190954774</v>
      </c>
      <c r="Y253" s="0" t="n">
        <f aca="false">W253&gt;$W$444</f>
        <v>0</v>
      </c>
    </row>
    <row r="254" customFormat="false" ht="15.75" hidden="false" customHeight="false" outlineLevel="0" collapsed="false">
      <c r="A254" s="4" t="n">
        <v>3578400710</v>
      </c>
      <c r="B254" s="4" t="s">
        <v>176</v>
      </c>
      <c r="C254" s="4" t="n">
        <v>390000</v>
      </c>
      <c r="D254" s="4" t="n">
        <v>3</v>
      </c>
      <c r="E254" s="4" t="n">
        <v>2</v>
      </c>
      <c r="F254" s="4" t="n">
        <v>1010</v>
      </c>
      <c r="G254" s="4" t="n">
        <v>14183</v>
      </c>
      <c r="H254" s="4" t="n">
        <v>1</v>
      </c>
      <c r="I254" s="4" t="n">
        <v>0</v>
      </c>
      <c r="J254" s="4" t="n">
        <v>0</v>
      </c>
      <c r="K254" s="4" t="n">
        <v>3</v>
      </c>
      <c r="L254" s="4" t="n">
        <v>8</v>
      </c>
      <c r="M254" s="4" t="n">
        <v>1010</v>
      </c>
      <c r="N254" s="4" t="n">
        <v>0</v>
      </c>
      <c r="O254" s="4" t="n">
        <v>1982</v>
      </c>
      <c r="P254" s="4" t="n">
        <v>0</v>
      </c>
      <c r="Q254" s="4" t="n">
        <v>98074</v>
      </c>
      <c r="R254" s="4" t="n">
        <v>47.6232</v>
      </c>
      <c r="S254" s="4" t="n">
        <v>-122043</v>
      </c>
      <c r="T254" s="4" t="n">
        <v>1750</v>
      </c>
      <c r="U254" s="4" t="n">
        <v>11700</v>
      </c>
      <c r="W254" s="1" t="n">
        <f aca="false">C254/F254</f>
        <v>386.138613861386</v>
      </c>
      <c r="Y254" s="0" t="n">
        <f aca="false">W254&gt;$W$444</f>
        <v>1</v>
      </c>
    </row>
    <row r="255" customFormat="false" ht="15.75" hidden="false" customHeight="false" outlineLevel="0" collapsed="false">
      <c r="A255" s="4" t="n">
        <v>6352600350</v>
      </c>
      <c r="B255" s="4" t="s">
        <v>108</v>
      </c>
      <c r="C255" s="4" t="n">
        <v>795000</v>
      </c>
      <c r="D255" s="4" t="n">
        <v>2</v>
      </c>
      <c r="E255" s="4" t="n">
        <v>2.5</v>
      </c>
      <c r="F255" s="4" t="n">
        <v>2830</v>
      </c>
      <c r="G255" s="4" t="n">
        <v>8630</v>
      </c>
      <c r="H255" s="4" t="n">
        <v>2</v>
      </c>
      <c r="I255" s="4" t="n">
        <v>0</v>
      </c>
      <c r="J255" s="4" t="n">
        <v>0</v>
      </c>
      <c r="K255" s="4" t="n">
        <v>3</v>
      </c>
      <c r="L255" s="4" t="n">
        <v>10</v>
      </c>
      <c r="M255" s="4" t="n">
        <v>2830</v>
      </c>
      <c r="N255" s="4" t="n">
        <v>0</v>
      </c>
      <c r="O255" s="4" t="n">
        <v>2001</v>
      </c>
      <c r="P255" s="4" t="n">
        <v>0</v>
      </c>
      <c r="Q255" s="4" t="n">
        <v>98074</v>
      </c>
      <c r="R255" s="4" t="n">
        <v>47.6481</v>
      </c>
      <c r="S255" s="4" t="n">
        <v>-122081</v>
      </c>
      <c r="T255" s="4" t="n">
        <v>3190</v>
      </c>
      <c r="U255" s="4" t="n">
        <v>7515</v>
      </c>
      <c r="W255" s="1" t="n">
        <f aca="false">C255/F255</f>
        <v>280.918727915194</v>
      </c>
      <c r="Y255" s="0" t="n">
        <f aca="false">W255&gt;$W$444</f>
        <v>1</v>
      </c>
    </row>
    <row r="256" customFormat="false" ht="15.75" hidden="false" customHeight="false" outlineLevel="0" collapsed="false">
      <c r="A256" s="4" t="n">
        <v>8651520160</v>
      </c>
      <c r="B256" s="4" t="s">
        <v>65</v>
      </c>
      <c r="C256" s="4" t="n">
        <v>645000</v>
      </c>
      <c r="D256" s="4" t="n">
        <v>4</v>
      </c>
      <c r="E256" s="4" t="n">
        <v>2.5</v>
      </c>
      <c r="F256" s="4" t="n">
        <v>2690</v>
      </c>
      <c r="G256" s="4" t="n">
        <v>18653</v>
      </c>
      <c r="H256" s="4" t="n">
        <v>2</v>
      </c>
      <c r="I256" s="4" t="n">
        <v>0</v>
      </c>
      <c r="J256" s="4" t="n">
        <v>0</v>
      </c>
      <c r="K256" s="4" t="n">
        <v>3</v>
      </c>
      <c r="L256" s="4" t="n">
        <v>8</v>
      </c>
      <c r="M256" s="4" t="n">
        <v>2690</v>
      </c>
      <c r="N256" s="4" t="n">
        <v>0</v>
      </c>
      <c r="O256" s="4" t="n">
        <v>1985</v>
      </c>
      <c r="P256" s="4" t="n">
        <v>0</v>
      </c>
      <c r="Q256" s="4" t="n">
        <v>98074</v>
      </c>
      <c r="R256" s="4" t="n">
        <v>47.6449</v>
      </c>
      <c r="S256" s="4" t="n">
        <v>-122059</v>
      </c>
      <c r="T256" s="4" t="n">
        <v>2230</v>
      </c>
      <c r="U256" s="4" t="n">
        <v>9744</v>
      </c>
      <c r="W256" s="1" t="n">
        <f aca="false">C256/F256</f>
        <v>239.776951672862</v>
      </c>
      <c r="Y256" s="0" t="n">
        <f aca="false">W256&gt;$W$444</f>
        <v>0</v>
      </c>
    </row>
    <row r="257" customFormat="false" ht="15.75" hidden="false" customHeight="false" outlineLevel="0" collapsed="false">
      <c r="A257" s="4" t="n">
        <v>3225069241</v>
      </c>
      <c r="B257" s="4" t="s">
        <v>93</v>
      </c>
      <c r="C257" s="4" t="n">
        <f aca="false">2*10^6</f>
        <v>2000000</v>
      </c>
      <c r="D257" s="4" t="n">
        <v>3</v>
      </c>
      <c r="E257" s="4" t="n">
        <v>2.5</v>
      </c>
      <c r="F257" s="4" t="n">
        <v>3490</v>
      </c>
      <c r="G257" s="4" t="n">
        <v>21064</v>
      </c>
      <c r="H257" s="4" t="n">
        <v>1</v>
      </c>
      <c r="I257" s="4" t="n">
        <v>1</v>
      </c>
      <c r="J257" s="4" t="n">
        <v>4</v>
      </c>
      <c r="K257" s="4" t="n">
        <v>3</v>
      </c>
      <c r="L257" s="4" t="n">
        <v>10</v>
      </c>
      <c r="M257" s="4" t="n">
        <v>2290</v>
      </c>
      <c r="N257" s="4" t="n">
        <v>1200</v>
      </c>
      <c r="O257" s="4" t="n">
        <v>1968</v>
      </c>
      <c r="P257" s="4" t="n">
        <v>0</v>
      </c>
      <c r="Q257" s="4" t="n">
        <v>98074</v>
      </c>
      <c r="R257" s="4" t="n">
        <v>47.6092</v>
      </c>
      <c r="S257" s="4" t="n">
        <v>-122073</v>
      </c>
      <c r="T257" s="4" t="n">
        <v>1780</v>
      </c>
      <c r="U257" s="4" t="n">
        <v>15244</v>
      </c>
      <c r="W257" s="1" t="n">
        <f aca="false">C257/F257</f>
        <v>573.065902578797</v>
      </c>
      <c r="Y257" s="0" t="n">
        <f aca="false">W257&gt;$W$444</f>
        <v>1</v>
      </c>
    </row>
    <row r="258" customFormat="false" ht="15.75" hidden="false" customHeight="false" outlineLevel="0" collapsed="false">
      <c r="A258" s="4" t="n">
        <v>1954420230</v>
      </c>
      <c r="B258" s="4" t="s">
        <v>54</v>
      </c>
      <c r="C258" s="4" t="n">
        <v>562500</v>
      </c>
      <c r="D258" s="4" t="n">
        <v>3</v>
      </c>
      <c r="E258" s="4" t="n">
        <v>2.5</v>
      </c>
      <c r="F258" s="4" t="n">
        <v>2030</v>
      </c>
      <c r="G258" s="4" t="n">
        <v>7549</v>
      </c>
      <c r="H258" s="4" t="n">
        <v>1</v>
      </c>
      <c r="I258" s="4" t="n">
        <v>0</v>
      </c>
      <c r="J258" s="4" t="n">
        <v>0</v>
      </c>
      <c r="K258" s="4" t="n">
        <v>3</v>
      </c>
      <c r="L258" s="4" t="n">
        <v>8</v>
      </c>
      <c r="M258" s="4" t="n">
        <v>2030</v>
      </c>
      <c r="N258" s="4" t="n">
        <v>0</v>
      </c>
      <c r="O258" s="4" t="n">
        <v>1988</v>
      </c>
      <c r="P258" s="4" t="n">
        <v>0</v>
      </c>
      <c r="Q258" s="4" t="n">
        <v>98074</v>
      </c>
      <c r="R258" s="4" t="n">
        <v>47.6187</v>
      </c>
      <c r="S258" s="4" t="n">
        <v>-122044</v>
      </c>
      <c r="T258" s="4" t="n">
        <v>2040</v>
      </c>
      <c r="U258" s="4" t="n">
        <v>7130</v>
      </c>
      <c r="W258" s="1" t="n">
        <f aca="false">C258/F258</f>
        <v>277.093596059113</v>
      </c>
      <c r="Y258" s="0" t="n">
        <f aca="false">W258&gt;$W$444</f>
        <v>1</v>
      </c>
    </row>
    <row r="259" customFormat="false" ht="15.75" hidden="false" customHeight="false" outlineLevel="0" collapsed="false">
      <c r="A259" s="4" t="n">
        <v>6646200770</v>
      </c>
      <c r="B259" s="4" t="s">
        <v>155</v>
      </c>
      <c r="C259" s="4" t="n">
        <v>610000</v>
      </c>
      <c r="D259" s="4" t="n">
        <v>4</v>
      </c>
      <c r="E259" s="4" t="n">
        <v>2.5</v>
      </c>
      <c r="F259" s="4" t="n">
        <v>2410</v>
      </c>
      <c r="G259" s="4" t="n">
        <v>15899</v>
      </c>
      <c r="H259" s="4" t="n">
        <v>2</v>
      </c>
      <c r="I259" s="4" t="n">
        <v>0</v>
      </c>
      <c r="J259" s="4" t="n">
        <v>3</v>
      </c>
      <c r="K259" s="4" t="n">
        <v>3</v>
      </c>
      <c r="L259" s="4" t="n">
        <v>9</v>
      </c>
      <c r="M259" s="4" t="n">
        <v>2410</v>
      </c>
      <c r="N259" s="4" t="n">
        <v>0</v>
      </c>
      <c r="O259" s="4" t="n">
        <v>1990</v>
      </c>
      <c r="P259" s="4" t="n">
        <v>0</v>
      </c>
      <c r="Q259" s="4" t="n">
        <v>98074</v>
      </c>
      <c r="R259" s="4" t="n">
        <v>47.6242</v>
      </c>
      <c r="S259" s="4" t="n">
        <v>-122.04</v>
      </c>
      <c r="T259" s="4" t="n">
        <v>2360</v>
      </c>
      <c r="U259" s="4" t="n">
        <v>11412</v>
      </c>
      <c r="W259" s="1" t="n">
        <f aca="false">C259/F259</f>
        <v>253.112033195021</v>
      </c>
      <c r="Y259" s="0" t="n">
        <f aca="false">W259&gt;$W$444</f>
        <v>0</v>
      </c>
    </row>
    <row r="260" customFormat="false" ht="15.75" hidden="false" customHeight="false" outlineLevel="0" collapsed="false">
      <c r="A260" s="4" t="n">
        <v>6352600650</v>
      </c>
      <c r="B260" s="4" t="s">
        <v>164</v>
      </c>
      <c r="C260" s="4" t="n">
        <v>936000</v>
      </c>
      <c r="D260" s="4" t="n">
        <v>4</v>
      </c>
      <c r="E260" s="4" t="n">
        <v>2.5</v>
      </c>
      <c r="F260" s="4" t="n">
        <v>3330</v>
      </c>
      <c r="G260" s="4" t="n">
        <v>8897</v>
      </c>
      <c r="H260" s="4" t="n">
        <v>2</v>
      </c>
      <c r="I260" s="4" t="n">
        <v>0</v>
      </c>
      <c r="J260" s="4" t="n">
        <v>0</v>
      </c>
      <c r="K260" s="4" t="n">
        <v>3</v>
      </c>
      <c r="L260" s="4" t="n">
        <v>10</v>
      </c>
      <c r="M260" s="4" t="n">
        <v>3330</v>
      </c>
      <c r="N260" s="4" t="n">
        <v>0</v>
      </c>
      <c r="O260" s="4" t="n">
        <v>2001</v>
      </c>
      <c r="P260" s="4" t="n">
        <v>0</v>
      </c>
      <c r="Q260" s="4" t="n">
        <v>98074</v>
      </c>
      <c r="R260" s="4" t="n">
        <v>47.6484</v>
      </c>
      <c r="S260" s="4" t="n">
        <v>-122.08</v>
      </c>
      <c r="T260" s="4" t="n">
        <v>3150</v>
      </c>
      <c r="U260" s="4" t="n">
        <v>7515</v>
      </c>
      <c r="W260" s="1" t="n">
        <f aca="false">C260/F260</f>
        <v>281.081081081081</v>
      </c>
      <c r="Y260" s="0" t="n">
        <f aca="false">W260&gt;$W$444</f>
        <v>1</v>
      </c>
    </row>
    <row r="261" customFormat="false" ht="15.75" hidden="false" customHeight="false" outlineLevel="0" collapsed="false">
      <c r="A261" s="4" t="n">
        <v>7504200120</v>
      </c>
      <c r="B261" s="4" t="s">
        <v>38</v>
      </c>
      <c r="C261" s="4" t="n">
        <v>430000</v>
      </c>
      <c r="D261" s="4" t="n">
        <v>3</v>
      </c>
      <c r="E261" s="4" t="n">
        <v>2</v>
      </c>
      <c r="F261" s="4" t="n">
        <v>1910</v>
      </c>
      <c r="G261" s="4" t="n">
        <v>5040</v>
      </c>
      <c r="H261" s="4" t="n">
        <v>1.5</v>
      </c>
      <c r="I261" s="4" t="n">
        <v>0</v>
      </c>
      <c r="J261" s="4" t="n">
        <v>0</v>
      </c>
      <c r="K261" s="4" t="n">
        <v>3</v>
      </c>
      <c r="L261" s="4" t="n">
        <v>8</v>
      </c>
      <c r="M261" s="4" t="n">
        <v>1910</v>
      </c>
      <c r="N261" s="4" t="n">
        <v>0</v>
      </c>
      <c r="O261" s="4" t="n">
        <v>1971</v>
      </c>
      <c r="P261" s="4" t="n">
        <v>0</v>
      </c>
      <c r="Q261" s="4" t="n">
        <v>98074</v>
      </c>
      <c r="R261" s="4" t="n">
        <v>47.6312</v>
      </c>
      <c r="S261" s="4" t="n">
        <v>-122061</v>
      </c>
      <c r="T261" s="4" t="n">
        <v>1980</v>
      </c>
      <c r="U261" s="4" t="n">
        <v>4275</v>
      </c>
      <c r="W261" s="1" t="n">
        <f aca="false">C261/F261</f>
        <v>225.130890052356</v>
      </c>
      <c r="Y261" s="0" t="n">
        <f aca="false">W261&gt;$W$444</f>
        <v>0</v>
      </c>
    </row>
    <row r="262" customFormat="false" ht="15.75" hidden="false" customHeight="false" outlineLevel="0" collapsed="false">
      <c r="A262" s="4" t="n">
        <v>6817850040</v>
      </c>
      <c r="B262" s="4" t="s">
        <v>170</v>
      </c>
      <c r="C262" s="4" t="n">
        <v>825000</v>
      </c>
      <c r="D262" s="4" t="n">
        <v>3</v>
      </c>
      <c r="E262" s="4" t="n">
        <v>2.5</v>
      </c>
      <c r="F262" s="4" t="n">
        <v>3280</v>
      </c>
      <c r="G262" s="4" t="n">
        <v>26413</v>
      </c>
      <c r="H262" s="4" t="n">
        <v>1</v>
      </c>
      <c r="I262" s="4" t="n">
        <v>0</v>
      </c>
      <c r="J262" s="4" t="n">
        <v>3</v>
      </c>
      <c r="K262" s="4" t="n">
        <v>3</v>
      </c>
      <c r="L262" s="4" t="n">
        <v>11</v>
      </c>
      <c r="M262" s="4" t="n">
        <v>2670</v>
      </c>
      <c r="N262" s="4" t="n">
        <v>610</v>
      </c>
      <c r="O262" s="4" t="n">
        <v>1985</v>
      </c>
      <c r="P262" s="4" t="n">
        <v>0</v>
      </c>
      <c r="Q262" s="4" t="n">
        <v>98074</v>
      </c>
      <c r="R262" s="4" t="n">
        <v>47.6395</v>
      </c>
      <c r="S262" s="4" t="n">
        <v>-122.05</v>
      </c>
      <c r="T262" s="4" t="n">
        <v>3280</v>
      </c>
      <c r="U262" s="4" t="n">
        <v>25211</v>
      </c>
      <c r="W262" s="1" t="n">
        <f aca="false">C262/F262</f>
        <v>251.524390243902</v>
      </c>
      <c r="Y262" s="0" t="n">
        <f aca="false">W262&gt;$W$444</f>
        <v>0</v>
      </c>
    </row>
    <row r="263" customFormat="false" ht="15.75" hidden="false" customHeight="false" outlineLevel="0" collapsed="false">
      <c r="A263" s="4" t="n">
        <v>1854900410</v>
      </c>
      <c r="B263" s="4" t="s">
        <v>177</v>
      </c>
      <c r="C263" s="4" t="n">
        <v>644500</v>
      </c>
      <c r="D263" s="4" t="n">
        <v>4</v>
      </c>
      <c r="E263" s="4" t="n">
        <v>2.5</v>
      </c>
      <c r="F263" s="4" t="n">
        <v>2990</v>
      </c>
      <c r="G263" s="4" t="n">
        <v>5342</v>
      </c>
      <c r="H263" s="4" t="n">
        <v>2</v>
      </c>
      <c r="I263" s="4" t="n">
        <v>0</v>
      </c>
      <c r="J263" s="4" t="n">
        <v>0</v>
      </c>
      <c r="K263" s="4" t="n">
        <v>3</v>
      </c>
      <c r="L263" s="4" t="n">
        <v>8</v>
      </c>
      <c r="M263" s="4" t="n">
        <v>2990</v>
      </c>
      <c r="N263" s="4" t="n">
        <v>0</v>
      </c>
      <c r="O263" s="4" t="n">
        <v>2004</v>
      </c>
      <c r="P263" s="4" t="n">
        <v>0</v>
      </c>
      <c r="Q263" s="4" t="n">
        <v>98074</v>
      </c>
      <c r="R263" s="4" t="n">
        <v>47.6124</v>
      </c>
      <c r="S263" s="4" t="n">
        <v>-122009</v>
      </c>
      <c r="T263" s="4" t="n">
        <v>2990</v>
      </c>
      <c r="U263" s="4" t="n">
        <v>5936</v>
      </c>
      <c r="W263" s="1" t="n">
        <f aca="false">C263/F263</f>
        <v>215.551839464883</v>
      </c>
      <c r="Y263" s="0" t="n">
        <f aca="false">W263&gt;$W$444</f>
        <v>0</v>
      </c>
    </row>
    <row r="264" customFormat="false" ht="15.75" hidden="false" customHeight="false" outlineLevel="0" collapsed="false">
      <c r="A264" s="4" t="n">
        <v>8651611590</v>
      </c>
      <c r="B264" s="4" t="s">
        <v>53</v>
      </c>
      <c r="C264" s="4" t="n">
        <v>840000</v>
      </c>
      <c r="D264" s="4" t="n">
        <v>4</v>
      </c>
      <c r="E264" s="4" t="n">
        <v>2.5</v>
      </c>
      <c r="F264" s="4" t="n">
        <v>3420</v>
      </c>
      <c r="G264" s="4" t="n">
        <v>8405</v>
      </c>
      <c r="H264" s="4" t="n">
        <v>2</v>
      </c>
      <c r="I264" s="4" t="n">
        <v>0</v>
      </c>
      <c r="J264" s="4" t="n">
        <v>0</v>
      </c>
      <c r="K264" s="4" t="n">
        <v>3</v>
      </c>
      <c r="L264" s="4" t="n">
        <v>10</v>
      </c>
      <c r="M264" s="4" t="n">
        <v>3420</v>
      </c>
      <c r="N264" s="4" t="n">
        <v>0</v>
      </c>
      <c r="O264" s="4" t="n">
        <v>2000</v>
      </c>
      <c r="P264" s="4" t="n">
        <v>0</v>
      </c>
      <c r="Q264" s="4" t="n">
        <v>98074</v>
      </c>
      <c r="R264" s="4" t="n">
        <v>47.6328</v>
      </c>
      <c r="S264" s="4" t="n">
        <v>-122064</v>
      </c>
      <c r="T264" s="4" t="n">
        <v>3230</v>
      </c>
      <c r="U264" s="4" t="n">
        <v>8460</v>
      </c>
      <c r="W264" s="1" t="n">
        <f aca="false">C264/F264</f>
        <v>245.614035087719</v>
      </c>
      <c r="Y264" s="0" t="n">
        <f aca="false">W264&gt;$W$444</f>
        <v>0</v>
      </c>
    </row>
    <row r="265" customFormat="false" ht="15.75" hidden="false" customHeight="false" outlineLevel="0" collapsed="false">
      <c r="A265" s="4" t="n">
        <v>8651510610</v>
      </c>
      <c r="B265" s="4" t="s">
        <v>104</v>
      </c>
      <c r="C265" s="4" t="n">
        <v>475580</v>
      </c>
      <c r="D265" s="4" t="n">
        <v>3</v>
      </c>
      <c r="E265" s="4" t="n">
        <v>1.75</v>
      </c>
      <c r="F265" s="4" t="n">
        <v>1520</v>
      </c>
      <c r="G265" s="4" t="n">
        <v>11085</v>
      </c>
      <c r="H265" s="4" t="n">
        <v>1</v>
      </c>
      <c r="I265" s="4" t="n">
        <v>0</v>
      </c>
      <c r="J265" s="4" t="n">
        <v>0</v>
      </c>
      <c r="K265" s="4" t="n">
        <v>3</v>
      </c>
      <c r="L265" s="4" t="n">
        <v>8</v>
      </c>
      <c r="M265" s="4" t="n">
        <v>1520</v>
      </c>
      <c r="N265" s="4" t="n">
        <v>0</v>
      </c>
      <c r="O265" s="4" t="n">
        <v>1983</v>
      </c>
      <c r="P265" s="4" t="n">
        <v>0</v>
      </c>
      <c r="Q265" s="4" t="n">
        <v>98074</v>
      </c>
      <c r="R265" s="4" t="n">
        <v>47646</v>
      </c>
      <c r="S265" s="4" t="n">
        <v>-122068</v>
      </c>
      <c r="T265" s="4" t="n">
        <v>2310</v>
      </c>
      <c r="U265" s="4" t="n">
        <v>9647</v>
      </c>
      <c r="W265" s="1" t="n">
        <f aca="false">C265/F265</f>
        <v>312.881578947368</v>
      </c>
      <c r="Y265" s="0" t="n">
        <f aca="false">W265&gt;$W$444</f>
        <v>1</v>
      </c>
    </row>
    <row r="266" customFormat="false" ht="15.75" hidden="false" customHeight="false" outlineLevel="0" collapsed="false">
      <c r="A266" s="4" t="n">
        <v>7504030220</v>
      </c>
      <c r="B266" s="4" t="s">
        <v>178</v>
      </c>
      <c r="C266" s="4" t="n">
        <v>712000</v>
      </c>
      <c r="D266" s="4" t="n">
        <v>4</v>
      </c>
      <c r="E266" s="4" t="n">
        <v>2.25</v>
      </c>
      <c r="F266" s="4" t="n">
        <v>2450</v>
      </c>
      <c r="G266" s="4" t="n">
        <v>11960</v>
      </c>
      <c r="H266" s="4" t="n">
        <v>1</v>
      </c>
      <c r="I266" s="4" t="n">
        <v>0</v>
      </c>
      <c r="J266" s="4" t="n">
        <v>0</v>
      </c>
      <c r="K266" s="4" t="n">
        <v>3</v>
      </c>
      <c r="L266" s="4" t="n">
        <v>10</v>
      </c>
      <c r="M266" s="4" t="n">
        <v>2450</v>
      </c>
      <c r="N266" s="4" t="n">
        <v>0</v>
      </c>
      <c r="O266" s="4" t="n">
        <v>1979</v>
      </c>
      <c r="P266" s="4" t="n">
        <v>0</v>
      </c>
      <c r="Q266" s="4" t="n">
        <v>98074</v>
      </c>
      <c r="R266" s="4" t="n">
        <v>47.6351</v>
      </c>
      <c r="S266" s="4" t="n">
        <v>-122.06</v>
      </c>
      <c r="T266" s="4" t="n">
        <v>2600</v>
      </c>
      <c r="U266" s="4" t="n">
        <v>11960</v>
      </c>
      <c r="W266" s="1" t="n">
        <f aca="false">C266/F266</f>
        <v>290.612244897959</v>
      </c>
      <c r="Y266" s="0" t="n">
        <f aca="false">W266&gt;$W$444</f>
        <v>1</v>
      </c>
    </row>
    <row r="267" customFormat="false" ht="15.75" hidden="false" customHeight="false" outlineLevel="0" collapsed="false">
      <c r="A267" s="4" t="n">
        <v>7504001320</v>
      </c>
      <c r="B267" s="4" t="s">
        <v>179</v>
      </c>
      <c r="C267" s="4" t="n">
        <v>570000</v>
      </c>
      <c r="D267" s="4" t="n">
        <v>3</v>
      </c>
      <c r="E267" s="4" t="n">
        <v>2.5</v>
      </c>
      <c r="F267" s="4" t="n">
        <v>2420</v>
      </c>
      <c r="G267" s="4" t="n">
        <v>11953</v>
      </c>
      <c r="H267" s="4" t="n">
        <v>1</v>
      </c>
      <c r="I267" s="4" t="n">
        <v>0</v>
      </c>
      <c r="J267" s="4" t="n">
        <v>0</v>
      </c>
      <c r="K267" s="4" t="n">
        <v>3</v>
      </c>
      <c r="L267" s="4" t="n">
        <v>9</v>
      </c>
      <c r="M267" s="4" t="n">
        <v>2420</v>
      </c>
      <c r="N267" s="4" t="n">
        <v>0</v>
      </c>
      <c r="O267" s="4" t="n">
        <v>1990</v>
      </c>
      <c r="P267" s="4" t="n">
        <v>0</v>
      </c>
      <c r="Q267" s="4" t="n">
        <v>98074</v>
      </c>
      <c r="R267" s="4" t="n">
        <v>47.6285</v>
      </c>
      <c r="S267" s="4" t="n">
        <v>-122054</v>
      </c>
      <c r="T267" s="4" t="n">
        <v>2420</v>
      </c>
      <c r="U267" s="4" t="n">
        <v>12215</v>
      </c>
      <c r="W267" s="1" t="n">
        <f aca="false">C267/F267</f>
        <v>235.537190082645</v>
      </c>
      <c r="Y267" s="0" t="n">
        <f aca="false">W267&gt;$W$444</f>
        <v>0</v>
      </c>
    </row>
    <row r="268" customFormat="false" ht="15.75" hidden="false" customHeight="false" outlineLevel="0" collapsed="false">
      <c r="A268" s="4" t="n">
        <v>8078420230</v>
      </c>
      <c r="B268" s="4" t="s">
        <v>153</v>
      </c>
      <c r="C268" s="4" t="n">
        <v>530000</v>
      </c>
      <c r="D268" s="4" t="n">
        <v>3</v>
      </c>
      <c r="E268" s="4" t="n">
        <v>2.5</v>
      </c>
      <c r="F268" s="4" t="n">
        <v>1950</v>
      </c>
      <c r="G268" s="4" t="n">
        <v>9906</v>
      </c>
      <c r="H268" s="4" t="n">
        <v>2</v>
      </c>
      <c r="I268" s="4" t="n">
        <v>0</v>
      </c>
      <c r="J268" s="4" t="n">
        <v>0</v>
      </c>
      <c r="K268" s="4" t="n">
        <v>3</v>
      </c>
      <c r="L268" s="4" t="n">
        <v>8</v>
      </c>
      <c r="M268" s="4" t="n">
        <v>1950</v>
      </c>
      <c r="N268" s="4" t="n">
        <v>0</v>
      </c>
      <c r="O268" s="4" t="n">
        <v>1988</v>
      </c>
      <c r="P268" s="4" t="n">
        <v>0</v>
      </c>
      <c r="Q268" s="4" t="n">
        <v>98074</v>
      </c>
      <c r="R268" s="4" t="n">
        <v>47.6363</v>
      </c>
      <c r="S268" s="4" t="n">
        <v>-122025</v>
      </c>
      <c r="T268" s="4" t="n">
        <v>1860</v>
      </c>
      <c r="U268" s="4" t="n">
        <v>7689</v>
      </c>
      <c r="W268" s="1" t="n">
        <f aca="false">C268/F268</f>
        <v>271.794871794872</v>
      </c>
      <c r="Y268" s="0" t="n">
        <f aca="false">W268&gt;$W$444</f>
        <v>1</v>
      </c>
    </row>
    <row r="269" customFormat="false" ht="15.75" hidden="false" customHeight="false" outlineLevel="0" collapsed="false">
      <c r="A269" s="4" t="n">
        <v>3575302245</v>
      </c>
      <c r="B269" s="4" t="s">
        <v>180</v>
      </c>
      <c r="C269" s="4" t="n">
        <v>500000</v>
      </c>
      <c r="D269" s="4" t="n">
        <v>3</v>
      </c>
      <c r="E269" s="4" t="n">
        <v>3.5</v>
      </c>
      <c r="F269" s="4" t="n">
        <v>2150</v>
      </c>
      <c r="G269" s="4" t="n">
        <v>4368</v>
      </c>
      <c r="H269" s="4" t="n">
        <v>2</v>
      </c>
      <c r="I269" s="4" t="n">
        <v>0</v>
      </c>
      <c r="J269" s="4" t="n">
        <v>0</v>
      </c>
      <c r="K269" s="4" t="n">
        <v>3</v>
      </c>
      <c r="L269" s="4" t="n">
        <v>8</v>
      </c>
      <c r="M269" s="4" t="n">
        <v>1610</v>
      </c>
      <c r="N269" s="4" t="n">
        <v>540</v>
      </c>
      <c r="O269" s="4" t="n">
        <v>1998</v>
      </c>
      <c r="P269" s="4" t="n">
        <v>0</v>
      </c>
      <c r="Q269" s="4" t="n">
        <v>98074</v>
      </c>
      <c r="R269" s="4" t="n">
        <v>47.6213</v>
      </c>
      <c r="S269" s="4" t="n">
        <v>-122065</v>
      </c>
      <c r="T269" s="4" t="n">
        <v>2390</v>
      </c>
      <c r="U269" s="4" t="n">
        <v>16630</v>
      </c>
      <c r="W269" s="1" t="n">
        <f aca="false">C269/F269</f>
        <v>232.558139534884</v>
      </c>
      <c r="Y269" s="0" t="n">
        <f aca="false">W269&gt;$W$444</f>
        <v>0</v>
      </c>
    </row>
    <row r="270" customFormat="false" ht="15.75" hidden="false" customHeight="false" outlineLevel="0" collapsed="false">
      <c r="A270" s="4" t="n">
        <v>1825069072</v>
      </c>
      <c r="B270" s="4" t="s">
        <v>181</v>
      </c>
      <c r="C270" s="4" t="n">
        <v>964000</v>
      </c>
      <c r="D270" s="4" t="n">
        <v>3</v>
      </c>
      <c r="E270" s="4" t="n">
        <v>2.5</v>
      </c>
      <c r="F270" s="4" t="n">
        <v>3630</v>
      </c>
      <c r="G270" s="4" t="n">
        <v>9475</v>
      </c>
      <c r="H270" s="4" t="n">
        <v>2</v>
      </c>
      <c r="I270" s="4" t="n">
        <v>0</v>
      </c>
      <c r="J270" s="4" t="n">
        <v>0</v>
      </c>
      <c r="K270" s="4" t="n">
        <v>3</v>
      </c>
      <c r="L270" s="4" t="n">
        <v>11</v>
      </c>
      <c r="M270" s="4" t="n">
        <v>3630</v>
      </c>
      <c r="N270" s="4" t="n">
        <v>0</v>
      </c>
      <c r="O270" s="4" t="n">
        <v>1999</v>
      </c>
      <c r="P270" s="4" t="n">
        <v>0</v>
      </c>
      <c r="Q270" s="4" t="n">
        <v>98074</v>
      </c>
      <c r="R270" s="4" t="n">
        <v>47.6544</v>
      </c>
      <c r="S270" s="4" t="n">
        <v>-122085</v>
      </c>
      <c r="T270" s="4" t="n">
        <v>3250</v>
      </c>
      <c r="U270" s="4" t="n">
        <v>11605</v>
      </c>
      <c r="W270" s="1" t="n">
        <f aca="false">C270/F270</f>
        <v>265.564738292011</v>
      </c>
      <c r="Y270" s="0" t="n">
        <f aca="false">W270&gt;$W$444</f>
        <v>0</v>
      </c>
    </row>
    <row r="271" customFormat="false" ht="15.75" hidden="false" customHeight="false" outlineLevel="0" collapsed="false">
      <c r="A271" s="4" t="n">
        <v>7504100910</v>
      </c>
      <c r="B271" s="4" t="s">
        <v>88</v>
      </c>
      <c r="C271" s="4" t="n">
        <v>535000</v>
      </c>
      <c r="D271" s="4" t="n">
        <v>3</v>
      </c>
      <c r="E271" s="4" t="n">
        <v>2.5</v>
      </c>
      <c r="F271" s="4" t="n">
        <v>2400</v>
      </c>
      <c r="G271" s="4" t="n">
        <v>12546</v>
      </c>
      <c r="H271" s="4" t="n">
        <v>1</v>
      </c>
      <c r="I271" s="4" t="n">
        <v>0</v>
      </c>
      <c r="J271" s="4" t="n">
        <v>0</v>
      </c>
      <c r="K271" s="4" t="n">
        <v>3</v>
      </c>
      <c r="L271" s="4" t="n">
        <v>9</v>
      </c>
      <c r="M271" s="4" t="n">
        <v>2400</v>
      </c>
      <c r="N271" s="4" t="n">
        <v>0</v>
      </c>
      <c r="O271" s="4" t="n">
        <v>1983</v>
      </c>
      <c r="P271" s="4" t="n">
        <v>0</v>
      </c>
      <c r="Q271" s="4" t="n">
        <v>98074</v>
      </c>
      <c r="R271" s="4" t="n">
        <v>47.6317</v>
      </c>
      <c r="S271" s="4" t="n">
        <v>-122041</v>
      </c>
      <c r="T271" s="4" t="n">
        <v>2940</v>
      </c>
      <c r="U271" s="4" t="n">
        <v>12150</v>
      </c>
      <c r="W271" s="1" t="n">
        <f aca="false">C271/F271</f>
        <v>222.916666666667</v>
      </c>
      <c r="Y271" s="0" t="n">
        <f aca="false">W271&gt;$W$444</f>
        <v>0</v>
      </c>
    </row>
    <row r="272" customFormat="false" ht="15.75" hidden="false" customHeight="false" outlineLevel="0" collapsed="false">
      <c r="A272" s="4" t="n">
        <v>2561320120</v>
      </c>
      <c r="B272" s="4" t="s">
        <v>36</v>
      </c>
      <c r="C272" s="4" t="n">
        <v>366000</v>
      </c>
      <c r="D272" s="4" t="n">
        <v>3</v>
      </c>
      <c r="E272" s="4" t="n">
        <v>2</v>
      </c>
      <c r="F272" s="4" t="n">
        <v>1350</v>
      </c>
      <c r="G272" s="4" t="n">
        <v>10200</v>
      </c>
      <c r="H272" s="4" t="n">
        <v>1</v>
      </c>
      <c r="I272" s="4" t="n">
        <v>0</v>
      </c>
      <c r="J272" s="4" t="n">
        <v>0</v>
      </c>
      <c r="K272" s="4" t="n">
        <v>3</v>
      </c>
      <c r="L272" s="4" t="n">
        <v>7</v>
      </c>
      <c r="M272" s="4" t="n">
        <v>1350</v>
      </c>
      <c r="N272" s="4" t="n">
        <v>0</v>
      </c>
      <c r="O272" s="4" t="n">
        <v>1977</v>
      </c>
      <c r="P272" s="4" t="n">
        <v>0</v>
      </c>
      <c r="Q272" s="4" t="n">
        <v>98074</v>
      </c>
      <c r="R272" s="4" t="n">
        <v>47.6159</v>
      </c>
      <c r="S272" s="4" t="n">
        <v>-122.05</v>
      </c>
      <c r="T272" s="4" t="n">
        <v>1820</v>
      </c>
      <c r="U272" s="4" t="n">
        <v>9600</v>
      </c>
      <c r="W272" s="1" t="n">
        <f aca="false">C272/F272</f>
        <v>271.111111111111</v>
      </c>
      <c r="Y272" s="0" t="n">
        <f aca="false">W272&gt;$W$444</f>
        <v>1</v>
      </c>
    </row>
    <row r="273" customFormat="false" ht="15.75" hidden="false" customHeight="false" outlineLevel="0" collapsed="false">
      <c r="A273" s="4" t="n">
        <v>1854900330</v>
      </c>
      <c r="B273" s="4" t="s">
        <v>141</v>
      </c>
      <c r="C273" s="4" t="n">
        <v>697000</v>
      </c>
      <c r="D273" s="4" t="n">
        <v>4</v>
      </c>
      <c r="E273" s="4" t="n">
        <v>2.5</v>
      </c>
      <c r="F273" s="4" t="n">
        <v>3160</v>
      </c>
      <c r="G273" s="4" t="n">
        <v>6961</v>
      </c>
      <c r="H273" s="4" t="n">
        <v>2</v>
      </c>
      <c r="I273" s="4" t="n">
        <v>0</v>
      </c>
      <c r="J273" s="4" t="n">
        <v>0</v>
      </c>
      <c r="K273" s="4" t="n">
        <v>3</v>
      </c>
      <c r="L273" s="4" t="n">
        <v>8</v>
      </c>
      <c r="M273" s="4" t="n">
        <v>3160</v>
      </c>
      <c r="N273" s="4" t="n">
        <v>0</v>
      </c>
      <c r="O273" s="4" t="n">
        <v>2005</v>
      </c>
      <c r="P273" s="4" t="n">
        <v>0</v>
      </c>
      <c r="Q273" s="4" t="n">
        <v>98074</v>
      </c>
      <c r="R273" s="4" t="n">
        <v>47.6125</v>
      </c>
      <c r="S273" s="4" t="n">
        <v>-122.01</v>
      </c>
      <c r="T273" s="4" t="n">
        <v>3110</v>
      </c>
      <c r="U273" s="4" t="n">
        <v>5058</v>
      </c>
      <c r="W273" s="1" t="n">
        <f aca="false">C273/F273</f>
        <v>220.569620253165</v>
      </c>
      <c r="Y273" s="0" t="n">
        <f aca="false">W273&gt;$W$444</f>
        <v>0</v>
      </c>
    </row>
    <row r="274" customFormat="false" ht="15.75" hidden="false" customHeight="false" outlineLevel="0" collapsed="false">
      <c r="A274" s="4" t="n">
        <v>8635751120</v>
      </c>
      <c r="B274" s="4" t="s">
        <v>182</v>
      </c>
      <c r="C274" s="4" t="n">
        <v>611000</v>
      </c>
      <c r="D274" s="4" t="n">
        <v>4</v>
      </c>
      <c r="E274" s="4" t="n">
        <v>2.5</v>
      </c>
      <c r="F274" s="4" t="n">
        <v>2460</v>
      </c>
      <c r="G274" s="4" t="n">
        <v>4200</v>
      </c>
      <c r="H274" s="4" t="n">
        <v>2</v>
      </c>
      <c r="I274" s="4" t="n">
        <v>0</v>
      </c>
      <c r="J274" s="4" t="n">
        <v>0</v>
      </c>
      <c r="K274" s="4" t="n">
        <v>3</v>
      </c>
      <c r="L274" s="4" t="n">
        <v>8</v>
      </c>
      <c r="M274" s="4" t="n">
        <v>2460</v>
      </c>
      <c r="N274" s="4" t="n">
        <v>0</v>
      </c>
      <c r="O274" s="4" t="n">
        <v>1998</v>
      </c>
      <c r="P274" s="4" t="n">
        <v>0</v>
      </c>
      <c r="Q274" s="4" t="n">
        <v>98074</v>
      </c>
      <c r="R274" s="4" t="n">
        <v>47.6031</v>
      </c>
      <c r="S274" s="4" t="n">
        <v>-122021</v>
      </c>
      <c r="T274" s="4" t="n">
        <v>2330</v>
      </c>
      <c r="U274" s="4" t="n">
        <v>4200</v>
      </c>
      <c r="W274" s="1" t="n">
        <f aca="false">C274/F274</f>
        <v>248.373983739837</v>
      </c>
      <c r="Y274" s="0" t="n">
        <f aca="false">W274&gt;$W$444</f>
        <v>0</v>
      </c>
    </row>
    <row r="275" customFormat="false" ht="15.75" hidden="false" customHeight="false" outlineLevel="0" collapsed="false">
      <c r="A275" s="4" t="n">
        <v>6817800220</v>
      </c>
      <c r="B275" s="4" t="s">
        <v>148</v>
      </c>
      <c r="C275" s="4" t="n">
        <v>434900</v>
      </c>
      <c r="D275" s="4" t="n">
        <v>3</v>
      </c>
      <c r="E275" s="4" t="n">
        <v>2</v>
      </c>
      <c r="F275" s="4" t="n">
        <v>1520</v>
      </c>
      <c r="G275" s="4" t="n">
        <v>11067</v>
      </c>
      <c r="H275" s="4" t="n">
        <v>1</v>
      </c>
      <c r="I275" s="4" t="n">
        <v>0</v>
      </c>
      <c r="J275" s="4" t="n">
        <v>0</v>
      </c>
      <c r="K275" s="4" t="n">
        <v>3</v>
      </c>
      <c r="L275" s="4" t="n">
        <v>7</v>
      </c>
      <c r="M275" s="4" t="n">
        <v>1140</v>
      </c>
      <c r="N275" s="4" t="n">
        <v>380</v>
      </c>
      <c r="O275" s="4" t="n">
        <v>1983</v>
      </c>
      <c r="P275" s="4" t="n">
        <v>0</v>
      </c>
      <c r="Q275" s="4" t="n">
        <v>98074</v>
      </c>
      <c r="R275" s="4" t="n">
        <v>47.6326</v>
      </c>
      <c r="S275" s="4" t="n">
        <v>-122033</v>
      </c>
      <c r="T275" s="4" t="n">
        <v>1280</v>
      </c>
      <c r="U275" s="4" t="n">
        <v>11371</v>
      </c>
      <c r="W275" s="1" t="n">
        <f aca="false">C275/F275</f>
        <v>286.118421052632</v>
      </c>
      <c r="Y275" s="0" t="n">
        <f aca="false">W275&gt;$W$444</f>
        <v>1</v>
      </c>
    </row>
    <row r="276" customFormat="false" ht="15.75" hidden="false" customHeight="false" outlineLevel="0" collapsed="false">
      <c r="A276" s="4" t="n">
        <v>7504021490</v>
      </c>
      <c r="B276" s="4" t="s">
        <v>127</v>
      </c>
      <c r="C276" s="4" t="n">
        <f aca="false">1.08*10^6</f>
        <v>1080000</v>
      </c>
      <c r="D276" s="4" t="n">
        <v>3</v>
      </c>
      <c r="E276" s="4" t="n">
        <v>2.5</v>
      </c>
      <c r="F276" s="4" t="n">
        <v>3720</v>
      </c>
      <c r="G276" s="4" t="n">
        <v>11610</v>
      </c>
      <c r="H276" s="4" t="n">
        <v>2</v>
      </c>
      <c r="I276" s="4" t="n">
        <v>0</v>
      </c>
      <c r="J276" s="4" t="n">
        <v>0</v>
      </c>
      <c r="K276" s="4" t="n">
        <v>3</v>
      </c>
      <c r="L276" s="4" t="n">
        <v>11</v>
      </c>
      <c r="M276" s="4" t="n">
        <v>3720</v>
      </c>
      <c r="N276" s="4" t="n">
        <v>0</v>
      </c>
      <c r="O276" s="4" t="n">
        <v>1982</v>
      </c>
      <c r="P276" s="4" t="n">
        <v>0</v>
      </c>
      <c r="Q276" s="4" t="n">
        <v>98074</v>
      </c>
      <c r="R276" s="4" t="n">
        <v>47636</v>
      </c>
      <c r="S276" s="4" t="n">
        <v>-122049</v>
      </c>
      <c r="T276" s="4" t="n">
        <v>3530</v>
      </c>
      <c r="U276" s="4" t="n">
        <v>11877</v>
      </c>
      <c r="W276" s="1" t="n">
        <f aca="false">C276/F276</f>
        <v>290.322580645161</v>
      </c>
      <c r="Y276" s="0" t="n">
        <f aca="false">W276&gt;$W$444</f>
        <v>1</v>
      </c>
    </row>
    <row r="277" customFormat="false" ht="15.75" hidden="false" customHeight="false" outlineLevel="0" collapsed="false">
      <c r="A277" s="4" t="n">
        <v>5411600180</v>
      </c>
      <c r="B277" s="4" t="s">
        <v>183</v>
      </c>
      <c r="C277" s="4" t="n">
        <v>715000</v>
      </c>
      <c r="D277" s="4" t="n">
        <v>4</v>
      </c>
      <c r="E277" s="4" t="n">
        <v>2.5</v>
      </c>
      <c r="F277" s="4" t="n">
        <v>2970</v>
      </c>
      <c r="G277" s="4" t="n">
        <v>5722</v>
      </c>
      <c r="H277" s="4" t="n">
        <v>2</v>
      </c>
      <c r="I277" s="4" t="n">
        <v>0</v>
      </c>
      <c r="J277" s="4" t="n">
        <v>0</v>
      </c>
      <c r="K277" s="4" t="n">
        <v>3</v>
      </c>
      <c r="L277" s="4" t="n">
        <v>9</v>
      </c>
      <c r="M277" s="4" t="n">
        <v>2970</v>
      </c>
      <c r="N277" s="4" t="n">
        <v>0</v>
      </c>
      <c r="O277" s="4" t="n">
        <v>2005</v>
      </c>
      <c r="P277" s="4" t="n">
        <v>0</v>
      </c>
      <c r="Q277" s="4" t="n">
        <v>98074</v>
      </c>
      <c r="R277" s="4" t="n">
        <v>47.6134</v>
      </c>
      <c r="S277" s="4" t="n">
        <v>-122042</v>
      </c>
      <c r="T277" s="4" t="n">
        <v>3940</v>
      </c>
      <c r="U277" s="4" t="n">
        <v>4848</v>
      </c>
      <c r="W277" s="1" t="n">
        <f aca="false">C277/F277</f>
        <v>240.740740740741</v>
      </c>
      <c r="Y277" s="0" t="n">
        <f aca="false">W277&gt;$W$444</f>
        <v>0</v>
      </c>
    </row>
    <row r="278" customFormat="false" ht="15.75" hidden="false" customHeight="false" outlineLevel="0" collapsed="false">
      <c r="A278" s="4" t="n">
        <v>7504400620</v>
      </c>
      <c r="B278" s="4" t="s">
        <v>45</v>
      </c>
      <c r="C278" s="4" t="n">
        <v>418500</v>
      </c>
      <c r="D278" s="4" t="n">
        <v>3</v>
      </c>
      <c r="E278" s="4" t="n">
        <v>2</v>
      </c>
      <c r="F278" s="4" t="n">
        <v>1800</v>
      </c>
      <c r="G278" s="4" t="n">
        <v>12440</v>
      </c>
      <c r="H278" s="4" t="n">
        <v>1</v>
      </c>
      <c r="I278" s="4" t="n">
        <v>0</v>
      </c>
      <c r="J278" s="4" t="n">
        <v>0</v>
      </c>
      <c r="K278" s="4" t="n">
        <v>3</v>
      </c>
      <c r="L278" s="4" t="n">
        <v>8</v>
      </c>
      <c r="M278" s="4" t="n">
        <v>1220</v>
      </c>
      <c r="N278" s="4" t="n">
        <v>580</v>
      </c>
      <c r="O278" s="4" t="n">
        <v>1978</v>
      </c>
      <c r="P278" s="4" t="n">
        <v>0</v>
      </c>
      <c r="Q278" s="4" t="n">
        <v>98074</v>
      </c>
      <c r="R278" s="4" t="n">
        <v>47.6254</v>
      </c>
      <c r="S278" s="4" t="n">
        <v>-122.05</v>
      </c>
      <c r="T278" s="4" t="n">
        <v>2460</v>
      </c>
      <c r="U278" s="4" t="n">
        <v>12352</v>
      </c>
      <c r="W278" s="1" t="n">
        <f aca="false">C278/F278</f>
        <v>232.5</v>
      </c>
      <c r="Y278" s="0" t="n">
        <f aca="false">W278&gt;$W$444</f>
        <v>0</v>
      </c>
    </row>
    <row r="279" customFormat="false" ht="15.75" hidden="false" customHeight="false" outlineLevel="0" collapsed="false">
      <c r="A279" s="4" t="n">
        <v>6817800730</v>
      </c>
      <c r="B279" s="4" t="s">
        <v>184</v>
      </c>
      <c r="C279" s="4" t="n">
        <v>386500</v>
      </c>
      <c r="D279" s="4" t="n">
        <v>2</v>
      </c>
      <c r="E279" s="4" t="n">
        <v>1.5</v>
      </c>
      <c r="F279" s="4" t="n">
        <v>1280</v>
      </c>
      <c r="G279" s="4" t="n">
        <v>11071</v>
      </c>
      <c r="H279" s="4" t="n">
        <v>1</v>
      </c>
      <c r="I279" s="4" t="n">
        <v>0</v>
      </c>
      <c r="J279" s="4" t="n">
        <v>0</v>
      </c>
      <c r="K279" s="4" t="n">
        <v>3</v>
      </c>
      <c r="L279" s="4" t="n">
        <v>7</v>
      </c>
      <c r="M279" s="4" t="n">
        <v>850</v>
      </c>
      <c r="N279" s="4" t="n">
        <v>430</v>
      </c>
      <c r="O279" s="4" t="n">
        <v>1984</v>
      </c>
      <c r="P279" s="4" t="n">
        <v>0</v>
      </c>
      <c r="Q279" s="4" t="n">
        <v>98074</v>
      </c>
      <c r="R279" s="4" t="n">
        <v>47.6351</v>
      </c>
      <c r="S279" s="4" t="n">
        <v>-122033</v>
      </c>
      <c r="T279" s="4" t="n">
        <v>1280</v>
      </c>
      <c r="U279" s="4" t="n">
        <v>10879</v>
      </c>
      <c r="W279" s="1" t="n">
        <f aca="false">C279/F279</f>
        <v>301.953125</v>
      </c>
      <c r="Y279" s="0" t="n">
        <f aca="false">W279&gt;$W$444</f>
        <v>1</v>
      </c>
    </row>
    <row r="280" customFormat="false" ht="15.75" hidden="false" customHeight="false" outlineLevel="0" collapsed="false">
      <c r="A280" s="4" t="n">
        <v>1853080180</v>
      </c>
      <c r="B280" s="4" t="s">
        <v>185</v>
      </c>
      <c r="C280" s="4" t="n">
        <v>810000</v>
      </c>
      <c r="D280" s="4" t="n">
        <v>5</v>
      </c>
      <c r="E280" s="4" t="n">
        <v>3.25</v>
      </c>
      <c r="F280" s="4" t="n">
        <v>3290</v>
      </c>
      <c r="G280" s="4" t="n">
        <v>6422</v>
      </c>
      <c r="H280" s="4" t="n">
        <v>2</v>
      </c>
      <c r="I280" s="4" t="n">
        <v>0</v>
      </c>
      <c r="J280" s="4" t="n">
        <v>0</v>
      </c>
      <c r="K280" s="4" t="n">
        <v>3</v>
      </c>
      <c r="L280" s="4" t="n">
        <v>9</v>
      </c>
      <c r="M280" s="4" t="n">
        <v>3290</v>
      </c>
      <c r="N280" s="4" t="n">
        <v>0</v>
      </c>
      <c r="O280" s="4" t="n">
        <v>2012</v>
      </c>
      <c r="P280" s="4" t="n">
        <v>0</v>
      </c>
      <c r="Q280" s="4" t="n">
        <v>98074</v>
      </c>
      <c r="R280" s="4" t="n">
        <v>47.5933</v>
      </c>
      <c r="S280" s="4" t="n">
        <v>-122061</v>
      </c>
      <c r="T280" s="4" t="n">
        <v>3210</v>
      </c>
      <c r="U280" s="4" t="n">
        <v>6891</v>
      </c>
      <c r="W280" s="1" t="n">
        <f aca="false">C280/F280</f>
        <v>246.200607902736</v>
      </c>
      <c r="Y280" s="0" t="n">
        <f aca="false">W280&gt;$W$444</f>
        <v>0</v>
      </c>
    </row>
    <row r="281" customFormat="false" ht="15.75" hidden="false" customHeight="false" outlineLevel="0" collapsed="false">
      <c r="A281" s="4" t="n">
        <v>8562900180</v>
      </c>
      <c r="B281" s="4" t="s">
        <v>58</v>
      </c>
      <c r="C281" s="4" t="n">
        <v>491300</v>
      </c>
      <c r="D281" s="4" t="n">
        <v>3</v>
      </c>
      <c r="E281" s="4" t="n">
        <v>1.75</v>
      </c>
      <c r="F281" s="4" t="n">
        <v>1750</v>
      </c>
      <c r="G281" s="4" t="n">
        <v>11340</v>
      </c>
      <c r="H281" s="4" t="n">
        <v>1</v>
      </c>
      <c r="I281" s="4" t="n">
        <v>0</v>
      </c>
      <c r="J281" s="4" t="n">
        <v>1</v>
      </c>
      <c r="K281" s="4" t="n">
        <v>4</v>
      </c>
      <c r="L281" s="4" t="n">
        <v>7</v>
      </c>
      <c r="M281" s="4" t="n">
        <v>1300</v>
      </c>
      <c r="N281" s="4" t="n">
        <v>450</v>
      </c>
      <c r="O281" s="4" t="n">
        <v>1987</v>
      </c>
      <c r="P281" s="4" t="n">
        <v>0</v>
      </c>
      <c r="Q281" s="4" t="n">
        <v>98074</v>
      </c>
      <c r="R281" s="4" t="n">
        <v>47.6099</v>
      </c>
      <c r="S281" s="4" t="n">
        <v>-122058</v>
      </c>
      <c r="T281" s="4" t="n">
        <v>2310</v>
      </c>
      <c r="U281" s="4" t="n">
        <v>11340</v>
      </c>
      <c r="W281" s="1" t="n">
        <f aca="false">C281/F281</f>
        <v>280.742857142857</v>
      </c>
      <c r="Y281" s="0" t="n">
        <f aca="false">W281&gt;$W$444</f>
        <v>1</v>
      </c>
    </row>
    <row r="282" customFormat="false" ht="15.75" hidden="false" customHeight="false" outlineLevel="0" collapsed="false">
      <c r="A282" s="4" t="n">
        <v>1939120540</v>
      </c>
      <c r="B282" s="4" t="s">
        <v>41</v>
      </c>
      <c r="C282" s="4" t="n">
        <v>640000</v>
      </c>
      <c r="D282" s="4" t="n">
        <v>3</v>
      </c>
      <c r="E282" s="4" t="n">
        <v>2.5</v>
      </c>
      <c r="F282" s="4" t="n">
        <v>2390</v>
      </c>
      <c r="G282" s="4" t="n">
        <v>8315</v>
      </c>
      <c r="H282" s="4" t="n">
        <v>2</v>
      </c>
      <c r="I282" s="4" t="n">
        <v>0</v>
      </c>
      <c r="J282" s="4" t="n">
        <v>0</v>
      </c>
      <c r="K282" s="4" t="n">
        <v>4</v>
      </c>
      <c r="L282" s="4" t="n">
        <v>9</v>
      </c>
      <c r="M282" s="4" t="n">
        <v>2390</v>
      </c>
      <c r="N282" s="4" t="n">
        <v>0</v>
      </c>
      <c r="O282" s="4" t="n">
        <v>1990</v>
      </c>
      <c r="P282" s="4" t="n">
        <v>0</v>
      </c>
      <c r="Q282" s="4" t="n">
        <v>98074</v>
      </c>
      <c r="R282" s="4" t="n">
        <v>47.6271</v>
      </c>
      <c r="S282" s="4" t="n">
        <v>-122028</v>
      </c>
      <c r="T282" s="4" t="n">
        <v>2370</v>
      </c>
      <c r="U282" s="4" t="n">
        <v>7816</v>
      </c>
      <c r="W282" s="1" t="n">
        <f aca="false">C282/F282</f>
        <v>267.782426778243</v>
      </c>
      <c r="Y282" s="0" t="n">
        <f aca="false">W282&gt;$W$444</f>
        <v>1</v>
      </c>
    </row>
    <row r="283" customFormat="false" ht="15.75" hidden="false" customHeight="false" outlineLevel="0" collapsed="false">
      <c r="A283" s="4" t="n">
        <v>7504400120</v>
      </c>
      <c r="B283" s="4" t="s">
        <v>186</v>
      </c>
      <c r="C283" s="4" t="n">
        <v>495000</v>
      </c>
      <c r="D283" s="4" t="n">
        <v>4</v>
      </c>
      <c r="E283" s="4" t="n">
        <v>1.75</v>
      </c>
      <c r="F283" s="4" t="n">
        <v>2570</v>
      </c>
      <c r="G283" s="4" t="n">
        <v>12039</v>
      </c>
      <c r="H283" s="4" t="n">
        <v>1</v>
      </c>
      <c r="I283" s="4" t="n">
        <v>0</v>
      </c>
      <c r="J283" s="4" t="n">
        <v>0</v>
      </c>
      <c r="K283" s="4" t="n">
        <v>3</v>
      </c>
      <c r="L283" s="4" t="n">
        <v>8</v>
      </c>
      <c r="M283" s="4" t="n">
        <v>1910</v>
      </c>
      <c r="N283" s="4" t="n">
        <v>660</v>
      </c>
      <c r="O283" s="4" t="n">
        <v>1978</v>
      </c>
      <c r="P283" s="4" t="n">
        <v>0</v>
      </c>
      <c r="Q283" s="4" t="n">
        <v>98074</v>
      </c>
      <c r="R283" s="4" t="n">
        <v>47626</v>
      </c>
      <c r="S283" s="4" t="n">
        <v>-122048</v>
      </c>
      <c r="T283" s="4" t="n">
        <v>2200</v>
      </c>
      <c r="U283" s="4" t="n">
        <v>12384</v>
      </c>
      <c r="W283" s="1" t="n">
        <f aca="false">C283/F283</f>
        <v>192.607003891051</v>
      </c>
      <c r="Y283" s="0" t="n">
        <f aca="false">W283&gt;$W$444</f>
        <v>0</v>
      </c>
    </row>
    <row r="284" customFormat="false" ht="15.75" hidden="false" customHeight="false" outlineLevel="0" collapsed="false">
      <c r="A284" s="4" t="n">
        <v>4379400580</v>
      </c>
      <c r="B284" s="4" t="s">
        <v>187</v>
      </c>
      <c r="C284" s="4" t="n">
        <v>698000</v>
      </c>
      <c r="D284" s="4" t="n">
        <v>3</v>
      </c>
      <c r="E284" s="4" t="n">
        <v>2.5</v>
      </c>
      <c r="F284" s="4" t="n">
        <v>2580</v>
      </c>
      <c r="G284" s="4" t="n">
        <v>4636</v>
      </c>
      <c r="H284" s="4" t="n">
        <v>2</v>
      </c>
      <c r="I284" s="4" t="n">
        <v>0</v>
      </c>
      <c r="J284" s="4" t="n">
        <v>0</v>
      </c>
      <c r="K284" s="4" t="n">
        <v>3</v>
      </c>
      <c r="L284" s="4" t="n">
        <v>9</v>
      </c>
      <c r="M284" s="4" t="n">
        <v>2580</v>
      </c>
      <c r="N284" s="4" t="n">
        <v>0</v>
      </c>
      <c r="O284" s="4" t="n">
        <v>2006</v>
      </c>
      <c r="P284" s="4" t="n">
        <v>0</v>
      </c>
      <c r="Q284" s="4" t="n">
        <v>98074</v>
      </c>
      <c r="R284" s="4" t="n">
        <v>47.6201</v>
      </c>
      <c r="S284" s="4" t="n">
        <v>-122025</v>
      </c>
      <c r="T284" s="4" t="n">
        <v>2480</v>
      </c>
      <c r="U284" s="4" t="n">
        <v>4500</v>
      </c>
      <c r="W284" s="1" t="n">
        <f aca="false">C284/F284</f>
        <v>270.542635658915</v>
      </c>
      <c r="Y284" s="0" t="n">
        <f aca="false">W284&gt;$W$444</f>
        <v>1</v>
      </c>
    </row>
    <row r="285" customFormat="false" ht="15.75" hidden="false" customHeight="false" outlineLevel="0" collapsed="false">
      <c r="A285" s="4" t="n">
        <v>1829300210</v>
      </c>
      <c r="B285" s="4" t="s">
        <v>166</v>
      </c>
      <c r="C285" s="4" t="n">
        <v>762300</v>
      </c>
      <c r="D285" s="4" t="n">
        <v>4</v>
      </c>
      <c r="E285" s="4" t="n">
        <v>2.5</v>
      </c>
      <c r="F285" s="4" t="n">
        <v>3880</v>
      </c>
      <c r="G285" s="4" t="n">
        <v>14550</v>
      </c>
      <c r="H285" s="4" t="n">
        <v>2</v>
      </c>
      <c r="I285" s="4" t="n">
        <v>0</v>
      </c>
      <c r="J285" s="4" t="n">
        <v>0</v>
      </c>
      <c r="K285" s="4" t="n">
        <v>3</v>
      </c>
      <c r="L285" s="4" t="n">
        <v>10</v>
      </c>
      <c r="M285" s="4" t="n">
        <v>3880</v>
      </c>
      <c r="N285" s="4" t="n">
        <v>0</v>
      </c>
      <c r="O285" s="4" t="n">
        <v>1987</v>
      </c>
      <c r="P285" s="4" t="n">
        <v>0</v>
      </c>
      <c r="Q285" s="4" t="n">
        <v>98074</v>
      </c>
      <c r="R285" s="4" t="n">
        <v>47.6378</v>
      </c>
      <c r="S285" s="4" t="n">
        <v>-122.04</v>
      </c>
      <c r="T285" s="4" t="n">
        <v>3240</v>
      </c>
      <c r="U285" s="4" t="n">
        <v>14045</v>
      </c>
      <c r="W285" s="1" t="n">
        <f aca="false">C285/F285</f>
        <v>196.469072164948</v>
      </c>
      <c r="Y285" s="0" t="n">
        <f aca="false">W285&gt;$W$444</f>
        <v>0</v>
      </c>
    </row>
    <row r="286" customFormat="false" ht="15.75" hidden="false" customHeight="false" outlineLevel="0" collapsed="false">
      <c r="A286" s="4" t="n">
        <v>8635760040</v>
      </c>
      <c r="B286" s="4" t="s">
        <v>178</v>
      </c>
      <c r="C286" s="4" t="n">
        <v>420000</v>
      </c>
      <c r="D286" s="4" t="n">
        <v>3</v>
      </c>
      <c r="E286" s="4" t="n">
        <v>2.5</v>
      </c>
      <c r="F286" s="4" t="n">
        <v>1770</v>
      </c>
      <c r="G286" s="4" t="n">
        <v>3993</v>
      </c>
      <c r="H286" s="4" t="n">
        <v>2</v>
      </c>
      <c r="I286" s="4" t="n">
        <v>0</v>
      </c>
      <c r="J286" s="4" t="n">
        <v>0</v>
      </c>
      <c r="K286" s="4" t="n">
        <v>3</v>
      </c>
      <c r="L286" s="4" t="n">
        <v>8</v>
      </c>
      <c r="M286" s="4" t="n">
        <v>1770</v>
      </c>
      <c r="N286" s="4" t="n">
        <v>0</v>
      </c>
      <c r="O286" s="4" t="n">
        <v>1999</v>
      </c>
      <c r="P286" s="4" t="n">
        <v>0</v>
      </c>
      <c r="Q286" s="4" t="n">
        <v>98074</v>
      </c>
      <c r="R286" s="4" t="n">
        <v>47.6027</v>
      </c>
      <c r="S286" s="4" t="n">
        <v>-122.02</v>
      </c>
      <c r="T286" s="4" t="n">
        <v>1820</v>
      </c>
      <c r="U286" s="4" t="n">
        <v>4046</v>
      </c>
      <c r="W286" s="1" t="n">
        <f aca="false">C286/F286</f>
        <v>237.28813559322</v>
      </c>
      <c r="Y286" s="0" t="n">
        <f aca="false">W286&gt;$W$444</f>
        <v>0</v>
      </c>
    </row>
    <row r="287" customFormat="false" ht="15.75" hidden="false" customHeight="false" outlineLevel="0" collapsed="false">
      <c r="A287" s="4" t="n">
        <v>8651540040</v>
      </c>
      <c r="B287" s="4" t="s">
        <v>63</v>
      </c>
      <c r="C287" s="4" t="n">
        <v>549000</v>
      </c>
      <c r="D287" s="4" t="n">
        <v>3</v>
      </c>
      <c r="E287" s="4" t="n">
        <v>2.25</v>
      </c>
      <c r="F287" s="4" t="n">
        <v>1920</v>
      </c>
      <c r="G287" s="4" t="n">
        <v>10961</v>
      </c>
      <c r="H287" s="4" t="n">
        <v>2</v>
      </c>
      <c r="I287" s="4" t="n">
        <v>0</v>
      </c>
      <c r="J287" s="4" t="n">
        <v>0</v>
      </c>
      <c r="K287" s="4" t="n">
        <v>3</v>
      </c>
      <c r="L287" s="4" t="n">
        <v>8</v>
      </c>
      <c r="M287" s="4" t="n">
        <v>1920</v>
      </c>
      <c r="N287" s="4" t="n">
        <v>0</v>
      </c>
      <c r="O287" s="4" t="n">
        <v>1981</v>
      </c>
      <c r="P287" s="4" t="n">
        <v>0</v>
      </c>
      <c r="Q287" s="4" t="n">
        <v>98074</v>
      </c>
      <c r="R287" s="4" t="n">
        <v>47.6432</v>
      </c>
      <c r="S287" s="4" t="n">
        <v>-122057</v>
      </c>
      <c r="T287" s="4" t="n">
        <v>2000</v>
      </c>
      <c r="U287" s="4" t="n">
        <v>10706</v>
      </c>
      <c r="W287" s="1" t="n">
        <f aca="false">C287/F287</f>
        <v>285.9375</v>
      </c>
      <c r="Y287" s="0" t="n">
        <f aca="false">W287&gt;$W$444</f>
        <v>1</v>
      </c>
    </row>
    <row r="288" customFormat="false" ht="15.75" hidden="false" customHeight="false" outlineLevel="0" collapsed="false">
      <c r="A288" s="4" t="n">
        <v>1954430180</v>
      </c>
      <c r="B288" s="4" t="s">
        <v>82</v>
      </c>
      <c r="C288" s="4" t="n">
        <v>485000</v>
      </c>
      <c r="D288" s="4" t="n">
        <v>3</v>
      </c>
      <c r="E288" s="4" t="n">
        <v>2.5</v>
      </c>
      <c r="F288" s="4" t="n">
        <v>1680</v>
      </c>
      <c r="G288" s="4" t="n">
        <v>7385</v>
      </c>
      <c r="H288" s="4" t="n">
        <v>2</v>
      </c>
      <c r="I288" s="4" t="n">
        <v>0</v>
      </c>
      <c r="J288" s="4" t="n">
        <v>0</v>
      </c>
      <c r="K288" s="4" t="n">
        <v>3</v>
      </c>
      <c r="L288" s="4" t="n">
        <v>8</v>
      </c>
      <c r="M288" s="4" t="n">
        <v>1680</v>
      </c>
      <c r="N288" s="4" t="n">
        <v>0</v>
      </c>
      <c r="O288" s="4" t="n">
        <v>1988</v>
      </c>
      <c r="P288" s="4" t="n">
        <v>0</v>
      </c>
      <c r="Q288" s="4" t="n">
        <v>98074</v>
      </c>
      <c r="R288" s="4" t="n">
        <v>47.6194</v>
      </c>
      <c r="S288" s="4" t="n">
        <v>-122041</v>
      </c>
      <c r="T288" s="4" t="n">
        <v>1970</v>
      </c>
      <c r="U288" s="4" t="n">
        <v>7470</v>
      </c>
      <c r="W288" s="1" t="n">
        <f aca="false">C288/F288</f>
        <v>288.690476190476</v>
      </c>
      <c r="Y288" s="0" t="n">
        <f aca="false">W288&gt;$W$444</f>
        <v>1</v>
      </c>
    </row>
    <row r="289" customFormat="false" ht="15.75" hidden="false" customHeight="false" outlineLevel="0" collapsed="false">
      <c r="A289" s="4" t="n">
        <v>2050100210</v>
      </c>
      <c r="B289" s="4" t="s">
        <v>175</v>
      </c>
      <c r="C289" s="4" t="n">
        <v>805000</v>
      </c>
      <c r="D289" s="4" t="n">
        <v>3</v>
      </c>
      <c r="E289" s="4" t="n">
        <v>2.5</v>
      </c>
      <c r="F289" s="4" t="n">
        <v>2690</v>
      </c>
      <c r="G289" s="4" t="n">
        <v>17461</v>
      </c>
      <c r="H289" s="4" t="n">
        <v>2</v>
      </c>
      <c r="I289" s="4" t="n">
        <v>0</v>
      </c>
      <c r="J289" s="4" t="n">
        <v>3</v>
      </c>
      <c r="K289" s="4" t="n">
        <v>3</v>
      </c>
      <c r="L289" s="4" t="n">
        <v>10</v>
      </c>
      <c r="M289" s="4" t="n">
        <v>2690</v>
      </c>
      <c r="N289" s="4" t="n">
        <v>0</v>
      </c>
      <c r="O289" s="4" t="n">
        <v>1997</v>
      </c>
      <c r="P289" s="4" t="n">
        <v>0</v>
      </c>
      <c r="Q289" s="4" t="n">
        <v>98074</v>
      </c>
      <c r="R289" s="4" t="n">
        <v>47654</v>
      </c>
      <c r="S289" s="4" t="n">
        <v>-122088</v>
      </c>
      <c r="T289" s="4" t="n">
        <v>3610</v>
      </c>
      <c r="U289" s="4" t="n">
        <v>16887</v>
      </c>
      <c r="W289" s="1" t="n">
        <f aca="false">C289/F289</f>
        <v>299.256505576208</v>
      </c>
      <c r="Y289" s="0" t="n">
        <f aca="false">W289&gt;$W$444</f>
        <v>1</v>
      </c>
    </row>
    <row r="290" customFormat="false" ht="15.75" hidden="false" customHeight="false" outlineLevel="0" collapsed="false">
      <c r="A290" s="4" t="n">
        <v>6817800330</v>
      </c>
      <c r="B290" s="4" t="s">
        <v>137</v>
      </c>
      <c r="C290" s="4" t="n">
        <v>405000</v>
      </c>
      <c r="D290" s="4" t="n">
        <v>2</v>
      </c>
      <c r="E290" s="4" t="n">
        <v>1</v>
      </c>
      <c r="F290" s="4" t="n">
        <v>1090</v>
      </c>
      <c r="G290" s="4" t="n">
        <v>10481</v>
      </c>
      <c r="H290" s="4" t="n">
        <v>1</v>
      </c>
      <c r="I290" s="4" t="n">
        <v>0</v>
      </c>
      <c r="J290" s="4" t="n">
        <v>0</v>
      </c>
      <c r="K290" s="4" t="n">
        <v>2</v>
      </c>
      <c r="L290" s="4" t="n">
        <v>7</v>
      </c>
      <c r="M290" s="4" t="n">
        <v>780</v>
      </c>
      <c r="N290" s="4" t="n">
        <v>310</v>
      </c>
      <c r="O290" s="4" t="n">
        <v>1981</v>
      </c>
      <c r="P290" s="4" t="n">
        <v>0</v>
      </c>
      <c r="Q290" s="4" t="n">
        <v>98074</v>
      </c>
      <c r="R290" s="4" t="n">
        <v>47632</v>
      </c>
      <c r="S290" s="4" t="n">
        <v>-122.03</v>
      </c>
      <c r="T290" s="4" t="n">
        <v>1160</v>
      </c>
      <c r="U290" s="4" t="n">
        <v>10533</v>
      </c>
      <c r="W290" s="1" t="n">
        <f aca="false">C290/F290</f>
        <v>371.559633027523</v>
      </c>
      <c r="Y290" s="0" t="n">
        <f aca="false">W290&gt;$W$444</f>
        <v>1</v>
      </c>
    </row>
    <row r="291" customFormat="false" ht="15.75" hidden="false" customHeight="false" outlineLevel="0" collapsed="false">
      <c r="A291" s="4" t="n">
        <v>8077200360</v>
      </c>
      <c r="B291" s="4" t="s">
        <v>188</v>
      </c>
      <c r="C291" s="4" t="n">
        <v>557865</v>
      </c>
      <c r="D291" s="4" t="n">
        <v>4</v>
      </c>
      <c r="E291" s="4" t="n">
        <v>2.5</v>
      </c>
      <c r="F291" s="4" t="n">
        <v>3030</v>
      </c>
      <c r="G291" s="4" t="n">
        <v>6813</v>
      </c>
      <c r="H291" s="4" t="n">
        <v>2</v>
      </c>
      <c r="I291" s="4" t="n">
        <v>0</v>
      </c>
      <c r="J291" s="4" t="n">
        <v>0</v>
      </c>
      <c r="K291" s="4" t="n">
        <v>3</v>
      </c>
      <c r="L291" s="4" t="n">
        <v>9</v>
      </c>
      <c r="M291" s="4" t="n">
        <v>3030</v>
      </c>
      <c r="N291" s="4" t="n">
        <v>0</v>
      </c>
      <c r="O291" s="4" t="n">
        <v>1987</v>
      </c>
      <c r="P291" s="4" t="n">
        <v>0</v>
      </c>
      <c r="Q291" s="4" t="n">
        <v>98074</v>
      </c>
      <c r="R291" s="4" t="n">
        <v>47.6296</v>
      </c>
      <c r="S291" s="4" t="n">
        <v>-122029</v>
      </c>
      <c r="T291" s="4" t="n">
        <v>2310</v>
      </c>
      <c r="U291" s="4" t="n">
        <v>8682</v>
      </c>
      <c r="W291" s="1" t="n">
        <f aca="false">C291/F291</f>
        <v>184.113861386139</v>
      </c>
      <c r="Y291" s="0" t="n">
        <f aca="false">W291&gt;$W$444</f>
        <v>0</v>
      </c>
    </row>
    <row r="292" customFormat="false" ht="15.75" hidden="false" customHeight="false" outlineLevel="0" collapsed="false">
      <c r="A292" s="4" t="n">
        <v>8635750330</v>
      </c>
      <c r="B292" s="4" t="s">
        <v>189</v>
      </c>
      <c r="C292" s="4" t="n">
        <v>664000</v>
      </c>
      <c r="D292" s="4" t="n">
        <v>4</v>
      </c>
      <c r="E292" s="4" t="n">
        <v>2.5</v>
      </c>
      <c r="F292" s="4" t="n">
        <v>2390</v>
      </c>
      <c r="G292" s="4" t="n">
        <v>8432</v>
      </c>
      <c r="H292" s="4" t="n">
        <v>2</v>
      </c>
      <c r="I292" s="4" t="n">
        <v>0</v>
      </c>
      <c r="J292" s="4" t="n">
        <v>0</v>
      </c>
      <c r="K292" s="4" t="n">
        <v>3</v>
      </c>
      <c r="L292" s="4" t="n">
        <v>9</v>
      </c>
      <c r="M292" s="4" t="n">
        <v>2390</v>
      </c>
      <c r="N292" s="4" t="n">
        <v>0</v>
      </c>
      <c r="O292" s="4" t="n">
        <v>1998</v>
      </c>
      <c r="P292" s="4" t="n">
        <v>0</v>
      </c>
      <c r="Q292" s="4" t="n">
        <v>98074</v>
      </c>
      <c r="R292" s="4" t="n">
        <v>47.6027</v>
      </c>
      <c r="S292" s="4" t="n">
        <v>-122024</v>
      </c>
      <c r="T292" s="4" t="n">
        <v>2710</v>
      </c>
      <c r="U292" s="4" t="n">
        <v>7417</v>
      </c>
      <c r="W292" s="1" t="n">
        <f aca="false">C292/F292</f>
        <v>277.824267782427</v>
      </c>
      <c r="Y292" s="0" t="n">
        <f aca="false">W292&gt;$W$444</f>
        <v>1</v>
      </c>
    </row>
    <row r="293" customFormat="false" ht="15.75" hidden="false" customHeight="false" outlineLevel="0" collapsed="false">
      <c r="A293" s="4" t="n">
        <v>2909300150</v>
      </c>
      <c r="B293" s="4" t="s">
        <v>190</v>
      </c>
      <c r="C293" s="4" t="n">
        <v>675000</v>
      </c>
      <c r="D293" s="4" t="n">
        <v>4</v>
      </c>
      <c r="E293" s="4" t="n">
        <v>2.5</v>
      </c>
      <c r="F293" s="4" t="n">
        <v>2900</v>
      </c>
      <c r="G293" s="4" t="n">
        <v>5505</v>
      </c>
      <c r="H293" s="4" t="n">
        <v>2</v>
      </c>
      <c r="I293" s="4" t="n">
        <v>0</v>
      </c>
      <c r="J293" s="4" t="n">
        <v>0</v>
      </c>
      <c r="K293" s="4" t="n">
        <v>3</v>
      </c>
      <c r="L293" s="4" t="n">
        <v>8</v>
      </c>
      <c r="M293" s="4" t="n">
        <v>2900</v>
      </c>
      <c r="N293" s="4" t="n">
        <v>0</v>
      </c>
      <c r="O293" s="4" t="n">
        <v>2002</v>
      </c>
      <c r="P293" s="4" t="n">
        <v>0</v>
      </c>
      <c r="Q293" s="4" t="n">
        <v>98074</v>
      </c>
      <c r="R293" s="4" t="n">
        <v>47.6063</v>
      </c>
      <c r="S293" s="4" t="n">
        <v>-122.02</v>
      </c>
      <c r="T293" s="4" t="n">
        <v>2970</v>
      </c>
      <c r="U293" s="4" t="n">
        <v>5251</v>
      </c>
      <c r="W293" s="1" t="n">
        <f aca="false">C293/F293</f>
        <v>232.758620689655</v>
      </c>
      <c r="Y293" s="0" t="n">
        <f aca="false">W293&gt;$W$444</f>
        <v>0</v>
      </c>
    </row>
    <row r="294" customFormat="false" ht="15.75" hidden="false" customHeight="false" outlineLevel="0" collapsed="false">
      <c r="A294" s="4" t="n">
        <v>7504010760</v>
      </c>
      <c r="B294" s="4" t="s">
        <v>71</v>
      </c>
      <c r="C294" s="4" t="n">
        <v>660000</v>
      </c>
      <c r="D294" s="4" t="n">
        <v>3</v>
      </c>
      <c r="E294" s="4" t="n">
        <v>3</v>
      </c>
      <c r="F294" s="4" t="n">
        <v>2470</v>
      </c>
      <c r="G294" s="4" t="n">
        <v>11900</v>
      </c>
      <c r="H294" s="4" t="n">
        <v>2</v>
      </c>
      <c r="I294" s="4" t="n">
        <v>0</v>
      </c>
      <c r="J294" s="4" t="n">
        <v>0</v>
      </c>
      <c r="K294" s="4" t="n">
        <v>3</v>
      </c>
      <c r="L294" s="4" t="n">
        <v>9</v>
      </c>
      <c r="M294" s="4" t="n">
        <v>2290</v>
      </c>
      <c r="N294" s="4" t="n">
        <v>180</v>
      </c>
      <c r="O294" s="4" t="n">
        <v>1976</v>
      </c>
      <c r="P294" s="4" t="n">
        <v>0</v>
      </c>
      <c r="Q294" s="4" t="n">
        <v>98074</v>
      </c>
      <c r="R294" s="4" t="n">
        <v>47641</v>
      </c>
      <c r="S294" s="4" t="n">
        <v>-122057</v>
      </c>
      <c r="T294" s="4" t="n">
        <v>2590</v>
      </c>
      <c r="U294" s="4" t="n">
        <v>11900</v>
      </c>
      <c r="W294" s="1" t="n">
        <f aca="false">C294/F294</f>
        <v>267.206477732794</v>
      </c>
      <c r="Y294" s="0" t="n">
        <f aca="false">W294&gt;$W$444</f>
        <v>1</v>
      </c>
    </row>
    <row r="295" customFormat="false" ht="15.75" hidden="false" customHeight="false" outlineLevel="0" collapsed="false">
      <c r="A295" s="4" t="n">
        <v>7504110330</v>
      </c>
      <c r="B295" s="4" t="s">
        <v>191</v>
      </c>
      <c r="C295" s="4" t="n">
        <v>691000</v>
      </c>
      <c r="D295" s="4" t="n">
        <v>4</v>
      </c>
      <c r="E295" s="4" t="n">
        <v>3</v>
      </c>
      <c r="F295" s="4" t="n">
        <v>3040</v>
      </c>
      <c r="G295" s="4" t="n">
        <v>11651</v>
      </c>
      <c r="H295" s="4" t="n">
        <v>2</v>
      </c>
      <c r="I295" s="4" t="n">
        <v>0</v>
      </c>
      <c r="J295" s="4" t="n">
        <v>0</v>
      </c>
      <c r="K295" s="4" t="n">
        <v>3</v>
      </c>
      <c r="L295" s="4" t="n">
        <v>10</v>
      </c>
      <c r="M295" s="4" t="n">
        <v>3040</v>
      </c>
      <c r="N295" s="4" t="n">
        <v>0</v>
      </c>
      <c r="O295" s="4" t="n">
        <v>1987</v>
      </c>
      <c r="P295" s="4" t="n">
        <v>0</v>
      </c>
      <c r="Q295" s="4" t="n">
        <v>98074</v>
      </c>
      <c r="R295" s="4" t="n">
        <v>47.6348</v>
      </c>
      <c r="S295" s="4" t="n">
        <v>-122038</v>
      </c>
      <c r="T295" s="4" t="n">
        <v>2540</v>
      </c>
      <c r="U295" s="4" t="n">
        <v>11815</v>
      </c>
      <c r="W295" s="1" t="n">
        <f aca="false">C295/F295</f>
        <v>227.302631578947</v>
      </c>
      <c r="Y295" s="0" t="n">
        <f aca="false">W295&gt;$W$444</f>
        <v>0</v>
      </c>
    </row>
    <row r="296" customFormat="false" ht="15.75" hidden="false" customHeight="false" outlineLevel="0" collapsed="false">
      <c r="A296" s="4" t="n">
        <v>629800540</v>
      </c>
      <c r="B296" s="4" t="s">
        <v>141</v>
      </c>
      <c r="C296" s="4" t="n">
        <f aca="false">1.5*10^6</f>
        <v>1500000</v>
      </c>
      <c r="D296" s="4" t="n">
        <v>4</v>
      </c>
      <c r="E296" s="4" t="n">
        <v>4.25</v>
      </c>
      <c r="F296" s="4" t="n">
        <v>5020</v>
      </c>
      <c r="G296" s="4" t="n">
        <v>26319</v>
      </c>
      <c r="H296" s="4" t="n">
        <v>2</v>
      </c>
      <c r="I296" s="4" t="n">
        <v>0</v>
      </c>
      <c r="J296" s="4" t="n">
        <v>0</v>
      </c>
      <c r="K296" s="4" t="n">
        <v>3</v>
      </c>
      <c r="L296" s="4" t="n">
        <v>12</v>
      </c>
      <c r="M296" s="4" t="n">
        <v>5020</v>
      </c>
      <c r="N296" s="4" t="n">
        <v>0</v>
      </c>
      <c r="O296" s="4" t="n">
        <v>1998</v>
      </c>
      <c r="P296" s="4" t="n">
        <v>0</v>
      </c>
      <c r="Q296" s="4" t="n">
        <v>98074</v>
      </c>
      <c r="R296" s="4" t="n">
        <v>47.6008</v>
      </c>
      <c r="S296" s="4" t="n">
        <v>-122.01</v>
      </c>
      <c r="T296" s="4" t="n">
        <v>4930</v>
      </c>
      <c r="U296" s="4" t="n">
        <v>26319</v>
      </c>
      <c r="W296" s="1" t="n">
        <f aca="false">C296/F296</f>
        <v>298.804780876494</v>
      </c>
      <c r="Y296" s="0" t="n">
        <f aca="false">W296&gt;$W$444</f>
        <v>1</v>
      </c>
    </row>
    <row r="297" customFormat="false" ht="15.75" hidden="false" customHeight="false" outlineLevel="0" collapsed="false">
      <c r="A297" s="4" t="n">
        <v>2725069164</v>
      </c>
      <c r="B297" s="4" t="s">
        <v>74</v>
      </c>
      <c r="C297" s="4" t="n">
        <v>785000</v>
      </c>
      <c r="D297" s="4" t="n">
        <v>4</v>
      </c>
      <c r="E297" s="4" t="n">
        <v>2.5</v>
      </c>
      <c r="F297" s="4" t="n">
        <v>2990</v>
      </c>
      <c r="G297" s="4" t="n">
        <v>9374</v>
      </c>
      <c r="H297" s="4" t="n">
        <v>2</v>
      </c>
      <c r="I297" s="4" t="n">
        <v>0</v>
      </c>
      <c r="J297" s="4" t="n">
        <v>0</v>
      </c>
      <c r="K297" s="4" t="n">
        <v>3</v>
      </c>
      <c r="L297" s="4" t="n">
        <v>9</v>
      </c>
      <c r="M297" s="4" t="n">
        <v>2990</v>
      </c>
      <c r="N297" s="4" t="n">
        <v>0</v>
      </c>
      <c r="O297" s="4" t="n">
        <v>2003</v>
      </c>
      <c r="P297" s="4" t="n">
        <v>0</v>
      </c>
      <c r="Q297" s="4" t="n">
        <v>98074</v>
      </c>
      <c r="R297" s="4" t="n">
        <v>47.6287</v>
      </c>
      <c r="S297" s="4" t="n">
        <v>-122024</v>
      </c>
      <c r="T297" s="4" t="n">
        <v>2440</v>
      </c>
      <c r="U297" s="4" t="n">
        <v>8711</v>
      </c>
      <c r="W297" s="1" t="n">
        <f aca="false">C297/F297</f>
        <v>262.541806020067</v>
      </c>
      <c r="Y297" s="0" t="n">
        <f aca="false">W297&gt;$W$444</f>
        <v>0</v>
      </c>
    </row>
    <row r="298" customFormat="false" ht="15.75" hidden="false" customHeight="false" outlineLevel="0" collapsed="false">
      <c r="A298" s="4" t="n">
        <v>7525050150</v>
      </c>
      <c r="B298" s="4" t="s">
        <v>38</v>
      </c>
      <c r="C298" s="4" t="n">
        <v>475000</v>
      </c>
      <c r="D298" s="4" t="n">
        <v>3</v>
      </c>
      <c r="E298" s="4" t="n">
        <v>2.25</v>
      </c>
      <c r="F298" s="4" t="n">
        <v>1580</v>
      </c>
      <c r="G298" s="4" t="n">
        <v>12177</v>
      </c>
      <c r="H298" s="4" t="n">
        <v>1</v>
      </c>
      <c r="I298" s="4" t="n">
        <v>0</v>
      </c>
      <c r="J298" s="4" t="n">
        <v>0</v>
      </c>
      <c r="K298" s="4" t="n">
        <v>3</v>
      </c>
      <c r="L298" s="4" t="n">
        <v>7</v>
      </c>
      <c r="M298" s="4" t="n">
        <v>1200</v>
      </c>
      <c r="N298" s="4" t="n">
        <v>380</v>
      </c>
      <c r="O298" s="4" t="n">
        <v>1981</v>
      </c>
      <c r="P298" s="4" t="n">
        <v>0</v>
      </c>
      <c r="Q298" s="4" t="n">
        <v>98074</v>
      </c>
      <c r="R298" s="4" t="n">
        <v>47.6254</v>
      </c>
      <c r="S298" s="4" t="n">
        <v>-122045</v>
      </c>
      <c r="T298" s="4" t="n">
        <v>1660</v>
      </c>
      <c r="U298" s="4" t="n">
        <v>11374</v>
      </c>
      <c r="W298" s="1" t="n">
        <f aca="false">C298/F298</f>
        <v>300.632911392405</v>
      </c>
      <c r="Y298" s="0" t="n">
        <f aca="false">W298&gt;$W$444</f>
        <v>1</v>
      </c>
    </row>
    <row r="299" customFormat="false" ht="15.75" hidden="false" customHeight="false" outlineLevel="0" collapsed="false">
      <c r="A299" s="4" t="n">
        <v>2025069025</v>
      </c>
      <c r="B299" s="4" t="s">
        <v>123</v>
      </c>
      <c r="C299" s="4" t="n">
        <v>895000</v>
      </c>
      <c r="D299" s="4" t="n">
        <v>4</v>
      </c>
      <c r="E299" s="4" t="n">
        <v>3</v>
      </c>
      <c r="F299" s="4" t="n">
        <v>3570</v>
      </c>
      <c r="G299" s="4" t="n">
        <v>10273</v>
      </c>
      <c r="H299" s="4" t="n">
        <v>1.5</v>
      </c>
      <c r="I299" s="4" t="n">
        <v>0</v>
      </c>
      <c r="J299" s="4" t="n">
        <v>3</v>
      </c>
      <c r="K299" s="4" t="n">
        <v>3</v>
      </c>
      <c r="L299" s="4" t="n">
        <v>9</v>
      </c>
      <c r="M299" s="4" t="n">
        <v>2630</v>
      </c>
      <c r="N299" s="4" t="n">
        <v>940</v>
      </c>
      <c r="O299" s="4" t="n">
        <v>1935</v>
      </c>
      <c r="P299" s="4" t="n">
        <v>2007</v>
      </c>
      <c r="Q299" s="4" t="n">
        <v>98074</v>
      </c>
      <c r="R299" s="4" t="n">
        <v>47.6394</v>
      </c>
      <c r="S299" s="4" t="n">
        <v>-122077</v>
      </c>
      <c r="T299" s="4" t="n">
        <v>3640</v>
      </c>
      <c r="U299" s="4" t="n">
        <v>15324</v>
      </c>
      <c r="W299" s="1" t="n">
        <f aca="false">C299/F299</f>
        <v>250.700280112045</v>
      </c>
      <c r="Y299" s="0" t="n">
        <f aca="false">W299&gt;$W$444</f>
        <v>0</v>
      </c>
    </row>
    <row r="300" customFormat="false" ht="15.75" hidden="false" customHeight="false" outlineLevel="0" collapsed="false">
      <c r="A300" s="4" t="n">
        <v>8562901830</v>
      </c>
      <c r="B300" s="4" t="s">
        <v>74</v>
      </c>
      <c r="C300" s="4" t="n">
        <v>454800</v>
      </c>
      <c r="D300" s="4" t="n">
        <v>4</v>
      </c>
      <c r="E300" s="4" t="n">
        <v>2.25</v>
      </c>
      <c r="F300" s="4" t="n">
        <v>2490</v>
      </c>
      <c r="G300" s="4" t="n">
        <v>10720</v>
      </c>
      <c r="H300" s="4" t="n">
        <v>1</v>
      </c>
      <c r="I300" s="4" t="n">
        <v>0</v>
      </c>
      <c r="J300" s="4" t="n">
        <v>1</v>
      </c>
      <c r="K300" s="4" t="n">
        <v>4</v>
      </c>
      <c r="L300" s="4" t="n">
        <v>7</v>
      </c>
      <c r="M300" s="4" t="n">
        <v>1400</v>
      </c>
      <c r="N300" s="4" t="n">
        <v>1090</v>
      </c>
      <c r="O300" s="4" t="n">
        <v>1979</v>
      </c>
      <c r="P300" s="4" t="n">
        <v>0</v>
      </c>
      <c r="Q300" s="4" t="n">
        <v>98074</v>
      </c>
      <c r="R300" s="4" t="n">
        <v>47.6137</v>
      </c>
      <c r="S300" s="4" t="n">
        <v>-122.06</v>
      </c>
      <c r="T300" s="4" t="n">
        <v>3080</v>
      </c>
      <c r="U300" s="4" t="n">
        <v>10720</v>
      </c>
      <c r="W300" s="1" t="n">
        <f aca="false">C300/F300</f>
        <v>182.650602409639</v>
      </c>
      <c r="Y300" s="0" t="n">
        <f aca="false">W300&gt;$W$444</f>
        <v>0</v>
      </c>
    </row>
    <row r="301" customFormat="false" ht="15.75" hidden="false" customHeight="false" outlineLevel="0" collapsed="false">
      <c r="A301" s="4" t="n">
        <v>1240100065</v>
      </c>
      <c r="B301" s="4" t="s">
        <v>192</v>
      </c>
      <c r="C301" s="4" t="n">
        <v>807500</v>
      </c>
      <c r="D301" s="4" t="n">
        <v>4</v>
      </c>
      <c r="E301" s="4" t="n">
        <v>2.5</v>
      </c>
      <c r="F301" s="4" t="n">
        <v>3190</v>
      </c>
      <c r="G301" s="4" t="n">
        <v>24170</v>
      </c>
      <c r="H301" s="4" t="n">
        <v>2</v>
      </c>
      <c r="I301" s="4" t="n">
        <v>0</v>
      </c>
      <c r="J301" s="4" t="n">
        <v>0</v>
      </c>
      <c r="K301" s="4" t="n">
        <v>3</v>
      </c>
      <c r="L301" s="4" t="n">
        <v>10</v>
      </c>
      <c r="M301" s="4" t="n">
        <v>3190</v>
      </c>
      <c r="N301" s="4" t="n">
        <v>0</v>
      </c>
      <c r="O301" s="4" t="n">
        <v>2002</v>
      </c>
      <c r="P301" s="4" t="n">
        <v>0</v>
      </c>
      <c r="Q301" s="4" t="n">
        <v>98074</v>
      </c>
      <c r="R301" s="4" t="n">
        <v>47.6209</v>
      </c>
      <c r="S301" s="4" t="n">
        <v>-122052</v>
      </c>
      <c r="T301" s="4" t="n">
        <v>2110</v>
      </c>
      <c r="U301" s="4" t="n">
        <v>26321</v>
      </c>
      <c r="W301" s="1" t="n">
        <f aca="false">C301/F301</f>
        <v>253.134796238244</v>
      </c>
      <c r="Y301" s="0" t="n">
        <f aca="false">W301&gt;$W$444</f>
        <v>0</v>
      </c>
    </row>
    <row r="302" customFormat="false" ht="15.75" hidden="false" customHeight="false" outlineLevel="0" collapsed="false">
      <c r="A302" s="4" t="n">
        <v>7525950180</v>
      </c>
      <c r="B302" s="4" t="s">
        <v>67</v>
      </c>
      <c r="C302" s="4" t="n">
        <f aca="false">1.06*10^6</f>
        <v>1060000</v>
      </c>
      <c r="D302" s="4" t="n">
        <v>4</v>
      </c>
      <c r="E302" s="4" t="n">
        <v>2.5</v>
      </c>
      <c r="F302" s="4" t="n">
        <v>4570</v>
      </c>
      <c r="G302" s="4" t="n">
        <v>16015</v>
      </c>
      <c r="H302" s="4" t="n">
        <v>2</v>
      </c>
      <c r="I302" s="4" t="n">
        <v>0</v>
      </c>
      <c r="J302" s="4" t="n">
        <v>2</v>
      </c>
      <c r="K302" s="4" t="n">
        <v>3</v>
      </c>
      <c r="L302" s="4" t="n">
        <v>11</v>
      </c>
      <c r="M302" s="4" t="n">
        <v>4570</v>
      </c>
      <c r="N302" s="4" t="n">
        <v>0</v>
      </c>
      <c r="O302" s="4" t="n">
        <v>1990</v>
      </c>
      <c r="P302" s="4" t="n">
        <v>0</v>
      </c>
      <c r="Q302" s="4" t="n">
        <v>98074</v>
      </c>
      <c r="R302" s="4" t="n">
        <v>47.6246</v>
      </c>
      <c r="S302" s="4" t="n">
        <v>-122067</v>
      </c>
      <c r="T302" s="4" t="n">
        <v>4490</v>
      </c>
      <c r="U302" s="4" t="n">
        <v>17668</v>
      </c>
      <c r="W302" s="1" t="n">
        <f aca="false">C302/F302</f>
        <v>231.947483588621</v>
      </c>
      <c r="Y302" s="0" t="n">
        <f aca="false">W302&gt;$W$444</f>
        <v>0</v>
      </c>
    </row>
    <row r="303" customFormat="false" ht="15.75" hidden="false" customHeight="false" outlineLevel="0" collapsed="false">
      <c r="A303" s="4" t="n">
        <v>6817810190</v>
      </c>
      <c r="B303" s="4" t="s">
        <v>67</v>
      </c>
      <c r="C303" s="4" t="n">
        <v>401000</v>
      </c>
      <c r="D303" s="4" t="n">
        <v>3</v>
      </c>
      <c r="E303" s="4" t="n">
        <v>2</v>
      </c>
      <c r="F303" s="4" t="n">
        <v>1240</v>
      </c>
      <c r="G303" s="4" t="n">
        <v>11172</v>
      </c>
      <c r="H303" s="4" t="n">
        <v>1</v>
      </c>
      <c r="I303" s="4" t="n">
        <v>0</v>
      </c>
      <c r="J303" s="4" t="n">
        <v>0</v>
      </c>
      <c r="K303" s="4" t="n">
        <v>3</v>
      </c>
      <c r="L303" s="4" t="n">
        <v>7</v>
      </c>
      <c r="M303" s="4" t="n">
        <v>1000</v>
      </c>
      <c r="N303" s="4" t="n">
        <v>240</v>
      </c>
      <c r="O303" s="4" t="n">
        <v>1984</v>
      </c>
      <c r="P303" s="4" t="n">
        <v>0</v>
      </c>
      <c r="Q303" s="4" t="n">
        <v>98074</v>
      </c>
      <c r="R303" s="4" t="n">
        <v>47.6364</v>
      </c>
      <c r="S303" s="4" t="n">
        <v>-122037</v>
      </c>
      <c r="T303" s="4" t="n">
        <v>1330</v>
      </c>
      <c r="U303" s="4" t="n">
        <v>14102</v>
      </c>
      <c r="W303" s="1" t="n">
        <f aca="false">C303/F303</f>
        <v>323.387096774194</v>
      </c>
      <c r="Y303" s="0" t="n">
        <f aca="false">W303&gt;$W$444</f>
        <v>1</v>
      </c>
    </row>
    <row r="304" customFormat="false" ht="15.75" hidden="false" customHeight="false" outlineLevel="0" collapsed="false">
      <c r="A304" s="4" t="n">
        <v>7504021310</v>
      </c>
      <c r="B304" s="4" t="s">
        <v>166</v>
      </c>
      <c r="C304" s="4" t="n">
        <v>525000</v>
      </c>
      <c r="D304" s="4" t="n">
        <v>3</v>
      </c>
      <c r="E304" s="4" t="n">
        <v>2.5</v>
      </c>
      <c r="F304" s="4" t="n">
        <v>2970</v>
      </c>
      <c r="G304" s="4" t="n">
        <v>11985</v>
      </c>
      <c r="H304" s="4" t="n">
        <v>1</v>
      </c>
      <c r="I304" s="4" t="n">
        <v>0</v>
      </c>
      <c r="J304" s="4" t="n">
        <v>0</v>
      </c>
      <c r="K304" s="4" t="n">
        <v>3</v>
      </c>
      <c r="L304" s="4" t="n">
        <v>9</v>
      </c>
      <c r="M304" s="4" t="n">
        <v>1770</v>
      </c>
      <c r="N304" s="4" t="n">
        <v>1200</v>
      </c>
      <c r="O304" s="4" t="n">
        <v>1995</v>
      </c>
      <c r="P304" s="4" t="n">
        <v>0</v>
      </c>
      <c r="Q304" s="4" t="n">
        <v>98074</v>
      </c>
      <c r="R304" s="4" t="n">
        <v>47.6359</v>
      </c>
      <c r="S304" s="4" t="n">
        <v>-122052</v>
      </c>
      <c r="T304" s="4" t="n">
        <v>2990</v>
      </c>
      <c r="U304" s="4" t="n">
        <v>12049</v>
      </c>
      <c r="W304" s="1" t="n">
        <f aca="false">C304/F304</f>
        <v>176.767676767677</v>
      </c>
      <c r="Y304" s="0" t="n">
        <f aca="false">W304&gt;$W$444</f>
        <v>0</v>
      </c>
    </row>
    <row r="305" customFormat="false" ht="15.75" hidden="false" customHeight="false" outlineLevel="0" collapsed="false">
      <c r="A305" s="4" t="n">
        <v>7504021310</v>
      </c>
      <c r="B305" s="4" t="s">
        <v>193</v>
      </c>
      <c r="C305" s="4" t="n">
        <v>745000</v>
      </c>
      <c r="D305" s="4" t="n">
        <v>3</v>
      </c>
      <c r="E305" s="4" t="n">
        <v>2.5</v>
      </c>
      <c r="F305" s="4" t="n">
        <v>2970</v>
      </c>
      <c r="G305" s="4" t="n">
        <v>11985</v>
      </c>
      <c r="H305" s="4" t="n">
        <v>1</v>
      </c>
      <c r="I305" s="4" t="n">
        <v>0</v>
      </c>
      <c r="J305" s="4" t="n">
        <v>0</v>
      </c>
      <c r="K305" s="4" t="n">
        <v>3</v>
      </c>
      <c r="L305" s="4" t="n">
        <v>9</v>
      </c>
      <c r="M305" s="4" t="n">
        <v>1770</v>
      </c>
      <c r="N305" s="4" t="n">
        <v>1200</v>
      </c>
      <c r="O305" s="4" t="n">
        <v>1995</v>
      </c>
      <c r="P305" s="4" t="n">
        <v>0</v>
      </c>
      <c r="Q305" s="4" t="n">
        <v>98074</v>
      </c>
      <c r="R305" s="4" t="n">
        <v>47.6359</v>
      </c>
      <c r="S305" s="4" t="n">
        <v>-122052</v>
      </c>
      <c r="T305" s="4" t="n">
        <v>2990</v>
      </c>
      <c r="U305" s="4" t="n">
        <v>12049</v>
      </c>
      <c r="W305" s="1" t="n">
        <f aca="false">C305/F305</f>
        <v>250.841750841751</v>
      </c>
      <c r="Y305" s="0" t="n">
        <f aca="false">W305&gt;$W$444</f>
        <v>0</v>
      </c>
    </row>
    <row r="306" customFormat="false" ht="15.75" hidden="false" customHeight="false" outlineLevel="0" collapsed="false">
      <c r="A306" s="4" t="n">
        <v>6646200420</v>
      </c>
      <c r="B306" s="4" t="s">
        <v>194</v>
      </c>
      <c r="C306" s="4" t="n">
        <v>633000</v>
      </c>
      <c r="D306" s="4" t="n">
        <v>4</v>
      </c>
      <c r="E306" s="4" t="n">
        <v>2.5</v>
      </c>
      <c r="F306" s="4" t="n">
        <v>2020</v>
      </c>
      <c r="G306" s="4" t="n">
        <v>8044</v>
      </c>
      <c r="H306" s="4" t="n">
        <v>2</v>
      </c>
      <c r="I306" s="4" t="n">
        <v>0</v>
      </c>
      <c r="J306" s="4" t="n">
        <v>0</v>
      </c>
      <c r="K306" s="4" t="n">
        <v>3</v>
      </c>
      <c r="L306" s="4" t="n">
        <v>8</v>
      </c>
      <c r="M306" s="4" t="n">
        <v>2020</v>
      </c>
      <c r="N306" s="4" t="n">
        <v>0</v>
      </c>
      <c r="O306" s="4" t="n">
        <v>1990</v>
      </c>
      <c r="P306" s="4" t="n">
        <v>0</v>
      </c>
      <c r="Q306" s="4" t="n">
        <v>98074</v>
      </c>
      <c r="R306" s="4" t="n">
        <v>47.6247</v>
      </c>
      <c r="S306" s="4" t="n">
        <v>-122043</v>
      </c>
      <c r="T306" s="4" t="n">
        <v>2320</v>
      </c>
      <c r="U306" s="4" t="n">
        <v>7328</v>
      </c>
      <c r="W306" s="1" t="n">
        <f aca="false">C306/F306</f>
        <v>313.366336633663</v>
      </c>
      <c r="Y306" s="0" t="n">
        <f aca="false">W306&gt;$W$444</f>
        <v>1</v>
      </c>
    </row>
    <row r="307" customFormat="false" ht="15.75" hidden="false" customHeight="false" outlineLevel="0" collapsed="false">
      <c r="A307" s="4" t="n">
        <v>7504180170</v>
      </c>
      <c r="B307" s="4" t="s">
        <v>65</v>
      </c>
      <c r="C307" s="4" t="n">
        <v>410000</v>
      </c>
      <c r="D307" s="4" t="n">
        <v>3</v>
      </c>
      <c r="E307" s="4" t="n">
        <v>2.25</v>
      </c>
      <c r="F307" s="4" t="n">
        <v>1450</v>
      </c>
      <c r="G307" s="4" t="n">
        <v>19206</v>
      </c>
      <c r="H307" s="4" t="n">
        <v>2</v>
      </c>
      <c r="I307" s="4" t="n">
        <v>0</v>
      </c>
      <c r="J307" s="4" t="n">
        <v>0</v>
      </c>
      <c r="K307" s="4" t="n">
        <v>3</v>
      </c>
      <c r="L307" s="4" t="n">
        <v>7</v>
      </c>
      <c r="M307" s="4" t="n">
        <v>1450</v>
      </c>
      <c r="N307" s="4" t="n">
        <v>0</v>
      </c>
      <c r="O307" s="4" t="n">
        <v>1989</v>
      </c>
      <c r="P307" s="4" t="n">
        <v>0</v>
      </c>
      <c r="Q307" s="4" t="n">
        <v>98074</v>
      </c>
      <c r="R307" s="4" t="n">
        <v>47.62</v>
      </c>
      <c r="S307" s="4" t="n">
        <v>-122052</v>
      </c>
      <c r="T307" s="4" t="n">
        <v>1710</v>
      </c>
      <c r="U307" s="4" t="n">
        <v>21485</v>
      </c>
      <c r="W307" s="1" t="n">
        <f aca="false">C307/F307</f>
        <v>282.758620689655</v>
      </c>
      <c r="Y307" s="0" t="n">
        <f aca="false">W307&gt;$W$444</f>
        <v>1</v>
      </c>
    </row>
    <row r="308" customFormat="false" ht="15.75" hidden="false" customHeight="false" outlineLevel="0" collapsed="false">
      <c r="A308" s="4" t="n">
        <v>5706300020</v>
      </c>
      <c r="B308" s="4" t="s">
        <v>195</v>
      </c>
      <c r="C308" s="4" t="n">
        <v>473000</v>
      </c>
      <c r="D308" s="4" t="n">
        <v>3</v>
      </c>
      <c r="E308" s="4" t="n">
        <v>2.25</v>
      </c>
      <c r="F308" s="4" t="n">
        <v>1620</v>
      </c>
      <c r="G308" s="4" t="n">
        <v>12309</v>
      </c>
      <c r="H308" s="4" t="n">
        <v>2</v>
      </c>
      <c r="I308" s="4" t="n">
        <v>0</v>
      </c>
      <c r="J308" s="4" t="n">
        <v>0</v>
      </c>
      <c r="K308" s="4" t="n">
        <v>3</v>
      </c>
      <c r="L308" s="4" t="n">
        <v>7</v>
      </c>
      <c r="M308" s="4" t="n">
        <v>1620</v>
      </c>
      <c r="N308" s="4" t="n">
        <v>0</v>
      </c>
      <c r="O308" s="4" t="n">
        <v>1987</v>
      </c>
      <c r="P308" s="4" t="n">
        <v>0</v>
      </c>
      <c r="Q308" s="4" t="n">
        <v>98074</v>
      </c>
      <c r="R308" s="4" t="n">
        <v>47.6188</v>
      </c>
      <c r="S308" s="4" t="n">
        <v>-122029</v>
      </c>
      <c r="T308" s="4" t="n">
        <v>2030</v>
      </c>
      <c r="U308" s="4" t="n">
        <v>13963</v>
      </c>
      <c r="W308" s="1" t="n">
        <f aca="false">C308/F308</f>
        <v>291.975308641975</v>
      </c>
      <c r="Y308" s="0" t="n">
        <f aca="false">W308&gt;$W$444</f>
        <v>1</v>
      </c>
    </row>
    <row r="309" customFormat="false" ht="15.75" hidden="false" customHeight="false" outlineLevel="0" collapsed="false">
      <c r="A309" s="4" t="n">
        <v>7504010480</v>
      </c>
      <c r="B309" s="4" t="s">
        <v>196</v>
      </c>
      <c r="C309" s="4" t="n">
        <v>603000</v>
      </c>
      <c r="D309" s="4" t="n">
        <v>4</v>
      </c>
      <c r="E309" s="4" t="n">
        <v>2.25</v>
      </c>
      <c r="F309" s="4" t="n">
        <v>2110</v>
      </c>
      <c r="G309" s="4" t="n">
        <v>11155</v>
      </c>
      <c r="H309" s="4" t="n">
        <v>2</v>
      </c>
      <c r="I309" s="4" t="n">
        <v>0</v>
      </c>
      <c r="J309" s="4" t="n">
        <v>0</v>
      </c>
      <c r="K309" s="4" t="n">
        <v>3</v>
      </c>
      <c r="L309" s="4" t="n">
        <v>9</v>
      </c>
      <c r="M309" s="4" t="n">
        <v>2110</v>
      </c>
      <c r="N309" s="4" t="n">
        <v>0</v>
      </c>
      <c r="O309" s="4" t="n">
        <v>1975</v>
      </c>
      <c r="P309" s="4" t="n">
        <v>0</v>
      </c>
      <c r="Q309" s="4" t="n">
        <v>98074</v>
      </c>
      <c r="R309" s="4" t="n">
        <v>47.6386</v>
      </c>
      <c r="S309" s="4" t="n">
        <v>-122058</v>
      </c>
      <c r="T309" s="4" t="n">
        <v>2660</v>
      </c>
      <c r="U309" s="4" t="n">
        <v>11900</v>
      </c>
      <c r="W309" s="1" t="n">
        <f aca="false">C309/F309</f>
        <v>285.781990521327</v>
      </c>
      <c r="Y309" s="0" t="n">
        <f aca="false">W309&gt;$W$444</f>
        <v>1</v>
      </c>
    </row>
    <row r="310" customFormat="false" ht="15.75" hidden="false" customHeight="false" outlineLevel="0" collapsed="false">
      <c r="A310" s="4" t="n">
        <v>629800660</v>
      </c>
      <c r="B310" s="4" t="s">
        <v>141</v>
      </c>
      <c r="C310" s="4" t="n">
        <f aca="false">1.675*10^6</f>
        <v>1675000</v>
      </c>
      <c r="D310" s="4" t="n">
        <v>4</v>
      </c>
      <c r="E310" s="4" t="n">
        <v>4.75</v>
      </c>
      <c r="F310" s="4" t="n">
        <v>4790</v>
      </c>
      <c r="G310" s="4" t="n">
        <v>25412</v>
      </c>
      <c r="H310" s="4" t="n">
        <v>2</v>
      </c>
      <c r="I310" s="4" t="n">
        <v>0</v>
      </c>
      <c r="J310" s="4" t="n">
        <v>0</v>
      </c>
      <c r="K310" s="4" t="n">
        <v>3</v>
      </c>
      <c r="L310" s="4" t="n">
        <v>12</v>
      </c>
      <c r="M310" s="4" t="n">
        <v>4790</v>
      </c>
      <c r="N310" s="4" t="n">
        <v>0</v>
      </c>
      <c r="O310" s="4" t="n">
        <v>1999</v>
      </c>
      <c r="P310" s="4" t="n">
        <v>0</v>
      </c>
      <c r="Q310" s="4" t="n">
        <v>98074</v>
      </c>
      <c r="R310" s="4" t="n">
        <v>47603</v>
      </c>
      <c r="S310" s="4" t="n">
        <v>-122012</v>
      </c>
      <c r="T310" s="4" t="n">
        <v>3830</v>
      </c>
      <c r="U310" s="4" t="n">
        <v>16314</v>
      </c>
      <c r="W310" s="1" t="n">
        <f aca="false">C310/F310</f>
        <v>349.686847599165</v>
      </c>
      <c r="Y310" s="0" t="n">
        <f aca="false">W310&gt;$W$444</f>
        <v>1</v>
      </c>
    </row>
    <row r="311" customFormat="false" ht="15.75" hidden="false" customHeight="false" outlineLevel="0" collapsed="false">
      <c r="A311" s="4" t="n">
        <v>7715800430</v>
      </c>
      <c r="B311" s="4" t="s">
        <v>42</v>
      </c>
      <c r="C311" s="4" t="n">
        <v>502000</v>
      </c>
      <c r="D311" s="4" t="n">
        <v>3</v>
      </c>
      <c r="E311" s="4" t="n">
        <v>2.5</v>
      </c>
      <c r="F311" s="4" t="n">
        <v>1870</v>
      </c>
      <c r="G311" s="4" t="n">
        <v>9135</v>
      </c>
      <c r="H311" s="4" t="n">
        <v>1</v>
      </c>
      <c r="I311" s="4" t="n">
        <v>0</v>
      </c>
      <c r="J311" s="4" t="n">
        <v>0</v>
      </c>
      <c r="K311" s="4" t="n">
        <v>3</v>
      </c>
      <c r="L311" s="4" t="n">
        <v>7</v>
      </c>
      <c r="M311" s="4" t="n">
        <v>1250</v>
      </c>
      <c r="N311" s="4" t="n">
        <v>620</v>
      </c>
      <c r="O311" s="4" t="n">
        <v>1984</v>
      </c>
      <c r="P311" s="4" t="n">
        <v>0</v>
      </c>
      <c r="Q311" s="4" t="n">
        <v>98074</v>
      </c>
      <c r="R311" s="4" t="n">
        <v>47.6269</v>
      </c>
      <c r="S311" s="4" t="n">
        <v>-122.06</v>
      </c>
      <c r="T311" s="4" t="n">
        <v>1550</v>
      </c>
      <c r="U311" s="4" t="n">
        <v>9100</v>
      </c>
      <c r="W311" s="1" t="n">
        <f aca="false">C311/F311</f>
        <v>268.449197860963</v>
      </c>
      <c r="Y311" s="0" t="n">
        <f aca="false">W311&gt;$W$444</f>
        <v>1</v>
      </c>
    </row>
    <row r="312" customFormat="false" ht="15.75" hidden="false" customHeight="false" outlineLevel="0" collapsed="false">
      <c r="A312" s="4" t="n">
        <v>777100005</v>
      </c>
      <c r="B312" s="4" t="s">
        <v>197</v>
      </c>
      <c r="C312" s="4" t="n">
        <f aca="false">1.65*10^6</f>
        <v>1650000</v>
      </c>
      <c r="D312" s="4" t="n">
        <v>3</v>
      </c>
      <c r="E312" s="4" t="n">
        <v>2.25</v>
      </c>
      <c r="F312" s="4" t="n">
        <v>2750</v>
      </c>
      <c r="G312" s="4" t="n">
        <v>6203</v>
      </c>
      <c r="H312" s="4" t="n">
        <v>1</v>
      </c>
      <c r="I312" s="4" t="n">
        <v>1</v>
      </c>
      <c r="J312" s="4" t="n">
        <v>4</v>
      </c>
      <c r="K312" s="4" t="n">
        <v>5</v>
      </c>
      <c r="L312" s="4" t="n">
        <v>7</v>
      </c>
      <c r="M312" s="4" t="n">
        <v>1620</v>
      </c>
      <c r="N312" s="4" t="n">
        <v>1130</v>
      </c>
      <c r="O312" s="4" t="n">
        <v>1959</v>
      </c>
      <c r="P312" s="4" t="n">
        <v>0</v>
      </c>
      <c r="Q312" s="4" t="n">
        <v>98074</v>
      </c>
      <c r="R312" s="4" t="n">
        <v>47.6163</v>
      </c>
      <c r="S312" s="4" t="n">
        <v>-122068</v>
      </c>
      <c r="T312" s="4" t="n">
        <v>2570</v>
      </c>
      <c r="U312" s="4" t="n">
        <v>7009</v>
      </c>
      <c r="W312" s="1" t="n">
        <f aca="false">C312/F312</f>
        <v>600</v>
      </c>
      <c r="Y312" s="0" t="n">
        <f aca="false">W312&gt;$W$444</f>
        <v>1</v>
      </c>
    </row>
    <row r="313" customFormat="false" ht="15.75" hidden="false" customHeight="false" outlineLevel="0" collapsed="false">
      <c r="A313" s="4" t="n">
        <v>1041500020</v>
      </c>
      <c r="B313" s="4" t="s">
        <v>198</v>
      </c>
      <c r="C313" s="4" t="n">
        <v>657000</v>
      </c>
      <c r="D313" s="4" t="n">
        <v>4</v>
      </c>
      <c r="E313" s="4" t="n">
        <v>2.75</v>
      </c>
      <c r="F313" s="4" t="n">
        <v>3060</v>
      </c>
      <c r="G313" s="4" t="n">
        <v>35380</v>
      </c>
      <c r="H313" s="4" t="n">
        <v>1</v>
      </c>
      <c r="I313" s="4" t="n">
        <v>0</v>
      </c>
      <c r="J313" s="4" t="n">
        <v>0</v>
      </c>
      <c r="K313" s="4" t="n">
        <v>3</v>
      </c>
      <c r="L313" s="4" t="n">
        <v>9</v>
      </c>
      <c r="M313" s="4" t="n">
        <v>1810</v>
      </c>
      <c r="N313" s="4" t="n">
        <v>1250</v>
      </c>
      <c r="O313" s="4" t="n">
        <v>1982</v>
      </c>
      <c r="P313" s="4" t="n">
        <v>0</v>
      </c>
      <c r="Q313" s="4" t="n">
        <v>98074</v>
      </c>
      <c r="R313" s="4" t="n">
        <v>47.6198</v>
      </c>
      <c r="S313" s="4" t="n">
        <v>-122038</v>
      </c>
      <c r="T313" s="4" t="n">
        <v>1980</v>
      </c>
      <c r="U313" s="4" t="n">
        <v>10425</v>
      </c>
      <c r="W313" s="1" t="n">
        <f aca="false">C313/F313</f>
        <v>214.705882352941</v>
      </c>
      <c r="Y313" s="0" t="n">
        <f aca="false">W313&gt;$W$444</f>
        <v>0</v>
      </c>
    </row>
    <row r="314" customFormat="false" ht="15.75" hidden="false" customHeight="false" outlineLevel="0" collapsed="false">
      <c r="A314" s="4" t="n">
        <v>2050100250</v>
      </c>
      <c r="B314" s="4" t="s">
        <v>171</v>
      </c>
      <c r="C314" s="4" t="n">
        <v>665000</v>
      </c>
      <c r="D314" s="4" t="n">
        <v>3</v>
      </c>
      <c r="E314" s="4" t="n">
        <v>2.5</v>
      </c>
      <c r="F314" s="4" t="n">
        <v>2330</v>
      </c>
      <c r="G314" s="4" t="n">
        <v>15536</v>
      </c>
      <c r="H314" s="4" t="n">
        <v>1</v>
      </c>
      <c r="I314" s="4" t="n">
        <v>0</v>
      </c>
      <c r="J314" s="4" t="n">
        <v>2</v>
      </c>
      <c r="K314" s="4" t="n">
        <v>3</v>
      </c>
      <c r="L314" s="4" t="n">
        <v>10</v>
      </c>
      <c r="M314" s="4" t="n">
        <v>2330</v>
      </c>
      <c r="N314" s="4" t="n">
        <v>0</v>
      </c>
      <c r="O314" s="4" t="n">
        <v>1996</v>
      </c>
      <c r="P314" s="4" t="n">
        <v>0</v>
      </c>
      <c r="Q314" s="4" t="n">
        <v>98074</v>
      </c>
      <c r="R314" s="4" t="n">
        <v>47655</v>
      </c>
      <c r="S314" s="4" t="n">
        <v>-122087</v>
      </c>
      <c r="T314" s="4" t="n">
        <v>3320</v>
      </c>
      <c r="U314" s="4" t="n">
        <v>17461</v>
      </c>
      <c r="W314" s="1" t="n">
        <f aca="false">C314/F314</f>
        <v>285.407725321888</v>
      </c>
      <c r="Y314" s="0" t="n">
        <f aca="false">W314&gt;$W$444</f>
        <v>1</v>
      </c>
    </row>
    <row r="315" customFormat="false" ht="15.75" hidden="false" customHeight="false" outlineLevel="0" collapsed="false">
      <c r="A315" s="4" t="n">
        <v>1311030430</v>
      </c>
      <c r="B315" s="4" t="s">
        <v>107</v>
      </c>
      <c r="C315" s="4" t="n">
        <f aca="false">1*10^6</f>
        <v>1000000</v>
      </c>
      <c r="D315" s="4" t="n">
        <v>5</v>
      </c>
      <c r="E315" s="4" t="n">
        <v>2.5</v>
      </c>
      <c r="F315" s="4" t="n">
        <v>4670</v>
      </c>
      <c r="G315" s="4" t="n">
        <v>15857</v>
      </c>
      <c r="H315" s="4" t="n">
        <v>2</v>
      </c>
      <c r="I315" s="4" t="n">
        <v>0</v>
      </c>
      <c r="J315" s="4" t="n">
        <v>0</v>
      </c>
      <c r="K315" s="4" t="n">
        <v>3</v>
      </c>
      <c r="L315" s="4" t="n">
        <v>11</v>
      </c>
      <c r="M315" s="4" t="n">
        <v>4670</v>
      </c>
      <c r="N315" s="4" t="n">
        <v>0</v>
      </c>
      <c r="O315" s="4" t="n">
        <v>1998</v>
      </c>
      <c r="P315" s="4" t="n">
        <v>0</v>
      </c>
      <c r="Q315" s="4" t="n">
        <v>98074</v>
      </c>
      <c r="R315" s="4" t="n">
        <v>47.63</v>
      </c>
      <c r="S315" s="4" t="n">
        <v>-122011</v>
      </c>
      <c r="T315" s="4" t="n">
        <v>3810</v>
      </c>
      <c r="U315" s="4" t="n">
        <v>14824</v>
      </c>
      <c r="W315" s="1" t="n">
        <f aca="false">C315/F315</f>
        <v>214.132762312634</v>
      </c>
      <c r="Y315" s="0" t="n">
        <f aca="false">W315&gt;$W$444</f>
        <v>0</v>
      </c>
    </row>
    <row r="316" customFormat="false" ht="15.75" hidden="false" customHeight="false" outlineLevel="0" collapsed="false">
      <c r="A316" s="4" t="n">
        <v>1939110080</v>
      </c>
      <c r="B316" s="4" t="s">
        <v>81</v>
      </c>
      <c r="C316" s="4" t="n">
        <v>565000</v>
      </c>
      <c r="D316" s="4" t="n">
        <v>4</v>
      </c>
      <c r="E316" s="4" t="n">
        <v>2.5</v>
      </c>
      <c r="F316" s="4" t="n">
        <v>2330</v>
      </c>
      <c r="G316" s="4" t="n">
        <v>7936</v>
      </c>
      <c r="H316" s="4" t="n">
        <v>2</v>
      </c>
      <c r="I316" s="4" t="n">
        <v>0</v>
      </c>
      <c r="J316" s="4" t="n">
        <v>0</v>
      </c>
      <c r="K316" s="4" t="n">
        <v>3</v>
      </c>
      <c r="L316" s="4" t="n">
        <v>9</v>
      </c>
      <c r="M316" s="4" t="n">
        <v>2330</v>
      </c>
      <c r="N316" s="4" t="n">
        <v>0</v>
      </c>
      <c r="O316" s="4" t="n">
        <v>1987</v>
      </c>
      <c r="P316" s="4" t="n">
        <v>0</v>
      </c>
      <c r="Q316" s="4" t="n">
        <v>98074</v>
      </c>
      <c r="R316" s="4" t="n">
        <v>47.6269</v>
      </c>
      <c r="S316" s="4" t="n">
        <v>-122.03</v>
      </c>
      <c r="T316" s="4" t="n">
        <v>2460</v>
      </c>
      <c r="U316" s="4" t="n">
        <v>8137</v>
      </c>
      <c r="W316" s="1" t="n">
        <f aca="false">C316/F316</f>
        <v>242.489270386266</v>
      </c>
      <c r="Y316" s="0" t="n">
        <f aca="false">W316&gt;$W$444</f>
        <v>0</v>
      </c>
    </row>
    <row r="317" customFormat="false" ht="15.75" hidden="false" customHeight="false" outlineLevel="0" collapsed="false">
      <c r="A317" s="4" t="n">
        <v>8651611980</v>
      </c>
      <c r="B317" s="4" t="s">
        <v>199</v>
      </c>
      <c r="C317" s="4" t="n">
        <v>962800</v>
      </c>
      <c r="D317" s="4" t="n">
        <v>4</v>
      </c>
      <c r="E317" s="4" t="n">
        <v>2.75</v>
      </c>
      <c r="F317" s="4" t="n">
        <v>3630</v>
      </c>
      <c r="G317" s="4" t="n">
        <v>11775</v>
      </c>
      <c r="H317" s="4" t="n">
        <v>2</v>
      </c>
      <c r="I317" s="4" t="n">
        <v>0</v>
      </c>
      <c r="J317" s="4" t="n">
        <v>0</v>
      </c>
      <c r="K317" s="4" t="n">
        <v>3</v>
      </c>
      <c r="L317" s="4" t="n">
        <v>10</v>
      </c>
      <c r="M317" s="4" t="n">
        <v>3630</v>
      </c>
      <c r="N317" s="4" t="n">
        <v>0</v>
      </c>
      <c r="O317" s="4" t="n">
        <v>1999</v>
      </c>
      <c r="P317" s="4" t="n">
        <v>0</v>
      </c>
      <c r="Q317" s="4" t="n">
        <v>98074</v>
      </c>
      <c r="R317" s="4" t="n">
        <v>47.6378</v>
      </c>
      <c r="S317" s="4" t="n">
        <v>-122066</v>
      </c>
      <c r="T317" s="4" t="n">
        <v>3800</v>
      </c>
      <c r="U317" s="4" t="n">
        <v>12451</v>
      </c>
      <c r="W317" s="1" t="n">
        <f aca="false">C317/F317</f>
        <v>265.234159779614</v>
      </c>
      <c r="Y317" s="0" t="n">
        <f aca="false">W317&gt;$W$444</f>
        <v>0</v>
      </c>
    </row>
    <row r="318" customFormat="false" ht="15.75" hidden="false" customHeight="false" outlineLevel="0" collapsed="false">
      <c r="A318" s="4" t="n">
        <v>3575305362</v>
      </c>
      <c r="B318" s="4" t="s">
        <v>200</v>
      </c>
      <c r="C318" s="4" t="n">
        <v>517000</v>
      </c>
      <c r="D318" s="4" t="n">
        <v>3</v>
      </c>
      <c r="E318" s="4" t="n">
        <v>1.75</v>
      </c>
      <c r="F318" s="4" t="n">
        <v>1740</v>
      </c>
      <c r="G318" s="4" t="n">
        <v>10000</v>
      </c>
      <c r="H318" s="4" t="n">
        <v>1</v>
      </c>
      <c r="I318" s="4" t="n">
        <v>0</v>
      </c>
      <c r="J318" s="4" t="n">
        <v>0</v>
      </c>
      <c r="K318" s="4" t="n">
        <v>3</v>
      </c>
      <c r="L318" s="4" t="n">
        <v>7</v>
      </c>
      <c r="M318" s="4" t="n">
        <v>1740</v>
      </c>
      <c r="N318" s="4" t="n">
        <v>0</v>
      </c>
      <c r="O318" s="4" t="n">
        <v>1976</v>
      </c>
      <c r="P318" s="4" t="n">
        <v>2009</v>
      </c>
      <c r="Q318" s="4" t="n">
        <v>98074</v>
      </c>
      <c r="R318" s="4" t="n">
        <v>47617</v>
      </c>
      <c r="S318" s="4" t="n">
        <v>-122058</v>
      </c>
      <c r="T318" s="4" t="n">
        <v>1350</v>
      </c>
      <c r="U318" s="4" t="n">
        <v>7500</v>
      </c>
      <c r="W318" s="1" t="n">
        <f aca="false">C318/F318</f>
        <v>297.126436781609</v>
      </c>
      <c r="Y318" s="0" t="n">
        <f aca="false">W318&gt;$W$444</f>
        <v>1</v>
      </c>
    </row>
    <row r="319" customFormat="false" ht="15.75" hidden="false" customHeight="false" outlineLevel="0" collapsed="false">
      <c r="A319" s="4" t="n">
        <v>8653600050</v>
      </c>
      <c r="B319" s="4" t="s">
        <v>201</v>
      </c>
      <c r="C319" s="4" t="n">
        <v>572000</v>
      </c>
      <c r="D319" s="4" t="n">
        <v>3</v>
      </c>
      <c r="E319" s="4" t="n">
        <v>1.75</v>
      </c>
      <c r="F319" s="4" t="n">
        <v>1850</v>
      </c>
      <c r="G319" s="4" t="n">
        <v>22767</v>
      </c>
      <c r="H319" s="4" t="n">
        <v>1.5</v>
      </c>
      <c r="I319" s="4" t="n">
        <v>0</v>
      </c>
      <c r="J319" s="4" t="n">
        <v>4</v>
      </c>
      <c r="K319" s="4" t="n">
        <v>5</v>
      </c>
      <c r="L319" s="4" t="n">
        <v>6</v>
      </c>
      <c r="M319" s="4" t="n">
        <v>1850</v>
      </c>
      <c r="N319" s="4" t="n">
        <v>0</v>
      </c>
      <c r="O319" s="4" t="n">
        <v>1908</v>
      </c>
      <c r="P319" s="4" t="n">
        <v>0</v>
      </c>
      <c r="Q319" s="4" t="n">
        <v>98074</v>
      </c>
      <c r="R319" s="4" t="n">
        <v>47.6144</v>
      </c>
      <c r="S319" s="4" t="n">
        <v>-122067</v>
      </c>
      <c r="T319" s="4" t="n">
        <v>2700</v>
      </c>
      <c r="U319" s="4" t="n">
        <v>17906</v>
      </c>
      <c r="W319" s="1" t="n">
        <f aca="false">C319/F319</f>
        <v>309.189189189189</v>
      </c>
      <c r="Y319" s="0" t="n">
        <f aca="false">W319&gt;$W$444</f>
        <v>1</v>
      </c>
    </row>
    <row r="320" customFormat="false" ht="15.75" hidden="false" customHeight="false" outlineLevel="0" collapsed="false">
      <c r="A320" s="4" t="n">
        <v>8001470480</v>
      </c>
      <c r="B320" s="4" t="s">
        <v>202</v>
      </c>
      <c r="C320" s="4" t="n">
        <v>970000</v>
      </c>
      <c r="D320" s="4" t="n">
        <v>4</v>
      </c>
      <c r="E320" s="4" t="n">
        <v>2.75</v>
      </c>
      <c r="F320" s="4" t="n">
        <v>3980</v>
      </c>
      <c r="G320" s="4" t="n">
        <v>9209</v>
      </c>
      <c r="H320" s="4" t="n">
        <v>2</v>
      </c>
      <c r="I320" s="4" t="n">
        <v>0</v>
      </c>
      <c r="J320" s="4" t="n">
        <v>0</v>
      </c>
      <c r="K320" s="4" t="n">
        <v>3</v>
      </c>
      <c r="L320" s="4" t="n">
        <v>11</v>
      </c>
      <c r="M320" s="4" t="n">
        <v>3980</v>
      </c>
      <c r="N320" s="4" t="n">
        <v>0</v>
      </c>
      <c r="O320" s="4" t="n">
        <v>2002</v>
      </c>
      <c r="P320" s="4" t="n">
        <v>0</v>
      </c>
      <c r="Q320" s="4" t="n">
        <v>98074</v>
      </c>
      <c r="R320" s="4" t="n">
        <v>47.6286</v>
      </c>
      <c r="S320" s="4" t="n">
        <v>-122064</v>
      </c>
      <c r="T320" s="4" t="n">
        <v>3800</v>
      </c>
      <c r="U320" s="4" t="n">
        <v>9333</v>
      </c>
      <c r="W320" s="1" t="n">
        <f aca="false">C320/F320</f>
        <v>243.718592964824</v>
      </c>
      <c r="Y320" s="0" t="n">
        <f aca="false">W320&gt;$W$444</f>
        <v>0</v>
      </c>
    </row>
    <row r="321" customFormat="false" ht="15.75" hidden="false" customHeight="false" outlineLevel="0" collapsed="false">
      <c r="A321" s="4" t="n">
        <v>3575302880</v>
      </c>
      <c r="B321" s="4" t="s">
        <v>173</v>
      </c>
      <c r="C321" s="4" t="n">
        <v>339300</v>
      </c>
      <c r="D321" s="4" t="n">
        <v>3</v>
      </c>
      <c r="E321" s="4" t="n">
        <v>2</v>
      </c>
      <c r="F321" s="4" t="n">
        <v>970</v>
      </c>
      <c r="G321" s="4" t="n">
        <v>10000</v>
      </c>
      <c r="H321" s="4" t="n">
        <v>1</v>
      </c>
      <c r="I321" s="4" t="n">
        <v>0</v>
      </c>
      <c r="J321" s="4" t="n">
        <v>0</v>
      </c>
      <c r="K321" s="4" t="n">
        <v>5</v>
      </c>
      <c r="L321" s="4" t="n">
        <v>7</v>
      </c>
      <c r="M321" s="4" t="n">
        <v>970</v>
      </c>
      <c r="N321" s="4" t="n">
        <v>0</v>
      </c>
      <c r="O321" s="4" t="n">
        <v>1972</v>
      </c>
      <c r="P321" s="4" t="n">
        <v>0</v>
      </c>
      <c r="Q321" s="4" t="n">
        <v>98074</v>
      </c>
      <c r="R321" s="4" t="n">
        <v>47.6205</v>
      </c>
      <c r="S321" s="4" t="n">
        <v>-122063</v>
      </c>
      <c r="T321" s="4" t="n">
        <v>1230</v>
      </c>
      <c r="U321" s="4" t="n">
        <v>7500</v>
      </c>
      <c r="W321" s="1" t="n">
        <f aca="false">C321/F321</f>
        <v>349.79381443299</v>
      </c>
      <c r="Y321" s="0" t="n">
        <f aca="false">W321&gt;$W$444</f>
        <v>1</v>
      </c>
    </row>
    <row r="322" customFormat="false" ht="15.75" hidden="false" customHeight="false" outlineLevel="0" collapsed="false">
      <c r="A322" s="4" t="n">
        <v>2561340020</v>
      </c>
      <c r="B322" s="4" t="s">
        <v>107</v>
      </c>
      <c r="C322" s="4" t="n">
        <v>325000</v>
      </c>
      <c r="D322" s="4" t="n">
        <v>3</v>
      </c>
      <c r="E322" s="4" t="n">
        <v>1.75</v>
      </c>
      <c r="F322" s="4" t="n">
        <v>1780</v>
      </c>
      <c r="G322" s="4" t="n">
        <v>11096</v>
      </c>
      <c r="H322" s="4" t="n">
        <v>1</v>
      </c>
      <c r="I322" s="4" t="n">
        <v>0</v>
      </c>
      <c r="J322" s="4" t="n">
        <v>0</v>
      </c>
      <c r="K322" s="4" t="n">
        <v>3</v>
      </c>
      <c r="L322" s="4" t="n">
        <v>7</v>
      </c>
      <c r="M322" s="4" t="n">
        <v>1210</v>
      </c>
      <c r="N322" s="4" t="n">
        <v>570</v>
      </c>
      <c r="O322" s="4" t="n">
        <v>1979</v>
      </c>
      <c r="P322" s="4" t="n">
        <v>0</v>
      </c>
      <c r="Q322" s="4" t="n">
        <v>98074</v>
      </c>
      <c r="R322" s="4" t="n">
        <v>47617</v>
      </c>
      <c r="S322" s="4" t="n">
        <v>-122051</v>
      </c>
      <c r="T322" s="4" t="n">
        <v>1780</v>
      </c>
      <c r="U322" s="4" t="n">
        <v>10640</v>
      </c>
      <c r="W322" s="1" t="n">
        <f aca="false">C322/F322</f>
        <v>182.584269662921</v>
      </c>
      <c r="Y322" s="0" t="n">
        <f aca="false">W322&gt;$W$444</f>
        <v>0</v>
      </c>
    </row>
    <row r="323" customFormat="false" ht="15.75" hidden="false" customHeight="false" outlineLevel="0" collapsed="false">
      <c r="A323" s="4" t="n">
        <v>2561340020</v>
      </c>
      <c r="B323" s="4" t="s">
        <v>57</v>
      </c>
      <c r="C323" s="4" t="n">
        <v>500000</v>
      </c>
      <c r="D323" s="4" t="n">
        <v>3</v>
      </c>
      <c r="E323" s="4" t="n">
        <v>1.75</v>
      </c>
      <c r="F323" s="4" t="n">
        <v>1780</v>
      </c>
      <c r="G323" s="4" t="n">
        <v>11096</v>
      </c>
      <c r="H323" s="4" t="n">
        <v>1</v>
      </c>
      <c r="I323" s="4" t="n">
        <v>0</v>
      </c>
      <c r="J323" s="4" t="n">
        <v>0</v>
      </c>
      <c r="K323" s="4" t="n">
        <v>3</v>
      </c>
      <c r="L323" s="4" t="n">
        <v>7</v>
      </c>
      <c r="M323" s="4" t="n">
        <v>1210</v>
      </c>
      <c r="N323" s="4" t="n">
        <v>570</v>
      </c>
      <c r="O323" s="4" t="n">
        <v>1979</v>
      </c>
      <c r="P323" s="4" t="n">
        <v>0</v>
      </c>
      <c r="Q323" s="4" t="n">
        <v>98074</v>
      </c>
      <c r="R323" s="4" t="n">
        <v>47617</v>
      </c>
      <c r="S323" s="4" t="n">
        <v>-122051</v>
      </c>
      <c r="T323" s="4" t="n">
        <v>1780</v>
      </c>
      <c r="U323" s="4" t="n">
        <v>10640</v>
      </c>
      <c r="W323" s="1" t="n">
        <f aca="false">C323/F323</f>
        <v>280.898876404494</v>
      </c>
      <c r="Y323" s="0" t="n">
        <f aca="false">W323&gt;$W$444</f>
        <v>1</v>
      </c>
    </row>
    <row r="324" customFormat="false" ht="15.75" hidden="false" customHeight="false" outlineLevel="0" collapsed="false">
      <c r="A324" s="4" t="n">
        <v>8651611640</v>
      </c>
      <c r="B324" s="4" t="s">
        <v>192</v>
      </c>
      <c r="C324" s="4" t="n">
        <v>782500</v>
      </c>
      <c r="D324" s="4" t="n">
        <v>3</v>
      </c>
      <c r="E324" s="4" t="n">
        <v>2.5</v>
      </c>
      <c r="F324" s="4" t="n">
        <v>3750</v>
      </c>
      <c r="G324" s="4" t="n">
        <v>7821</v>
      </c>
      <c r="H324" s="4" t="n">
        <v>2</v>
      </c>
      <c r="I324" s="4" t="n">
        <v>0</v>
      </c>
      <c r="J324" s="4" t="n">
        <v>0</v>
      </c>
      <c r="K324" s="4" t="n">
        <v>3</v>
      </c>
      <c r="L324" s="4" t="n">
        <v>9</v>
      </c>
      <c r="M324" s="4" t="n">
        <v>3750</v>
      </c>
      <c r="N324" s="4" t="n">
        <v>0</v>
      </c>
      <c r="O324" s="4" t="n">
        <v>2001</v>
      </c>
      <c r="P324" s="4" t="n">
        <v>0</v>
      </c>
      <c r="Q324" s="4" t="n">
        <v>98074</v>
      </c>
      <c r="R324" s="4" t="n">
        <v>47.6325</v>
      </c>
      <c r="S324" s="4" t="n">
        <v>-122064</v>
      </c>
      <c r="T324" s="4" t="n">
        <v>3210</v>
      </c>
      <c r="U324" s="4" t="n">
        <v>8405</v>
      </c>
      <c r="W324" s="1" t="n">
        <f aca="false">C324/F324</f>
        <v>208.666666666667</v>
      </c>
      <c r="Y324" s="0" t="n">
        <f aca="false">W324&gt;$W$444</f>
        <v>0</v>
      </c>
    </row>
    <row r="325" customFormat="false" ht="15.75" hidden="false" customHeight="false" outlineLevel="0" collapsed="false">
      <c r="A325" s="4" t="n">
        <v>1939130420</v>
      </c>
      <c r="B325" s="4" t="s">
        <v>25</v>
      </c>
      <c r="C325" s="4" t="n">
        <v>640000</v>
      </c>
      <c r="D325" s="4" t="n">
        <v>4</v>
      </c>
      <c r="E325" s="4" t="n">
        <v>2.5</v>
      </c>
      <c r="F325" s="4" t="n">
        <v>2500</v>
      </c>
      <c r="G325" s="4" t="n">
        <v>7417</v>
      </c>
      <c r="H325" s="4" t="n">
        <v>2</v>
      </c>
      <c r="I325" s="4" t="n">
        <v>0</v>
      </c>
      <c r="J325" s="4" t="n">
        <v>0</v>
      </c>
      <c r="K325" s="4" t="n">
        <v>3</v>
      </c>
      <c r="L325" s="4" t="n">
        <v>9</v>
      </c>
      <c r="M325" s="4" t="n">
        <v>2500</v>
      </c>
      <c r="N325" s="4" t="n">
        <v>0</v>
      </c>
      <c r="O325" s="4" t="n">
        <v>1991</v>
      </c>
      <c r="P325" s="4" t="n">
        <v>0</v>
      </c>
      <c r="Q325" s="4" t="n">
        <v>98074</v>
      </c>
      <c r="R325" s="4" t="n">
        <v>47.6251</v>
      </c>
      <c r="S325" s="4" t="n">
        <v>-122026</v>
      </c>
      <c r="T325" s="4" t="n">
        <v>2770</v>
      </c>
      <c r="U325" s="4" t="n">
        <v>8188</v>
      </c>
      <c r="W325" s="1" t="n">
        <f aca="false">C325/F325</f>
        <v>256</v>
      </c>
      <c r="Y325" s="0" t="n">
        <f aca="false">W325&gt;$W$444</f>
        <v>0</v>
      </c>
    </row>
    <row r="326" customFormat="false" ht="15.75" hidden="false" customHeight="false" outlineLevel="0" collapsed="false">
      <c r="A326" s="4" t="n">
        <v>8078400020</v>
      </c>
      <c r="B326" s="4" t="s">
        <v>203</v>
      </c>
      <c r="C326" s="4" t="n">
        <v>485000</v>
      </c>
      <c r="D326" s="4" t="n">
        <v>3</v>
      </c>
      <c r="E326" s="4" t="n">
        <v>2.25</v>
      </c>
      <c r="F326" s="4" t="n">
        <v>1570</v>
      </c>
      <c r="G326" s="4" t="n">
        <v>8111</v>
      </c>
      <c r="H326" s="4" t="n">
        <v>2</v>
      </c>
      <c r="I326" s="4" t="n">
        <v>0</v>
      </c>
      <c r="J326" s="4" t="n">
        <v>0</v>
      </c>
      <c r="K326" s="4" t="n">
        <v>3</v>
      </c>
      <c r="L326" s="4" t="n">
        <v>8</v>
      </c>
      <c r="M326" s="4" t="n">
        <v>1570</v>
      </c>
      <c r="N326" s="4" t="n">
        <v>0</v>
      </c>
      <c r="O326" s="4" t="n">
        <v>1984</v>
      </c>
      <c r="P326" s="4" t="n">
        <v>0</v>
      </c>
      <c r="Q326" s="4" t="n">
        <v>98074</v>
      </c>
      <c r="R326" s="4" t="n">
        <v>47.6324</v>
      </c>
      <c r="S326" s="4" t="n">
        <v>-122028</v>
      </c>
      <c r="T326" s="4" t="n">
        <v>1990</v>
      </c>
      <c r="U326" s="4" t="n">
        <v>7875</v>
      </c>
      <c r="W326" s="1" t="n">
        <f aca="false">C326/F326</f>
        <v>308.917197452229</v>
      </c>
      <c r="Y326" s="0" t="n">
        <f aca="false">W326&gt;$W$444</f>
        <v>1</v>
      </c>
    </row>
    <row r="327" customFormat="false" ht="15.75" hidden="false" customHeight="false" outlineLevel="0" collapsed="false">
      <c r="A327" s="4" t="n">
        <v>2872900010</v>
      </c>
      <c r="B327" s="4" t="s">
        <v>50</v>
      </c>
      <c r="C327" s="4" t="n">
        <v>382500</v>
      </c>
      <c r="D327" s="4" t="n">
        <v>3</v>
      </c>
      <c r="E327" s="4" t="n">
        <v>1.5</v>
      </c>
      <c r="F327" s="4" t="n">
        <v>1090</v>
      </c>
      <c r="G327" s="4" t="n">
        <v>9862</v>
      </c>
      <c r="H327" s="4" t="n">
        <v>1</v>
      </c>
      <c r="I327" s="4" t="n">
        <v>0</v>
      </c>
      <c r="J327" s="4" t="n">
        <v>0</v>
      </c>
      <c r="K327" s="4" t="n">
        <v>3</v>
      </c>
      <c r="L327" s="4" t="n">
        <v>8</v>
      </c>
      <c r="M327" s="4" t="n">
        <v>1090</v>
      </c>
      <c r="N327" s="4" t="n">
        <v>0</v>
      </c>
      <c r="O327" s="4" t="n">
        <v>1987</v>
      </c>
      <c r="P327" s="4" t="n">
        <v>0</v>
      </c>
      <c r="Q327" s="4" t="n">
        <v>98074</v>
      </c>
      <c r="R327" s="4" t="n">
        <v>47.6256</v>
      </c>
      <c r="S327" s="4" t="n">
        <v>-122036</v>
      </c>
      <c r="T327" s="4" t="n">
        <v>1710</v>
      </c>
      <c r="U327" s="4" t="n">
        <v>9862</v>
      </c>
      <c r="W327" s="1" t="n">
        <f aca="false">C327/F327</f>
        <v>350.917431192661</v>
      </c>
      <c r="Y327" s="0" t="n">
        <f aca="false">W327&gt;$W$444</f>
        <v>1</v>
      </c>
    </row>
    <row r="328" customFormat="false" ht="15.75" hidden="false" customHeight="false" outlineLevel="0" collapsed="false">
      <c r="A328" s="4" t="n">
        <v>3578400670</v>
      </c>
      <c r="B328" s="4" t="s">
        <v>121</v>
      </c>
      <c r="C328" s="4" t="n">
        <v>354000</v>
      </c>
      <c r="D328" s="4" t="n">
        <v>3</v>
      </c>
      <c r="E328" s="4" t="n">
        <v>2</v>
      </c>
      <c r="F328" s="4" t="n">
        <v>1010</v>
      </c>
      <c r="G328" s="4" t="n">
        <v>21340</v>
      </c>
      <c r="H328" s="4" t="n">
        <v>1</v>
      </c>
      <c r="I328" s="4" t="n">
        <v>0</v>
      </c>
      <c r="J328" s="4" t="n">
        <v>0</v>
      </c>
      <c r="K328" s="4" t="n">
        <v>3</v>
      </c>
      <c r="L328" s="4" t="n">
        <v>8</v>
      </c>
      <c r="M328" s="4" t="n">
        <v>1010</v>
      </c>
      <c r="N328" s="4" t="n">
        <v>0</v>
      </c>
      <c r="O328" s="4" t="n">
        <v>1980</v>
      </c>
      <c r="P328" s="4" t="n">
        <v>0</v>
      </c>
      <c r="Q328" s="4" t="n">
        <v>98074</v>
      </c>
      <c r="R328" s="4" t="n">
        <v>47.6223</v>
      </c>
      <c r="S328" s="4" t="n">
        <v>-122043</v>
      </c>
      <c r="T328" s="4" t="n">
        <v>1700</v>
      </c>
      <c r="U328" s="4" t="n">
        <v>13045</v>
      </c>
      <c r="W328" s="1" t="n">
        <f aca="false">C328/F328</f>
        <v>350.49504950495</v>
      </c>
      <c r="Y328" s="0" t="n">
        <f aca="false">W328&gt;$W$444</f>
        <v>1</v>
      </c>
    </row>
    <row r="329" customFormat="false" ht="15.75" hidden="false" customHeight="false" outlineLevel="0" collapsed="false">
      <c r="A329" s="4" t="n">
        <v>3066410080</v>
      </c>
      <c r="B329" s="4" t="s">
        <v>204</v>
      </c>
      <c r="C329" s="4" t="n">
        <v>590000</v>
      </c>
      <c r="D329" s="4" t="n">
        <v>3</v>
      </c>
      <c r="E329" s="4" t="n">
        <v>2.5</v>
      </c>
      <c r="F329" s="4" t="n">
        <v>2520</v>
      </c>
      <c r="G329" s="4" t="n">
        <v>10223</v>
      </c>
      <c r="H329" s="4" t="n">
        <v>2</v>
      </c>
      <c r="I329" s="4" t="n">
        <v>0</v>
      </c>
      <c r="J329" s="4" t="n">
        <v>0</v>
      </c>
      <c r="K329" s="4" t="n">
        <v>3</v>
      </c>
      <c r="L329" s="4" t="n">
        <v>10</v>
      </c>
      <c r="M329" s="4" t="n">
        <v>2520</v>
      </c>
      <c r="N329" s="4" t="n">
        <v>0</v>
      </c>
      <c r="O329" s="4" t="n">
        <v>1988</v>
      </c>
      <c r="P329" s="4" t="n">
        <v>0</v>
      </c>
      <c r="Q329" s="4" t="n">
        <v>98074</v>
      </c>
      <c r="R329" s="4" t="n">
        <v>47631</v>
      </c>
      <c r="S329" s="4" t="n">
        <v>-122042</v>
      </c>
      <c r="T329" s="4" t="n">
        <v>2630</v>
      </c>
      <c r="U329" s="4" t="n">
        <v>10091</v>
      </c>
      <c r="W329" s="1" t="n">
        <f aca="false">C329/F329</f>
        <v>234.126984126984</v>
      </c>
      <c r="Y329" s="0" t="n">
        <f aca="false">W329&gt;$W$444</f>
        <v>0</v>
      </c>
    </row>
    <row r="330" customFormat="false" ht="15.75" hidden="false" customHeight="false" outlineLevel="0" collapsed="false">
      <c r="A330" s="4" t="n">
        <v>7504110780</v>
      </c>
      <c r="B330" s="4" t="s">
        <v>97</v>
      </c>
      <c r="C330" s="4" t="n">
        <v>645000</v>
      </c>
      <c r="D330" s="4" t="n">
        <v>4</v>
      </c>
      <c r="E330" s="4" t="n">
        <v>2.5</v>
      </c>
      <c r="F330" s="4" t="n">
        <v>3160</v>
      </c>
      <c r="G330" s="4" t="n">
        <v>11380</v>
      </c>
      <c r="H330" s="4" t="n">
        <v>2</v>
      </c>
      <c r="I330" s="4" t="n">
        <v>0</v>
      </c>
      <c r="J330" s="4" t="n">
        <v>0</v>
      </c>
      <c r="K330" s="4" t="n">
        <v>3</v>
      </c>
      <c r="L330" s="4" t="n">
        <v>9</v>
      </c>
      <c r="M330" s="4" t="n">
        <v>3160</v>
      </c>
      <c r="N330" s="4" t="n">
        <v>0</v>
      </c>
      <c r="O330" s="4" t="n">
        <v>1983</v>
      </c>
      <c r="P330" s="4" t="n">
        <v>0</v>
      </c>
      <c r="Q330" s="4" t="n">
        <v>98074</v>
      </c>
      <c r="R330" s="4" t="n">
        <v>47.6318</v>
      </c>
      <c r="S330" s="4" t="n">
        <v>-122039</v>
      </c>
      <c r="T330" s="4" t="n">
        <v>2970</v>
      </c>
      <c r="U330" s="4" t="n">
        <v>10385</v>
      </c>
      <c r="W330" s="1" t="n">
        <f aca="false">C330/F330</f>
        <v>204.113924050633</v>
      </c>
      <c r="Y330" s="0" t="n">
        <f aca="false">W330&gt;$W$444</f>
        <v>0</v>
      </c>
    </row>
    <row r="331" customFormat="false" ht="15.75" hidden="false" customHeight="false" outlineLevel="0" collapsed="false">
      <c r="A331" s="4" t="n">
        <v>7527000020</v>
      </c>
      <c r="B331" s="4" t="s">
        <v>205</v>
      </c>
      <c r="C331" s="4" t="n">
        <v>792000</v>
      </c>
      <c r="D331" s="4" t="n">
        <v>3</v>
      </c>
      <c r="E331" s="4" t="n">
        <v>2.5</v>
      </c>
      <c r="F331" s="4" t="n">
        <v>2250</v>
      </c>
      <c r="G331" s="4" t="n">
        <v>19270</v>
      </c>
      <c r="H331" s="4" t="n">
        <v>2</v>
      </c>
      <c r="I331" s="4" t="n">
        <v>0</v>
      </c>
      <c r="J331" s="4" t="n">
        <v>0</v>
      </c>
      <c r="K331" s="4" t="n">
        <v>3</v>
      </c>
      <c r="L331" s="4" t="n">
        <v>8</v>
      </c>
      <c r="M331" s="4" t="n">
        <v>2250</v>
      </c>
      <c r="N331" s="4" t="n">
        <v>0</v>
      </c>
      <c r="O331" s="4" t="n">
        <v>1999</v>
      </c>
      <c r="P331" s="4" t="n">
        <v>0</v>
      </c>
      <c r="Q331" s="4" t="n">
        <v>98074</v>
      </c>
      <c r="R331" s="4" t="n">
        <v>47.6569</v>
      </c>
      <c r="S331" s="4" t="n">
        <v>-122088</v>
      </c>
      <c r="T331" s="4" t="n">
        <v>2940</v>
      </c>
      <c r="U331" s="4" t="n">
        <v>19541</v>
      </c>
      <c r="W331" s="1" t="n">
        <f aca="false">C331/F331</f>
        <v>352</v>
      </c>
      <c r="Y331" s="0" t="n">
        <f aca="false">W331&gt;$W$444</f>
        <v>1</v>
      </c>
    </row>
    <row r="332" customFormat="false" ht="15.75" hidden="false" customHeight="false" outlineLevel="0" collapsed="false">
      <c r="A332" s="4" t="n">
        <v>8078430480</v>
      </c>
      <c r="B332" s="4" t="s">
        <v>46</v>
      </c>
      <c r="C332" s="4" t="n">
        <v>545000</v>
      </c>
      <c r="D332" s="4" t="n">
        <v>4</v>
      </c>
      <c r="E332" s="4" t="n">
        <v>2.5</v>
      </c>
      <c r="F332" s="4" t="n">
        <v>2040</v>
      </c>
      <c r="G332" s="4" t="n">
        <v>7412</v>
      </c>
      <c r="H332" s="4" t="n">
        <v>2</v>
      </c>
      <c r="I332" s="4" t="n">
        <v>0</v>
      </c>
      <c r="J332" s="4" t="n">
        <v>0</v>
      </c>
      <c r="K332" s="4" t="n">
        <v>3</v>
      </c>
      <c r="L332" s="4" t="n">
        <v>8</v>
      </c>
      <c r="M332" s="4" t="n">
        <v>2040</v>
      </c>
      <c r="N332" s="4" t="n">
        <v>0</v>
      </c>
      <c r="O332" s="4" t="n">
        <v>1988</v>
      </c>
      <c r="P332" s="4" t="n">
        <v>0</v>
      </c>
      <c r="Q332" s="4" t="n">
        <v>98074</v>
      </c>
      <c r="R332" s="4" t="n">
        <v>47.6347</v>
      </c>
      <c r="S332" s="4" t="n">
        <v>-122026</v>
      </c>
      <c r="T332" s="4" t="n">
        <v>2050</v>
      </c>
      <c r="U332" s="4" t="n">
        <v>7830</v>
      </c>
      <c r="W332" s="1" t="n">
        <f aca="false">C332/F332</f>
        <v>267.156862745098</v>
      </c>
      <c r="Y332" s="0" t="n">
        <f aca="false">W332&gt;$W$444</f>
        <v>1</v>
      </c>
    </row>
    <row r="333" customFormat="false" ht="15.75" hidden="false" customHeight="false" outlineLevel="0" collapsed="false">
      <c r="A333" s="4" t="n">
        <v>8961980290</v>
      </c>
      <c r="B333" s="4" t="s">
        <v>206</v>
      </c>
      <c r="C333" s="4" t="n">
        <v>666500</v>
      </c>
      <c r="D333" s="4" t="n">
        <v>4</v>
      </c>
      <c r="E333" s="4" t="n">
        <v>2.5</v>
      </c>
      <c r="F333" s="4" t="n">
        <v>2860</v>
      </c>
      <c r="G333" s="4" t="n">
        <v>6600</v>
      </c>
      <c r="H333" s="4" t="n">
        <v>2</v>
      </c>
      <c r="I333" s="4" t="n">
        <v>0</v>
      </c>
      <c r="J333" s="4" t="n">
        <v>0</v>
      </c>
      <c r="K333" s="4" t="n">
        <v>3</v>
      </c>
      <c r="L333" s="4" t="n">
        <v>9</v>
      </c>
      <c r="M333" s="4" t="n">
        <v>2860</v>
      </c>
      <c r="N333" s="4" t="n">
        <v>0</v>
      </c>
      <c r="O333" s="4" t="n">
        <v>2000</v>
      </c>
      <c r="P333" s="4" t="n">
        <v>0</v>
      </c>
      <c r="Q333" s="4" t="n">
        <v>98074</v>
      </c>
      <c r="R333" s="4" t="n">
        <v>47.6067</v>
      </c>
      <c r="S333" s="4" t="n">
        <v>-122017</v>
      </c>
      <c r="T333" s="4" t="n">
        <v>2790</v>
      </c>
      <c r="U333" s="4" t="n">
        <v>6723</v>
      </c>
      <c r="W333" s="1" t="n">
        <f aca="false">C333/F333</f>
        <v>233.041958041958</v>
      </c>
      <c r="Y333" s="0" t="n">
        <f aca="false">W333&gt;$W$444</f>
        <v>0</v>
      </c>
    </row>
    <row r="334" customFormat="false" ht="15.75" hidden="false" customHeight="false" outlineLevel="0" collapsed="false">
      <c r="A334" s="4" t="n">
        <v>8155850010</v>
      </c>
      <c r="B334" s="4" t="s">
        <v>207</v>
      </c>
      <c r="C334" s="4" t="n">
        <v>675000</v>
      </c>
      <c r="D334" s="4" t="n">
        <v>4</v>
      </c>
      <c r="E334" s="4" t="n">
        <v>4</v>
      </c>
      <c r="F334" s="4" t="n">
        <v>3680</v>
      </c>
      <c r="G334" s="4" t="n">
        <v>18804</v>
      </c>
      <c r="H334" s="4" t="n">
        <v>2</v>
      </c>
      <c r="I334" s="4" t="n">
        <v>0</v>
      </c>
      <c r="J334" s="4" t="n">
        <v>0</v>
      </c>
      <c r="K334" s="4" t="n">
        <v>3</v>
      </c>
      <c r="L334" s="4" t="n">
        <v>10</v>
      </c>
      <c r="M334" s="4" t="n">
        <v>3680</v>
      </c>
      <c r="N334" s="4" t="n">
        <v>0</v>
      </c>
      <c r="O334" s="4" t="n">
        <v>1990</v>
      </c>
      <c r="P334" s="4" t="n">
        <v>0</v>
      </c>
      <c r="Q334" s="4" t="n">
        <v>98074</v>
      </c>
      <c r="R334" s="4" t="n">
        <v>47.6193</v>
      </c>
      <c r="S334" s="4" t="n">
        <v>-122014</v>
      </c>
      <c r="T334" s="4" t="n">
        <v>3200</v>
      </c>
      <c r="U334" s="4" t="n">
        <v>15954</v>
      </c>
      <c r="W334" s="1" t="n">
        <f aca="false">C334/F334</f>
        <v>183.423913043478</v>
      </c>
      <c r="Y334" s="0" t="n">
        <f aca="false">W334&gt;$W$444</f>
        <v>0</v>
      </c>
    </row>
    <row r="335" customFormat="false" ht="15.75" hidden="false" customHeight="false" outlineLevel="0" collapsed="false">
      <c r="A335" s="4" t="n">
        <v>8635750980</v>
      </c>
      <c r="B335" s="4" t="s">
        <v>190</v>
      </c>
      <c r="C335" s="4" t="n">
        <v>570000</v>
      </c>
      <c r="D335" s="4" t="n">
        <v>4</v>
      </c>
      <c r="E335" s="4" t="n">
        <v>2.5</v>
      </c>
      <c r="F335" s="4" t="n">
        <v>2640</v>
      </c>
      <c r="G335" s="4" t="n">
        <v>4200</v>
      </c>
      <c r="H335" s="4" t="n">
        <v>2</v>
      </c>
      <c r="I335" s="4" t="n">
        <v>0</v>
      </c>
      <c r="J335" s="4" t="n">
        <v>0</v>
      </c>
      <c r="K335" s="4" t="n">
        <v>3</v>
      </c>
      <c r="L335" s="4" t="n">
        <v>8</v>
      </c>
      <c r="M335" s="4" t="n">
        <v>2640</v>
      </c>
      <c r="N335" s="4" t="n">
        <v>0</v>
      </c>
      <c r="O335" s="4" t="n">
        <v>1998</v>
      </c>
      <c r="P335" s="4" t="n">
        <v>0</v>
      </c>
      <c r="Q335" s="4" t="n">
        <v>98074</v>
      </c>
      <c r="R335" s="4" t="n">
        <v>47.6038</v>
      </c>
      <c r="S335" s="4" t="n">
        <v>-122.02</v>
      </c>
      <c r="T335" s="4" t="n">
        <v>2460</v>
      </c>
      <c r="U335" s="4" t="n">
        <v>4200</v>
      </c>
      <c r="W335" s="1" t="n">
        <f aca="false">C335/F335</f>
        <v>215.909090909091</v>
      </c>
      <c r="Y335" s="0" t="n">
        <f aca="false">W335&gt;$W$444</f>
        <v>0</v>
      </c>
    </row>
    <row r="336" customFormat="false" ht="15.75" hidden="false" customHeight="false" outlineLevel="0" collapsed="false">
      <c r="A336" s="4" t="n">
        <v>7504100920</v>
      </c>
      <c r="B336" s="4" t="s">
        <v>98</v>
      </c>
      <c r="C336" s="4" t="n">
        <v>688000</v>
      </c>
      <c r="D336" s="4" t="n">
        <v>3</v>
      </c>
      <c r="E336" s="4" t="n">
        <v>3</v>
      </c>
      <c r="F336" s="4" t="n">
        <v>3450</v>
      </c>
      <c r="G336" s="4" t="n">
        <v>16200</v>
      </c>
      <c r="H336" s="4" t="n">
        <v>2</v>
      </c>
      <c r="I336" s="4" t="n">
        <v>0</v>
      </c>
      <c r="J336" s="4" t="n">
        <v>0</v>
      </c>
      <c r="K336" s="4" t="n">
        <v>3</v>
      </c>
      <c r="L336" s="4" t="n">
        <v>10</v>
      </c>
      <c r="M336" s="4" t="n">
        <v>3450</v>
      </c>
      <c r="N336" s="4" t="n">
        <v>0</v>
      </c>
      <c r="O336" s="4" t="n">
        <v>1983</v>
      </c>
      <c r="P336" s="4" t="n">
        <v>0</v>
      </c>
      <c r="Q336" s="4" t="n">
        <v>98074</v>
      </c>
      <c r="R336" s="4" t="n">
        <v>47.6319</v>
      </c>
      <c r="S336" s="4" t="n">
        <v>-122041</v>
      </c>
      <c r="T336" s="4" t="n">
        <v>3130</v>
      </c>
      <c r="U336" s="4" t="n">
        <v>12150</v>
      </c>
      <c r="W336" s="1" t="n">
        <f aca="false">C336/F336</f>
        <v>199.420289855072</v>
      </c>
      <c r="Y336" s="0" t="n">
        <f aca="false">W336&gt;$W$444</f>
        <v>0</v>
      </c>
    </row>
    <row r="337" customFormat="false" ht="15.75" hidden="false" customHeight="false" outlineLevel="0" collapsed="false">
      <c r="A337" s="4" t="n">
        <v>8651520420</v>
      </c>
      <c r="B337" s="4" t="s">
        <v>131</v>
      </c>
      <c r="C337" s="4" t="n">
        <v>539000</v>
      </c>
      <c r="D337" s="4" t="n">
        <v>3</v>
      </c>
      <c r="E337" s="4" t="n">
        <v>2</v>
      </c>
      <c r="F337" s="4" t="n">
        <v>2260</v>
      </c>
      <c r="G337" s="4" t="n">
        <v>9568</v>
      </c>
      <c r="H337" s="4" t="n">
        <v>1</v>
      </c>
      <c r="I337" s="4" t="n">
        <v>0</v>
      </c>
      <c r="J337" s="4" t="n">
        <v>0</v>
      </c>
      <c r="K337" s="4" t="n">
        <v>3</v>
      </c>
      <c r="L337" s="4" t="n">
        <v>8</v>
      </c>
      <c r="M337" s="4" t="n">
        <v>1780</v>
      </c>
      <c r="N337" s="4" t="n">
        <v>480</v>
      </c>
      <c r="O337" s="4" t="n">
        <v>1985</v>
      </c>
      <c r="P337" s="4" t="n">
        <v>0</v>
      </c>
      <c r="Q337" s="4" t="n">
        <v>98074</v>
      </c>
      <c r="R337" s="4" t="n">
        <v>47.6457</v>
      </c>
      <c r="S337" s="4" t="n">
        <v>-122058</v>
      </c>
      <c r="T337" s="4" t="n">
        <v>2250</v>
      </c>
      <c r="U337" s="4" t="n">
        <v>9744</v>
      </c>
      <c r="W337" s="1" t="n">
        <f aca="false">C337/F337</f>
        <v>238.495575221239</v>
      </c>
      <c r="Y337" s="0" t="n">
        <f aca="false">W337&gt;$W$444</f>
        <v>0</v>
      </c>
    </row>
    <row r="338" customFormat="false" ht="15.75" hidden="false" customHeight="false" outlineLevel="0" collapsed="false">
      <c r="A338" s="4" t="n">
        <v>3575304017</v>
      </c>
      <c r="B338" s="4" t="s">
        <v>160</v>
      </c>
      <c r="C338" s="4" t="n">
        <v>315000</v>
      </c>
      <c r="D338" s="4" t="n">
        <v>3</v>
      </c>
      <c r="E338" s="4" t="n">
        <v>1</v>
      </c>
      <c r="F338" s="4" t="n">
        <v>1010</v>
      </c>
      <c r="G338" s="4" t="n">
        <v>7500</v>
      </c>
      <c r="H338" s="4" t="n">
        <v>1</v>
      </c>
      <c r="I338" s="4" t="n">
        <v>0</v>
      </c>
      <c r="J338" s="4" t="n">
        <v>0</v>
      </c>
      <c r="K338" s="4" t="n">
        <v>4</v>
      </c>
      <c r="L338" s="4" t="n">
        <v>7</v>
      </c>
      <c r="M338" s="4" t="n">
        <v>1010</v>
      </c>
      <c r="N338" s="4" t="n">
        <v>0</v>
      </c>
      <c r="O338" s="4" t="n">
        <v>1975</v>
      </c>
      <c r="P338" s="4" t="n">
        <v>0</v>
      </c>
      <c r="Q338" s="4" t="n">
        <v>98074</v>
      </c>
      <c r="R338" s="4" t="n">
        <v>47.6172</v>
      </c>
      <c r="S338" s="4" t="n">
        <v>-122061</v>
      </c>
      <c r="T338" s="4" t="n">
        <v>1250</v>
      </c>
      <c r="U338" s="4" t="n">
        <v>10000</v>
      </c>
      <c r="W338" s="1" t="n">
        <f aca="false">C338/F338</f>
        <v>311.881188118812</v>
      </c>
      <c r="Y338" s="0" t="n">
        <f aca="false">W338&gt;$W$444</f>
        <v>1</v>
      </c>
    </row>
    <row r="339" customFormat="false" ht="15.75" hidden="false" customHeight="false" outlineLevel="0" collapsed="false">
      <c r="A339" s="4" t="n">
        <v>3575302938</v>
      </c>
      <c r="B339" s="4" t="s">
        <v>64</v>
      </c>
      <c r="C339" s="4" t="n">
        <v>405000</v>
      </c>
      <c r="D339" s="4" t="n">
        <v>3</v>
      </c>
      <c r="E339" s="4" t="n">
        <v>1</v>
      </c>
      <c r="F339" s="4" t="n">
        <v>1460</v>
      </c>
      <c r="G339" s="4" t="n">
        <v>10000</v>
      </c>
      <c r="H339" s="4" t="n">
        <v>1.5</v>
      </c>
      <c r="I339" s="4" t="n">
        <v>0</v>
      </c>
      <c r="J339" s="4" t="n">
        <v>0</v>
      </c>
      <c r="K339" s="4" t="n">
        <v>3</v>
      </c>
      <c r="L339" s="4" t="n">
        <v>7</v>
      </c>
      <c r="M339" s="4" t="n">
        <v>1460</v>
      </c>
      <c r="N339" s="4" t="n">
        <v>0</v>
      </c>
      <c r="O339" s="4" t="n">
        <v>2002</v>
      </c>
      <c r="P339" s="4" t="n">
        <v>0</v>
      </c>
      <c r="Q339" s="4" t="n">
        <v>98074</v>
      </c>
      <c r="R339" s="4" t="n">
        <v>47.6214</v>
      </c>
      <c r="S339" s="4" t="n">
        <v>-122063</v>
      </c>
      <c r="T339" s="4" t="n">
        <v>1910</v>
      </c>
      <c r="U339" s="4" t="n">
        <v>10000</v>
      </c>
      <c r="W339" s="1" t="n">
        <f aca="false">C339/F339</f>
        <v>277.397260273973</v>
      </c>
      <c r="Y339" s="0" t="n">
        <f aca="false">W339&gt;$W$444</f>
        <v>1</v>
      </c>
    </row>
    <row r="340" customFormat="false" ht="15.75" hidden="false" customHeight="false" outlineLevel="0" collapsed="false">
      <c r="A340" s="4" t="n">
        <v>8635750950</v>
      </c>
      <c r="B340" s="4" t="s">
        <v>208</v>
      </c>
      <c r="C340" s="4" t="n">
        <v>568500</v>
      </c>
      <c r="D340" s="4" t="n">
        <v>4</v>
      </c>
      <c r="E340" s="4" t="n">
        <v>2.5</v>
      </c>
      <c r="F340" s="4" t="n">
        <v>2460</v>
      </c>
      <c r="G340" s="4" t="n">
        <v>4200</v>
      </c>
      <c r="H340" s="4" t="n">
        <v>2</v>
      </c>
      <c r="I340" s="4" t="n">
        <v>0</v>
      </c>
      <c r="J340" s="4" t="n">
        <v>0</v>
      </c>
      <c r="K340" s="4" t="n">
        <v>3</v>
      </c>
      <c r="L340" s="4" t="n">
        <v>8</v>
      </c>
      <c r="M340" s="4" t="n">
        <v>2460</v>
      </c>
      <c r="N340" s="4" t="n">
        <v>0</v>
      </c>
      <c r="O340" s="4" t="n">
        <v>1998</v>
      </c>
      <c r="P340" s="4" t="n">
        <v>0</v>
      </c>
      <c r="Q340" s="4" t="n">
        <v>98074</v>
      </c>
      <c r="R340" s="4" t="n">
        <v>47.6041</v>
      </c>
      <c r="S340" s="4" t="n">
        <v>-122.02</v>
      </c>
      <c r="T340" s="4" t="n">
        <v>2460</v>
      </c>
      <c r="U340" s="4" t="n">
        <v>4200</v>
      </c>
      <c r="W340" s="1" t="n">
        <f aca="false">C340/F340</f>
        <v>231.09756097561</v>
      </c>
      <c r="Y340" s="0" t="n">
        <f aca="false">W340&gt;$W$444</f>
        <v>0</v>
      </c>
    </row>
    <row r="341" customFormat="false" ht="15.75" hidden="false" customHeight="false" outlineLevel="0" collapsed="false">
      <c r="A341" s="4" t="n">
        <v>7504000290</v>
      </c>
      <c r="B341" s="4" t="s">
        <v>154</v>
      </c>
      <c r="C341" s="4" t="n">
        <v>635700</v>
      </c>
      <c r="D341" s="4" t="n">
        <v>4</v>
      </c>
      <c r="E341" s="4" t="n">
        <v>2.5</v>
      </c>
      <c r="F341" s="4" t="n">
        <v>3240</v>
      </c>
      <c r="G341" s="4" t="n">
        <v>13978</v>
      </c>
      <c r="H341" s="4" t="n">
        <v>1</v>
      </c>
      <c r="I341" s="4" t="n">
        <v>0</v>
      </c>
      <c r="J341" s="4" t="n">
        <v>0</v>
      </c>
      <c r="K341" s="4" t="n">
        <v>3</v>
      </c>
      <c r="L341" s="4" t="n">
        <v>9</v>
      </c>
      <c r="M341" s="4" t="n">
        <v>1860</v>
      </c>
      <c r="N341" s="4" t="n">
        <v>1380</v>
      </c>
      <c r="O341" s="4" t="n">
        <v>1977</v>
      </c>
      <c r="P341" s="4" t="n">
        <v>0</v>
      </c>
      <c r="Q341" s="4" t="n">
        <v>98074</v>
      </c>
      <c r="R341" s="4" t="n">
        <v>47.6298</v>
      </c>
      <c r="S341" s="4" t="n">
        <v>-122057</v>
      </c>
      <c r="T341" s="4" t="n">
        <v>3150</v>
      </c>
      <c r="U341" s="4" t="n">
        <v>12767</v>
      </c>
      <c r="W341" s="1" t="n">
        <f aca="false">C341/F341</f>
        <v>196.203703703704</v>
      </c>
      <c r="Y341" s="0" t="n">
        <f aca="false">W341&gt;$W$444</f>
        <v>0</v>
      </c>
    </row>
    <row r="342" customFormat="false" ht="15.75" hidden="false" customHeight="false" outlineLevel="0" collapsed="false">
      <c r="A342" s="4" t="n">
        <v>7504020670</v>
      </c>
      <c r="B342" s="4" t="s">
        <v>209</v>
      </c>
      <c r="C342" s="4" t="n">
        <v>598000</v>
      </c>
      <c r="D342" s="4" t="n">
        <v>5</v>
      </c>
      <c r="E342" s="4" t="n">
        <v>2.25</v>
      </c>
      <c r="F342" s="4" t="n">
        <v>2890</v>
      </c>
      <c r="G342" s="4" t="n">
        <v>12478</v>
      </c>
      <c r="H342" s="4" t="n">
        <v>2</v>
      </c>
      <c r="I342" s="4" t="n">
        <v>0</v>
      </c>
      <c r="J342" s="4" t="n">
        <v>0</v>
      </c>
      <c r="K342" s="4" t="n">
        <v>3</v>
      </c>
      <c r="L342" s="4" t="n">
        <v>9</v>
      </c>
      <c r="M342" s="4" t="n">
        <v>2890</v>
      </c>
      <c r="N342" s="4" t="n">
        <v>0</v>
      </c>
      <c r="O342" s="4" t="n">
        <v>1977</v>
      </c>
      <c r="P342" s="4" t="n">
        <v>0</v>
      </c>
      <c r="Q342" s="4" t="n">
        <v>98074</v>
      </c>
      <c r="R342" s="4" t="n">
        <v>47.6295</v>
      </c>
      <c r="S342" s="4" t="n">
        <v>-122052</v>
      </c>
      <c r="T342" s="4" t="n">
        <v>2570</v>
      </c>
      <c r="U342" s="4" t="n">
        <v>11880</v>
      </c>
      <c r="W342" s="1" t="n">
        <f aca="false">C342/F342</f>
        <v>206.920415224913</v>
      </c>
      <c r="Y342" s="0" t="n">
        <f aca="false">W342&gt;$W$444</f>
        <v>0</v>
      </c>
    </row>
    <row r="343" customFormat="false" ht="15.75" hidden="false" customHeight="false" outlineLevel="0" collapsed="false">
      <c r="A343" s="4" t="n">
        <v>6646200280</v>
      </c>
      <c r="B343" s="4" t="s">
        <v>25</v>
      </c>
      <c r="C343" s="4" t="n">
        <v>561600</v>
      </c>
      <c r="D343" s="4" t="n">
        <v>4</v>
      </c>
      <c r="E343" s="4" t="n">
        <v>2.5</v>
      </c>
      <c r="F343" s="4" t="n">
        <v>2350</v>
      </c>
      <c r="G343" s="4" t="n">
        <v>6624</v>
      </c>
      <c r="H343" s="4" t="n">
        <v>2</v>
      </c>
      <c r="I343" s="4" t="n">
        <v>0</v>
      </c>
      <c r="J343" s="4" t="n">
        <v>0</v>
      </c>
      <c r="K343" s="4" t="n">
        <v>3</v>
      </c>
      <c r="L343" s="4" t="n">
        <v>9</v>
      </c>
      <c r="M343" s="4" t="n">
        <v>2350</v>
      </c>
      <c r="N343" s="4" t="n">
        <v>0</v>
      </c>
      <c r="O343" s="4" t="n">
        <v>1990</v>
      </c>
      <c r="P343" s="4" t="n">
        <v>0</v>
      </c>
      <c r="Q343" s="4" t="n">
        <v>98074</v>
      </c>
      <c r="R343" s="4" t="n">
        <v>47.6262</v>
      </c>
      <c r="S343" s="4" t="n">
        <v>-122045</v>
      </c>
      <c r="T343" s="4" t="n">
        <v>2590</v>
      </c>
      <c r="U343" s="4" t="n">
        <v>11240</v>
      </c>
      <c r="W343" s="1" t="n">
        <f aca="false">C343/F343</f>
        <v>238.978723404255</v>
      </c>
      <c r="Y343" s="0" t="n">
        <f aca="false">W343&gt;$W$444</f>
        <v>0</v>
      </c>
    </row>
    <row r="344" customFormat="false" ht="15.75" hidden="false" customHeight="false" outlineLevel="0" collapsed="false">
      <c r="A344" s="4" t="n">
        <v>1240700170</v>
      </c>
      <c r="B344" s="4" t="s">
        <v>60</v>
      </c>
      <c r="C344" s="4" t="n">
        <f aca="false">1.0171*10^6</f>
        <v>1017100</v>
      </c>
      <c r="D344" s="4" t="n">
        <v>4</v>
      </c>
      <c r="E344" s="4" t="n">
        <v>3.75</v>
      </c>
      <c r="F344" s="4" t="n">
        <v>4060</v>
      </c>
      <c r="G344" s="4" t="n">
        <v>19290</v>
      </c>
      <c r="H344" s="4" t="n">
        <v>2</v>
      </c>
      <c r="I344" s="4" t="n">
        <v>0</v>
      </c>
      <c r="J344" s="4" t="n">
        <v>0</v>
      </c>
      <c r="K344" s="4" t="n">
        <v>3</v>
      </c>
      <c r="L344" s="4" t="n">
        <v>10</v>
      </c>
      <c r="M344" s="4" t="n">
        <v>4060</v>
      </c>
      <c r="N344" s="4" t="n">
        <v>0</v>
      </c>
      <c r="O344" s="4" t="n">
        <v>2002</v>
      </c>
      <c r="P344" s="4" t="n">
        <v>0</v>
      </c>
      <c r="Q344" s="4" t="n">
        <v>98074</v>
      </c>
      <c r="R344" s="4" t="n">
        <v>47.6051</v>
      </c>
      <c r="S344" s="4" t="n">
        <v>-122053</v>
      </c>
      <c r="T344" s="4" t="n">
        <v>4020</v>
      </c>
      <c r="U344" s="4" t="n">
        <v>13250</v>
      </c>
      <c r="W344" s="1" t="n">
        <f aca="false">C344/F344</f>
        <v>250.51724137931</v>
      </c>
      <c r="Y344" s="0" t="n">
        <f aca="false">W344&gt;$W$444</f>
        <v>0</v>
      </c>
    </row>
    <row r="345" customFormat="false" ht="15.75" hidden="false" customHeight="false" outlineLevel="0" collapsed="false">
      <c r="A345" s="4" t="n">
        <v>8651580660</v>
      </c>
      <c r="B345" s="4" t="s">
        <v>210</v>
      </c>
      <c r="C345" s="4" t="n">
        <v>620000</v>
      </c>
      <c r="D345" s="4" t="n">
        <v>4</v>
      </c>
      <c r="E345" s="4" t="n">
        <v>2.25</v>
      </c>
      <c r="F345" s="4" t="n">
        <v>2210</v>
      </c>
      <c r="G345" s="4" t="n">
        <v>8101</v>
      </c>
      <c r="H345" s="4" t="n">
        <v>2</v>
      </c>
      <c r="I345" s="4" t="n">
        <v>0</v>
      </c>
      <c r="J345" s="4" t="n">
        <v>0</v>
      </c>
      <c r="K345" s="4" t="n">
        <v>3</v>
      </c>
      <c r="L345" s="4" t="n">
        <v>9</v>
      </c>
      <c r="M345" s="4" t="n">
        <v>2210</v>
      </c>
      <c r="N345" s="4" t="n">
        <v>0</v>
      </c>
      <c r="O345" s="4" t="n">
        <v>1985</v>
      </c>
      <c r="P345" s="4" t="n">
        <v>0</v>
      </c>
      <c r="Q345" s="4" t="n">
        <v>98074</v>
      </c>
      <c r="R345" s="4" t="n">
        <v>47.6475</v>
      </c>
      <c r="S345" s="4" t="n">
        <v>-122.07</v>
      </c>
      <c r="T345" s="4" t="n">
        <v>2330</v>
      </c>
      <c r="U345" s="4" t="n">
        <v>8842</v>
      </c>
      <c r="W345" s="1" t="n">
        <f aca="false">C345/F345</f>
        <v>280.542986425339</v>
      </c>
      <c r="Y345" s="0" t="n">
        <f aca="false">W345&gt;$W$444</f>
        <v>1</v>
      </c>
    </row>
    <row r="346" customFormat="false" ht="15.75" hidden="false" customHeight="false" outlineLevel="0" collapsed="false">
      <c r="A346" s="4" t="n">
        <v>8078410250</v>
      </c>
      <c r="B346" s="4" t="s">
        <v>211</v>
      </c>
      <c r="C346" s="4" t="n">
        <v>546200</v>
      </c>
      <c r="D346" s="4" t="n">
        <v>4</v>
      </c>
      <c r="E346" s="4" t="n">
        <v>2.25</v>
      </c>
      <c r="F346" s="4" t="n">
        <v>2090</v>
      </c>
      <c r="G346" s="4" t="n">
        <v>8579</v>
      </c>
      <c r="H346" s="4" t="n">
        <v>2</v>
      </c>
      <c r="I346" s="4" t="n">
        <v>0</v>
      </c>
      <c r="J346" s="4" t="n">
        <v>0</v>
      </c>
      <c r="K346" s="4" t="n">
        <v>3</v>
      </c>
      <c r="L346" s="4" t="n">
        <v>8</v>
      </c>
      <c r="M346" s="4" t="n">
        <v>2090</v>
      </c>
      <c r="N346" s="4" t="n">
        <v>0</v>
      </c>
      <c r="O346" s="4" t="n">
        <v>1987</v>
      </c>
      <c r="P346" s="4" t="n">
        <v>0</v>
      </c>
      <c r="Q346" s="4" t="n">
        <v>98074</v>
      </c>
      <c r="R346" s="4" t="n">
        <v>47.6364</v>
      </c>
      <c r="S346" s="4" t="n">
        <v>-122.03</v>
      </c>
      <c r="T346" s="4" t="n">
        <v>1850</v>
      </c>
      <c r="U346" s="4" t="n">
        <v>8843</v>
      </c>
      <c r="W346" s="1" t="n">
        <f aca="false">C346/F346</f>
        <v>261.33971291866</v>
      </c>
      <c r="Y346" s="0" t="n">
        <f aca="false">W346&gt;$W$444</f>
        <v>0</v>
      </c>
    </row>
    <row r="347" customFormat="false" ht="15.75" hidden="false" customHeight="false" outlineLevel="0" collapsed="false">
      <c r="A347" s="4" t="n">
        <v>7504200250</v>
      </c>
      <c r="B347" s="4" t="s">
        <v>212</v>
      </c>
      <c r="C347" s="4" t="n">
        <v>490000</v>
      </c>
      <c r="D347" s="4" t="n">
        <v>3</v>
      </c>
      <c r="E347" s="4" t="n">
        <v>2.25</v>
      </c>
      <c r="F347" s="4" t="n">
        <v>2330</v>
      </c>
      <c r="G347" s="4" t="n">
        <v>3600</v>
      </c>
      <c r="H347" s="4" t="n">
        <v>1.5</v>
      </c>
      <c r="I347" s="4" t="n">
        <v>0</v>
      </c>
      <c r="J347" s="4" t="n">
        <v>0</v>
      </c>
      <c r="K347" s="4" t="n">
        <v>3</v>
      </c>
      <c r="L347" s="4" t="n">
        <v>8</v>
      </c>
      <c r="M347" s="4" t="n">
        <v>2330</v>
      </c>
      <c r="N347" s="4" t="n">
        <v>0</v>
      </c>
      <c r="O347" s="4" t="n">
        <v>1971</v>
      </c>
      <c r="P347" s="4" t="n">
        <v>0</v>
      </c>
      <c r="Q347" s="4" t="n">
        <v>98074</v>
      </c>
      <c r="R347" s="4" t="n">
        <v>47631</v>
      </c>
      <c r="S347" s="4" t="n">
        <v>-122061</v>
      </c>
      <c r="T347" s="4" t="n">
        <v>2050</v>
      </c>
      <c r="U347" s="4" t="n">
        <v>4275</v>
      </c>
      <c r="W347" s="1" t="n">
        <f aca="false">C347/F347</f>
        <v>210.300429184549</v>
      </c>
      <c r="Y347" s="0" t="n">
        <f aca="false">W347&gt;$W$444</f>
        <v>0</v>
      </c>
    </row>
    <row r="348" customFormat="false" ht="15.75" hidden="false" customHeight="false" outlineLevel="0" collapsed="false">
      <c r="A348" s="4" t="n">
        <v>2725069108</v>
      </c>
      <c r="B348" s="4" t="s">
        <v>74</v>
      </c>
      <c r="C348" s="4" t="n">
        <v>750000</v>
      </c>
      <c r="D348" s="4" t="n">
        <v>3</v>
      </c>
      <c r="E348" s="4" t="n">
        <v>3.25</v>
      </c>
      <c r="F348" s="4" t="n">
        <v>4610</v>
      </c>
      <c r="G348" s="4" t="n">
        <v>81935</v>
      </c>
      <c r="H348" s="4" t="n">
        <v>2</v>
      </c>
      <c r="I348" s="4" t="n">
        <v>0</v>
      </c>
      <c r="J348" s="4" t="n">
        <v>0</v>
      </c>
      <c r="K348" s="4" t="n">
        <v>4</v>
      </c>
      <c r="L348" s="4" t="n">
        <v>9</v>
      </c>
      <c r="M348" s="4" t="n">
        <v>4610</v>
      </c>
      <c r="N348" s="4" t="n">
        <v>0</v>
      </c>
      <c r="O348" s="4" t="n">
        <v>1984</v>
      </c>
      <c r="P348" s="4" t="n">
        <v>0</v>
      </c>
      <c r="Q348" s="4" t="n">
        <v>98074</v>
      </c>
      <c r="R348" s="4" t="n">
        <v>47.6217</v>
      </c>
      <c r="S348" s="4" t="n">
        <v>-122021</v>
      </c>
      <c r="T348" s="4" t="n">
        <v>2900</v>
      </c>
      <c r="U348" s="4" t="n">
        <v>43500</v>
      </c>
      <c r="W348" s="1" t="n">
        <f aca="false">C348/F348</f>
        <v>162.689804772234</v>
      </c>
      <c r="Y348" s="0" t="n">
        <f aca="false">W348&gt;$W$444</f>
        <v>0</v>
      </c>
    </row>
    <row r="349" customFormat="false" ht="15.75" hidden="false" customHeight="false" outlineLevel="0" collapsed="false">
      <c r="A349" s="4" t="n">
        <v>1592000050</v>
      </c>
      <c r="B349" s="4" t="s">
        <v>136</v>
      </c>
      <c r="C349" s="4" t="n">
        <v>655000</v>
      </c>
      <c r="D349" s="4" t="n">
        <v>4</v>
      </c>
      <c r="E349" s="4" t="n">
        <v>2.5</v>
      </c>
      <c r="F349" s="4" t="n">
        <v>2370</v>
      </c>
      <c r="G349" s="4" t="n">
        <v>9517</v>
      </c>
      <c r="H349" s="4" t="n">
        <v>1</v>
      </c>
      <c r="I349" s="4" t="n">
        <v>0</v>
      </c>
      <c r="J349" s="4" t="n">
        <v>0</v>
      </c>
      <c r="K349" s="4" t="n">
        <v>3</v>
      </c>
      <c r="L349" s="4" t="n">
        <v>9</v>
      </c>
      <c r="M349" s="4" t="n">
        <v>1630</v>
      </c>
      <c r="N349" s="4" t="n">
        <v>740</v>
      </c>
      <c r="O349" s="4" t="n">
        <v>1984</v>
      </c>
      <c r="P349" s="4" t="n">
        <v>0</v>
      </c>
      <c r="Q349" s="4" t="n">
        <v>98074</v>
      </c>
      <c r="R349" s="4" t="n">
        <v>47.6222</v>
      </c>
      <c r="S349" s="4" t="n">
        <v>-122034</v>
      </c>
      <c r="T349" s="4" t="n">
        <v>2440</v>
      </c>
      <c r="U349" s="4" t="n">
        <v>9035</v>
      </c>
      <c r="W349" s="1" t="n">
        <f aca="false">C349/F349</f>
        <v>276.371308016878</v>
      </c>
      <c r="Y349" s="0" t="n">
        <f aca="false">W349&gt;$W$444</f>
        <v>1</v>
      </c>
    </row>
    <row r="350" customFormat="false" ht="15.75" hidden="false" customHeight="false" outlineLevel="0" collapsed="false">
      <c r="A350" s="4" t="n">
        <v>8078460050</v>
      </c>
      <c r="B350" s="4" t="s">
        <v>63</v>
      </c>
      <c r="C350" s="4" t="n">
        <v>730000</v>
      </c>
      <c r="D350" s="4" t="n">
        <v>4</v>
      </c>
      <c r="E350" s="4" t="n">
        <v>2.5</v>
      </c>
      <c r="F350" s="4" t="n">
        <v>2740</v>
      </c>
      <c r="G350" s="4" t="n">
        <v>11975</v>
      </c>
      <c r="H350" s="4" t="n">
        <v>2</v>
      </c>
      <c r="I350" s="4" t="n">
        <v>0</v>
      </c>
      <c r="J350" s="4" t="n">
        <v>0</v>
      </c>
      <c r="K350" s="4" t="n">
        <v>4</v>
      </c>
      <c r="L350" s="4" t="n">
        <v>8</v>
      </c>
      <c r="M350" s="4" t="n">
        <v>2740</v>
      </c>
      <c r="N350" s="4" t="n">
        <v>0</v>
      </c>
      <c r="O350" s="4" t="n">
        <v>1991</v>
      </c>
      <c r="P350" s="4" t="n">
        <v>0</v>
      </c>
      <c r="Q350" s="4" t="n">
        <v>98074</v>
      </c>
      <c r="R350" s="4" t="n">
        <v>47.6315</v>
      </c>
      <c r="S350" s="4" t="n">
        <v>-122028</v>
      </c>
      <c r="T350" s="4" t="n">
        <v>2310</v>
      </c>
      <c r="U350" s="4" t="n">
        <v>9068</v>
      </c>
      <c r="W350" s="1" t="n">
        <f aca="false">C350/F350</f>
        <v>266.423357664234</v>
      </c>
      <c r="Y350" s="0" t="n">
        <f aca="false">W350&gt;$W$444</f>
        <v>1</v>
      </c>
    </row>
    <row r="351" customFormat="false" ht="15.75" hidden="false" customHeight="false" outlineLevel="0" collapsed="false">
      <c r="A351" s="4" t="n">
        <v>1703050500</v>
      </c>
      <c r="B351" s="4" t="s">
        <v>213</v>
      </c>
      <c r="C351" s="4" t="n">
        <v>645000</v>
      </c>
      <c r="D351" s="4" t="n">
        <v>3</v>
      </c>
      <c r="E351" s="4" t="n">
        <v>2.5</v>
      </c>
      <c r="F351" s="4" t="n">
        <v>2490</v>
      </c>
      <c r="G351" s="4" t="n">
        <v>5978</v>
      </c>
      <c r="H351" s="4" t="n">
        <v>2</v>
      </c>
      <c r="I351" s="4" t="n">
        <v>0</v>
      </c>
      <c r="J351" s="4" t="n">
        <v>0</v>
      </c>
      <c r="K351" s="4" t="n">
        <v>3</v>
      </c>
      <c r="L351" s="4" t="n">
        <v>9</v>
      </c>
      <c r="M351" s="4" t="n">
        <v>2490</v>
      </c>
      <c r="N351" s="4" t="n">
        <v>0</v>
      </c>
      <c r="O351" s="4" t="n">
        <v>2003</v>
      </c>
      <c r="P351" s="4" t="n">
        <v>0</v>
      </c>
      <c r="Q351" s="4" t="n">
        <v>98074</v>
      </c>
      <c r="R351" s="4" t="n">
        <v>47.6298</v>
      </c>
      <c r="S351" s="4" t="n">
        <v>-122022</v>
      </c>
      <c r="T351" s="4" t="n">
        <v>2710</v>
      </c>
      <c r="U351" s="4" t="n">
        <v>6629</v>
      </c>
      <c r="W351" s="1" t="n">
        <f aca="false">C351/F351</f>
        <v>259.036144578313</v>
      </c>
      <c r="Y351" s="0" t="n">
        <f aca="false">W351&gt;$W$444</f>
        <v>0</v>
      </c>
    </row>
    <row r="352" customFormat="false" ht="15.75" hidden="false" customHeight="false" outlineLevel="0" collapsed="false">
      <c r="A352" s="4" t="n">
        <v>7504180130</v>
      </c>
      <c r="B352" s="4" t="s">
        <v>67</v>
      </c>
      <c r="C352" s="4" t="n">
        <v>482000</v>
      </c>
      <c r="D352" s="4" t="n">
        <v>3</v>
      </c>
      <c r="E352" s="4" t="n">
        <v>2.25</v>
      </c>
      <c r="F352" s="4" t="n">
        <v>1710</v>
      </c>
      <c r="G352" s="4" t="n">
        <v>21485</v>
      </c>
      <c r="H352" s="4" t="n">
        <v>2</v>
      </c>
      <c r="I352" s="4" t="n">
        <v>0</v>
      </c>
      <c r="J352" s="4" t="n">
        <v>0</v>
      </c>
      <c r="K352" s="4" t="n">
        <v>3</v>
      </c>
      <c r="L352" s="4" t="n">
        <v>7</v>
      </c>
      <c r="M352" s="4" t="n">
        <v>1710</v>
      </c>
      <c r="N352" s="4" t="n">
        <v>0</v>
      </c>
      <c r="O352" s="4" t="n">
        <v>1989</v>
      </c>
      <c r="P352" s="4" t="n">
        <v>0</v>
      </c>
      <c r="Q352" s="4" t="n">
        <v>98074</v>
      </c>
      <c r="R352" s="4" t="n">
        <v>47.6198</v>
      </c>
      <c r="S352" s="4" t="n">
        <v>-122053</v>
      </c>
      <c r="T352" s="4" t="n">
        <v>1680</v>
      </c>
      <c r="U352" s="4" t="n">
        <v>21485</v>
      </c>
      <c r="W352" s="1" t="n">
        <f aca="false">C352/F352</f>
        <v>281.87134502924</v>
      </c>
      <c r="Y352" s="0" t="n">
        <f aca="false">W352&gt;$W$444</f>
        <v>1</v>
      </c>
    </row>
    <row r="353" customFormat="false" ht="15.75" hidden="false" customHeight="false" outlineLevel="0" collapsed="false">
      <c r="A353" s="4" t="n">
        <v>8078430130</v>
      </c>
      <c r="B353" s="4" t="s">
        <v>165</v>
      </c>
      <c r="C353" s="4" t="n">
        <v>583000</v>
      </c>
      <c r="D353" s="4" t="n">
        <v>3</v>
      </c>
      <c r="E353" s="4" t="n">
        <v>2.25</v>
      </c>
      <c r="F353" s="4" t="n">
        <v>1830</v>
      </c>
      <c r="G353" s="4" t="n">
        <v>8276</v>
      </c>
      <c r="H353" s="4" t="n">
        <v>1</v>
      </c>
      <c r="I353" s="4" t="n">
        <v>0</v>
      </c>
      <c r="J353" s="4" t="n">
        <v>0</v>
      </c>
      <c r="K353" s="4" t="n">
        <v>3</v>
      </c>
      <c r="L353" s="4" t="n">
        <v>8</v>
      </c>
      <c r="M353" s="4" t="n">
        <v>1350</v>
      </c>
      <c r="N353" s="4" t="n">
        <v>480</v>
      </c>
      <c r="O353" s="4" t="n">
        <v>1989</v>
      </c>
      <c r="P353" s="4" t="n">
        <v>0</v>
      </c>
      <c r="Q353" s="4" t="n">
        <v>98074</v>
      </c>
      <c r="R353" s="4" t="n">
        <v>47.6336</v>
      </c>
      <c r="S353" s="4" t="n">
        <v>-122025</v>
      </c>
      <c r="T353" s="4" t="n">
        <v>1920</v>
      </c>
      <c r="U353" s="4" t="n">
        <v>8276</v>
      </c>
      <c r="W353" s="1" t="n">
        <f aca="false">C353/F353</f>
        <v>318.579234972678</v>
      </c>
      <c r="Y353" s="0" t="n">
        <f aca="false">W353&gt;$W$444</f>
        <v>1</v>
      </c>
    </row>
    <row r="354" customFormat="false" ht="15.75" hidden="false" customHeight="false" outlineLevel="0" collapsed="false">
      <c r="A354" s="4" t="n">
        <v>1117300050</v>
      </c>
      <c r="B354" s="4" t="s">
        <v>129</v>
      </c>
      <c r="C354" s="4" t="n">
        <v>537000</v>
      </c>
      <c r="D354" s="4" t="n">
        <v>3</v>
      </c>
      <c r="E354" s="4" t="n">
        <v>2</v>
      </c>
      <c r="F354" s="4" t="n">
        <v>1550</v>
      </c>
      <c r="G354" s="4" t="n">
        <v>27003</v>
      </c>
      <c r="H354" s="4" t="n">
        <v>1.5</v>
      </c>
      <c r="I354" s="4" t="n">
        <v>0</v>
      </c>
      <c r="J354" s="4" t="n">
        <v>0</v>
      </c>
      <c r="K354" s="4" t="n">
        <v>3</v>
      </c>
      <c r="L354" s="4" t="n">
        <v>8</v>
      </c>
      <c r="M354" s="4" t="n">
        <v>1550</v>
      </c>
      <c r="N354" s="4" t="n">
        <v>0</v>
      </c>
      <c r="O354" s="4" t="n">
        <v>1982</v>
      </c>
      <c r="P354" s="4" t="n">
        <v>0</v>
      </c>
      <c r="Q354" s="4" t="n">
        <v>98074</v>
      </c>
      <c r="R354" s="4" t="n">
        <v>47606</v>
      </c>
      <c r="S354" s="4" t="n">
        <v>-122056</v>
      </c>
      <c r="T354" s="4" t="n">
        <v>2400</v>
      </c>
      <c r="U354" s="4" t="n">
        <v>27003</v>
      </c>
      <c r="W354" s="1" t="n">
        <f aca="false">C354/F354</f>
        <v>346.451612903226</v>
      </c>
      <c r="Y354" s="0" t="n">
        <f aca="false">W354&gt;$W$444</f>
        <v>1</v>
      </c>
    </row>
    <row r="355" customFormat="false" ht="15.75" hidden="false" customHeight="false" outlineLevel="0" collapsed="false">
      <c r="A355" s="4" t="n">
        <v>1118500010</v>
      </c>
      <c r="B355" s="4" t="s">
        <v>129</v>
      </c>
      <c r="C355" s="4" t="n">
        <v>875000</v>
      </c>
      <c r="D355" s="4" t="n">
        <v>5</v>
      </c>
      <c r="E355" s="4" t="n">
        <v>3.25</v>
      </c>
      <c r="F355" s="4" t="n">
        <v>4230</v>
      </c>
      <c r="G355" s="4" t="n">
        <v>21455</v>
      </c>
      <c r="H355" s="4" t="n">
        <v>2</v>
      </c>
      <c r="I355" s="4" t="n">
        <v>0</v>
      </c>
      <c r="J355" s="4" t="n">
        <v>0</v>
      </c>
      <c r="K355" s="4" t="n">
        <v>3</v>
      </c>
      <c r="L355" s="4" t="n">
        <v>10</v>
      </c>
      <c r="M355" s="4" t="n">
        <v>2720</v>
      </c>
      <c r="N355" s="4" t="n">
        <v>1510</v>
      </c>
      <c r="O355" s="4" t="n">
        <v>1990</v>
      </c>
      <c r="P355" s="4" t="n">
        <v>0</v>
      </c>
      <c r="Q355" s="4" t="n">
        <v>98074</v>
      </c>
      <c r="R355" s="4" t="n">
        <v>47.6375</v>
      </c>
      <c r="S355" s="4" t="n">
        <v>-122015</v>
      </c>
      <c r="T355" s="4" t="n">
        <v>3280</v>
      </c>
      <c r="U355" s="4" t="n">
        <v>22393</v>
      </c>
      <c r="W355" s="1" t="n">
        <f aca="false">C355/F355</f>
        <v>206.855791962175</v>
      </c>
      <c r="Y355" s="0" t="n">
        <f aca="false">W355&gt;$W$444</f>
        <v>0</v>
      </c>
    </row>
    <row r="356" customFormat="false" ht="15.75" hidden="false" customHeight="false" outlineLevel="0" collapsed="false">
      <c r="A356" s="4" t="n">
        <v>8651511060</v>
      </c>
      <c r="B356" s="4" t="s">
        <v>214</v>
      </c>
      <c r="C356" s="4" t="n">
        <v>530000</v>
      </c>
      <c r="D356" s="4" t="n">
        <v>4</v>
      </c>
      <c r="E356" s="4" t="n">
        <v>2.25</v>
      </c>
      <c r="F356" s="4" t="n">
        <v>1980</v>
      </c>
      <c r="G356" s="4" t="n">
        <v>15086</v>
      </c>
      <c r="H356" s="4" t="n">
        <v>2</v>
      </c>
      <c r="I356" s="4" t="n">
        <v>0</v>
      </c>
      <c r="J356" s="4" t="n">
        <v>0</v>
      </c>
      <c r="K356" s="4" t="n">
        <v>3</v>
      </c>
      <c r="L356" s="4" t="n">
        <v>8</v>
      </c>
      <c r="M356" s="4" t="n">
        <v>1980</v>
      </c>
      <c r="N356" s="4" t="n">
        <v>0</v>
      </c>
      <c r="O356" s="4" t="n">
        <v>1981</v>
      </c>
      <c r="P356" s="4" t="n">
        <v>0</v>
      </c>
      <c r="Q356" s="4" t="n">
        <v>98074</v>
      </c>
      <c r="R356" s="4" t="n">
        <v>47647</v>
      </c>
      <c r="S356" s="4" t="n">
        <v>-122064</v>
      </c>
      <c r="T356" s="4" t="n">
        <v>2100</v>
      </c>
      <c r="U356" s="4" t="n">
        <v>10927</v>
      </c>
      <c r="W356" s="1" t="n">
        <f aca="false">C356/F356</f>
        <v>267.676767676768</v>
      </c>
      <c r="Y356" s="0" t="n">
        <f aca="false">W356&gt;$W$444</f>
        <v>1</v>
      </c>
    </row>
    <row r="357" customFormat="false" ht="15.75" hidden="false" customHeight="false" outlineLevel="0" collapsed="false">
      <c r="A357" s="4" t="n">
        <v>5581400080</v>
      </c>
      <c r="B357" s="4" t="s">
        <v>98</v>
      </c>
      <c r="C357" s="4" t="n">
        <v>770000</v>
      </c>
      <c r="D357" s="4" t="n">
        <v>4</v>
      </c>
      <c r="E357" s="4" t="n">
        <v>2.5</v>
      </c>
      <c r="F357" s="4" t="n">
        <v>3210</v>
      </c>
      <c r="G357" s="4" t="n">
        <v>14910</v>
      </c>
      <c r="H357" s="4" t="n">
        <v>2</v>
      </c>
      <c r="I357" s="4" t="n">
        <v>0</v>
      </c>
      <c r="J357" s="4" t="n">
        <v>0</v>
      </c>
      <c r="K357" s="4" t="n">
        <v>3</v>
      </c>
      <c r="L357" s="4" t="n">
        <v>10</v>
      </c>
      <c r="M357" s="4" t="n">
        <v>3210</v>
      </c>
      <c r="N357" s="4" t="n">
        <v>0</v>
      </c>
      <c r="O357" s="4" t="n">
        <v>1995</v>
      </c>
      <c r="P357" s="4" t="n">
        <v>0</v>
      </c>
      <c r="Q357" s="4" t="n">
        <v>98074</v>
      </c>
      <c r="R357" s="4" t="n">
        <v>47.6073</v>
      </c>
      <c r="S357" s="4" t="n">
        <v>-122062</v>
      </c>
      <c r="T357" s="4" t="n">
        <v>3280</v>
      </c>
      <c r="U357" s="4" t="n">
        <v>14910</v>
      </c>
      <c r="W357" s="1" t="n">
        <f aca="false">C357/F357</f>
        <v>239.8753894081</v>
      </c>
      <c r="Y357" s="0" t="n">
        <f aca="false">W357&gt;$W$444</f>
        <v>0</v>
      </c>
    </row>
    <row r="358" customFormat="false" ht="15.75" hidden="false" customHeight="false" outlineLevel="0" collapsed="false">
      <c r="A358" s="4" t="n">
        <v>8562901350</v>
      </c>
      <c r="B358" s="4" t="s">
        <v>137</v>
      </c>
      <c r="C358" s="4" t="n">
        <v>640000</v>
      </c>
      <c r="D358" s="4" t="n">
        <v>3</v>
      </c>
      <c r="E358" s="4" t="n">
        <v>3.5</v>
      </c>
      <c r="F358" s="4" t="n">
        <v>2480</v>
      </c>
      <c r="G358" s="4" t="n">
        <v>10800</v>
      </c>
      <c r="H358" s="4" t="n">
        <v>2</v>
      </c>
      <c r="I358" s="4" t="n">
        <v>0</v>
      </c>
      <c r="J358" s="4" t="n">
        <v>0</v>
      </c>
      <c r="K358" s="4" t="n">
        <v>3</v>
      </c>
      <c r="L358" s="4" t="n">
        <v>8</v>
      </c>
      <c r="M358" s="4" t="n">
        <v>2480</v>
      </c>
      <c r="N358" s="4" t="n">
        <v>0</v>
      </c>
      <c r="O358" s="4" t="n">
        <v>1998</v>
      </c>
      <c r="P358" s="4" t="n">
        <v>0</v>
      </c>
      <c r="Q358" s="4" t="n">
        <v>98074</v>
      </c>
      <c r="R358" s="4" t="n">
        <v>47.6083</v>
      </c>
      <c r="S358" s="4" t="n">
        <v>-122.06</v>
      </c>
      <c r="T358" s="4" t="n">
        <v>2380</v>
      </c>
      <c r="U358" s="4" t="n">
        <v>11310</v>
      </c>
      <c r="W358" s="1" t="n">
        <f aca="false">C358/F358</f>
        <v>258.064516129032</v>
      </c>
      <c r="Y358" s="0" t="n">
        <f aca="false">W358&gt;$W$444</f>
        <v>0</v>
      </c>
    </row>
    <row r="359" customFormat="false" ht="15.75" hidden="false" customHeight="false" outlineLevel="0" collapsed="false">
      <c r="A359" s="4" t="n">
        <v>7525900050</v>
      </c>
      <c r="B359" s="4" t="s">
        <v>172</v>
      </c>
      <c r="C359" s="4" t="n">
        <v>780000</v>
      </c>
      <c r="D359" s="4" t="n">
        <v>3</v>
      </c>
      <c r="E359" s="4" t="n">
        <v>2.25</v>
      </c>
      <c r="F359" s="4" t="n">
        <v>2206</v>
      </c>
      <c r="G359" s="4" t="n">
        <v>82031</v>
      </c>
      <c r="H359" s="4" t="n">
        <v>1</v>
      </c>
      <c r="I359" s="4" t="n">
        <v>0</v>
      </c>
      <c r="J359" s="4" t="n">
        <v>2</v>
      </c>
      <c r="K359" s="4" t="n">
        <v>3</v>
      </c>
      <c r="L359" s="4" t="n">
        <v>6</v>
      </c>
      <c r="M359" s="4" t="n">
        <v>866</v>
      </c>
      <c r="N359" s="4" t="n">
        <v>1340</v>
      </c>
      <c r="O359" s="4" t="n">
        <v>1983</v>
      </c>
      <c r="P359" s="4" t="n">
        <v>0</v>
      </c>
      <c r="Q359" s="4" t="n">
        <v>98074</v>
      </c>
      <c r="R359" s="4" t="n">
        <v>47.6302</v>
      </c>
      <c r="S359" s="4" t="n">
        <v>-122069</v>
      </c>
      <c r="T359" s="4" t="n">
        <v>2590</v>
      </c>
      <c r="U359" s="4" t="n">
        <v>53024</v>
      </c>
      <c r="W359" s="1" t="n">
        <f aca="false">C359/F359</f>
        <v>353.581142339075</v>
      </c>
      <c r="Y359" s="0" t="n">
        <f aca="false">W359&gt;$W$444</f>
        <v>1</v>
      </c>
    </row>
    <row r="360" customFormat="false" ht="15.75" hidden="false" customHeight="false" outlineLevel="0" collapsed="false">
      <c r="A360" s="4" t="n">
        <v>3575302759</v>
      </c>
      <c r="B360" s="4" t="s">
        <v>46</v>
      </c>
      <c r="C360" s="4" t="n">
        <v>365000</v>
      </c>
      <c r="D360" s="4" t="n">
        <v>2</v>
      </c>
      <c r="E360" s="4" t="n">
        <v>1.75</v>
      </c>
      <c r="F360" s="4" t="n">
        <v>1270</v>
      </c>
      <c r="G360" s="4" t="n">
        <v>7500</v>
      </c>
      <c r="H360" s="4" t="n">
        <v>1</v>
      </c>
      <c r="I360" s="4" t="n">
        <v>0</v>
      </c>
      <c r="J360" s="4" t="n">
        <v>0</v>
      </c>
      <c r="K360" s="4" t="n">
        <v>4</v>
      </c>
      <c r="L360" s="4" t="n">
        <v>7</v>
      </c>
      <c r="M360" s="4" t="n">
        <v>1270</v>
      </c>
      <c r="N360" s="4" t="n">
        <v>0</v>
      </c>
      <c r="O360" s="4" t="n">
        <v>1982</v>
      </c>
      <c r="P360" s="4" t="n">
        <v>0</v>
      </c>
      <c r="Q360" s="4" t="n">
        <v>98074</v>
      </c>
      <c r="R360" s="4" t="n">
        <v>47.6186</v>
      </c>
      <c r="S360" s="4" t="n">
        <v>-122063</v>
      </c>
      <c r="T360" s="4" t="n">
        <v>1280</v>
      </c>
      <c r="U360" s="4" t="n">
        <v>7500</v>
      </c>
      <c r="W360" s="1" t="n">
        <f aca="false">C360/F360</f>
        <v>287.40157480315</v>
      </c>
      <c r="Y360" s="0" t="n">
        <f aca="false">W360&gt;$W$444</f>
        <v>1</v>
      </c>
    </row>
    <row r="361" customFormat="false" ht="15.75" hidden="false" customHeight="false" outlineLevel="0" collapsed="false">
      <c r="A361" s="4" t="n">
        <v>1592000130</v>
      </c>
      <c r="B361" s="4" t="s">
        <v>69</v>
      </c>
      <c r="C361" s="4" t="n">
        <v>577500</v>
      </c>
      <c r="D361" s="4" t="n">
        <v>3</v>
      </c>
      <c r="E361" s="4" t="n">
        <v>2.5</v>
      </c>
      <c r="F361" s="4" t="n">
        <v>2280</v>
      </c>
      <c r="G361" s="4" t="n">
        <v>10879</v>
      </c>
      <c r="H361" s="4" t="n">
        <v>2</v>
      </c>
      <c r="I361" s="4" t="n">
        <v>0</v>
      </c>
      <c r="J361" s="4" t="n">
        <v>0</v>
      </c>
      <c r="K361" s="4" t="n">
        <v>3</v>
      </c>
      <c r="L361" s="4" t="n">
        <v>9</v>
      </c>
      <c r="M361" s="4" t="n">
        <v>2280</v>
      </c>
      <c r="N361" s="4" t="n">
        <v>0</v>
      </c>
      <c r="O361" s="4" t="n">
        <v>1984</v>
      </c>
      <c r="P361" s="4" t="n">
        <v>0</v>
      </c>
      <c r="Q361" s="4" t="n">
        <v>98074</v>
      </c>
      <c r="R361" s="4" t="n">
        <v>47.6217</v>
      </c>
      <c r="S361" s="4" t="n">
        <v>-122034</v>
      </c>
      <c r="T361" s="4" t="n">
        <v>2400</v>
      </c>
      <c r="U361" s="4" t="n">
        <v>9536</v>
      </c>
      <c r="W361" s="1" t="n">
        <f aca="false">C361/F361</f>
        <v>253.289473684211</v>
      </c>
      <c r="Y361" s="0" t="n">
        <f aca="false">W361&gt;$W$444</f>
        <v>0</v>
      </c>
    </row>
    <row r="362" customFormat="false" ht="15.75" hidden="false" customHeight="false" outlineLevel="0" collapsed="false">
      <c r="A362" s="4" t="n">
        <v>2561330040</v>
      </c>
      <c r="B362" s="4" t="s">
        <v>215</v>
      </c>
      <c r="C362" s="4" t="n">
        <v>415000</v>
      </c>
      <c r="D362" s="4" t="n">
        <v>3</v>
      </c>
      <c r="E362" s="4" t="n">
        <v>2.25</v>
      </c>
      <c r="F362" s="4" t="n">
        <v>1820</v>
      </c>
      <c r="G362" s="4" t="n">
        <v>9694</v>
      </c>
      <c r="H362" s="4" t="n">
        <v>1</v>
      </c>
      <c r="I362" s="4" t="n">
        <v>0</v>
      </c>
      <c r="J362" s="4" t="n">
        <v>0</v>
      </c>
      <c r="K362" s="4" t="n">
        <v>3</v>
      </c>
      <c r="L362" s="4" t="n">
        <v>7</v>
      </c>
      <c r="M362" s="4" t="n">
        <v>1240</v>
      </c>
      <c r="N362" s="4" t="n">
        <v>580</v>
      </c>
      <c r="O362" s="4" t="n">
        <v>1977</v>
      </c>
      <c r="P362" s="4" t="n">
        <v>0</v>
      </c>
      <c r="Q362" s="4" t="n">
        <v>98074</v>
      </c>
      <c r="R362" s="4" t="n">
        <v>47.6157</v>
      </c>
      <c r="S362" s="4" t="n">
        <v>-122.05</v>
      </c>
      <c r="T362" s="4" t="n">
        <v>1820</v>
      </c>
      <c r="U362" s="4" t="n">
        <v>9694</v>
      </c>
      <c r="W362" s="1" t="n">
        <f aca="false">C362/F362</f>
        <v>228.021978021978</v>
      </c>
      <c r="Y362" s="0" t="n">
        <f aca="false">W362&gt;$W$444</f>
        <v>0</v>
      </c>
    </row>
    <row r="363" customFormat="false" ht="15.75" hidden="false" customHeight="false" outlineLevel="0" collapsed="false">
      <c r="A363" s="4" t="n">
        <v>1853080540</v>
      </c>
      <c r="B363" s="4" t="s">
        <v>216</v>
      </c>
      <c r="C363" s="4" t="n">
        <v>858450</v>
      </c>
      <c r="D363" s="4" t="n">
        <v>5</v>
      </c>
      <c r="E363" s="4" t="n">
        <v>2.75</v>
      </c>
      <c r="F363" s="4" t="n">
        <v>3460</v>
      </c>
      <c r="G363" s="4" t="n">
        <v>7977</v>
      </c>
      <c r="H363" s="4" t="n">
        <v>2</v>
      </c>
      <c r="I363" s="4" t="n">
        <v>0</v>
      </c>
      <c r="J363" s="4" t="n">
        <v>0</v>
      </c>
      <c r="K363" s="4" t="n">
        <v>3</v>
      </c>
      <c r="L363" s="4" t="n">
        <v>9</v>
      </c>
      <c r="M363" s="4" t="n">
        <v>3460</v>
      </c>
      <c r="N363" s="4" t="n">
        <v>0</v>
      </c>
      <c r="O363" s="4" t="n">
        <v>2011</v>
      </c>
      <c r="P363" s="4" t="n">
        <v>0</v>
      </c>
      <c r="Q363" s="4" t="n">
        <v>98074</v>
      </c>
      <c r="R363" s="4" t="n">
        <v>47.5908</v>
      </c>
      <c r="S363" s="4" t="n">
        <v>-122062</v>
      </c>
      <c r="T363" s="4" t="n">
        <v>3390</v>
      </c>
      <c r="U363" s="4" t="n">
        <v>6630</v>
      </c>
      <c r="W363" s="1" t="n">
        <f aca="false">C363/F363</f>
        <v>248.106936416185</v>
      </c>
      <c r="Y363" s="0" t="n">
        <f aca="false">W363&gt;$W$444</f>
        <v>0</v>
      </c>
    </row>
    <row r="364" customFormat="false" ht="15.75" hidden="false" customHeight="false" outlineLevel="0" collapsed="false">
      <c r="A364" s="4" t="n">
        <v>8078430360</v>
      </c>
      <c r="B364" s="4" t="s">
        <v>29</v>
      </c>
      <c r="C364" s="4" t="n">
        <v>505000</v>
      </c>
      <c r="D364" s="4" t="n">
        <v>3</v>
      </c>
      <c r="E364" s="4" t="n">
        <v>2.5</v>
      </c>
      <c r="F364" s="4" t="n">
        <v>1820</v>
      </c>
      <c r="G364" s="4" t="n">
        <v>11012</v>
      </c>
      <c r="H364" s="4" t="n">
        <v>2</v>
      </c>
      <c r="I364" s="4" t="n">
        <v>0</v>
      </c>
      <c r="J364" s="4" t="n">
        <v>0</v>
      </c>
      <c r="K364" s="4" t="n">
        <v>3</v>
      </c>
      <c r="L364" s="4" t="n">
        <v>8</v>
      </c>
      <c r="M364" s="4" t="n">
        <v>1820</v>
      </c>
      <c r="N364" s="4" t="n">
        <v>0</v>
      </c>
      <c r="O364" s="4" t="n">
        <v>1988</v>
      </c>
      <c r="P364" s="4" t="n">
        <v>0</v>
      </c>
      <c r="Q364" s="4" t="n">
        <v>98074</v>
      </c>
      <c r="R364" s="4" t="n">
        <v>47.6358</v>
      </c>
      <c r="S364" s="4" t="n">
        <v>-122026</v>
      </c>
      <c r="T364" s="4" t="n">
        <v>1860</v>
      </c>
      <c r="U364" s="4" t="n">
        <v>7767</v>
      </c>
      <c r="W364" s="1" t="n">
        <f aca="false">C364/F364</f>
        <v>277.472527472527</v>
      </c>
      <c r="Y364" s="0" t="n">
        <f aca="false">W364&gt;$W$444</f>
        <v>1</v>
      </c>
    </row>
    <row r="365" customFormat="false" ht="15.75" hidden="false" customHeight="false" outlineLevel="0" collapsed="false">
      <c r="A365" s="4" t="n">
        <v>1785400770</v>
      </c>
      <c r="B365" s="4" t="s">
        <v>217</v>
      </c>
      <c r="C365" s="4" t="n">
        <v>500000</v>
      </c>
      <c r="D365" s="4" t="n">
        <v>4</v>
      </c>
      <c r="E365" s="4" t="n">
        <v>2.25</v>
      </c>
      <c r="F365" s="4" t="n">
        <v>1960</v>
      </c>
      <c r="G365" s="4" t="n">
        <v>12436</v>
      </c>
      <c r="H365" s="4" t="n">
        <v>2</v>
      </c>
      <c r="I365" s="4" t="n">
        <v>0</v>
      </c>
      <c r="J365" s="4" t="n">
        <v>0</v>
      </c>
      <c r="K365" s="4" t="n">
        <v>3</v>
      </c>
      <c r="L365" s="4" t="n">
        <v>8</v>
      </c>
      <c r="M365" s="4" t="n">
        <v>1960</v>
      </c>
      <c r="N365" s="4" t="n">
        <v>0</v>
      </c>
      <c r="O365" s="4" t="n">
        <v>1984</v>
      </c>
      <c r="P365" s="4" t="n">
        <v>0</v>
      </c>
      <c r="Q365" s="4" t="n">
        <v>98074</v>
      </c>
      <c r="R365" s="4" t="n">
        <v>47.6276</v>
      </c>
      <c r="S365" s="4" t="n">
        <v>-122037</v>
      </c>
      <c r="T365" s="4" t="n">
        <v>1960</v>
      </c>
      <c r="U365" s="4" t="n">
        <v>12436</v>
      </c>
      <c r="W365" s="1" t="n">
        <f aca="false">C365/F365</f>
        <v>255.102040816327</v>
      </c>
      <c r="Y365" s="0" t="n">
        <f aca="false">W365&gt;$W$444</f>
        <v>0</v>
      </c>
    </row>
    <row r="366" customFormat="false" ht="15.75" hidden="false" customHeight="false" outlineLevel="0" collapsed="false">
      <c r="A366" s="4" t="n">
        <v>3575302562</v>
      </c>
      <c r="B366" s="4" t="s">
        <v>111</v>
      </c>
      <c r="C366" s="4" t="n">
        <v>356000</v>
      </c>
      <c r="D366" s="4" t="n">
        <v>3</v>
      </c>
      <c r="E366" s="4" t="n">
        <v>1.5</v>
      </c>
      <c r="F366" s="4" t="n">
        <v>1140</v>
      </c>
      <c r="G366" s="4" t="n">
        <v>7500</v>
      </c>
      <c r="H366" s="4" t="n">
        <v>1</v>
      </c>
      <c r="I366" s="4" t="n">
        <v>0</v>
      </c>
      <c r="J366" s="4" t="n">
        <v>0</v>
      </c>
      <c r="K366" s="4" t="n">
        <v>3</v>
      </c>
      <c r="L366" s="4" t="n">
        <v>7</v>
      </c>
      <c r="M366" s="4" t="n">
        <v>1140</v>
      </c>
      <c r="N366" s="4" t="n">
        <v>0</v>
      </c>
      <c r="O366" s="4" t="n">
        <v>1976</v>
      </c>
      <c r="P366" s="4" t="n">
        <v>0</v>
      </c>
      <c r="Q366" s="4" t="n">
        <v>98074</v>
      </c>
      <c r="R366" s="4" t="n">
        <v>47619</v>
      </c>
      <c r="S366" s="4" t="n">
        <v>-122064</v>
      </c>
      <c r="T366" s="4" t="n">
        <v>1380</v>
      </c>
      <c r="U366" s="4" t="n">
        <v>7500</v>
      </c>
      <c r="W366" s="1" t="n">
        <f aca="false">C366/F366</f>
        <v>312.280701754386</v>
      </c>
      <c r="Y366" s="0" t="n">
        <f aca="false">W366&gt;$W$444</f>
        <v>1</v>
      </c>
    </row>
    <row r="367" customFormat="false" ht="15.75" hidden="false" customHeight="false" outlineLevel="0" collapsed="false">
      <c r="A367" s="4" t="n">
        <v>8651511250</v>
      </c>
      <c r="B367" s="4" t="s">
        <v>109</v>
      </c>
      <c r="C367" s="4" t="n">
        <v>605000</v>
      </c>
      <c r="D367" s="4" t="n">
        <v>3</v>
      </c>
      <c r="E367" s="4" t="n">
        <v>2.25</v>
      </c>
      <c r="F367" s="4" t="n">
        <v>1960</v>
      </c>
      <c r="G367" s="4" t="n">
        <v>10139</v>
      </c>
      <c r="H367" s="4" t="n">
        <v>2</v>
      </c>
      <c r="I367" s="4" t="n">
        <v>0</v>
      </c>
      <c r="J367" s="4" t="n">
        <v>0</v>
      </c>
      <c r="K367" s="4" t="n">
        <v>3</v>
      </c>
      <c r="L367" s="4" t="n">
        <v>8</v>
      </c>
      <c r="M367" s="4" t="n">
        <v>1960</v>
      </c>
      <c r="N367" s="4" t="n">
        <v>0</v>
      </c>
      <c r="O367" s="4" t="n">
        <v>1984</v>
      </c>
      <c r="P367" s="4" t="n">
        <v>0</v>
      </c>
      <c r="Q367" s="4" t="n">
        <v>98074</v>
      </c>
      <c r="R367" s="4" t="n">
        <v>47.6481</v>
      </c>
      <c r="S367" s="4" t="n">
        <v>-122061</v>
      </c>
      <c r="T367" s="4" t="n">
        <v>2080</v>
      </c>
      <c r="U367" s="4" t="n">
        <v>9753</v>
      </c>
      <c r="W367" s="1" t="n">
        <f aca="false">C367/F367</f>
        <v>308.673469387755</v>
      </c>
      <c r="Y367" s="0" t="n">
        <f aca="false">W367&gt;$W$444</f>
        <v>1</v>
      </c>
    </row>
    <row r="368" customFormat="false" ht="15.75" hidden="false" customHeight="false" outlineLevel="0" collapsed="false">
      <c r="A368" s="4" t="n">
        <v>6352600210</v>
      </c>
      <c r="B368" s="4" t="s">
        <v>218</v>
      </c>
      <c r="C368" s="4" t="n">
        <v>809950</v>
      </c>
      <c r="D368" s="4" t="n">
        <v>4</v>
      </c>
      <c r="E368" s="4" t="n">
        <v>2.5</v>
      </c>
      <c r="F368" s="4" t="n">
        <v>3280</v>
      </c>
      <c r="G368" s="4" t="n">
        <v>6181</v>
      </c>
      <c r="H368" s="4" t="n">
        <v>2</v>
      </c>
      <c r="I368" s="4" t="n">
        <v>0</v>
      </c>
      <c r="J368" s="4" t="n">
        <v>0</v>
      </c>
      <c r="K368" s="4" t="n">
        <v>3</v>
      </c>
      <c r="L368" s="4" t="n">
        <v>10</v>
      </c>
      <c r="M368" s="4" t="n">
        <v>3280</v>
      </c>
      <c r="N368" s="4" t="n">
        <v>0</v>
      </c>
      <c r="O368" s="4" t="n">
        <v>2001</v>
      </c>
      <c r="P368" s="4" t="n">
        <v>0</v>
      </c>
      <c r="Q368" s="4" t="n">
        <v>98074</v>
      </c>
      <c r="R368" s="4" t="n">
        <v>47.6484</v>
      </c>
      <c r="S368" s="4" t="n">
        <v>-122081</v>
      </c>
      <c r="T368" s="4" t="n">
        <v>3110</v>
      </c>
      <c r="U368" s="4" t="n">
        <v>7570</v>
      </c>
      <c r="W368" s="1" t="n">
        <f aca="false">C368/F368</f>
        <v>246.935975609756</v>
      </c>
      <c r="Y368" s="0" t="n">
        <f aca="false">W368&gt;$W$444</f>
        <v>0</v>
      </c>
    </row>
    <row r="369" customFormat="false" ht="15.75" hidden="false" customHeight="false" outlineLevel="0" collapsed="false">
      <c r="A369" s="4" t="n">
        <v>4379400490</v>
      </c>
      <c r="B369" s="4" t="s">
        <v>219</v>
      </c>
      <c r="C369" s="4" t="n">
        <v>675000</v>
      </c>
      <c r="D369" s="4" t="n">
        <v>4</v>
      </c>
      <c r="E369" s="4" t="n">
        <v>2.5</v>
      </c>
      <c r="F369" s="4" t="n">
        <v>2390</v>
      </c>
      <c r="G369" s="4" t="n">
        <v>5249</v>
      </c>
      <c r="H369" s="4" t="n">
        <v>2</v>
      </c>
      <c r="I369" s="4" t="n">
        <v>0</v>
      </c>
      <c r="J369" s="4" t="n">
        <v>0</v>
      </c>
      <c r="K369" s="4" t="n">
        <v>3</v>
      </c>
      <c r="L369" s="4" t="n">
        <v>9</v>
      </c>
      <c r="M369" s="4" t="n">
        <v>2390</v>
      </c>
      <c r="N369" s="4" t="n">
        <v>0</v>
      </c>
      <c r="O369" s="4" t="n">
        <v>2006</v>
      </c>
      <c r="P369" s="4" t="n">
        <v>0</v>
      </c>
      <c r="Q369" s="4" t="n">
        <v>98074</v>
      </c>
      <c r="R369" s="4" t="n">
        <v>47.6194</v>
      </c>
      <c r="S369" s="4" t="n">
        <v>-122026</v>
      </c>
      <c r="T369" s="4" t="n">
        <v>2600</v>
      </c>
      <c r="U369" s="4" t="n">
        <v>5342</v>
      </c>
      <c r="W369" s="1" t="n">
        <f aca="false">C369/F369</f>
        <v>282.426778242678</v>
      </c>
      <c r="Y369" s="0" t="n">
        <f aca="false">W369&gt;$W$444</f>
        <v>1</v>
      </c>
    </row>
    <row r="370" customFormat="false" ht="15.75" hidden="false" customHeight="false" outlineLevel="0" collapsed="false">
      <c r="A370" s="4" t="n">
        <v>7504020610</v>
      </c>
      <c r="B370" s="4" t="s">
        <v>98</v>
      </c>
      <c r="C370" s="4" t="n">
        <v>615000</v>
      </c>
      <c r="D370" s="4" t="n">
        <v>5</v>
      </c>
      <c r="E370" s="4" t="n">
        <v>2.25</v>
      </c>
      <c r="F370" s="4" t="n">
        <v>2480</v>
      </c>
      <c r="G370" s="4" t="n">
        <v>12070</v>
      </c>
      <c r="H370" s="4" t="n">
        <v>2</v>
      </c>
      <c r="I370" s="4" t="n">
        <v>0</v>
      </c>
      <c r="J370" s="4" t="n">
        <v>0</v>
      </c>
      <c r="K370" s="4" t="n">
        <v>3</v>
      </c>
      <c r="L370" s="4" t="n">
        <v>9</v>
      </c>
      <c r="M370" s="4" t="n">
        <v>2480</v>
      </c>
      <c r="N370" s="4" t="n">
        <v>0</v>
      </c>
      <c r="O370" s="4" t="n">
        <v>1978</v>
      </c>
      <c r="P370" s="4" t="n">
        <v>0</v>
      </c>
      <c r="Q370" s="4" t="n">
        <v>98074</v>
      </c>
      <c r="R370" s="4" t="n">
        <v>47631</v>
      </c>
      <c r="S370" s="4" t="n">
        <v>-122052</v>
      </c>
      <c r="T370" s="4" t="n">
        <v>2570</v>
      </c>
      <c r="U370" s="4" t="n">
        <v>12000</v>
      </c>
      <c r="W370" s="1" t="n">
        <f aca="false">C370/F370</f>
        <v>247.983870967742</v>
      </c>
      <c r="Y370" s="0" t="n">
        <f aca="false">W370&gt;$W$444</f>
        <v>0</v>
      </c>
    </row>
    <row r="371" customFormat="false" ht="15.75" hidden="false" customHeight="false" outlineLevel="0" collapsed="false">
      <c r="A371" s="4" t="n">
        <v>1939100610</v>
      </c>
      <c r="B371" s="4" t="s">
        <v>43</v>
      </c>
      <c r="C371" s="4" t="n">
        <v>560000</v>
      </c>
      <c r="D371" s="4" t="n">
        <v>4</v>
      </c>
      <c r="E371" s="4" t="n">
        <v>2.5</v>
      </c>
      <c r="F371" s="4" t="n">
        <v>2300</v>
      </c>
      <c r="G371" s="4" t="n">
        <v>7989</v>
      </c>
      <c r="H371" s="4" t="n">
        <v>2</v>
      </c>
      <c r="I371" s="4" t="n">
        <v>0</v>
      </c>
      <c r="J371" s="4" t="n">
        <v>0</v>
      </c>
      <c r="K371" s="4" t="n">
        <v>3</v>
      </c>
      <c r="L371" s="4" t="n">
        <v>9</v>
      </c>
      <c r="M371" s="4" t="n">
        <v>2300</v>
      </c>
      <c r="N371" s="4" t="n">
        <v>0</v>
      </c>
      <c r="O371" s="4" t="n">
        <v>1990</v>
      </c>
      <c r="P371" s="4" t="n">
        <v>0</v>
      </c>
      <c r="Q371" s="4" t="n">
        <v>98074</v>
      </c>
      <c r="R371" s="4" t="n">
        <v>47.6273</v>
      </c>
      <c r="S371" s="4" t="n">
        <v>-122034</v>
      </c>
      <c r="T371" s="4" t="n">
        <v>2280</v>
      </c>
      <c r="U371" s="4" t="n">
        <v>8835</v>
      </c>
      <c r="W371" s="1" t="n">
        <f aca="false">C371/F371</f>
        <v>243.478260869565</v>
      </c>
      <c r="Y371" s="0" t="n">
        <f aca="false">W371&gt;$W$444</f>
        <v>0</v>
      </c>
    </row>
    <row r="372" customFormat="false" ht="15.75" hidden="false" customHeight="false" outlineLevel="0" collapsed="false">
      <c r="A372" s="4" t="n">
        <v>1939130120</v>
      </c>
      <c r="B372" s="4" t="s">
        <v>63</v>
      </c>
      <c r="C372" s="4" t="n">
        <v>735000</v>
      </c>
      <c r="D372" s="4" t="n">
        <v>4</v>
      </c>
      <c r="E372" s="4" t="n">
        <v>2.5</v>
      </c>
      <c r="F372" s="4" t="n">
        <v>3100</v>
      </c>
      <c r="G372" s="4" t="n">
        <v>8529</v>
      </c>
      <c r="H372" s="4" t="n">
        <v>2</v>
      </c>
      <c r="I372" s="4" t="n">
        <v>0</v>
      </c>
      <c r="J372" s="4" t="n">
        <v>0</v>
      </c>
      <c r="K372" s="4" t="n">
        <v>3</v>
      </c>
      <c r="L372" s="4" t="n">
        <v>9</v>
      </c>
      <c r="M372" s="4" t="n">
        <v>3100</v>
      </c>
      <c r="N372" s="4" t="n">
        <v>0</v>
      </c>
      <c r="O372" s="4" t="n">
        <v>1990</v>
      </c>
      <c r="P372" s="4" t="n">
        <v>0</v>
      </c>
      <c r="Q372" s="4" t="n">
        <v>98074</v>
      </c>
      <c r="R372" s="4" t="n">
        <v>47.6252</v>
      </c>
      <c r="S372" s="4" t="n">
        <v>-122029</v>
      </c>
      <c r="T372" s="4" t="n">
        <v>2710</v>
      </c>
      <c r="U372" s="4" t="n">
        <v>8344</v>
      </c>
      <c r="W372" s="1" t="n">
        <f aca="false">C372/F372</f>
        <v>237.096774193548</v>
      </c>
      <c r="Y372" s="0" t="n">
        <f aca="false">W372&gt;$W$444</f>
        <v>0</v>
      </c>
    </row>
    <row r="373" customFormat="false" ht="15.75" hidden="false" customHeight="false" outlineLevel="0" collapsed="false">
      <c r="A373" s="4" t="n">
        <v>8651511030</v>
      </c>
      <c r="B373" s="4" t="s">
        <v>220</v>
      </c>
      <c r="C373" s="4" t="n">
        <v>525000</v>
      </c>
      <c r="D373" s="4" t="n">
        <v>3</v>
      </c>
      <c r="E373" s="4" t="n">
        <v>1.75</v>
      </c>
      <c r="F373" s="4" t="n">
        <v>2120</v>
      </c>
      <c r="G373" s="4" t="n">
        <v>9146</v>
      </c>
      <c r="H373" s="4" t="n">
        <v>1</v>
      </c>
      <c r="I373" s="4" t="n">
        <v>0</v>
      </c>
      <c r="J373" s="4" t="n">
        <v>0</v>
      </c>
      <c r="K373" s="4" t="n">
        <v>3</v>
      </c>
      <c r="L373" s="4" t="n">
        <v>8</v>
      </c>
      <c r="M373" s="4" t="n">
        <v>1260</v>
      </c>
      <c r="N373" s="4" t="n">
        <v>860</v>
      </c>
      <c r="O373" s="4" t="n">
        <v>1981</v>
      </c>
      <c r="P373" s="4" t="n">
        <v>0</v>
      </c>
      <c r="Q373" s="4" t="n">
        <v>98074</v>
      </c>
      <c r="R373" s="4" t="n">
        <v>47.6475</v>
      </c>
      <c r="S373" s="4" t="n">
        <v>-122064</v>
      </c>
      <c r="T373" s="4" t="n">
        <v>2040</v>
      </c>
      <c r="U373" s="4" t="n">
        <v>10485</v>
      </c>
      <c r="W373" s="1" t="n">
        <f aca="false">C373/F373</f>
        <v>247.641509433962</v>
      </c>
      <c r="Y373" s="0" t="n">
        <f aca="false">W373&gt;$W$444</f>
        <v>0</v>
      </c>
    </row>
    <row r="374" customFormat="false" ht="15.75" hidden="false" customHeight="false" outlineLevel="0" collapsed="false">
      <c r="A374" s="4" t="n">
        <v>6817801430</v>
      </c>
      <c r="B374" s="4" t="s">
        <v>133</v>
      </c>
      <c r="C374" s="4" t="n">
        <v>525000</v>
      </c>
      <c r="D374" s="4" t="n">
        <v>3</v>
      </c>
      <c r="E374" s="4" t="n">
        <v>2</v>
      </c>
      <c r="F374" s="4" t="n">
        <v>1790</v>
      </c>
      <c r="G374" s="4" t="n">
        <v>11430</v>
      </c>
      <c r="H374" s="4" t="n">
        <v>1</v>
      </c>
      <c r="I374" s="4" t="n">
        <v>0</v>
      </c>
      <c r="J374" s="4" t="n">
        <v>0</v>
      </c>
      <c r="K374" s="4" t="n">
        <v>3</v>
      </c>
      <c r="L374" s="4" t="n">
        <v>7</v>
      </c>
      <c r="M374" s="4" t="n">
        <v>1190</v>
      </c>
      <c r="N374" s="4" t="n">
        <v>600</v>
      </c>
      <c r="O374" s="4" t="n">
        <v>1985</v>
      </c>
      <c r="P374" s="4" t="n">
        <v>0</v>
      </c>
      <c r="Q374" s="4" t="n">
        <v>98074</v>
      </c>
      <c r="R374" s="4" t="n">
        <v>47.6319</v>
      </c>
      <c r="S374" s="4" t="n">
        <v>-122035</v>
      </c>
      <c r="T374" s="4" t="n">
        <v>1700</v>
      </c>
      <c r="U374" s="4" t="n">
        <v>12114</v>
      </c>
      <c r="W374" s="1" t="n">
        <f aca="false">C374/F374</f>
        <v>293.296089385475</v>
      </c>
      <c r="Y374" s="0" t="n">
        <f aca="false">W374&gt;$W$444</f>
        <v>1</v>
      </c>
    </row>
    <row r="375" customFormat="false" ht="15.75" hidden="false" customHeight="false" outlineLevel="0" collapsed="false">
      <c r="A375" s="4" t="n">
        <v>629810720</v>
      </c>
      <c r="B375" s="4" t="s">
        <v>221</v>
      </c>
      <c r="C375" s="4" t="n">
        <v>828000</v>
      </c>
      <c r="D375" s="4" t="n">
        <v>4</v>
      </c>
      <c r="E375" s="4" t="n">
        <v>2.5</v>
      </c>
      <c r="F375" s="4" t="n">
        <v>3520</v>
      </c>
      <c r="G375" s="4" t="n">
        <v>9901</v>
      </c>
      <c r="H375" s="4" t="n">
        <v>2</v>
      </c>
      <c r="I375" s="4" t="n">
        <v>0</v>
      </c>
      <c r="J375" s="4" t="n">
        <v>0</v>
      </c>
      <c r="K375" s="4" t="n">
        <v>3</v>
      </c>
      <c r="L375" s="4" t="n">
        <v>10</v>
      </c>
      <c r="M375" s="4" t="n">
        <v>3520</v>
      </c>
      <c r="N375" s="4" t="n">
        <v>0</v>
      </c>
      <c r="O375" s="4" t="n">
        <v>1998</v>
      </c>
      <c r="P375" s="4" t="n">
        <v>0</v>
      </c>
      <c r="Q375" s="4" t="n">
        <v>98074</v>
      </c>
      <c r="R375" s="4" t="n">
        <v>47.6084</v>
      </c>
      <c r="S375" s="4" t="n">
        <v>-122011</v>
      </c>
      <c r="T375" s="4" t="n">
        <v>3490</v>
      </c>
      <c r="U375" s="4" t="n">
        <v>9667</v>
      </c>
      <c r="W375" s="1" t="n">
        <f aca="false">C375/F375</f>
        <v>235.227272727273</v>
      </c>
      <c r="Y375" s="0" t="n">
        <f aca="false">W375&gt;$W$444</f>
        <v>0</v>
      </c>
    </row>
    <row r="376" customFormat="false" ht="15.75" hidden="false" customHeight="false" outlineLevel="0" collapsed="false">
      <c r="A376" s="4" t="n">
        <v>8077210230</v>
      </c>
      <c r="B376" s="4" t="s">
        <v>222</v>
      </c>
      <c r="C376" s="4" t="n">
        <v>645000</v>
      </c>
      <c r="D376" s="4" t="n">
        <v>4</v>
      </c>
      <c r="E376" s="4" t="n">
        <v>2.5</v>
      </c>
      <c r="F376" s="4" t="n">
        <v>2340</v>
      </c>
      <c r="G376" s="4" t="n">
        <v>8955</v>
      </c>
      <c r="H376" s="4" t="n">
        <v>2</v>
      </c>
      <c r="I376" s="4" t="n">
        <v>0</v>
      </c>
      <c r="J376" s="4" t="n">
        <v>0</v>
      </c>
      <c r="K376" s="4" t="n">
        <v>3</v>
      </c>
      <c r="L376" s="4" t="n">
        <v>9</v>
      </c>
      <c r="M376" s="4" t="n">
        <v>2340</v>
      </c>
      <c r="N376" s="4" t="n">
        <v>0</v>
      </c>
      <c r="O376" s="4" t="n">
        <v>1990</v>
      </c>
      <c r="P376" s="4" t="n">
        <v>0</v>
      </c>
      <c r="Q376" s="4" t="n">
        <v>98074</v>
      </c>
      <c r="R376" s="4" t="n">
        <v>47.6283</v>
      </c>
      <c r="S376" s="4" t="n">
        <v>-122026</v>
      </c>
      <c r="T376" s="4" t="n">
        <v>2340</v>
      </c>
      <c r="U376" s="4" t="n">
        <v>8955</v>
      </c>
      <c r="W376" s="1" t="n">
        <f aca="false">C376/F376</f>
        <v>275.641025641026</v>
      </c>
      <c r="Y376" s="0" t="n">
        <f aca="false">W376&gt;$W$444</f>
        <v>1</v>
      </c>
    </row>
    <row r="377" customFormat="false" ht="15.75" hidden="false" customHeight="false" outlineLevel="0" collapsed="false">
      <c r="A377" s="4" t="n">
        <v>7504460090</v>
      </c>
      <c r="B377" s="4" t="s">
        <v>113</v>
      </c>
      <c r="C377" s="4" t="n">
        <v>473000</v>
      </c>
      <c r="D377" s="4" t="n">
        <v>3</v>
      </c>
      <c r="E377" s="4" t="n">
        <v>2.25</v>
      </c>
      <c r="F377" s="4" t="n">
        <v>1890</v>
      </c>
      <c r="G377" s="4" t="n">
        <v>12236</v>
      </c>
      <c r="H377" s="4" t="n">
        <v>1</v>
      </c>
      <c r="I377" s="4" t="n">
        <v>0</v>
      </c>
      <c r="J377" s="4" t="n">
        <v>0</v>
      </c>
      <c r="K377" s="4" t="n">
        <v>3</v>
      </c>
      <c r="L377" s="4" t="n">
        <v>8</v>
      </c>
      <c r="M377" s="4" t="n">
        <v>1890</v>
      </c>
      <c r="N377" s="4" t="n">
        <v>0</v>
      </c>
      <c r="O377" s="4" t="n">
        <v>1978</v>
      </c>
      <c r="P377" s="4" t="n">
        <v>0</v>
      </c>
      <c r="Q377" s="4" t="n">
        <v>98074</v>
      </c>
      <c r="R377" s="4" t="n">
        <v>47.6232</v>
      </c>
      <c r="S377" s="4" t="n">
        <v>-122047</v>
      </c>
      <c r="T377" s="4" t="n">
        <v>2390</v>
      </c>
      <c r="U377" s="4" t="n">
        <v>12323</v>
      </c>
      <c r="W377" s="1" t="n">
        <f aca="false">C377/F377</f>
        <v>250.26455026455</v>
      </c>
      <c r="Y377" s="0" t="n">
        <f aca="false">W377&gt;$W$444</f>
        <v>0</v>
      </c>
    </row>
    <row r="378" customFormat="false" ht="15.75" hidden="false" customHeight="false" outlineLevel="0" collapsed="false">
      <c r="A378" s="4" t="n">
        <v>6817801020</v>
      </c>
      <c r="B378" s="4" t="s">
        <v>33</v>
      </c>
      <c r="C378" s="4" t="n">
        <v>475000</v>
      </c>
      <c r="D378" s="4" t="n">
        <v>3</v>
      </c>
      <c r="E378" s="4" t="n">
        <v>1.5</v>
      </c>
      <c r="F378" s="4" t="n">
        <v>1930</v>
      </c>
      <c r="G378" s="4" t="n">
        <v>11092</v>
      </c>
      <c r="H378" s="4" t="n">
        <v>1</v>
      </c>
      <c r="I378" s="4" t="n">
        <v>0</v>
      </c>
      <c r="J378" s="4" t="n">
        <v>0</v>
      </c>
      <c r="K378" s="4" t="n">
        <v>3</v>
      </c>
      <c r="L378" s="4" t="n">
        <v>7</v>
      </c>
      <c r="M378" s="4" t="n">
        <v>1500</v>
      </c>
      <c r="N378" s="4" t="n">
        <v>430</v>
      </c>
      <c r="O378" s="4" t="n">
        <v>1983</v>
      </c>
      <c r="P378" s="4" t="n">
        <v>0</v>
      </c>
      <c r="Q378" s="4" t="n">
        <v>98074</v>
      </c>
      <c r="R378" s="4" t="n">
        <v>47634</v>
      </c>
      <c r="S378" s="4" t="n">
        <v>-122033</v>
      </c>
      <c r="T378" s="4" t="n">
        <v>1230</v>
      </c>
      <c r="U378" s="4" t="n">
        <v>10964</v>
      </c>
      <c r="W378" s="1" t="n">
        <f aca="false">C378/F378</f>
        <v>246.113989637306</v>
      </c>
      <c r="Y378" s="0" t="n">
        <f aca="false">W378&gt;$W$444</f>
        <v>0</v>
      </c>
    </row>
    <row r="379" customFormat="false" ht="15.75" hidden="false" customHeight="false" outlineLevel="0" collapsed="false">
      <c r="A379" s="4" t="n">
        <v>6817800910</v>
      </c>
      <c r="B379" s="4" t="s">
        <v>101</v>
      </c>
      <c r="C379" s="4" t="n">
        <v>459800</v>
      </c>
      <c r="D379" s="4" t="n">
        <v>3</v>
      </c>
      <c r="E379" s="4" t="n">
        <v>2</v>
      </c>
      <c r="F379" s="4" t="n">
        <v>1690</v>
      </c>
      <c r="G379" s="4" t="n">
        <v>16061</v>
      </c>
      <c r="H379" s="4" t="n">
        <v>1</v>
      </c>
      <c r="I379" s="4" t="n">
        <v>0</v>
      </c>
      <c r="J379" s="4" t="n">
        <v>0</v>
      </c>
      <c r="K379" s="4" t="n">
        <v>3</v>
      </c>
      <c r="L379" s="4" t="n">
        <v>7</v>
      </c>
      <c r="M379" s="4" t="n">
        <v>1690</v>
      </c>
      <c r="N379" s="4" t="n">
        <v>0</v>
      </c>
      <c r="O379" s="4" t="n">
        <v>1984</v>
      </c>
      <c r="P379" s="4" t="n">
        <v>0</v>
      </c>
      <c r="Q379" s="4" t="n">
        <v>98074</v>
      </c>
      <c r="R379" s="4" t="n">
        <v>47.6359</v>
      </c>
      <c r="S379" s="4" t="n">
        <v>-122035</v>
      </c>
      <c r="T379" s="4" t="n">
        <v>1280</v>
      </c>
      <c r="U379" s="4" t="n">
        <v>12436</v>
      </c>
      <c r="W379" s="1" t="n">
        <f aca="false">C379/F379</f>
        <v>272.07100591716</v>
      </c>
      <c r="Y379" s="0" t="n">
        <f aca="false">W379&gt;$W$444</f>
        <v>1</v>
      </c>
    </row>
    <row r="380" customFormat="false" ht="15.75" hidden="false" customHeight="false" outlineLevel="0" collapsed="false">
      <c r="A380" s="4" t="n">
        <v>7504021510</v>
      </c>
      <c r="B380" s="4" t="s">
        <v>223</v>
      </c>
      <c r="C380" s="4" t="n">
        <v>750000</v>
      </c>
      <c r="D380" s="4" t="n">
        <v>4</v>
      </c>
      <c r="E380" s="4" t="n">
        <v>2.25</v>
      </c>
      <c r="F380" s="4" t="n">
        <v>3140</v>
      </c>
      <c r="G380" s="4" t="n">
        <v>12150</v>
      </c>
      <c r="H380" s="4" t="n">
        <v>2</v>
      </c>
      <c r="I380" s="4" t="n">
        <v>0</v>
      </c>
      <c r="J380" s="4" t="n">
        <v>0</v>
      </c>
      <c r="K380" s="4" t="n">
        <v>3</v>
      </c>
      <c r="L380" s="4" t="n">
        <v>9</v>
      </c>
      <c r="M380" s="4" t="n">
        <v>3140</v>
      </c>
      <c r="N380" s="4" t="n">
        <v>0</v>
      </c>
      <c r="O380" s="4" t="n">
        <v>1979</v>
      </c>
      <c r="P380" s="4" t="n">
        <v>0</v>
      </c>
      <c r="Q380" s="4" t="n">
        <v>98074</v>
      </c>
      <c r="R380" s="4" t="n">
        <v>47.6361</v>
      </c>
      <c r="S380" s="4" t="n">
        <v>-122047</v>
      </c>
      <c r="T380" s="4" t="n">
        <v>2370</v>
      </c>
      <c r="U380" s="4" t="n">
        <v>12054</v>
      </c>
      <c r="W380" s="1" t="n">
        <f aca="false">C380/F380</f>
        <v>238.853503184713</v>
      </c>
      <c r="Y380" s="0" t="n">
        <f aca="false">W380&gt;$W$444</f>
        <v>0</v>
      </c>
    </row>
    <row r="381" customFormat="false" ht="15.75" hidden="false" customHeight="false" outlineLevel="0" collapsed="false">
      <c r="A381" s="4" t="n">
        <v>3578401770</v>
      </c>
      <c r="B381" s="4" t="s">
        <v>224</v>
      </c>
      <c r="C381" s="4" t="n">
        <v>400000</v>
      </c>
      <c r="D381" s="4" t="n">
        <v>3</v>
      </c>
      <c r="E381" s="4" t="n">
        <v>1</v>
      </c>
      <c r="F381" s="4" t="n">
        <v>1410</v>
      </c>
      <c r="G381" s="4" t="n">
        <v>9704</v>
      </c>
      <c r="H381" s="4" t="n">
        <v>1</v>
      </c>
      <c r="I381" s="4" t="n">
        <v>0</v>
      </c>
      <c r="J381" s="4" t="n">
        <v>0</v>
      </c>
      <c r="K381" s="4" t="n">
        <v>3</v>
      </c>
      <c r="L381" s="4" t="n">
        <v>8</v>
      </c>
      <c r="M381" s="4" t="n">
        <v>1140</v>
      </c>
      <c r="N381" s="4" t="n">
        <v>270</v>
      </c>
      <c r="O381" s="4" t="n">
        <v>1983</v>
      </c>
      <c r="P381" s="4" t="n">
        <v>0</v>
      </c>
      <c r="Q381" s="4" t="n">
        <v>98074</v>
      </c>
      <c r="R381" s="4" t="n">
        <v>47.6203</v>
      </c>
      <c r="S381" s="4" t="n">
        <v>-122036</v>
      </c>
      <c r="T381" s="4" t="n">
        <v>1910</v>
      </c>
      <c r="U381" s="4" t="n">
        <v>13639</v>
      </c>
      <c r="W381" s="1" t="n">
        <f aca="false">C381/F381</f>
        <v>283.687943262411</v>
      </c>
      <c r="Y381" s="0" t="n">
        <f aca="false">W381&gt;$W$444</f>
        <v>1</v>
      </c>
    </row>
    <row r="382" customFormat="false" ht="15.75" hidden="false" customHeight="false" outlineLevel="0" collapsed="false">
      <c r="A382" s="4" t="n">
        <v>6600220090</v>
      </c>
      <c r="B382" s="4" t="s">
        <v>101</v>
      </c>
      <c r="C382" s="4" t="n">
        <v>475000</v>
      </c>
      <c r="D382" s="4" t="n">
        <v>2</v>
      </c>
      <c r="E382" s="4" t="n">
        <v>2.5</v>
      </c>
      <c r="F382" s="4" t="n">
        <v>1620</v>
      </c>
      <c r="G382" s="4" t="n">
        <v>14467</v>
      </c>
      <c r="H382" s="4" t="n">
        <v>2</v>
      </c>
      <c r="I382" s="4" t="n">
        <v>0</v>
      </c>
      <c r="J382" s="4" t="n">
        <v>0</v>
      </c>
      <c r="K382" s="4" t="n">
        <v>3</v>
      </c>
      <c r="L382" s="4" t="n">
        <v>7</v>
      </c>
      <c r="M382" s="4" t="n">
        <v>1620</v>
      </c>
      <c r="N382" s="4" t="n">
        <v>0</v>
      </c>
      <c r="O382" s="4" t="n">
        <v>1981</v>
      </c>
      <c r="P382" s="4" t="n">
        <v>0</v>
      </c>
      <c r="Q382" s="4" t="n">
        <v>98074</v>
      </c>
      <c r="R382" s="4" t="n">
        <v>47.6306</v>
      </c>
      <c r="S382" s="4" t="n">
        <v>-122035</v>
      </c>
      <c r="T382" s="4" t="n">
        <v>1470</v>
      </c>
      <c r="U382" s="4" t="n">
        <v>13615</v>
      </c>
      <c r="W382" s="1" t="n">
        <f aca="false">C382/F382</f>
        <v>293.20987654321</v>
      </c>
      <c r="Y382" s="0" t="n">
        <f aca="false">W382&gt;$W$444</f>
        <v>1</v>
      </c>
    </row>
    <row r="383" customFormat="false" ht="15.75" hidden="false" customHeight="false" outlineLevel="0" collapsed="false">
      <c r="A383" s="4" t="n">
        <v>1853080730</v>
      </c>
      <c r="B383" s="4" t="s">
        <v>70</v>
      </c>
      <c r="C383" s="4" t="n">
        <v>835000</v>
      </c>
      <c r="D383" s="4" t="n">
        <v>3</v>
      </c>
      <c r="E383" s="4" t="n">
        <v>2.5</v>
      </c>
      <c r="F383" s="4" t="n">
        <v>2960</v>
      </c>
      <c r="G383" s="4" t="n">
        <v>6856</v>
      </c>
      <c r="H383" s="4" t="n">
        <v>2</v>
      </c>
      <c r="I383" s="4" t="n">
        <v>0</v>
      </c>
      <c r="J383" s="4" t="n">
        <v>0</v>
      </c>
      <c r="K383" s="4" t="n">
        <v>3</v>
      </c>
      <c r="L383" s="4" t="n">
        <v>10</v>
      </c>
      <c r="M383" s="4" t="n">
        <v>2960</v>
      </c>
      <c r="N383" s="4" t="n">
        <v>0</v>
      </c>
      <c r="O383" s="4" t="n">
        <v>2009</v>
      </c>
      <c r="P383" s="4" t="n">
        <v>0</v>
      </c>
      <c r="Q383" s="4" t="n">
        <v>98074</v>
      </c>
      <c r="R383" s="4" t="n">
        <v>47.5906</v>
      </c>
      <c r="S383" s="4" t="n">
        <v>-122057</v>
      </c>
      <c r="T383" s="4" t="n">
        <v>3320</v>
      </c>
      <c r="U383" s="4" t="n">
        <v>6856</v>
      </c>
      <c r="W383" s="1" t="n">
        <f aca="false">C383/F383</f>
        <v>282.094594594595</v>
      </c>
      <c r="Y383" s="0" t="n">
        <f aca="false">W383&gt;$W$444</f>
        <v>1</v>
      </c>
    </row>
    <row r="384" customFormat="false" ht="15.75" hidden="false" customHeight="false" outlineLevel="0" collapsed="false">
      <c r="A384" s="4" t="n">
        <v>3578400910</v>
      </c>
      <c r="B384" s="4" t="s">
        <v>225</v>
      </c>
      <c r="C384" s="4" t="n">
        <v>400000</v>
      </c>
      <c r="D384" s="4" t="n">
        <v>3</v>
      </c>
      <c r="E384" s="4" t="n">
        <v>2</v>
      </c>
      <c r="F384" s="4" t="n">
        <v>1010</v>
      </c>
      <c r="G384" s="4" t="n">
        <v>12252</v>
      </c>
      <c r="H384" s="4" t="n">
        <v>1</v>
      </c>
      <c r="I384" s="4" t="n">
        <v>0</v>
      </c>
      <c r="J384" s="4" t="n">
        <v>0</v>
      </c>
      <c r="K384" s="4" t="n">
        <v>3</v>
      </c>
      <c r="L384" s="4" t="n">
        <v>8</v>
      </c>
      <c r="M384" s="4" t="n">
        <v>1010</v>
      </c>
      <c r="N384" s="4" t="n">
        <v>0</v>
      </c>
      <c r="O384" s="4" t="n">
        <v>1980</v>
      </c>
      <c r="P384" s="4" t="n">
        <v>0</v>
      </c>
      <c r="Q384" s="4" t="n">
        <v>98074</v>
      </c>
      <c r="R384" s="4" t="n">
        <v>47.6224</v>
      </c>
      <c r="S384" s="4" t="n">
        <v>-122045</v>
      </c>
      <c r="T384" s="4" t="n">
        <v>1840</v>
      </c>
      <c r="U384" s="4" t="n">
        <v>11497</v>
      </c>
      <c r="W384" s="1" t="n">
        <f aca="false">C384/F384</f>
        <v>396.039603960396</v>
      </c>
      <c r="Y384" s="0" t="n">
        <f aca="false">W384&gt;$W$444</f>
        <v>1</v>
      </c>
    </row>
    <row r="385" customFormat="false" ht="15.75" hidden="false" customHeight="false" outlineLevel="0" collapsed="false">
      <c r="A385" s="4" t="n">
        <v>1785400210</v>
      </c>
      <c r="B385" s="4" t="s">
        <v>126</v>
      </c>
      <c r="C385" s="4" t="n">
        <v>524000</v>
      </c>
      <c r="D385" s="4" t="n">
        <v>4</v>
      </c>
      <c r="E385" s="4" t="n">
        <v>2.25</v>
      </c>
      <c r="F385" s="4" t="n">
        <v>2190</v>
      </c>
      <c r="G385" s="4" t="n">
        <v>15491</v>
      </c>
      <c r="H385" s="4" t="n">
        <v>2</v>
      </c>
      <c r="I385" s="4" t="n">
        <v>0</v>
      </c>
      <c r="J385" s="4" t="n">
        <v>0</v>
      </c>
      <c r="K385" s="4" t="n">
        <v>3</v>
      </c>
      <c r="L385" s="4" t="n">
        <v>8</v>
      </c>
      <c r="M385" s="4" t="n">
        <v>2190</v>
      </c>
      <c r="N385" s="4" t="n">
        <v>0</v>
      </c>
      <c r="O385" s="4" t="n">
        <v>1981</v>
      </c>
      <c r="P385" s="4" t="n">
        <v>0</v>
      </c>
      <c r="Q385" s="4" t="n">
        <v>98074</v>
      </c>
      <c r="R385" s="4" t="n">
        <v>47.6299</v>
      </c>
      <c r="S385" s="4" t="n">
        <v>-122039</v>
      </c>
      <c r="T385" s="4" t="n">
        <v>2090</v>
      </c>
      <c r="U385" s="4" t="n">
        <v>15039</v>
      </c>
      <c r="W385" s="1" t="n">
        <f aca="false">C385/F385</f>
        <v>239.269406392694</v>
      </c>
      <c r="Y385" s="0" t="n">
        <f aca="false">W385&gt;$W$444</f>
        <v>0</v>
      </c>
    </row>
    <row r="386" customFormat="false" ht="15.75" hidden="false" customHeight="false" outlineLevel="0" collapsed="false">
      <c r="A386" s="4" t="n">
        <v>2725069156</v>
      </c>
      <c r="B386" s="4" t="s">
        <v>135</v>
      </c>
      <c r="C386" s="4" t="n">
        <v>885250</v>
      </c>
      <c r="D386" s="4" t="n">
        <v>4</v>
      </c>
      <c r="E386" s="4" t="n">
        <v>2.5</v>
      </c>
      <c r="F386" s="4" t="n">
        <v>3670</v>
      </c>
      <c r="G386" s="4" t="n">
        <v>49658</v>
      </c>
      <c r="H386" s="4" t="n">
        <v>2</v>
      </c>
      <c r="I386" s="4" t="n">
        <v>0</v>
      </c>
      <c r="J386" s="4" t="n">
        <v>0</v>
      </c>
      <c r="K386" s="4" t="n">
        <v>3</v>
      </c>
      <c r="L386" s="4" t="n">
        <v>10</v>
      </c>
      <c r="M386" s="4" t="n">
        <v>3670</v>
      </c>
      <c r="N386" s="4" t="n">
        <v>0</v>
      </c>
      <c r="O386" s="4" t="n">
        <v>1999</v>
      </c>
      <c r="P386" s="4" t="n">
        <v>0</v>
      </c>
      <c r="Q386" s="4" t="n">
        <v>98074</v>
      </c>
      <c r="R386" s="4" t="n">
        <v>47.6219</v>
      </c>
      <c r="S386" s="4" t="n">
        <v>-122015</v>
      </c>
      <c r="T386" s="4" t="n">
        <v>3040</v>
      </c>
      <c r="U386" s="4" t="n">
        <v>49658</v>
      </c>
      <c r="W386" s="1" t="n">
        <f aca="false">C386/F386</f>
        <v>241.212534059945</v>
      </c>
      <c r="Y386" s="0" t="n">
        <f aca="false">W386&gt;$W$444</f>
        <v>0</v>
      </c>
    </row>
    <row r="387" customFormat="false" ht="15.75" hidden="false" customHeight="false" outlineLevel="0" collapsed="false">
      <c r="A387" s="4" t="n">
        <v>1939130730</v>
      </c>
      <c r="B387" s="4" t="s">
        <v>49</v>
      </c>
      <c r="C387" s="4" t="n">
        <v>635000</v>
      </c>
      <c r="D387" s="4" t="n">
        <v>4</v>
      </c>
      <c r="E387" s="4" t="n">
        <v>2</v>
      </c>
      <c r="F387" s="4" t="n">
        <v>2260</v>
      </c>
      <c r="G387" s="4" t="n">
        <v>8457</v>
      </c>
      <c r="H387" s="4" t="n">
        <v>2</v>
      </c>
      <c r="I387" s="4" t="n">
        <v>0</v>
      </c>
      <c r="J387" s="4" t="n">
        <v>0</v>
      </c>
      <c r="K387" s="4" t="n">
        <v>3</v>
      </c>
      <c r="L387" s="4" t="n">
        <v>9</v>
      </c>
      <c r="M387" s="4" t="n">
        <v>2260</v>
      </c>
      <c r="N387" s="4" t="n">
        <v>0</v>
      </c>
      <c r="O387" s="4" t="n">
        <v>1992</v>
      </c>
      <c r="P387" s="4" t="n">
        <v>0</v>
      </c>
      <c r="Q387" s="4" t="n">
        <v>98074</v>
      </c>
      <c r="R387" s="4" t="n">
        <v>47.6251</v>
      </c>
      <c r="S387" s="4" t="n">
        <v>-122.03</v>
      </c>
      <c r="T387" s="4" t="n">
        <v>2410</v>
      </c>
      <c r="U387" s="4" t="n">
        <v>7713</v>
      </c>
      <c r="W387" s="1" t="n">
        <f aca="false">C387/F387</f>
        <v>280.973451327434</v>
      </c>
      <c r="Y387" s="0" t="n">
        <f aca="false">W387&gt;$W$444</f>
        <v>1</v>
      </c>
    </row>
    <row r="388" customFormat="false" ht="15.75" hidden="false" customHeight="false" outlineLevel="0" collapsed="false">
      <c r="A388" s="4" t="n">
        <v>7504000230</v>
      </c>
      <c r="B388" s="4" t="s">
        <v>172</v>
      </c>
      <c r="C388" s="4" t="n">
        <v>675000</v>
      </c>
      <c r="D388" s="4" t="n">
        <v>4</v>
      </c>
      <c r="E388" s="4" t="n">
        <v>2.25</v>
      </c>
      <c r="F388" s="4" t="n">
        <v>2760</v>
      </c>
      <c r="G388" s="4" t="n">
        <v>12100</v>
      </c>
      <c r="H388" s="4" t="n">
        <v>2</v>
      </c>
      <c r="I388" s="4" t="n">
        <v>0</v>
      </c>
      <c r="J388" s="4" t="n">
        <v>0</v>
      </c>
      <c r="K388" s="4" t="n">
        <v>4</v>
      </c>
      <c r="L388" s="4" t="n">
        <v>9</v>
      </c>
      <c r="M388" s="4" t="n">
        <v>2760</v>
      </c>
      <c r="N388" s="4" t="n">
        <v>0</v>
      </c>
      <c r="O388" s="4" t="n">
        <v>1976</v>
      </c>
      <c r="P388" s="4" t="n">
        <v>0</v>
      </c>
      <c r="Q388" s="4" t="n">
        <v>98074</v>
      </c>
      <c r="R388" s="4" t="n">
        <v>47.6285</v>
      </c>
      <c r="S388" s="4" t="n">
        <v>-122058</v>
      </c>
      <c r="T388" s="4" t="n">
        <v>2850</v>
      </c>
      <c r="U388" s="4" t="n">
        <v>12410</v>
      </c>
      <c r="W388" s="1" t="n">
        <f aca="false">C388/F388</f>
        <v>244.565217391304</v>
      </c>
      <c r="Y388" s="0" t="n">
        <f aca="false">W388&gt;$W$444</f>
        <v>0</v>
      </c>
    </row>
    <row r="389" customFormat="false" ht="15.75" hidden="false" customHeight="false" outlineLevel="0" collapsed="false">
      <c r="A389" s="4" t="n">
        <v>3325069064</v>
      </c>
      <c r="B389" s="4" t="s">
        <v>226</v>
      </c>
      <c r="C389" s="4" t="n">
        <f aca="false">1.052*10^6</f>
        <v>1052000</v>
      </c>
      <c r="D389" s="4" t="n">
        <v>3</v>
      </c>
      <c r="E389" s="4" t="n">
        <v>1</v>
      </c>
      <c r="F389" s="4" t="n">
        <v>1860</v>
      </c>
      <c r="G389" s="4" t="n">
        <v>44431</v>
      </c>
      <c r="H389" s="4" t="n">
        <v>1</v>
      </c>
      <c r="I389" s="4" t="n">
        <v>0</v>
      </c>
      <c r="J389" s="4" t="n">
        <v>0</v>
      </c>
      <c r="K389" s="4" t="n">
        <v>4</v>
      </c>
      <c r="L389" s="4" t="n">
        <v>6</v>
      </c>
      <c r="M389" s="4" t="n">
        <v>1860</v>
      </c>
      <c r="N389" s="4" t="n">
        <v>0</v>
      </c>
      <c r="O389" s="4" t="n">
        <v>1947</v>
      </c>
      <c r="P389" s="4" t="n">
        <v>0</v>
      </c>
      <c r="Q389" s="4" t="n">
        <v>98074</v>
      </c>
      <c r="R389" s="4" t="n">
        <v>47.6057</v>
      </c>
      <c r="S389" s="4" t="n">
        <v>-122038</v>
      </c>
      <c r="T389" s="4" t="n">
        <v>2000</v>
      </c>
      <c r="U389" s="4" t="n">
        <v>44431</v>
      </c>
      <c r="W389" s="1" t="n">
        <f aca="false">C389/F389</f>
        <v>565.591397849462</v>
      </c>
      <c r="Y389" s="0" t="n">
        <f aca="false">W389&gt;$W$444</f>
        <v>1</v>
      </c>
    </row>
    <row r="390" customFormat="false" ht="15.75" hidden="false" customHeight="false" outlineLevel="0" collapsed="false">
      <c r="A390" s="4" t="n">
        <v>1853080120</v>
      </c>
      <c r="B390" s="4" t="s">
        <v>171</v>
      </c>
      <c r="C390" s="4" t="n">
        <v>919950</v>
      </c>
      <c r="D390" s="4" t="n">
        <v>5</v>
      </c>
      <c r="E390" s="4" t="n">
        <v>2.75</v>
      </c>
      <c r="F390" s="4" t="n">
        <v>3170</v>
      </c>
      <c r="G390" s="4" t="n">
        <v>7062</v>
      </c>
      <c r="H390" s="4" t="n">
        <v>2</v>
      </c>
      <c r="I390" s="4" t="n">
        <v>0</v>
      </c>
      <c r="J390" s="4" t="n">
        <v>0</v>
      </c>
      <c r="K390" s="4" t="n">
        <v>3</v>
      </c>
      <c r="L390" s="4" t="n">
        <v>9</v>
      </c>
      <c r="M390" s="4" t="n">
        <v>3170</v>
      </c>
      <c r="N390" s="4" t="n">
        <v>0</v>
      </c>
      <c r="O390" s="4" t="n">
        <v>2014</v>
      </c>
      <c r="P390" s="4" t="n">
        <v>0</v>
      </c>
      <c r="Q390" s="4" t="n">
        <v>98074</v>
      </c>
      <c r="R390" s="4" t="n">
        <v>47.5937</v>
      </c>
      <c r="S390" s="4" t="n">
        <v>-122061</v>
      </c>
      <c r="T390" s="4" t="n">
        <v>3210</v>
      </c>
      <c r="U390" s="4" t="n">
        <v>6891</v>
      </c>
      <c r="W390" s="1" t="n">
        <f aca="false">C390/F390</f>
        <v>290.205047318612</v>
      </c>
      <c r="Y390" s="0" t="n">
        <f aca="false">W390&gt;$W$444</f>
        <v>1</v>
      </c>
    </row>
    <row r="391" customFormat="false" ht="15.75" hidden="false" customHeight="false" outlineLevel="0" collapsed="false">
      <c r="A391" s="4" t="n">
        <v>290200230</v>
      </c>
      <c r="B391" s="4" t="s">
        <v>92</v>
      </c>
      <c r="C391" s="4" t="n">
        <v>676000</v>
      </c>
      <c r="D391" s="4" t="n">
        <v>4</v>
      </c>
      <c r="E391" s="4" t="n">
        <v>2.5</v>
      </c>
      <c r="F391" s="4" t="n">
        <v>2800</v>
      </c>
      <c r="G391" s="4" t="n">
        <v>5368</v>
      </c>
      <c r="H391" s="4" t="n">
        <v>2</v>
      </c>
      <c r="I391" s="4" t="n">
        <v>0</v>
      </c>
      <c r="J391" s="4" t="n">
        <v>0</v>
      </c>
      <c r="K391" s="4" t="n">
        <v>3</v>
      </c>
      <c r="L391" s="4" t="n">
        <v>8</v>
      </c>
      <c r="M391" s="4" t="n">
        <v>2800</v>
      </c>
      <c r="N391" s="4" t="n">
        <v>0</v>
      </c>
      <c r="O391" s="4" t="n">
        <v>2003</v>
      </c>
      <c r="P391" s="4" t="n">
        <v>0</v>
      </c>
      <c r="Q391" s="4" t="n">
        <v>98074</v>
      </c>
      <c r="R391" s="4" t="n">
        <v>47.6076</v>
      </c>
      <c r="S391" s="4" t="n">
        <v>-122053</v>
      </c>
      <c r="T391" s="4" t="n">
        <v>2790</v>
      </c>
      <c r="U391" s="4" t="n">
        <v>5368</v>
      </c>
      <c r="W391" s="1" t="n">
        <f aca="false">C391/F391</f>
        <v>241.428571428571</v>
      </c>
      <c r="Y391" s="0" t="n">
        <f aca="false">W391&gt;$W$444</f>
        <v>0</v>
      </c>
    </row>
    <row r="392" customFormat="false" ht="15.75" hidden="false" customHeight="false" outlineLevel="0" collapsed="false">
      <c r="A392" s="4" t="n">
        <v>6600220300</v>
      </c>
      <c r="B392" s="4" t="s">
        <v>227</v>
      </c>
      <c r="C392" s="4" t="n">
        <v>600000</v>
      </c>
      <c r="D392" s="4" t="n">
        <v>4</v>
      </c>
      <c r="E392" s="4" t="n">
        <v>2.5</v>
      </c>
      <c r="F392" s="4" t="n">
        <v>2230</v>
      </c>
      <c r="G392" s="4" t="n">
        <v>12753</v>
      </c>
      <c r="H392" s="4" t="n">
        <v>1</v>
      </c>
      <c r="I392" s="4" t="n">
        <v>0</v>
      </c>
      <c r="J392" s="4" t="n">
        <v>0</v>
      </c>
      <c r="K392" s="4" t="n">
        <v>4</v>
      </c>
      <c r="L392" s="4" t="n">
        <v>7</v>
      </c>
      <c r="M392" s="4" t="n">
        <v>1180</v>
      </c>
      <c r="N392" s="4" t="n">
        <v>1050</v>
      </c>
      <c r="O392" s="4" t="n">
        <v>1981</v>
      </c>
      <c r="P392" s="4" t="n">
        <v>0</v>
      </c>
      <c r="Q392" s="4" t="n">
        <v>98074</v>
      </c>
      <c r="R392" s="4" t="n">
        <v>47.6297</v>
      </c>
      <c r="S392" s="4" t="n">
        <v>-122033</v>
      </c>
      <c r="T392" s="4" t="n">
        <v>1860</v>
      </c>
      <c r="U392" s="4" t="n">
        <v>12753</v>
      </c>
      <c r="W392" s="1" t="n">
        <f aca="false">C392/F392</f>
        <v>269.058295964126</v>
      </c>
      <c r="Y392" s="0" t="n">
        <f aca="false">W392&gt;$W$444</f>
        <v>1</v>
      </c>
    </row>
    <row r="393" customFormat="false" ht="15.75" hidden="false" customHeight="false" outlineLevel="0" collapsed="false">
      <c r="A393" s="4" t="n">
        <v>2327000110</v>
      </c>
      <c r="B393" s="4" t="s">
        <v>190</v>
      </c>
      <c r="C393" s="4" t="n">
        <v>950000</v>
      </c>
      <c r="D393" s="4" t="n">
        <v>4</v>
      </c>
      <c r="E393" s="4" t="n">
        <v>3.25</v>
      </c>
      <c r="F393" s="4" t="n">
        <v>3820</v>
      </c>
      <c r="G393" s="4" t="n">
        <v>15293</v>
      </c>
      <c r="H393" s="4" t="n">
        <v>2</v>
      </c>
      <c r="I393" s="4" t="n">
        <v>0</v>
      </c>
      <c r="J393" s="4" t="n">
        <v>0</v>
      </c>
      <c r="K393" s="4" t="n">
        <v>3</v>
      </c>
      <c r="L393" s="4" t="n">
        <v>10</v>
      </c>
      <c r="M393" s="4" t="n">
        <v>3820</v>
      </c>
      <c r="N393" s="4" t="n">
        <v>0</v>
      </c>
      <c r="O393" s="4" t="n">
        <v>2003</v>
      </c>
      <c r="P393" s="4" t="n">
        <v>0</v>
      </c>
      <c r="Q393" s="4" t="n">
        <v>98074</v>
      </c>
      <c r="R393" s="4" t="n">
        <v>47.6097</v>
      </c>
      <c r="S393" s="4" t="n">
        <v>-122017</v>
      </c>
      <c r="T393" s="4" t="n">
        <v>2790</v>
      </c>
      <c r="U393" s="4" t="n">
        <v>7142</v>
      </c>
      <c r="W393" s="1" t="n">
        <f aca="false">C393/F393</f>
        <v>248.69109947644</v>
      </c>
      <c r="Y393" s="0" t="n">
        <f aca="false">W393&gt;$W$444</f>
        <v>0</v>
      </c>
    </row>
    <row r="394" customFormat="false" ht="15.75" hidden="false" customHeight="false" outlineLevel="0" collapsed="false">
      <c r="A394" s="4" t="n">
        <v>6600220490</v>
      </c>
      <c r="B394" s="4" t="s">
        <v>162</v>
      </c>
      <c r="C394" s="4" t="n">
        <v>550000</v>
      </c>
      <c r="D394" s="4" t="n">
        <v>3</v>
      </c>
      <c r="E394" s="4" t="n">
        <v>2.25</v>
      </c>
      <c r="F394" s="4" t="n">
        <v>1880</v>
      </c>
      <c r="G394" s="4" t="n">
        <v>11556</v>
      </c>
      <c r="H394" s="4" t="n">
        <v>2</v>
      </c>
      <c r="I394" s="4" t="n">
        <v>0</v>
      </c>
      <c r="J394" s="4" t="n">
        <v>0</v>
      </c>
      <c r="K394" s="4" t="n">
        <v>3</v>
      </c>
      <c r="L394" s="4" t="n">
        <v>8</v>
      </c>
      <c r="M394" s="4" t="n">
        <v>1880</v>
      </c>
      <c r="N394" s="4" t="n">
        <v>0</v>
      </c>
      <c r="O394" s="4" t="n">
        <v>1987</v>
      </c>
      <c r="P394" s="4" t="n">
        <v>0</v>
      </c>
      <c r="Q394" s="4" t="n">
        <v>98074</v>
      </c>
      <c r="R394" s="4" t="n">
        <v>47.6283</v>
      </c>
      <c r="S394" s="4" t="n">
        <v>-122032</v>
      </c>
      <c r="T394" s="4" t="n">
        <v>1880</v>
      </c>
      <c r="U394" s="4" t="n">
        <v>12000</v>
      </c>
      <c r="W394" s="1" t="n">
        <f aca="false">C394/F394</f>
        <v>292.553191489362</v>
      </c>
      <c r="Y394" s="0" t="n">
        <f aca="false">W394&gt;$W$444</f>
        <v>1</v>
      </c>
    </row>
    <row r="395" customFormat="false" ht="15.75" hidden="false" customHeight="false" outlineLevel="0" collapsed="false">
      <c r="A395" s="4" t="n">
        <v>3575303700</v>
      </c>
      <c r="B395" s="4" t="s">
        <v>113</v>
      </c>
      <c r="C395" s="4" t="n">
        <v>324950</v>
      </c>
      <c r="D395" s="4" t="n">
        <v>3</v>
      </c>
      <c r="E395" s="4" t="n">
        <v>1</v>
      </c>
      <c r="F395" s="4" t="n">
        <v>1240</v>
      </c>
      <c r="G395" s="4" t="n">
        <v>7500</v>
      </c>
      <c r="H395" s="4" t="n">
        <v>1</v>
      </c>
      <c r="I395" s="4" t="n">
        <v>0</v>
      </c>
      <c r="J395" s="4" t="n">
        <v>0</v>
      </c>
      <c r="K395" s="4" t="n">
        <v>4</v>
      </c>
      <c r="L395" s="4" t="n">
        <v>7</v>
      </c>
      <c r="M395" s="4" t="n">
        <v>1240</v>
      </c>
      <c r="N395" s="4" t="n">
        <v>0</v>
      </c>
      <c r="O395" s="4" t="n">
        <v>1976</v>
      </c>
      <c r="P395" s="4" t="n">
        <v>0</v>
      </c>
      <c r="Q395" s="4" t="n">
        <v>98074</v>
      </c>
      <c r="R395" s="4" t="n">
        <v>47.6199</v>
      </c>
      <c r="S395" s="4" t="n">
        <v>-122062</v>
      </c>
      <c r="T395" s="4" t="n">
        <v>1240</v>
      </c>
      <c r="U395" s="4" t="n">
        <v>9750</v>
      </c>
      <c r="W395" s="1" t="n">
        <f aca="false">C395/F395</f>
        <v>262.056451612903</v>
      </c>
      <c r="Y395" s="0" t="n">
        <f aca="false">W395&gt;$W$444</f>
        <v>0</v>
      </c>
    </row>
    <row r="396" customFormat="false" ht="15.75" hidden="false" customHeight="false" outlineLevel="0" collapsed="false">
      <c r="A396" s="4" t="n">
        <v>8651610580</v>
      </c>
      <c r="B396" s="4" t="s">
        <v>228</v>
      </c>
      <c r="C396" s="4" t="n">
        <v>715000</v>
      </c>
      <c r="D396" s="4" t="n">
        <v>4</v>
      </c>
      <c r="E396" s="4" t="n">
        <v>2.5</v>
      </c>
      <c r="F396" s="4" t="n">
        <v>2570</v>
      </c>
      <c r="G396" s="4" t="n">
        <v>7980</v>
      </c>
      <c r="H396" s="4" t="n">
        <v>2</v>
      </c>
      <c r="I396" s="4" t="n">
        <v>0</v>
      </c>
      <c r="J396" s="4" t="n">
        <v>0</v>
      </c>
      <c r="K396" s="4" t="n">
        <v>3</v>
      </c>
      <c r="L396" s="4" t="n">
        <v>9</v>
      </c>
      <c r="M396" s="4" t="n">
        <v>2570</v>
      </c>
      <c r="N396" s="4" t="n">
        <v>0</v>
      </c>
      <c r="O396" s="4" t="n">
        <v>1998</v>
      </c>
      <c r="P396" s="4" t="n">
        <v>0</v>
      </c>
      <c r="Q396" s="4" t="n">
        <v>98074</v>
      </c>
      <c r="R396" s="4" t="n">
        <v>47.6378</v>
      </c>
      <c r="S396" s="4" t="n">
        <v>-122065</v>
      </c>
      <c r="T396" s="4" t="n">
        <v>2760</v>
      </c>
      <c r="U396" s="4" t="n">
        <v>6866</v>
      </c>
      <c r="W396" s="1" t="n">
        <f aca="false">C396/F396</f>
        <v>278.210116731518</v>
      </c>
      <c r="Y396" s="0" t="n">
        <f aca="false">W396&gt;$W$444</f>
        <v>1</v>
      </c>
    </row>
    <row r="397" customFormat="false" ht="15.75" hidden="false" customHeight="false" outlineLevel="0" collapsed="false">
      <c r="A397" s="4" t="n">
        <v>4323700230</v>
      </c>
      <c r="B397" s="4" t="s">
        <v>221</v>
      </c>
      <c r="C397" s="4" t="n">
        <v>390000</v>
      </c>
      <c r="D397" s="4" t="n">
        <v>4</v>
      </c>
      <c r="E397" s="4" t="n">
        <v>1.75</v>
      </c>
      <c r="F397" s="4" t="n">
        <v>2020</v>
      </c>
      <c r="G397" s="4" t="n">
        <v>9750</v>
      </c>
      <c r="H397" s="4" t="n">
        <v>1</v>
      </c>
      <c r="I397" s="4" t="n">
        <v>0</v>
      </c>
      <c r="J397" s="4" t="n">
        <v>0</v>
      </c>
      <c r="K397" s="4" t="n">
        <v>3</v>
      </c>
      <c r="L397" s="4" t="n">
        <v>7</v>
      </c>
      <c r="M397" s="4" t="n">
        <v>1100</v>
      </c>
      <c r="N397" s="4" t="n">
        <v>920</v>
      </c>
      <c r="O397" s="4" t="n">
        <v>1975</v>
      </c>
      <c r="P397" s="4" t="n">
        <v>0</v>
      </c>
      <c r="Q397" s="4" t="n">
        <v>98074</v>
      </c>
      <c r="R397" s="4" t="n">
        <v>47.6192</v>
      </c>
      <c r="S397" s="4" t="n">
        <v>-122055</v>
      </c>
      <c r="T397" s="4" t="n">
        <v>1670</v>
      </c>
      <c r="U397" s="4" t="n">
        <v>9600</v>
      </c>
      <c r="W397" s="1" t="n">
        <f aca="false">C397/F397</f>
        <v>193.069306930693</v>
      </c>
      <c r="Y397" s="0" t="n">
        <f aca="false">W397&gt;$W$444</f>
        <v>0</v>
      </c>
    </row>
    <row r="398" customFormat="false" ht="15.75" hidden="false" customHeight="false" outlineLevel="0" collapsed="false">
      <c r="A398" s="4" t="n">
        <v>7504020970</v>
      </c>
      <c r="B398" s="4" t="s">
        <v>229</v>
      </c>
      <c r="C398" s="4" t="n">
        <v>660000</v>
      </c>
      <c r="D398" s="4" t="n">
        <v>4</v>
      </c>
      <c r="E398" s="4" t="n">
        <v>2.25</v>
      </c>
      <c r="F398" s="4" t="n">
        <v>3180</v>
      </c>
      <c r="G398" s="4" t="n">
        <v>13653</v>
      </c>
      <c r="H398" s="4" t="n">
        <v>2</v>
      </c>
      <c r="I398" s="4" t="n">
        <v>0</v>
      </c>
      <c r="J398" s="4" t="n">
        <v>0</v>
      </c>
      <c r="K398" s="4" t="n">
        <v>3</v>
      </c>
      <c r="L398" s="4" t="n">
        <v>9</v>
      </c>
      <c r="M398" s="4" t="n">
        <v>3180</v>
      </c>
      <c r="N398" s="4" t="n">
        <v>0</v>
      </c>
      <c r="O398" s="4" t="n">
        <v>1978</v>
      </c>
      <c r="P398" s="4" t="n">
        <v>0</v>
      </c>
      <c r="Q398" s="4" t="n">
        <v>98074</v>
      </c>
      <c r="R398" s="4" t="n">
        <v>47.6316</v>
      </c>
      <c r="S398" s="4" t="n">
        <v>-122.05</v>
      </c>
      <c r="T398" s="4" t="n">
        <v>2910</v>
      </c>
      <c r="U398" s="4" t="n">
        <v>12350</v>
      </c>
      <c r="W398" s="1" t="n">
        <f aca="false">C398/F398</f>
        <v>207.547169811321</v>
      </c>
      <c r="Y398" s="0" t="n">
        <f aca="false">W398&gt;$W$444</f>
        <v>0</v>
      </c>
    </row>
    <row r="399" customFormat="false" ht="15.75" hidden="false" customHeight="false" outlineLevel="0" collapsed="false">
      <c r="A399" s="4" t="n">
        <v>7504100360</v>
      </c>
      <c r="B399" s="4" t="s">
        <v>230</v>
      </c>
      <c r="C399" s="4" t="n">
        <v>565000</v>
      </c>
      <c r="D399" s="4" t="n">
        <v>4</v>
      </c>
      <c r="E399" s="4" t="n">
        <v>2.5</v>
      </c>
      <c r="F399" s="4" t="n">
        <v>2500</v>
      </c>
      <c r="G399" s="4" t="n">
        <v>12090</v>
      </c>
      <c r="H399" s="4" t="n">
        <v>1</v>
      </c>
      <c r="I399" s="4" t="n">
        <v>0</v>
      </c>
      <c r="J399" s="4" t="n">
        <v>0</v>
      </c>
      <c r="K399" s="4" t="n">
        <v>3</v>
      </c>
      <c r="L399" s="4" t="n">
        <v>9</v>
      </c>
      <c r="M399" s="4" t="n">
        <v>2500</v>
      </c>
      <c r="N399" s="4" t="n">
        <v>0</v>
      </c>
      <c r="O399" s="4" t="n">
        <v>1983</v>
      </c>
      <c r="P399" s="4" t="n">
        <v>0</v>
      </c>
      <c r="Q399" s="4" t="n">
        <v>98074</v>
      </c>
      <c r="R399" s="4" t="n">
        <v>47.6346</v>
      </c>
      <c r="S399" s="4" t="n">
        <v>-122045</v>
      </c>
      <c r="T399" s="4" t="n">
        <v>3380</v>
      </c>
      <c r="U399" s="4" t="n">
        <v>12760</v>
      </c>
      <c r="W399" s="1" t="n">
        <f aca="false">C399/F399</f>
        <v>226</v>
      </c>
      <c r="Y399" s="0" t="n">
        <f aca="false">W399&gt;$W$444</f>
        <v>0</v>
      </c>
    </row>
    <row r="400" customFormat="false" ht="15.75" hidden="false" customHeight="false" outlineLevel="0" collapsed="false">
      <c r="A400" s="4" t="n">
        <v>8635760490</v>
      </c>
      <c r="B400" s="4" t="s">
        <v>231</v>
      </c>
      <c r="C400" s="4" t="n">
        <v>410000</v>
      </c>
      <c r="D400" s="4" t="n">
        <v>3</v>
      </c>
      <c r="E400" s="4" t="n">
        <v>2.5</v>
      </c>
      <c r="F400" s="4" t="n">
        <v>1830</v>
      </c>
      <c r="G400" s="4" t="n">
        <v>2839</v>
      </c>
      <c r="H400" s="4" t="n">
        <v>2</v>
      </c>
      <c r="I400" s="4" t="n">
        <v>0</v>
      </c>
      <c r="J400" s="4" t="n">
        <v>0</v>
      </c>
      <c r="K400" s="4" t="n">
        <v>3</v>
      </c>
      <c r="L400" s="4" t="n">
        <v>8</v>
      </c>
      <c r="M400" s="4" t="n">
        <v>1830</v>
      </c>
      <c r="N400" s="4" t="n">
        <v>0</v>
      </c>
      <c r="O400" s="4" t="n">
        <v>1999</v>
      </c>
      <c r="P400" s="4" t="n">
        <v>0</v>
      </c>
      <c r="Q400" s="4" t="n">
        <v>98074</v>
      </c>
      <c r="R400" s="4" t="n">
        <v>47.6022</v>
      </c>
      <c r="S400" s="4" t="n">
        <v>-122021</v>
      </c>
      <c r="T400" s="4" t="n">
        <v>1830</v>
      </c>
      <c r="U400" s="4" t="n">
        <v>3011</v>
      </c>
      <c r="W400" s="1" t="n">
        <f aca="false">C400/F400</f>
        <v>224.043715846995</v>
      </c>
      <c r="Y400" s="0" t="n">
        <f aca="false">W400&gt;$W$444</f>
        <v>0</v>
      </c>
    </row>
    <row r="401" customFormat="false" ht="15.75" hidden="false" customHeight="false" outlineLevel="0" collapsed="false">
      <c r="A401" s="4" t="n">
        <v>3578401210</v>
      </c>
      <c r="B401" s="4" t="s">
        <v>232</v>
      </c>
      <c r="C401" s="4" t="n">
        <v>557000</v>
      </c>
      <c r="D401" s="4" t="n">
        <v>4</v>
      </c>
      <c r="E401" s="4" t="n">
        <v>1.75</v>
      </c>
      <c r="F401" s="4" t="n">
        <v>2660</v>
      </c>
      <c r="G401" s="4" t="n">
        <v>11315</v>
      </c>
      <c r="H401" s="4" t="n">
        <v>2</v>
      </c>
      <c r="I401" s="4" t="n">
        <v>0</v>
      </c>
      <c r="J401" s="4" t="n">
        <v>0</v>
      </c>
      <c r="K401" s="4" t="n">
        <v>4</v>
      </c>
      <c r="L401" s="4" t="n">
        <v>8</v>
      </c>
      <c r="M401" s="4" t="n">
        <v>2660</v>
      </c>
      <c r="N401" s="4" t="n">
        <v>0</v>
      </c>
      <c r="O401" s="4" t="n">
        <v>1983</v>
      </c>
      <c r="P401" s="4" t="n">
        <v>0</v>
      </c>
      <c r="Q401" s="4" t="n">
        <v>98074</v>
      </c>
      <c r="R401" s="4" t="n">
        <v>47.6204</v>
      </c>
      <c r="S401" s="4" t="n">
        <v>-122044</v>
      </c>
      <c r="T401" s="4" t="n">
        <v>1980</v>
      </c>
      <c r="U401" s="4" t="n">
        <v>11315</v>
      </c>
      <c r="W401" s="1" t="n">
        <f aca="false">C401/F401</f>
        <v>209.398496240602</v>
      </c>
      <c r="Y401" s="0" t="n">
        <f aca="false">W401&gt;$W$444</f>
        <v>0</v>
      </c>
    </row>
    <row r="402" customFormat="false" ht="15.75" hidden="false" customHeight="false" outlineLevel="0" collapsed="false">
      <c r="A402" s="4" t="n">
        <v>8562901010</v>
      </c>
      <c r="B402" s="4" t="s">
        <v>81</v>
      </c>
      <c r="C402" s="4" t="n">
        <v>505000</v>
      </c>
      <c r="D402" s="4" t="n">
        <v>2</v>
      </c>
      <c r="E402" s="4" t="n">
        <v>3</v>
      </c>
      <c r="F402" s="4" t="n">
        <v>2770</v>
      </c>
      <c r="G402" s="4" t="n">
        <v>10800</v>
      </c>
      <c r="H402" s="4" t="n">
        <v>1.5</v>
      </c>
      <c r="I402" s="4" t="n">
        <v>0</v>
      </c>
      <c r="J402" s="4" t="n">
        <v>0</v>
      </c>
      <c r="K402" s="4" t="n">
        <v>5</v>
      </c>
      <c r="L402" s="4" t="n">
        <v>8</v>
      </c>
      <c r="M402" s="4" t="n">
        <v>1910</v>
      </c>
      <c r="N402" s="4" t="n">
        <v>860</v>
      </c>
      <c r="O402" s="4" t="n">
        <v>1984</v>
      </c>
      <c r="P402" s="4" t="n">
        <v>0</v>
      </c>
      <c r="Q402" s="4" t="n">
        <v>98074</v>
      </c>
      <c r="R402" s="4" t="n">
        <v>47.6082</v>
      </c>
      <c r="S402" s="4" t="n">
        <v>-122057</v>
      </c>
      <c r="T402" s="4" t="n">
        <v>2140</v>
      </c>
      <c r="U402" s="4" t="n">
        <v>10800</v>
      </c>
      <c r="W402" s="1" t="n">
        <f aca="false">C402/F402</f>
        <v>182.310469314079</v>
      </c>
      <c r="Y402" s="0" t="n">
        <f aca="false">W402&gt;$W$444</f>
        <v>0</v>
      </c>
    </row>
    <row r="403" customFormat="false" ht="15.75" hidden="false" customHeight="false" outlineLevel="0" collapsed="false">
      <c r="A403" s="4" t="n">
        <v>7504001430</v>
      </c>
      <c r="B403" s="4" t="s">
        <v>233</v>
      </c>
      <c r="C403" s="4" t="n">
        <v>539000</v>
      </c>
      <c r="D403" s="4" t="n">
        <v>3</v>
      </c>
      <c r="E403" s="4" t="n">
        <v>1.5</v>
      </c>
      <c r="F403" s="4" t="n">
        <v>1740</v>
      </c>
      <c r="G403" s="4" t="n">
        <v>12000</v>
      </c>
      <c r="H403" s="4" t="n">
        <v>2</v>
      </c>
      <c r="I403" s="4" t="n">
        <v>0</v>
      </c>
      <c r="J403" s="4" t="n">
        <v>0</v>
      </c>
      <c r="K403" s="4" t="n">
        <v>3</v>
      </c>
      <c r="L403" s="4" t="n">
        <v>9</v>
      </c>
      <c r="M403" s="4" t="n">
        <v>1740</v>
      </c>
      <c r="N403" s="4" t="n">
        <v>0</v>
      </c>
      <c r="O403" s="4" t="n">
        <v>1974</v>
      </c>
      <c r="P403" s="4" t="n">
        <v>0</v>
      </c>
      <c r="Q403" s="4" t="n">
        <v>98074</v>
      </c>
      <c r="R403" s="4" t="n">
        <v>47.6276</v>
      </c>
      <c r="S403" s="4" t="n">
        <v>-122053</v>
      </c>
      <c r="T403" s="4" t="n">
        <v>2580</v>
      </c>
      <c r="U403" s="4" t="n">
        <v>12224</v>
      </c>
      <c r="W403" s="1" t="n">
        <f aca="false">C403/F403</f>
        <v>309.770114942529</v>
      </c>
      <c r="Y403" s="0" t="n">
        <f aca="false">W403&gt;$W$444</f>
        <v>1</v>
      </c>
    </row>
    <row r="404" customFormat="false" ht="15.75" hidden="false" customHeight="false" outlineLevel="0" collapsed="false">
      <c r="A404" s="4" t="n">
        <v>7525950110</v>
      </c>
      <c r="B404" s="4" t="s">
        <v>234</v>
      </c>
      <c r="C404" s="6" t="n">
        <v>1200000</v>
      </c>
      <c r="D404" s="4" t="n">
        <v>4</v>
      </c>
      <c r="E404" s="4" t="n">
        <v>3.25</v>
      </c>
      <c r="F404" s="4" t="n">
        <v>3850</v>
      </c>
      <c r="G404" s="4" t="n">
        <v>19842</v>
      </c>
      <c r="H404" s="4" t="n">
        <v>2</v>
      </c>
      <c r="I404" s="4" t="n">
        <v>0</v>
      </c>
      <c r="J404" s="4" t="n">
        <v>3</v>
      </c>
      <c r="K404" s="4" t="n">
        <v>3</v>
      </c>
      <c r="L404" s="4" t="n">
        <v>11</v>
      </c>
      <c r="M404" s="4" t="n">
        <v>3180</v>
      </c>
      <c r="N404" s="4" t="n">
        <v>670</v>
      </c>
      <c r="O404" s="4" t="n">
        <v>1989</v>
      </c>
      <c r="P404" s="4" t="n">
        <v>0</v>
      </c>
      <c r="Q404" s="4" t="n">
        <v>98074</v>
      </c>
      <c r="R404" s="4" t="n">
        <v>47.6239</v>
      </c>
      <c r="S404" s="4" t="n">
        <v>-122065</v>
      </c>
      <c r="T404" s="4" t="n">
        <v>4320</v>
      </c>
      <c r="U404" s="4" t="n">
        <v>19500</v>
      </c>
      <c r="W404" s="1" t="n">
        <f aca="false">C404/F404</f>
        <v>311.688311688312</v>
      </c>
      <c r="Y404" s="0" t="n">
        <f aca="false">W404&gt;$W$444</f>
        <v>1</v>
      </c>
    </row>
    <row r="405" customFormat="false" ht="15.75" hidden="false" customHeight="false" outlineLevel="0" collapsed="false">
      <c r="A405" s="4" t="n">
        <v>6817850110</v>
      </c>
      <c r="B405" s="4" t="s">
        <v>229</v>
      </c>
      <c r="C405" s="4" t="n">
        <v>785000</v>
      </c>
      <c r="D405" s="4" t="n">
        <v>4</v>
      </c>
      <c r="E405" s="4" t="n">
        <v>2.5</v>
      </c>
      <c r="F405" s="4" t="n">
        <v>3210</v>
      </c>
      <c r="G405" s="4" t="n">
        <v>24527</v>
      </c>
      <c r="H405" s="4" t="n">
        <v>1.5</v>
      </c>
      <c r="I405" s="4" t="n">
        <v>0</v>
      </c>
      <c r="J405" s="4" t="n">
        <v>0</v>
      </c>
      <c r="K405" s="4" t="n">
        <v>3</v>
      </c>
      <c r="L405" s="4" t="n">
        <v>11</v>
      </c>
      <c r="M405" s="4" t="n">
        <v>3210</v>
      </c>
      <c r="N405" s="4" t="n">
        <v>0</v>
      </c>
      <c r="O405" s="4" t="n">
        <v>1984</v>
      </c>
      <c r="P405" s="4" t="n">
        <v>0</v>
      </c>
      <c r="Q405" s="4" t="n">
        <v>98074</v>
      </c>
      <c r="R405" s="4" t="n">
        <v>47.6399</v>
      </c>
      <c r="S405" s="4" t="n">
        <v>-122052</v>
      </c>
      <c r="T405" s="4" t="n">
        <v>3280</v>
      </c>
      <c r="U405" s="4" t="n">
        <v>24527</v>
      </c>
      <c r="W405" s="1" t="n">
        <f aca="false">C405/F405</f>
        <v>244.548286604361</v>
      </c>
      <c r="Y405" s="0" t="n">
        <f aca="false">W405&gt;$W$444</f>
        <v>0</v>
      </c>
    </row>
    <row r="406" customFormat="false" ht="15.75" hidden="false" customHeight="false" outlineLevel="0" collapsed="false">
      <c r="A406" s="4" t="n">
        <v>2862500060</v>
      </c>
      <c r="B406" s="4" t="s">
        <v>235</v>
      </c>
      <c r="C406" s="4" t="n">
        <v>834950</v>
      </c>
      <c r="D406" s="4" t="n">
        <v>5</v>
      </c>
      <c r="E406" s="4" t="n">
        <v>2.75</v>
      </c>
      <c r="F406" s="4" t="n">
        <v>3230</v>
      </c>
      <c r="G406" s="4" t="n">
        <v>6500</v>
      </c>
      <c r="H406" s="4" t="n">
        <v>2</v>
      </c>
      <c r="I406" s="4" t="n">
        <v>0</v>
      </c>
      <c r="J406" s="4" t="n">
        <v>0</v>
      </c>
      <c r="K406" s="4" t="n">
        <v>3</v>
      </c>
      <c r="L406" s="4" t="n">
        <v>9</v>
      </c>
      <c r="M406" s="4" t="n">
        <v>3230</v>
      </c>
      <c r="N406" s="4" t="n">
        <v>0</v>
      </c>
      <c r="O406" s="4" t="n">
        <v>2014</v>
      </c>
      <c r="P406" s="4" t="n">
        <v>0</v>
      </c>
      <c r="Q406" s="4" t="n">
        <v>98074</v>
      </c>
      <c r="R406" s="4" t="n">
        <v>47.6237</v>
      </c>
      <c r="S406" s="4" t="n">
        <v>-122023</v>
      </c>
      <c r="T406" s="4" t="n">
        <v>3180</v>
      </c>
      <c r="U406" s="4" t="n">
        <v>7624</v>
      </c>
      <c r="W406" s="1" t="n">
        <f aca="false">C406/F406</f>
        <v>258.498452012384</v>
      </c>
      <c r="Y406" s="0" t="n">
        <f aca="false">W406&gt;$W$444</f>
        <v>0</v>
      </c>
    </row>
    <row r="407" customFormat="false" ht="15.75" hidden="false" customHeight="false" outlineLevel="0" collapsed="false">
      <c r="A407" s="4" t="n">
        <v>3575303430</v>
      </c>
      <c r="B407" s="4" t="s">
        <v>86</v>
      </c>
      <c r="C407" s="4" t="n">
        <v>780000</v>
      </c>
      <c r="D407" s="4" t="n">
        <v>6</v>
      </c>
      <c r="E407" s="4" t="n">
        <v>4.25</v>
      </c>
      <c r="F407" s="4" t="n">
        <v>4310</v>
      </c>
      <c r="G407" s="4" t="n">
        <v>10000</v>
      </c>
      <c r="H407" s="4" t="n">
        <v>2</v>
      </c>
      <c r="I407" s="4" t="n">
        <v>0</v>
      </c>
      <c r="J407" s="4" t="n">
        <v>0</v>
      </c>
      <c r="K407" s="4" t="n">
        <v>3</v>
      </c>
      <c r="L407" s="4" t="n">
        <v>8</v>
      </c>
      <c r="M407" s="4" t="n">
        <v>2950</v>
      </c>
      <c r="N407" s="4" t="n">
        <v>1360</v>
      </c>
      <c r="O407" s="4" t="n">
        <v>2008</v>
      </c>
      <c r="P407" s="4" t="n">
        <v>0</v>
      </c>
      <c r="Q407" s="4" t="n">
        <v>98074</v>
      </c>
      <c r="R407" s="4" t="n">
        <v>47.6214</v>
      </c>
      <c r="S407" s="4" t="n">
        <v>-122062</v>
      </c>
      <c r="T407" s="4" t="n">
        <v>2100</v>
      </c>
      <c r="U407" s="4" t="n">
        <v>10000</v>
      </c>
      <c r="W407" s="1" t="n">
        <f aca="false">C407/F407</f>
        <v>180.974477958237</v>
      </c>
      <c r="Y407" s="0" t="n">
        <f aca="false">W407&gt;$W$444</f>
        <v>0</v>
      </c>
    </row>
    <row r="408" customFormat="false" ht="15.75" hidden="false" customHeight="false" outlineLevel="0" collapsed="false">
      <c r="A408" s="4" t="n">
        <v>7430200060</v>
      </c>
      <c r="B408" s="4" t="s">
        <v>192</v>
      </c>
      <c r="C408" s="4" t="n">
        <f aca="false">1.583*10^6</f>
        <v>1583000</v>
      </c>
      <c r="D408" s="4" t="n">
        <v>4</v>
      </c>
      <c r="E408" s="4" t="n">
        <v>4</v>
      </c>
      <c r="F408" s="4" t="n">
        <v>5610</v>
      </c>
      <c r="G408" s="4" t="n">
        <v>11063</v>
      </c>
      <c r="H408" s="4" t="n">
        <v>3</v>
      </c>
      <c r="I408" s="4" t="n">
        <v>0</v>
      </c>
      <c r="J408" s="4" t="n">
        <v>0</v>
      </c>
      <c r="K408" s="4" t="n">
        <v>3</v>
      </c>
      <c r="L408" s="4" t="n">
        <v>11</v>
      </c>
      <c r="M408" s="4" t="n">
        <v>4750</v>
      </c>
      <c r="N408" s="4" t="n">
        <v>860</v>
      </c>
      <c r="O408" s="4" t="n">
        <v>2006</v>
      </c>
      <c r="P408" s="4" t="n">
        <v>0</v>
      </c>
      <c r="Q408" s="4" t="n">
        <v>98074</v>
      </c>
      <c r="R408" s="4" t="n">
        <v>47.65</v>
      </c>
      <c r="S408" s="4" t="n">
        <v>-122065</v>
      </c>
      <c r="T408" s="4" t="n">
        <v>4560</v>
      </c>
      <c r="U408" s="4" t="n">
        <v>11063</v>
      </c>
      <c r="W408" s="1" t="n">
        <f aca="false">C408/F408</f>
        <v>282.174688057041</v>
      </c>
      <c r="Y408" s="0" t="n">
        <f aca="false">W408&gt;$W$444</f>
        <v>1</v>
      </c>
    </row>
    <row r="409" customFormat="false" ht="15.75" hidden="false" customHeight="false" outlineLevel="0" collapsed="false">
      <c r="A409" s="4" t="n">
        <v>293070310</v>
      </c>
      <c r="B409" s="4" t="s">
        <v>34</v>
      </c>
      <c r="C409" s="4" t="n">
        <v>949990</v>
      </c>
      <c r="D409" s="4" t="n">
        <v>4</v>
      </c>
      <c r="E409" s="4" t="n">
        <v>4</v>
      </c>
      <c r="F409" s="4" t="n">
        <v>3970</v>
      </c>
      <c r="G409" s="4" t="n">
        <v>7314</v>
      </c>
      <c r="H409" s="4" t="n">
        <v>2</v>
      </c>
      <c r="I409" s="4" t="n">
        <v>0</v>
      </c>
      <c r="J409" s="4" t="n">
        <v>0</v>
      </c>
      <c r="K409" s="4" t="n">
        <v>3</v>
      </c>
      <c r="L409" s="4" t="n">
        <v>9</v>
      </c>
      <c r="M409" s="4" t="n">
        <v>3970</v>
      </c>
      <c r="N409" s="4" t="n">
        <v>0</v>
      </c>
      <c r="O409" s="4" t="n">
        <v>2014</v>
      </c>
      <c r="P409" s="4" t="n">
        <v>0</v>
      </c>
      <c r="Q409" s="4" t="n">
        <v>98074</v>
      </c>
      <c r="R409" s="4" t="n">
        <v>47.6173</v>
      </c>
      <c r="S409" s="4" t="n">
        <v>-122056</v>
      </c>
      <c r="T409" s="4" t="n">
        <v>3560</v>
      </c>
      <c r="U409" s="4" t="n">
        <v>5258</v>
      </c>
      <c r="W409" s="1" t="n">
        <f aca="false">C409/F409</f>
        <v>239.292191435768</v>
      </c>
      <c r="Y409" s="0" t="n">
        <f aca="false">W409&gt;$W$444</f>
        <v>0</v>
      </c>
    </row>
    <row r="410" customFormat="false" ht="15.75" hidden="false" customHeight="false" outlineLevel="0" collapsed="false">
      <c r="A410" s="4" t="n">
        <v>2895730070</v>
      </c>
      <c r="B410" s="4" t="s">
        <v>64</v>
      </c>
      <c r="C410" s="4" t="n">
        <v>925000</v>
      </c>
      <c r="D410" s="4" t="n">
        <v>4</v>
      </c>
      <c r="E410" s="4" t="n">
        <v>2.75</v>
      </c>
      <c r="F410" s="4" t="n">
        <v>3730</v>
      </c>
      <c r="G410" s="4" t="n">
        <v>8014</v>
      </c>
      <c r="H410" s="4" t="n">
        <v>2</v>
      </c>
      <c r="I410" s="4" t="n">
        <v>0</v>
      </c>
      <c r="J410" s="4" t="n">
        <v>0</v>
      </c>
      <c r="K410" s="4" t="n">
        <v>3</v>
      </c>
      <c r="L410" s="4" t="n">
        <v>10</v>
      </c>
      <c r="M410" s="4" t="n">
        <v>3730</v>
      </c>
      <c r="N410" s="4" t="n">
        <v>0</v>
      </c>
      <c r="O410" s="4" t="n">
        <v>2012</v>
      </c>
      <c r="P410" s="4" t="n">
        <v>0</v>
      </c>
      <c r="Q410" s="4" t="n">
        <v>98074</v>
      </c>
      <c r="R410" s="4" t="n">
        <v>47.6036</v>
      </c>
      <c r="S410" s="4" t="n">
        <v>-122059</v>
      </c>
      <c r="T410" s="4" t="n">
        <v>3670</v>
      </c>
      <c r="U410" s="4" t="n">
        <v>8279</v>
      </c>
      <c r="W410" s="1" t="n">
        <f aca="false">C410/F410</f>
        <v>247.98927613941</v>
      </c>
      <c r="Y410" s="0" t="n">
        <f aca="false">W410&gt;$W$444</f>
        <v>0</v>
      </c>
    </row>
    <row r="411" customFormat="false" ht="15.75" hidden="false" customHeight="false" outlineLevel="0" collapsed="false">
      <c r="A411" s="4" t="n">
        <v>1042700060</v>
      </c>
      <c r="B411" s="4" t="s">
        <v>97</v>
      </c>
      <c r="C411" s="4" t="n">
        <v>804995</v>
      </c>
      <c r="D411" s="4" t="n">
        <v>5</v>
      </c>
      <c r="E411" s="4" t="n">
        <v>1.5</v>
      </c>
      <c r="F411" s="4" t="n">
        <v>3360</v>
      </c>
      <c r="G411" s="4" t="n">
        <v>5402</v>
      </c>
      <c r="H411" s="4" t="n">
        <v>2</v>
      </c>
      <c r="I411" s="4" t="n">
        <v>0</v>
      </c>
      <c r="J411" s="4" t="n">
        <v>0</v>
      </c>
      <c r="K411" s="4" t="n">
        <v>3</v>
      </c>
      <c r="L411" s="4" t="n">
        <v>9</v>
      </c>
      <c r="M411" s="4" t="n">
        <v>3360</v>
      </c>
      <c r="N411" s="4" t="n">
        <v>0</v>
      </c>
      <c r="O411" s="4" t="n">
        <v>2014</v>
      </c>
      <c r="P411" s="4" t="n">
        <v>0</v>
      </c>
      <c r="Q411" s="4" t="n">
        <v>98074</v>
      </c>
      <c r="R411" s="4" t="n">
        <v>47.6067</v>
      </c>
      <c r="S411" s="4" t="n">
        <v>-122053</v>
      </c>
      <c r="T411" s="4" t="n">
        <v>3360</v>
      </c>
      <c r="U411" s="4" t="n">
        <v>5415</v>
      </c>
      <c r="W411" s="1" t="n">
        <f aca="false">C411/F411</f>
        <v>239.581845238095</v>
      </c>
      <c r="Y411" s="0" t="n">
        <f aca="false">W411&gt;$W$444</f>
        <v>0</v>
      </c>
    </row>
    <row r="412" customFormat="false" ht="15.75" hidden="false" customHeight="false" outlineLevel="0" collapsed="false">
      <c r="A412" s="4" t="n">
        <v>1042700300</v>
      </c>
      <c r="B412" s="4" t="s">
        <v>107</v>
      </c>
      <c r="C412" s="4" t="n">
        <v>829995</v>
      </c>
      <c r="D412" s="4" t="n">
        <v>5</v>
      </c>
      <c r="E412" s="4" t="n">
        <v>3.25</v>
      </c>
      <c r="F412" s="4" t="n">
        <v>3360</v>
      </c>
      <c r="G412" s="4" t="n">
        <v>6120</v>
      </c>
      <c r="H412" s="4" t="n">
        <v>2</v>
      </c>
      <c r="I412" s="4" t="n">
        <v>0</v>
      </c>
      <c r="J412" s="4" t="n">
        <v>0</v>
      </c>
      <c r="K412" s="4" t="n">
        <v>3</v>
      </c>
      <c r="L412" s="4" t="n">
        <v>9</v>
      </c>
      <c r="M412" s="4" t="n">
        <v>3360</v>
      </c>
      <c r="N412" s="4" t="n">
        <v>0</v>
      </c>
      <c r="O412" s="4" t="n">
        <v>2014</v>
      </c>
      <c r="P412" s="4" t="n">
        <v>0</v>
      </c>
      <c r="Q412" s="4" t="n">
        <v>98074</v>
      </c>
      <c r="R412" s="4" t="n">
        <v>47607</v>
      </c>
      <c r="S412" s="4" t="n">
        <v>-122053</v>
      </c>
      <c r="T412" s="4" t="n">
        <v>3230</v>
      </c>
      <c r="U412" s="4" t="n">
        <v>5398</v>
      </c>
      <c r="W412" s="1" t="n">
        <f aca="false">C412/F412</f>
        <v>247.022321428571</v>
      </c>
      <c r="Y412" s="0" t="n">
        <f aca="false">W412&gt;$W$444</f>
        <v>0</v>
      </c>
    </row>
    <row r="413" customFormat="false" ht="15.75" hidden="false" customHeight="false" outlineLevel="0" collapsed="false">
      <c r="A413" s="4" t="n">
        <v>293070090</v>
      </c>
      <c r="B413" s="4" t="s">
        <v>51</v>
      </c>
      <c r="C413" s="4" t="n">
        <v>859990</v>
      </c>
      <c r="D413" s="4" t="n">
        <v>4</v>
      </c>
      <c r="E413" s="4" t="n">
        <v>2.75</v>
      </c>
      <c r="F413" s="4" t="n">
        <v>3520</v>
      </c>
      <c r="G413" s="4" t="n">
        <v>5500</v>
      </c>
      <c r="H413" s="4" t="n">
        <v>2</v>
      </c>
      <c r="I413" s="4" t="n">
        <v>0</v>
      </c>
      <c r="J413" s="4" t="n">
        <v>0</v>
      </c>
      <c r="K413" s="4" t="n">
        <v>3</v>
      </c>
      <c r="L413" s="4" t="n">
        <v>9</v>
      </c>
      <c r="M413" s="4" t="n">
        <v>3520</v>
      </c>
      <c r="N413" s="4" t="n">
        <v>0</v>
      </c>
      <c r="O413" s="4" t="n">
        <v>2014</v>
      </c>
      <c r="P413" s="4" t="n">
        <v>0</v>
      </c>
      <c r="Q413" s="4" t="n">
        <v>98074</v>
      </c>
      <c r="R413" s="4" t="n">
        <v>47.6181</v>
      </c>
      <c r="S413" s="4" t="n">
        <v>-122056</v>
      </c>
      <c r="T413" s="4" t="n">
        <v>3340</v>
      </c>
      <c r="U413" s="4" t="n">
        <v>5500</v>
      </c>
      <c r="W413" s="1" t="n">
        <f aca="false">C413/F413</f>
        <v>244.315340909091</v>
      </c>
      <c r="Y413" s="0" t="n">
        <f aca="false">W413&gt;$W$444</f>
        <v>0</v>
      </c>
    </row>
    <row r="414" customFormat="false" ht="15.75" hidden="false" customHeight="false" outlineLevel="0" collapsed="false">
      <c r="A414" s="4" t="n">
        <v>2025069140</v>
      </c>
      <c r="B414" s="4" t="s">
        <v>79</v>
      </c>
      <c r="C414" s="4" t="n">
        <f aca="false">1.898*10^6</f>
        <v>1898000</v>
      </c>
      <c r="D414" s="4" t="n">
        <v>3</v>
      </c>
      <c r="E414" s="4" t="n">
        <v>2.5</v>
      </c>
      <c r="F414" s="4" t="n">
        <v>2830</v>
      </c>
      <c r="G414" s="4" t="n">
        <v>4334</v>
      </c>
      <c r="H414" s="4" t="n">
        <v>3</v>
      </c>
      <c r="I414" s="4" t="n">
        <v>1</v>
      </c>
      <c r="J414" s="4" t="n">
        <v>4</v>
      </c>
      <c r="K414" s="4" t="n">
        <v>3</v>
      </c>
      <c r="L414" s="4" t="n">
        <v>10</v>
      </c>
      <c r="M414" s="4" t="n">
        <v>2830</v>
      </c>
      <c r="N414" s="4" t="n">
        <v>0</v>
      </c>
      <c r="O414" s="4" t="n">
        <v>2006</v>
      </c>
      <c r="P414" s="4" t="n">
        <v>0</v>
      </c>
      <c r="Q414" s="4" t="n">
        <v>98074</v>
      </c>
      <c r="R414" s="4" t="n">
        <v>47.6318</v>
      </c>
      <c r="S414" s="4" t="n">
        <v>-122071</v>
      </c>
      <c r="T414" s="4" t="n">
        <v>2830</v>
      </c>
      <c r="U414" s="4" t="n">
        <v>38211</v>
      </c>
      <c r="W414" s="1" t="n">
        <f aca="false">C414/F414</f>
        <v>670.671378091873</v>
      </c>
      <c r="Y414" s="0" t="n">
        <f aca="false">W414&gt;$W$444</f>
        <v>1</v>
      </c>
    </row>
    <row r="415" customFormat="false" ht="15.75" hidden="false" customHeight="false" outlineLevel="0" collapsed="false">
      <c r="A415" s="4" t="n">
        <v>3575305452</v>
      </c>
      <c r="B415" s="4" t="s">
        <v>49</v>
      </c>
      <c r="C415" s="4" t="n">
        <v>635000</v>
      </c>
      <c r="D415" s="4" t="n">
        <v>4</v>
      </c>
      <c r="E415" s="4" t="n">
        <v>2.25</v>
      </c>
      <c r="F415" s="4" t="n">
        <v>2240</v>
      </c>
      <c r="G415" s="4" t="n">
        <v>5000</v>
      </c>
      <c r="H415" s="4" t="n">
        <v>2</v>
      </c>
      <c r="I415" s="4" t="n">
        <v>0</v>
      </c>
      <c r="J415" s="4" t="n">
        <v>0</v>
      </c>
      <c r="K415" s="4" t="n">
        <v>3</v>
      </c>
      <c r="L415" s="4" t="n">
        <v>8</v>
      </c>
      <c r="M415" s="4" t="n">
        <v>2240</v>
      </c>
      <c r="N415" s="4" t="n">
        <v>0</v>
      </c>
      <c r="O415" s="4" t="n">
        <v>2013</v>
      </c>
      <c r="P415" s="4" t="n">
        <v>0</v>
      </c>
      <c r="Q415" s="4" t="n">
        <v>98074</v>
      </c>
      <c r="R415" s="4" t="n">
        <v>47.6212</v>
      </c>
      <c r="S415" s="4" t="n">
        <v>-122058</v>
      </c>
      <c r="T415" s="4" t="n">
        <v>1760</v>
      </c>
      <c r="U415" s="4" t="n">
        <v>7500</v>
      </c>
      <c r="W415" s="1" t="n">
        <f aca="false">C415/F415</f>
        <v>283.482142857143</v>
      </c>
      <c r="Y415" s="0" t="n">
        <f aca="false">W415&gt;$W$444</f>
        <v>1</v>
      </c>
    </row>
    <row r="416" customFormat="false" ht="15.75" hidden="false" customHeight="false" outlineLevel="0" collapsed="false">
      <c r="A416" s="4" t="n">
        <v>2895730280</v>
      </c>
      <c r="B416" s="4" t="s">
        <v>234</v>
      </c>
      <c r="C416" s="4" t="n">
        <v>995000</v>
      </c>
      <c r="D416" s="4" t="n">
        <v>5</v>
      </c>
      <c r="E416" s="4" t="n">
        <v>3.25</v>
      </c>
      <c r="F416" s="4" t="n">
        <v>4130</v>
      </c>
      <c r="G416" s="4" t="n">
        <v>7197</v>
      </c>
      <c r="H416" s="4" t="n">
        <v>2</v>
      </c>
      <c r="I416" s="4" t="n">
        <v>0</v>
      </c>
      <c r="J416" s="4" t="n">
        <v>0</v>
      </c>
      <c r="K416" s="4" t="n">
        <v>3</v>
      </c>
      <c r="L416" s="4" t="n">
        <v>10</v>
      </c>
      <c r="M416" s="4" t="n">
        <v>4130</v>
      </c>
      <c r="N416" s="4" t="n">
        <v>0</v>
      </c>
      <c r="O416" s="4" t="n">
        <v>2012</v>
      </c>
      <c r="P416" s="4" t="n">
        <v>0</v>
      </c>
      <c r="Q416" s="4" t="n">
        <v>98074</v>
      </c>
      <c r="R416" s="4" t="n">
        <v>47.6022</v>
      </c>
      <c r="S416" s="4" t="n">
        <v>-122.06</v>
      </c>
      <c r="T416" s="4" t="n">
        <v>3730</v>
      </c>
      <c r="U416" s="4" t="n">
        <v>7202</v>
      </c>
      <c r="W416" s="1" t="n">
        <f aca="false">C416/F416</f>
        <v>240.9200968523</v>
      </c>
      <c r="Y416" s="0" t="n">
        <f aca="false">W416&gt;$W$444</f>
        <v>0</v>
      </c>
    </row>
    <row r="417" customFormat="false" ht="15.75" hidden="false" customHeight="false" outlineLevel="0" collapsed="false">
      <c r="A417" s="4" t="n">
        <v>8562901100</v>
      </c>
      <c r="B417" s="4" t="s">
        <v>236</v>
      </c>
      <c r="C417" s="4" t="n">
        <v>550000</v>
      </c>
      <c r="D417" s="4" t="n">
        <v>3</v>
      </c>
      <c r="E417" s="4" t="n">
        <v>2.5</v>
      </c>
      <c r="F417" s="4" t="n">
        <v>2430</v>
      </c>
      <c r="G417" s="4" t="n">
        <v>5400</v>
      </c>
      <c r="H417" s="4" t="n">
        <v>2</v>
      </c>
      <c r="I417" s="4" t="n">
        <v>0</v>
      </c>
      <c r="J417" s="4" t="n">
        <v>0</v>
      </c>
      <c r="K417" s="4" t="n">
        <v>3</v>
      </c>
      <c r="L417" s="4" t="n">
        <v>8</v>
      </c>
      <c r="M417" s="4" t="n">
        <v>2430</v>
      </c>
      <c r="N417" s="4" t="n">
        <v>0</v>
      </c>
      <c r="O417" s="4" t="n">
        <v>2007</v>
      </c>
      <c r="P417" s="4" t="n">
        <v>0</v>
      </c>
      <c r="Q417" s="4" t="n">
        <v>98074</v>
      </c>
      <c r="R417" s="4" t="n">
        <v>47.6062</v>
      </c>
      <c r="S417" s="4" t="n">
        <v>-122057</v>
      </c>
      <c r="T417" s="4" t="n">
        <v>2640</v>
      </c>
      <c r="U417" s="4" t="n">
        <v>11990</v>
      </c>
      <c r="W417" s="1" t="n">
        <f aca="false">C417/F417</f>
        <v>226.337448559671</v>
      </c>
      <c r="Y417" s="0" t="n">
        <f aca="false">W417&gt;$W$444</f>
        <v>0</v>
      </c>
    </row>
    <row r="418" customFormat="false" ht="15.75" hidden="false" customHeight="false" outlineLevel="0" collapsed="false">
      <c r="A418" s="4" t="n">
        <v>9206500250</v>
      </c>
      <c r="B418" s="4" t="s">
        <v>141</v>
      </c>
      <c r="C418" s="4" t="n">
        <f aca="false">1.1045*10^6</f>
        <v>1104500</v>
      </c>
      <c r="D418" s="4" t="n">
        <v>4</v>
      </c>
      <c r="E418" s="4" t="n">
        <v>4</v>
      </c>
      <c r="F418" s="4" t="n">
        <v>3770</v>
      </c>
      <c r="G418" s="4" t="n">
        <v>8899</v>
      </c>
      <c r="H418" s="4" t="n">
        <v>2</v>
      </c>
      <c r="I418" s="4" t="n">
        <v>0</v>
      </c>
      <c r="J418" s="4" t="n">
        <v>0</v>
      </c>
      <c r="K418" s="4" t="n">
        <v>3</v>
      </c>
      <c r="L418" s="4" t="n">
        <v>10</v>
      </c>
      <c r="M418" s="4" t="n">
        <v>2940</v>
      </c>
      <c r="N418" s="4" t="n">
        <v>830</v>
      </c>
      <c r="O418" s="4" t="n">
        <v>2006</v>
      </c>
      <c r="P418" s="4" t="n">
        <v>0</v>
      </c>
      <c r="Q418" s="4" t="n">
        <v>98074</v>
      </c>
      <c r="R418" s="4" t="n">
        <v>47.6476</v>
      </c>
      <c r="S418" s="4" t="n">
        <v>-122079</v>
      </c>
      <c r="T418" s="4" t="n">
        <v>3300</v>
      </c>
      <c r="U418" s="4" t="n">
        <v>8308</v>
      </c>
      <c r="W418" s="1" t="n">
        <f aca="false">C418/F418</f>
        <v>292.970822281167</v>
      </c>
      <c r="Y418" s="0" t="n">
        <f aca="false">W418&gt;$W$444</f>
        <v>1</v>
      </c>
    </row>
    <row r="419" customFormat="false" ht="15.75" hidden="false" customHeight="false" outlineLevel="0" collapsed="false">
      <c r="A419" s="4" t="n">
        <v>1042700250</v>
      </c>
      <c r="B419" s="4" t="s">
        <v>107</v>
      </c>
      <c r="C419" s="4" t="n">
        <v>834995</v>
      </c>
      <c r="D419" s="4" t="n">
        <v>5</v>
      </c>
      <c r="E419" s="4" t="n">
        <v>1.5</v>
      </c>
      <c r="F419" s="4" t="n">
        <v>3360</v>
      </c>
      <c r="G419" s="4" t="n">
        <v>5225</v>
      </c>
      <c r="H419" s="4" t="n">
        <v>2</v>
      </c>
      <c r="I419" s="4" t="n">
        <v>0</v>
      </c>
      <c r="J419" s="4" t="n">
        <v>0</v>
      </c>
      <c r="K419" s="4" t="n">
        <v>3</v>
      </c>
      <c r="L419" s="4" t="n">
        <v>9</v>
      </c>
      <c r="M419" s="4" t="n">
        <v>3360</v>
      </c>
      <c r="N419" s="4" t="n">
        <v>0</v>
      </c>
      <c r="O419" s="4" t="n">
        <v>2014</v>
      </c>
      <c r="P419" s="4" t="n">
        <v>0</v>
      </c>
      <c r="Q419" s="4" t="n">
        <v>98074</v>
      </c>
      <c r="R419" s="4" t="n">
        <v>47.6072</v>
      </c>
      <c r="S419" s="4" t="n">
        <v>-122053</v>
      </c>
      <c r="T419" s="4" t="n">
        <v>3230</v>
      </c>
      <c r="U419" s="4" t="n">
        <v>5368</v>
      </c>
      <c r="W419" s="1" t="n">
        <f aca="false">C419/F419</f>
        <v>248.510416666667</v>
      </c>
      <c r="Y419" s="0" t="n">
        <f aca="false">W419&gt;$W$444</f>
        <v>0</v>
      </c>
    </row>
    <row r="420" customFormat="false" ht="15.75" hidden="false" customHeight="false" outlineLevel="0" collapsed="false">
      <c r="A420" s="4" t="n">
        <v>293070010</v>
      </c>
      <c r="B420" s="4" t="s">
        <v>237</v>
      </c>
      <c r="C420" s="4" t="n">
        <v>849990</v>
      </c>
      <c r="D420" s="4" t="n">
        <v>4</v>
      </c>
      <c r="E420" s="4" t="n">
        <v>2.75</v>
      </c>
      <c r="F420" s="4" t="n">
        <v>3300</v>
      </c>
      <c r="G420" s="4" t="n">
        <v>4987</v>
      </c>
      <c r="H420" s="4" t="n">
        <v>2</v>
      </c>
      <c r="I420" s="4" t="n">
        <v>0</v>
      </c>
      <c r="J420" s="4" t="n">
        <v>0</v>
      </c>
      <c r="K420" s="4" t="n">
        <v>3</v>
      </c>
      <c r="L420" s="4" t="n">
        <v>9</v>
      </c>
      <c r="M420" s="4" t="n">
        <v>3300</v>
      </c>
      <c r="N420" s="4" t="n">
        <v>0</v>
      </c>
      <c r="O420" s="4" t="n">
        <v>2014</v>
      </c>
      <c r="P420" s="4" t="n">
        <v>0</v>
      </c>
      <c r="Q420" s="4" t="n">
        <v>98074</v>
      </c>
      <c r="R420" s="4" t="n">
        <v>47.6175</v>
      </c>
      <c r="S420" s="4" t="n">
        <v>-122056</v>
      </c>
      <c r="T420" s="4" t="n">
        <v>3520</v>
      </c>
      <c r="U420" s="4" t="n">
        <v>5453</v>
      </c>
      <c r="W420" s="1" t="n">
        <f aca="false">C420/F420</f>
        <v>257.572727272727</v>
      </c>
      <c r="Y420" s="0" t="n">
        <f aca="false">W420&gt;$W$444</f>
        <v>0</v>
      </c>
    </row>
    <row r="421" customFormat="false" ht="15.75" hidden="false" customHeight="false" outlineLevel="0" collapsed="false">
      <c r="A421" s="4" t="n">
        <v>1853080840</v>
      </c>
      <c r="B421" s="4" t="s">
        <v>44</v>
      </c>
      <c r="C421" s="4" t="n">
        <v>889950</v>
      </c>
      <c r="D421" s="4" t="n">
        <v>5</v>
      </c>
      <c r="E421" s="4" t="n">
        <v>3.5</v>
      </c>
      <c r="F421" s="4" t="n">
        <v>3700</v>
      </c>
      <c r="G421" s="4" t="n">
        <v>7055</v>
      </c>
      <c r="H421" s="4" t="n">
        <v>2</v>
      </c>
      <c r="I421" s="4" t="n">
        <v>0</v>
      </c>
      <c r="J421" s="4" t="n">
        <v>0</v>
      </c>
      <c r="K421" s="4" t="n">
        <v>3</v>
      </c>
      <c r="L421" s="4" t="n">
        <v>9</v>
      </c>
      <c r="M421" s="4" t="n">
        <v>3700</v>
      </c>
      <c r="N421" s="4" t="n">
        <v>0</v>
      </c>
      <c r="O421" s="4" t="n">
        <v>2014</v>
      </c>
      <c r="P421" s="4" t="n">
        <v>0</v>
      </c>
      <c r="Q421" s="4" t="n">
        <v>98074</v>
      </c>
      <c r="R421" s="4" t="n">
        <v>47.5929</v>
      </c>
      <c r="S421" s="4" t="n">
        <v>-122057</v>
      </c>
      <c r="T421" s="4" t="n">
        <v>3170</v>
      </c>
      <c r="U421" s="4" t="n">
        <v>6527</v>
      </c>
      <c r="W421" s="1" t="n">
        <f aca="false">C421/F421</f>
        <v>240.527027027027</v>
      </c>
      <c r="Y421" s="0" t="n">
        <f aca="false">W421&gt;$W$444</f>
        <v>0</v>
      </c>
    </row>
    <row r="422" customFormat="false" ht="15.75" hidden="false" customHeight="false" outlineLevel="0" collapsed="false">
      <c r="A422" s="4" t="n">
        <v>2895730540</v>
      </c>
      <c r="B422" s="4" t="s">
        <v>70</v>
      </c>
      <c r="C422" s="4" t="n">
        <v>929000</v>
      </c>
      <c r="D422" s="4" t="n">
        <v>5</v>
      </c>
      <c r="E422" s="4" t="n">
        <v>3.25</v>
      </c>
      <c r="F422" s="4" t="n">
        <v>4150</v>
      </c>
      <c r="G422" s="4" t="n">
        <v>7100</v>
      </c>
      <c r="H422" s="4" t="n">
        <v>2</v>
      </c>
      <c r="I422" s="4" t="n">
        <v>0</v>
      </c>
      <c r="J422" s="4" t="n">
        <v>0</v>
      </c>
      <c r="K422" s="4" t="n">
        <v>3</v>
      </c>
      <c r="L422" s="4" t="n">
        <v>10</v>
      </c>
      <c r="M422" s="4" t="n">
        <v>4150</v>
      </c>
      <c r="N422" s="4" t="n">
        <v>0</v>
      </c>
      <c r="O422" s="4" t="n">
        <v>2013</v>
      </c>
      <c r="P422" s="4" t="n">
        <v>0</v>
      </c>
      <c r="Q422" s="4" t="n">
        <v>98074</v>
      </c>
      <c r="R422" s="4" t="n">
        <v>47.6026</v>
      </c>
      <c r="S422" s="4" t="n">
        <v>-122.06</v>
      </c>
      <c r="T422" s="4" t="n">
        <v>3560</v>
      </c>
      <c r="U422" s="4" t="n">
        <v>7214</v>
      </c>
      <c r="W422" s="1" t="n">
        <f aca="false">C422/F422</f>
        <v>223.855421686747</v>
      </c>
      <c r="Y422" s="0" t="n">
        <f aca="false">W422&gt;$W$444</f>
        <v>0</v>
      </c>
    </row>
    <row r="423" customFormat="false" ht="15.75" hidden="false" customHeight="false" outlineLevel="0" collapsed="false">
      <c r="A423" s="4" t="n">
        <v>1853080850</v>
      </c>
      <c r="B423" s="4" t="s">
        <v>131</v>
      </c>
      <c r="C423" s="4" t="n">
        <v>837219</v>
      </c>
      <c r="D423" s="4" t="n">
        <v>5</v>
      </c>
      <c r="E423" s="4" t="n">
        <v>2.75</v>
      </c>
      <c r="F423" s="4" t="n">
        <v>3030</v>
      </c>
      <c r="G423" s="4" t="n">
        <v>7679</v>
      </c>
      <c r="H423" s="4" t="n">
        <v>2</v>
      </c>
      <c r="I423" s="4" t="n">
        <v>0</v>
      </c>
      <c r="J423" s="4" t="n">
        <v>0</v>
      </c>
      <c r="K423" s="4" t="n">
        <v>3</v>
      </c>
      <c r="L423" s="4" t="n">
        <v>9</v>
      </c>
      <c r="M423" s="4" t="n">
        <v>3030</v>
      </c>
      <c r="N423" s="4" t="n">
        <v>0</v>
      </c>
      <c r="O423" s="4" t="n">
        <v>2014</v>
      </c>
      <c r="P423" s="4" t="n">
        <v>0</v>
      </c>
      <c r="Q423" s="4" t="n">
        <v>98074</v>
      </c>
      <c r="R423" s="4" t="n">
        <v>47593</v>
      </c>
      <c r="S423" s="4" t="n">
        <v>-122057</v>
      </c>
      <c r="T423" s="4" t="n">
        <v>3080</v>
      </c>
      <c r="U423" s="4" t="n">
        <v>6341</v>
      </c>
      <c r="W423" s="1" t="n">
        <f aca="false">C423/F423</f>
        <v>276.309900990099</v>
      </c>
      <c r="Y423" s="0" t="n">
        <f aca="false">W423&gt;$W$444</f>
        <v>1</v>
      </c>
    </row>
    <row r="424" customFormat="false" ht="15.75" hidden="false" customHeight="false" outlineLevel="0" collapsed="false">
      <c r="A424" s="4" t="n">
        <v>1042700270</v>
      </c>
      <c r="B424" s="4" t="s">
        <v>134</v>
      </c>
      <c r="C424" s="4" t="n">
        <v>852880</v>
      </c>
      <c r="D424" s="4" t="n">
        <v>4</v>
      </c>
      <c r="E424" s="4" t="n">
        <v>3.25</v>
      </c>
      <c r="F424" s="4" t="n">
        <v>3450</v>
      </c>
      <c r="G424" s="4" t="n">
        <v>6184</v>
      </c>
      <c r="H424" s="4" t="n">
        <v>2</v>
      </c>
      <c r="I424" s="4" t="n">
        <v>0</v>
      </c>
      <c r="J424" s="4" t="n">
        <v>0</v>
      </c>
      <c r="K424" s="4" t="n">
        <v>3</v>
      </c>
      <c r="L424" s="4" t="n">
        <v>9</v>
      </c>
      <c r="M424" s="4" t="n">
        <v>3450</v>
      </c>
      <c r="N424" s="4" t="n">
        <v>0</v>
      </c>
      <c r="O424" s="4" t="n">
        <v>2014</v>
      </c>
      <c r="P424" s="4" t="n">
        <v>0</v>
      </c>
      <c r="Q424" s="4" t="n">
        <v>98074</v>
      </c>
      <c r="R424" s="4" t="n">
        <v>47.6072</v>
      </c>
      <c r="S424" s="4" t="n">
        <v>-122054</v>
      </c>
      <c r="T424" s="4" t="n">
        <v>3020</v>
      </c>
      <c r="U424" s="4" t="n">
        <v>5369</v>
      </c>
      <c r="W424" s="1" t="n">
        <f aca="false">C424/F424</f>
        <v>247.211594202899</v>
      </c>
      <c r="Y424" s="0" t="n">
        <f aca="false">W424&gt;$W$444</f>
        <v>0</v>
      </c>
    </row>
    <row r="425" customFormat="false" ht="15.75" hidden="false" customHeight="false" outlineLevel="0" collapsed="false">
      <c r="A425" s="4" t="n">
        <v>2862500070</v>
      </c>
      <c r="B425" s="4" t="s">
        <v>108</v>
      </c>
      <c r="C425" s="4" t="n">
        <v>859950</v>
      </c>
      <c r="D425" s="4" t="n">
        <v>6</v>
      </c>
      <c r="E425" s="4" t="n">
        <v>4</v>
      </c>
      <c r="F425" s="4" t="n">
        <v>3180</v>
      </c>
      <c r="G425" s="4" t="n">
        <v>6551</v>
      </c>
      <c r="H425" s="4" t="n">
        <v>2</v>
      </c>
      <c r="I425" s="4" t="n">
        <v>0</v>
      </c>
      <c r="J425" s="4" t="n">
        <v>0</v>
      </c>
      <c r="K425" s="4" t="n">
        <v>3</v>
      </c>
      <c r="L425" s="4" t="n">
        <v>9</v>
      </c>
      <c r="M425" s="4" t="n">
        <v>3180</v>
      </c>
      <c r="N425" s="4" t="n">
        <v>0</v>
      </c>
      <c r="O425" s="4" t="n">
        <v>2014</v>
      </c>
      <c r="P425" s="4" t="n">
        <v>0</v>
      </c>
      <c r="Q425" s="4" t="n">
        <v>98074</v>
      </c>
      <c r="R425" s="4" t="n">
        <v>47.6236</v>
      </c>
      <c r="S425" s="4" t="n">
        <v>-122023</v>
      </c>
      <c r="T425" s="4" t="n">
        <v>3230</v>
      </c>
      <c r="U425" s="4" t="n">
        <v>7602</v>
      </c>
      <c r="W425" s="1" t="n">
        <f aca="false">C425/F425</f>
        <v>270.424528301887</v>
      </c>
      <c r="Y425" s="0" t="n">
        <f aca="false">W425&gt;$W$444</f>
        <v>1</v>
      </c>
    </row>
    <row r="426" customFormat="false" ht="15.75" hidden="false" customHeight="false" outlineLevel="0" collapsed="false">
      <c r="A426" s="4" t="n">
        <v>293070270</v>
      </c>
      <c r="B426" s="4" t="s">
        <v>42</v>
      </c>
      <c r="C426" s="4" t="n">
        <v>922755</v>
      </c>
      <c r="D426" s="4" t="n">
        <v>4</v>
      </c>
      <c r="E426" s="4" t="n">
        <v>3.5</v>
      </c>
      <c r="F426" s="4" t="n">
        <v>3560</v>
      </c>
      <c r="G426" s="4" t="n">
        <v>4951</v>
      </c>
      <c r="H426" s="4" t="n">
        <v>2</v>
      </c>
      <c r="I426" s="4" t="n">
        <v>0</v>
      </c>
      <c r="J426" s="4" t="n">
        <v>0</v>
      </c>
      <c r="K426" s="4" t="n">
        <v>3</v>
      </c>
      <c r="L426" s="4" t="n">
        <v>9</v>
      </c>
      <c r="M426" s="4" t="n">
        <v>3560</v>
      </c>
      <c r="N426" s="4" t="n">
        <v>0</v>
      </c>
      <c r="O426" s="4" t="n">
        <v>2014</v>
      </c>
      <c r="P426" s="4" t="n">
        <v>0</v>
      </c>
      <c r="Q426" s="4" t="n">
        <v>98074</v>
      </c>
      <c r="R426" s="4" t="n">
        <v>47.6178</v>
      </c>
      <c r="S426" s="4" t="n">
        <v>-122055</v>
      </c>
      <c r="T426" s="4" t="n">
        <v>3540</v>
      </c>
      <c r="U426" s="4" t="n">
        <v>5500</v>
      </c>
      <c r="W426" s="1" t="n">
        <f aca="false">C426/F426</f>
        <v>259.200842696629</v>
      </c>
      <c r="Y426" s="0" t="n">
        <f aca="false">W426&gt;$W$444</f>
        <v>0</v>
      </c>
    </row>
    <row r="427" customFormat="false" ht="15.75" hidden="false" customHeight="false" outlineLevel="0" collapsed="false">
      <c r="A427" s="4" t="n">
        <v>6791900260</v>
      </c>
      <c r="B427" s="4" t="s">
        <v>39</v>
      </c>
      <c r="C427" s="4" t="n">
        <v>760005</v>
      </c>
      <c r="D427" s="4" t="n">
        <v>4</v>
      </c>
      <c r="E427" s="4" t="n">
        <v>2.75</v>
      </c>
      <c r="F427" s="4" t="n">
        <v>3090</v>
      </c>
      <c r="G427" s="4" t="n">
        <v>5859</v>
      </c>
      <c r="H427" s="4" t="n">
        <v>2</v>
      </c>
      <c r="I427" s="4" t="n">
        <v>0</v>
      </c>
      <c r="J427" s="4" t="n">
        <v>0</v>
      </c>
      <c r="K427" s="4" t="n">
        <v>3</v>
      </c>
      <c r="L427" s="4" t="n">
        <v>9</v>
      </c>
      <c r="M427" s="4" t="n">
        <v>3090</v>
      </c>
      <c r="N427" s="4" t="n">
        <v>0</v>
      </c>
      <c r="O427" s="4" t="n">
        <v>2010</v>
      </c>
      <c r="P427" s="4" t="n">
        <v>0</v>
      </c>
      <c r="Q427" s="4" t="n">
        <v>98074</v>
      </c>
      <c r="R427" s="4" t="n">
        <v>47.6057</v>
      </c>
      <c r="S427" s="4" t="n">
        <v>-122047</v>
      </c>
      <c r="T427" s="4" t="n">
        <v>2960</v>
      </c>
      <c r="U427" s="4" t="n">
        <v>5250</v>
      </c>
      <c r="W427" s="1" t="n">
        <f aca="false">C427/F427</f>
        <v>245.956310679612</v>
      </c>
      <c r="Y427" s="0" t="n">
        <f aca="false">W427&gt;$W$444</f>
        <v>0</v>
      </c>
    </row>
    <row r="428" customFormat="false" ht="15.75" hidden="false" customHeight="false" outlineLevel="0" collapsed="false">
      <c r="A428" s="4" t="n">
        <v>3425069117</v>
      </c>
      <c r="B428" s="4" t="s">
        <v>234</v>
      </c>
      <c r="C428" s="4" t="n">
        <f aca="false">1.275*10^6</f>
        <v>1275000</v>
      </c>
      <c r="D428" s="4" t="n">
        <v>6</v>
      </c>
      <c r="E428" s="4" t="n">
        <v>5.25</v>
      </c>
      <c r="F428" s="4" t="n">
        <v>6160</v>
      </c>
      <c r="G428" s="4" t="n">
        <v>27490</v>
      </c>
      <c r="H428" s="4" t="n">
        <v>2</v>
      </c>
      <c r="I428" s="4" t="n">
        <v>0</v>
      </c>
      <c r="J428" s="4" t="n">
        <v>0</v>
      </c>
      <c r="K428" s="4" t="n">
        <v>3</v>
      </c>
      <c r="L428" s="4" t="n">
        <v>11</v>
      </c>
      <c r="M428" s="4" t="n">
        <v>4040</v>
      </c>
      <c r="N428" s="4" t="n">
        <v>2120</v>
      </c>
      <c r="O428" s="4" t="n">
        <v>2007</v>
      </c>
      <c r="P428" s="4" t="n">
        <v>0</v>
      </c>
      <c r="Q428" s="4" t="n">
        <v>98074</v>
      </c>
      <c r="R428" s="4" t="n">
        <v>47.6094</v>
      </c>
      <c r="S428" s="4" t="n">
        <v>-122023</v>
      </c>
      <c r="T428" s="4" t="n">
        <v>4225</v>
      </c>
      <c r="U428" s="4" t="n">
        <v>9100</v>
      </c>
      <c r="W428" s="1" t="n">
        <f aca="false">C428/F428</f>
        <v>206.980519480519</v>
      </c>
      <c r="Y428" s="0" t="n">
        <f aca="false">W428&gt;$W$444</f>
        <v>0</v>
      </c>
    </row>
    <row r="429" customFormat="false" ht="15.75" hidden="false" customHeight="false" outlineLevel="0" collapsed="false">
      <c r="A429" s="4" t="n">
        <v>2225069036</v>
      </c>
      <c r="B429" s="4" t="s">
        <v>77</v>
      </c>
      <c r="C429" s="4" t="n">
        <v>925000</v>
      </c>
      <c r="D429" s="4" t="n">
        <v>4</v>
      </c>
      <c r="E429" s="4" t="n">
        <v>3.25</v>
      </c>
      <c r="F429" s="4" t="n">
        <v>3640</v>
      </c>
      <c r="G429" s="4" t="n">
        <v>60086</v>
      </c>
      <c r="H429" s="4" t="n">
        <v>2</v>
      </c>
      <c r="I429" s="4" t="n">
        <v>0</v>
      </c>
      <c r="J429" s="4" t="n">
        <v>0</v>
      </c>
      <c r="K429" s="4" t="n">
        <v>3</v>
      </c>
      <c r="L429" s="4" t="n">
        <v>10</v>
      </c>
      <c r="M429" s="4" t="n">
        <v>3640</v>
      </c>
      <c r="N429" s="4" t="n">
        <v>0</v>
      </c>
      <c r="O429" s="4" t="n">
        <v>2005</v>
      </c>
      <c r="P429" s="4" t="n">
        <v>0</v>
      </c>
      <c r="Q429" s="4" t="n">
        <v>98074</v>
      </c>
      <c r="R429" s="4" t="n">
        <v>47.6328</v>
      </c>
      <c r="S429" s="4" t="n">
        <v>-122016</v>
      </c>
      <c r="T429" s="4" t="n">
        <v>2900</v>
      </c>
      <c r="U429" s="4" t="n">
        <v>51721</v>
      </c>
      <c r="W429" s="1" t="n">
        <f aca="false">C429/F429</f>
        <v>254.120879120879</v>
      </c>
      <c r="Y429" s="0" t="n">
        <f aca="false">W429&gt;$W$444</f>
        <v>0</v>
      </c>
    </row>
    <row r="430" customFormat="false" ht="15.75" hidden="false" customHeight="false" outlineLevel="0" collapsed="false">
      <c r="A430" s="4" t="n">
        <v>3575305485</v>
      </c>
      <c r="B430" s="4" t="s">
        <v>148</v>
      </c>
      <c r="C430" s="4" t="n">
        <v>409000</v>
      </c>
      <c r="D430" s="4" t="n">
        <v>3</v>
      </c>
      <c r="E430" s="4" t="n">
        <v>2.5</v>
      </c>
      <c r="F430" s="4" t="n">
        <v>1890</v>
      </c>
      <c r="G430" s="4" t="n">
        <v>6500</v>
      </c>
      <c r="H430" s="4" t="n">
        <v>2</v>
      </c>
      <c r="I430" s="4" t="n">
        <v>0</v>
      </c>
      <c r="J430" s="4" t="n">
        <v>0</v>
      </c>
      <c r="K430" s="4" t="n">
        <v>3</v>
      </c>
      <c r="L430" s="4" t="n">
        <v>7</v>
      </c>
      <c r="M430" s="4" t="n">
        <v>1890</v>
      </c>
      <c r="N430" s="4" t="n">
        <v>0</v>
      </c>
      <c r="O430" s="4" t="n">
        <v>2012</v>
      </c>
      <c r="P430" s="4" t="n">
        <v>0</v>
      </c>
      <c r="Q430" s="4" t="n">
        <v>98074</v>
      </c>
      <c r="R430" s="4" t="n">
        <v>47.6225</v>
      </c>
      <c r="S430" s="4" t="n">
        <v>-122058</v>
      </c>
      <c r="T430" s="4" t="n">
        <v>2340</v>
      </c>
      <c r="U430" s="4" t="n">
        <v>7500</v>
      </c>
      <c r="W430" s="1" t="n">
        <f aca="false">C430/F430</f>
        <v>216.402116402116</v>
      </c>
      <c r="Y430" s="0" t="n">
        <f aca="false">W430&gt;$W$444</f>
        <v>0</v>
      </c>
    </row>
    <row r="431" customFormat="false" ht="15.75" hidden="false" customHeight="false" outlineLevel="0" collapsed="false">
      <c r="A431" s="4" t="n">
        <v>293070120</v>
      </c>
      <c r="B431" s="4" t="s">
        <v>115</v>
      </c>
      <c r="C431" s="4" t="n">
        <v>888990</v>
      </c>
      <c r="D431" s="4" t="n">
        <v>4</v>
      </c>
      <c r="E431" s="4" t="n">
        <v>2.75</v>
      </c>
      <c r="F431" s="4" t="n">
        <v>3540</v>
      </c>
      <c r="G431" s="4" t="n">
        <v>5500</v>
      </c>
      <c r="H431" s="4" t="n">
        <v>2</v>
      </c>
      <c r="I431" s="4" t="n">
        <v>0</v>
      </c>
      <c r="J431" s="4" t="n">
        <v>0</v>
      </c>
      <c r="K431" s="4" t="n">
        <v>3</v>
      </c>
      <c r="L431" s="4" t="n">
        <v>9</v>
      </c>
      <c r="M431" s="4" t="n">
        <v>3540</v>
      </c>
      <c r="N431" s="4" t="n">
        <v>0</v>
      </c>
      <c r="O431" s="4" t="n">
        <v>2014</v>
      </c>
      <c r="P431" s="4" t="n">
        <v>0</v>
      </c>
      <c r="Q431" s="4" t="n">
        <v>98074</v>
      </c>
      <c r="R431" s="4" t="n">
        <v>47.6181</v>
      </c>
      <c r="S431" s="4" t="n">
        <v>-122056</v>
      </c>
      <c r="T431" s="4" t="n">
        <v>3540</v>
      </c>
      <c r="U431" s="4" t="n">
        <v>5500</v>
      </c>
      <c r="W431" s="1" t="n">
        <f aca="false">C431/F431</f>
        <v>251.127118644068</v>
      </c>
      <c r="Y431" s="0" t="n">
        <f aca="false">W431&gt;$W$444</f>
        <v>0</v>
      </c>
    </row>
    <row r="432" customFormat="false" ht="15.75" hidden="false" customHeight="false" outlineLevel="0" collapsed="false">
      <c r="A432" s="4" t="n">
        <v>8562900430</v>
      </c>
      <c r="B432" s="4" t="s">
        <v>63</v>
      </c>
      <c r="C432" s="4" t="n">
        <v>800000</v>
      </c>
      <c r="D432" s="4" t="n">
        <v>4</v>
      </c>
      <c r="E432" s="4" t="n">
        <v>2.5</v>
      </c>
      <c r="F432" s="4" t="n">
        <v>3691</v>
      </c>
      <c r="G432" s="4" t="n">
        <v>11088</v>
      </c>
      <c r="H432" s="4" t="n">
        <v>2</v>
      </c>
      <c r="I432" s="4" t="n">
        <v>0</v>
      </c>
      <c r="J432" s="4" t="n">
        <v>1</v>
      </c>
      <c r="K432" s="4" t="n">
        <v>3</v>
      </c>
      <c r="L432" s="4" t="n">
        <v>8</v>
      </c>
      <c r="M432" s="4" t="n">
        <v>3691</v>
      </c>
      <c r="N432" s="4" t="n">
        <v>0</v>
      </c>
      <c r="O432" s="4" t="n">
        <v>2013</v>
      </c>
      <c r="P432" s="4" t="n">
        <v>0</v>
      </c>
      <c r="Q432" s="4" t="n">
        <v>98074</v>
      </c>
      <c r="R432" s="4" t="n">
        <v>47.6122</v>
      </c>
      <c r="S432" s="4" t="n">
        <v>-122059</v>
      </c>
      <c r="T432" s="4" t="n">
        <v>3190</v>
      </c>
      <c r="U432" s="4" t="n">
        <v>11270</v>
      </c>
      <c r="W432" s="1" t="n">
        <f aca="false">C432/F432</f>
        <v>216.743429964779</v>
      </c>
      <c r="Y432" s="0" t="n">
        <f aca="false">W432&gt;$W$444</f>
        <v>0</v>
      </c>
    </row>
    <row r="433" customFormat="false" ht="15.75" hidden="false" customHeight="false" outlineLevel="0" collapsed="false">
      <c r="A433" s="4" t="n">
        <v>1042700050</v>
      </c>
      <c r="B433" s="4" t="s">
        <v>52</v>
      </c>
      <c r="C433" s="4" t="n">
        <v>769995</v>
      </c>
      <c r="D433" s="4" t="n">
        <v>5</v>
      </c>
      <c r="E433" s="4" t="n">
        <v>2.75</v>
      </c>
      <c r="F433" s="4" t="n">
        <v>3010</v>
      </c>
      <c r="G433" s="4" t="n">
        <v>5398</v>
      </c>
      <c r="H433" s="4" t="n">
        <v>2</v>
      </c>
      <c r="I433" s="4" t="n">
        <v>0</v>
      </c>
      <c r="J433" s="4" t="n">
        <v>0</v>
      </c>
      <c r="K433" s="4" t="n">
        <v>3</v>
      </c>
      <c r="L433" s="4" t="n">
        <v>9</v>
      </c>
      <c r="M433" s="4" t="n">
        <v>3010</v>
      </c>
      <c r="N433" s="4" t="n">
        <v>0</v>
      </c>
      <c r="O433" s="4" t="n">
        <v>2014</v>
      </c>
      <c r="P433" s="4" t="n">
        <v>0</v>
      </c>
      <c r="Q433" s="4" t="n">
        <v>98074</v>
      </c>
      <c r="R433" s="4" t="n">
        <v>47.6067</v>
      </c>
      <c r="S433" s="4" t="n">
        <v>-122053</v>
      </c>
      <c r="T433" s="4" t="n">
        <v>3360</v>
      </c>
      <c r="U433" s="4" t="n">
        <v>5407</v>
      </c>
      <c r="W433" s="1" t="n">
        <f aca="false">C433/F433</f>
        <v>255.812292358804</v>
      </c>
      <c r="Y433" s="0" t="n">
        <f aca="false">W433&gt;$W$444</f>
        <v>0</v>
      </c>
    </row>
    <row r="434" customFormat="false" ht="15.75" hidden="false" customHeight="false" outlineLevel="0" collapsed="false">
      <c r="A434" s="4" t="n">
        <v>1042700290</v>
      </c>
      <c r="B434" s="4" t="s">
        <v>107</v>
      </c>
      <c r="C434" s="4" t="n">
        <v>864327</v>
      </c>
      <c r="D434" s="4" t="n">
        <v>5</v>
      </c>
      <c r="E434" s="4" t="n">
        <v>3.25</v>
      </c>
      <c r="F434" s="4" t="n">
        <v>3480</v>
      </c>
      <c r="G434" s="4" t="n">
        <v>6507</v>
      </c>
      <c r="H434" s="4" t="n">
        <v>2</v>
      </c>
      <c r="I434" s="4" t="n">
        <v>0</v>
      </c>
      <c r="J434" s="4" t="n">
        <v>0</v>
      </c>
      <c r="K434" s="4" t="n">
        <v>3</v>
      </c>
      <c r="L434" s="4" t="n">
        <v>9</v>
      </c>
      <c r="M434" s="4" t="n">
        <v>3480</v>
      </c>
      <c r="N434" s="4" t="n">
        <v>0</v>
      </c>
      <c r="O434" s="4" t="n">
        <v>2014</v>
      </c>
      <c r="P434" s="4" t="n">
        <v>0</v>
      </c>
      <c r="Q434" s="4" t="n">
        <v>98074</v>
      </c>
      <c r="R434" s="4" t="n">
        <v>47607</v>
      </c>
      <c r="S434" s="4" t="n">
        <v>-122053</v>
      </c>
      <c r="T434" s="4" t="n">
        <v>3360</v>
      </c>
      <c r="U434" s="4" t="n">
        <v>5398</v>
      </c>
      <c r="W434" s="1" t="n">
        <f aca="false">C434/F434</f>
        <v>248.369827586207</v>
      </c>
      <c r="Y434" s="0" t="n">
        <f aca="false">W434&gt;$W$444</f>
        <v>0</v>
      </c>
    </row>
    <row r="435" customFormat="false" ht="15.75" hidden="false" customHeight="false" outlineLevel="0" collapsed="false">
      <c r="A435" s="4" t="n">
        <v>1042700080</v>
      </c>
      <c r="B435" s="4" t="s">
        <v>160</v>
      </c>
      <c r="C435" s="4" t="n">
        <v>831548</v>
      </c>
      <c r="D435" s="4" t="n">
        <v>5</v>
      </c>
      <c r="E435" s="4" t="n">
        <v>2.75</v>
      </c>
      <c r="F435" s="4" t="n">
        <v>3010</v>
      </c>
      <c r="G435" s="4" t="n">
        <v>4919</v>
      </c>
      <c r="H435" s="4" t="n">
        <v>2</v>
      </c>
      <c r="I435" s="4" t="n">
        <v>0</v>
      </c>
      <c r="J435" s="4" t="n">
        <v>0</v>
      </c>
      <c r="K435" s="4" t="n">
        <v>3</v>
      </c>
      <c r="L435" s="4" t="n">
        <v>9</v>
      </c>
      <c r="M435" s="4" t="n">
        <v>3010</v>
      </c>
      <c r="N435" s="4" t="n">
        <v>0</v>
      </c>
      <c r="O435" s="4" t="n">
        <v>2014</v>
      </c>
      <c r="P435" s="4" t="n">
        <v>0</v>
      </c>
      <c r="Q435" s="4" t="n">
        <v>98074</v>
      </c>
      <c r="R435" s="4" t="n">
        <v>47.6067</v>
      </c>
      <c r="S435" s="4" t="n">
        <v>-122052</v>
      </c>
      <c r="T435" s="4" t="n">
        <v>3230</v>
      </c>
      <c r="U435" s="4" t="n">
        <v>5415</v>
      </c>
      <c r="W435" s="1" t="n">
        <f aca="false">C435/F435</f>
        <v>276.261794019934</v>
      </c>
      <c r="Y435" s="0" t="n">
        <f aca="false">W435&gt;$W$444</f>
        <v>1</v>
      </c>
    </row>
    <row r="436" customFormat="false" ht="15.75" hidden="false" customHeight="false" outlineLevel="0" collapsed="false">
      <c r="A436" s="4" t="n">
        <v>2862500190</v>
      </c>
      <c r="B436" s="4" t="s">
        <v>162</v>
      </c>
      <c r="C436" s="4" t="n">
        <v>895950</v>
      </c>
      <c r="D436" s="4" t="n">
        <v>5</v>
      </c>
      <c r="E436" s="4" t="n">
        <v>2.75</v>
      </c>
      <c r="F436" s="4" t="n">
        <v>3180</v>
      </c>
      <c r="G436" s="4" t="n">
        <v>9255</v>
      </c>
      <c r="H436" s="4" t="n">
        <v>2</v>
      </c>
      <c r="I436" s="4" t="n">
        <v>0</v>
      </c>
      <c r="J436" s="4" t="n">
        <v>0</v>
      </c>
      <c r="K436" s="4" t="n">
        <v>3</v>
      </c>
      <c r="L436" s="4" t="n">
        <v>9</v>
      </c>
      <c r="M436" s="4" t="n">
        <v>3180</v>
      </c>
      <c r="N436" s="4" t="n">
        <v>0</v>
      </c>
      <c r="O436" s="4" t="n">
        <v>2014</v>
      </c>
      <c r="P436" s="4" t="n">
        <v>0</v>
      </c>
      <c r="Q436" s="4" t="n">
        <v>98074</v>
      </c>
      <c r="R436" s="4" t="n">
        <v>47.6232</v>
      </c>
      <c r="S436" s="4" t="n">
        <v>-122023</v>
      </c>
      <c r="T436" s="4" t="n">
        <v>3180</v>
      </c>
      <c r="U436" s="4" t="n">
        <v>7782</v>
      </c>
      <c r="W436" s="1" t="n">
        <f aca="false">C436/F436</f>
        <v>281.745283018868</v>
      </c>
      <c r="Y436" s="0" t="n">
        <f aca="false">W436&gt;$W$444</f>
        <v>1</v>
      </c>
    </row>
    <row r="437" customFormat="false" ht="15.75" hidden="false" customHeight="false" outlineLevel="0" collapsed="false">
      <c r="A437" s="4" t="n">
        <v>1853080130</v>
      </c>
      <c r="B437" s="4" t="s">
        <v>142</v>
      </c>
      <c r="C437" s="4" t="n">
        <v>924000</v>
      </c>
      <c r="D437" s="4" t="n">
        <v>5</v>
      </c>
      <c r="E437" s="4" t="n">
        <v>2.75</v>
      </c>
      <c r="F437" s="4" t="n">
        <v>3210</v>
      </c>
      <c r="G437" s="4" t="n">
        <v>8001</v>
      </c>
      <c r="H437" s="4" t="n">
        <v>2</v>
      </c>
      <c r="I437" s="4" t="n">
        <v>0</v>
      </c>
      <c r="J437" s="4" t="n">
        <v>0</v>
      </c>
      <c r="K437" s="4" t="n">
        <v>3</v>
      </c>
      <c r="L437" s="4" t="n">
        <v>9</v>
      </c>
      <c r="M437" s="4" t="n">
        <v>3210</v>
      </c>
      <c r="N437" s="4" t="n">
        <v>0</v>
      </c>
      <c r="O437" s="4" t="n">
        <v>2014</v>
      </c>
      <c r="P437" s="4" t="n">
        <v>0</v>
      </c>
      <c r="Q437" s="4" t="n">
        <v>98074</v>
      </c>
      <c r="R437" s="4" t="n">
        <v>47.5935</v>
      </c>
      <c r="S437" s="4" t="n">
        <v>-122061</v>
      </c>
      <c r="T437" s="4" t="n">
        <v>3190</v>
      </c>
      <c r="U437" s="4" t="n">
        <v>6624</v>
      </c>
      <c r="W437" s="1" t="n">
        <f aca="false">C437/F437</f>
        <v>287.85046728972</v>
      </c>
      <c r="Y437" s="0" t="n">
        <f aca="false">W437&gt;$W$444</f>
        <v>1</v>
      </c>
    </row>
    <row r="438" customFormat="false" ht="15.75" hidden="false" customHeight="false" outlineLevel="0" collapsed="false">
      <c r="A438" s="4" t="n">
        <v>1853080790</v>
      </c>
      <c r="B438" s="4" t="s">
        <v>200</v>
      </c>
      <c r="C438" s="4" t="n">
        <v>869950</v>
      </c>
      <c r="D438" s="4" t="n">
        <v>4</v>
      </c>
      <c r="E438" s="4" t="n">
        <v>2.75</v>
      </c>
      <c r="F438" s="4" t="n">
        <v>3140</v>
      </c>
      <c r="G438" s="4" t="n">
        <v>7928</v>
      </c>
      <c r="H438" s="4" t="n">
        <v>2</v>
      </c>
      <c r="I438" s="4" t="n">
        <v>0</v>
      </c>
      <c r="J438" s="4" t="n">
        <v>0</v>
      </c>
      <c r="K438" s="4" t="n">
        <v>3</v>
      </c>
      <c r="L438" s="4" t="n">
        <v>9</v>
      </c>
      <c r="M438" s="4" t="n">
        <v>3140</v>
      </c>
      <c r="N438" s="4" t="n">
        <v>0</v>
      </c>
      <c r="O438" s="4" t="n">
        <v>2013</v>
      </c>
      <c r="P438" s="4" t="n">
        <v>0</v>
      </c>
      <c r="Q438" s="4" t="n">
        <v>98074</v>
      </c>
      <c r="R438" s="4" t="n">
        <v>47.5923</v>
      </c>
      <c r="S438" s="4" t="n">
        <v>-122058</v>
      </c>
      <c r="T438" s="4" t="n">
        <v>3500</v>
      </c>
      <c r="U438" s="4" t="n">
        <v>7055</v>
      </c>
      <c r="W438" s="1" t="n">
        <f aca="false">C438/F438</f>
        <v>277.054140127388</v>
      </c>
      <c r="Y438" s="0" t="n">
        <f aca="false">W438&gt;$W$444</f>
        <v>1</v>
      </c>
    </row>
    <row r="439" customFormat="false" ht="15.75" hidden="false" customHeight="false" outlineLevel="0" collapsed="false">
      <c r="A439" s="4" t="n">
        <v>6453550090</v>
      </c>
      <c r="B439" s="4" t="s">
        <v>238</v>
      </c>
      <c r="C439" s="4" t="n">
        <v>861111</v>
      </c>
      <c r="D439" s="4" t="n">
        <v>4</v>
      </c>
      <c r="E439" s="4" t="n">
        <v>2.5</v>
      </c>
      <c r="F439" s="4" t="n">
        <v>3650</v>
      </c>
      <c r="G439" s="4" t="n">
        <v>7090</v>
      </c>
      <c r="H439" s="4" t="n">
        <v>2</v>
      </c>
      <c r="I439" s="4" t="n">
        <v>0</v>
      </c>
      <c r="J439" s="4" t="n">
        <v>0</v>
      </c>
      <c r="K439" s="4" t="n">
        <v>3</v>
      </c>
      <c r="L439" s="4" t="n">
        <v>10</v>
      </c>
      <c r="M439" s="4" t="n">
        <v>3650</v>
      </c>
      <c r="N439" s="4" t="n">
        <v>0</v>
      </c>
      <c r="O439" s="4" t="n">
        <v>2008</v>
      </c>
      <c r="P439" s="4" t="n">
        <v>0</v>
      </c>
      <c r="Q439" s="4" t="n">
        <v>98074</v>
      </c>
      <c r="R439" s="4" t="n">
        <v>47606</v>
      </c>
      <c r="S439" s="4" t="n">
        <v>-122052</v>
      </c>
      <c r="T439" s="4" t="n">
        <v>3860</v>
      </c>
      <c r="U439" s="4" t="n">
        <v>7272</v>
      </c>
      <c r="W439" s="1" t="n">
        <f aca="false">C439/F439</f>
        <v>235.920821917808</v>
      </c>
      <c r="Y439" s="0" t="n">
        <f aca="false">W439&gt;$W$444</f>
        <v>0</v>
      </c>
    </row>
    <row r="440" customFormat="false" ht="15.75" hidden="false" customHeight="false" outlineLevel="0" collapsed="false">
      <c r="A440" s="4" t="n">
        <v>2625069038</v>
      </c>
      <c r="B440" s="4" t="s">
        <v>216</v>
      </c>
      <c r="C440" s="4" t="n">
        <f aca="false">1.45*10^6</f>
        <v>1450000</v>
      </c>
      <c r="D440" s="4" t="n">
        <v>4</v>
      </c>
      <c r="E440" s="4" t="n">
        <v>3.5</v>
      </c>
      <c r="F440" s="4" t="n">
        <v>4300</v>
      </c>
      <c r="G440" s="4" t="n">
        <v>108865</v>
      </c>
      <c r="H440" s="4" t="n">
        <v>2</v>
      </c>
      <c r="I440" s="4" t="n">
        <v>0</v>
      </c>
      <c r="J440" s="4" t="n">
        <v>0</v>
      </c>
      <c r="K440" s="4" t="n">
        <v>3</v>
      </c>
      <c r="L440" s="4" t="n">
        <v>11</v>
      </c>
      <c r="M440" s="4" t="n">
        <v>4300</v>
      </c>
      <c r="N440" s="4" t="n">
        <v>0</v>
      </c>
      <c r="O440" s="4" t="n">
        <v>2014</v>
      </c>
      <c r="P440" s="4" t="n">
        <v>0</v>
      </c>
      <c r="Q440" s="4" t="n">
        <v>98074</v>
      </c>
      <c r="R440" s="4" t="n">
        <v>47.6258</v>
      </c>
      <c r="S440" s="4" t="n">
        <v>-122005</v>
      </c>
      <c r="T440" s="4" t="n">
        <v>4650</v>
      </c>
      <c r="U440" s="4" t="n">
        <v>107498</v>
      </c>
      <c r="W440" s="1" t="n">
        <f aca="false">C440/F440</f>
        <v>337.209302325581</v>
      </c>
      <c r="Y440" s="0" t="n">
        <f aca="false">W440&gt;$W$444</f>
        <v>1</v>
      </c>
    </row>
    <row r="441" customFormat="false" ht="15.75" hidden="false" customHeight="false" outlineLevel="0" collapsed="false">
      <c r="A441" s="4" t="n">
        <v>1561750040</v>
      </c>
      <c r="B441" s="4" t="s">
        <v>183</v>
      </c>
      <c r="C441" s="4" t="n">
        <f aca="false">1.375*10^6</f>
        <v>1375000</v>
      </c>
      <c r="D441" s="4" t="n">
        <v>5</v>
      </c>
      <c r="E441" s="4" t="n">
        <v>4.5</v>
      </c>
      <c r="F441" s="4" t="n">
        <v>4350</v>
      </c>
      <c r="G441" s="4" t="n">
        <v>13405</v>
      </c>
      <c r="H441" s="4" t="n">
        <v>2</v>
      </c>
      <c r="I441" s="4" t="n">
        <v>0</v>
      </c>
      <c r="J441" s="4" t="n">
        <v>0</v>
      </c>
      <c r="K441" s="4" t="n">
        <v>3</v>
      </c>
      <c r="L441" s="4" t="n">
        <v>11</v>
      </c>
      <c r="M441" s="4" t="n">
        <v>4350</v>
      </c>
      <c r="N441" s="4" t="n">
        <v>0</v>
      </c>
      <c r="O441" s="4" t="n">
        <v>2014</v>
      </c>
      <c r="P441" s="4" t="n">
        <v>0</v>
      </c>
      <c r="Q441" s="4" t="n">
        <v>98074</v>
      </c>
      <c r="R441" s="4" t="n">
        <v>47.6018</v>
      </c>
      <c r="S441" s="4" t="n">
        <v>-122.06</v>
      </c>
      <c r="T441" s="4" t="n">
        <v>3990</v>
      </c>
      <c r="U441" s="4" t="n">
        <v>7208</v>
      </c>
      <c r="W441" s="1" t="n">
        <f aca="false">C441/F441</f>
        <v>316.091954022988</v>
      </c>
      <c r="Y441" s="0" t="n">
        <f aca="false">W441&gt;$W$444</f>
        <v>1</v>
      </c>
    </row>
    <row r="442" customFormat="false" ht="15.75" hidden="false" customHeight="false" outlineLevel="0" collapsed="false">
      <c r="A442" s="4" t="n">
        <v>7430200100</v>
      </c>
      <c r="B442" s="4" t="s">
        <v>68</v>
      </c>
      <c r="C442" s="4" t="n">
        <f aca="false">1.2225*10^6</f>
        <v>1222500</v>
      </c>
      <c r="D442" s="4" t="n">
        <v>4</v>
      </c>
      <c r="E442" s="4" t="n">
        <v>3.5</v>
      </c>
      <c r="F442" s="4" t="n">
        <v>4910</v>
      </c>
      <c r="G442" s="4" t="n">
        <v>9444</v>
      </c>
      <c r="H442" s="4" t="n">
        <v>1.5</v>
      </c>
      <c r="I442" s="4" t="n">
        <v>0</v>
      </c>
      <c r="J442" s="4" t="n">
        <v>0</v>
      </c>
      <c r="K442" s="4" t="n">
        <v>3</v>
      </c>
      <c r="L442" s="4" t="n">
        <v>11</v>
      </c>
      <c r="M442" s="4" t="n">
        <v>3110</v>
      </c>
      <c r="N442" s="4" t="n">
        <v>1800</v>
      </c>
      <c r="O442" s="4" t="n">
        <v>2007</v>
      </c>
      <c r="P442" s="4" t="n">
        <v>0</v>
      </c>
      <c r="Q442" s="4" t="n">
        <v>98074</v>
      </c>
      <c r="R442" s="4" t="n">
        <v>47.6502</v>
      </c>
      <c r="S442" s="4" t="n">
        <v>-122066</v>
      </c>
      <c r="T442" s="4" t="n">
        <v>4560</v>
      </c>
      <c r="U442" s="4" t="n">
        <v>11063</v>
      </c>
      <c r="W442" s="1" t="n">
        <f aca="false">C442/F442</f>
        <v>248.9816700611</v>
      </c>
      <c r="Y442" s="0" t="n">
        <f aca="false">W442&gt;$W$444</f>
        <v>0</v>
      </c>
    </row>
    <row r="444" customFormat="false" ht="15.75" hidden="false" customHeight="false" outlineLevel="0" collapsed="false">
      <c r="B444" s="7" t="s">
        <v>239</v>
      </c>
      <c r="C444" s="8" t="n">
        <f aca="false">AVERAGE(C2:C442)</f>
        <v>685605.775510204</v>
      </c>
      <c r="D444" s="8" t="n">
        <f aca="false">AVERAGE(D2:D442)</f>
        <v>3.62585034013605</v>
      </c>
      <c r="E444" s="8" t="n">
        <f aca="false">AVERAGE(E2:E442)</f>
        <v>2.5</v>
      </c>
      <c r="F444" s="8" t="n">
        <f aca="false">AVERAGE(F2:F442)</f>
        <v>2645.87074829932</v>
      </c>
      <c r="G444" s="8" t="n">
        <f aca="false">AVERAGE(G2:G442)</f>
        <v>14522.2448979592</v>
      </c>
      <c r="H444" s="8" t="n">
        <f aca="false">AVERAGE(H2:H442)</f>
        <v>1.71315192743764</v>
      </c>
      <c r="I444" s="8" t="n">
        <f aca="false">AVERAGE(I2:I442)</f>
        <v>0.0136054421768707</v>
      </c>
      <c r="J444" s="8" t="n">
        <f aca="false">AVERAGE(J2:J442)</f>
        <v>0.18140589569161</v>
      </c>
      <c r="K444" s="8" t="n">
        <f aca="false">AVERAGE(K2:K442)</f>
        <v>3.12698412698413</v>
      </c>
      <c r="L444" s="8" t="n">
        <f aca="false">AVERAGE(L2:L442)</f>
        <v>8.70975056689342</v>
      </c>
      <c r="M444" s="8" t="n">
        <f aca="false">AVERAGE(M2:M442)</f>
        <v>2436.32426303855</v>
      </c>
      <c r="N444" s="8" t="n">
        <f aca="false">AVERAGE(N2:N442)</f>
        <v>209.546485260771</v>
      </c>
      <c r="O444" s="8" t="n">
        <f aca="false">AVERAGE(O2:O442)</f>
        <v>1989.87528344671</v>
      </c>
      <c r="P444" s="8" t="n">
        <f aca="false">AVERAGE(P2:P442)</f>
        <v>36.3106575963719</v>
      </c>
      <c r="Q444" s="8"/>
      <c r="R444" s="8" t="n">
        <f aca="false">AVERAGE(R2:R442)</f>
        <v>4363.12059455782</v>
      </c>
      <c r="S444" s="8" t="n">
        <f aca="false">AVERAGE(S2:S442)</f>
        <v>-107945.020907029</v>
      </c>
      <c r="T444" s="8" t="n">
        <f aca="false">AVERAGE(T2:T442)</f>
        <v>2585.19501133787</v>
      </c>
      <c r="U444" s="8" t="n">
        <f aca="false">AVERAGE(U2:U442)</f>
        <v>13179.1179138322</v>
      </c>
      <c r="V444" s="9" t="s">
        <v>240</v>
      </c>
      <c r="W444" s="1" t="n">
        <f aca="false">AVERAGE(W2:W442)</f>
        <v>265.671342294728</v>
      </c>
    </row>
    <row r="445" customFormat="false" ht="15" hidden="false" customHeight="false" outlineLevel="0" collapsed="false">
      <c r="A445" s="10" t="s">
        <v>241</v>
      </c>
      <c r="B445" s="11" t="n">
        <f aca="false">COUNTA(B2:B442)</f>
        <v>441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="2" customFormat="true" ht="15" hidden="false" customHeight="false" outlineLevel="0" collapsed="false">
      <c r="A446" s="2" t="s">
        <v>0</v>
      </c>
      <c r="B446" s="2" t="s">
        <v>1</v>
      </c>
      <c r="C446" s="2" t="s">
        <v>2</v>
      </c>
      <c r="D446" s="2" t="s">
        <v>3</v>
      </c>
      <c r="E446" s="2" t="s">
        <v>4</v>
      </c>
      <c r="F446" s="2" t="s">
        <v>5</v>
      </c>
      <c r="G446" s="2" t="s">
        <v>6</v>
      </c>
      <c r="H446" s="2" t="s">
        <v>7</v>
      </c>
      <c r="I446" s="2" t="s">
        <v>8</v>
      </c>
      <c r="J446" s="2" t="s">
        <v>9</v>
      </c>
      <c r="K446" s="2" t="s">
        <v>10</v>
      </c>
      <c r="L446" s="2" t="s">
        <v>11</v>
      </c>
      <c r="M446" s="2" t="s">
        <v>12</v>
      </c>
      <c r="N446" s="2" t="s">
        <v>13</v>
      </c>
      <c r="O446" s="2" t="s">
        <v>14</v>
      </c>
      <c r="P446" s="2" t="s">
        <v>15</v>
      </c>
      <c r="Q446" s="2" t="s">
        <v>16</v>
      </c>
      <c r="R446" s="2" t="s">
        <v>17</v>
      </c>
      <c r="S446" s="2" t="s">
        <v>18</v>
      </c>
      <c r="T446" s="2" t="s">
        <v>19</v>
      </c>
      <c r="U446" s="2" t="s">
        <v>20</v>
      </c>
      <c r="W446" s="3" t="s">
        <v>21</v>
      </c>
      <c r="X446" s="3"/>
      <c r="Y446" s="3" t="s">
        <v>22</v>
      </c>
    </row>
    <row r="447" customFormat="false" ht="15" hidden="false" customHeight="false" outlineLevel="0" collapsed="false">
      <c r="D447" s="10" t="s">
        <v>242</v>
      </c>
      <c r="E447" s="10" t="s">
        <v>243</v>
      </c>
      <c r="F447" s="10" t="s">
        <v>243</v>
      </c>
      <c r="G447" s="10" t="s">
        <v>243</v>
      </c>
      <c r="H447" s="10" t="s">
        <v>243</v>
      </c>
      <c r="I447" s="10" t="s">
        <v>243</v>
      </c>
      <c r="J447" s="10" t="s">
        <v>243</v>
      </c>
      <c r="K447" s="10" t="s">
        <v>243</v>
      </c>
      <c r="L447" s="10" t="s">
        <v>243</v>
      </c>
      <c r="M447" s="10" t="s">
        <v>243</v>
      </c>
      <c r="N447" s="10" t="s">
        <v>243</v>
      </c>
      <c r="O447" s="10" t="s">
        <v>243</v>
      </c>
      <c r="P447" s="10" t="s">
        <v>243</v>
      </c>
      <c r="R447" s="10" t="s">
        <v>243</v>
      </c>
      <c r="S447" s="10" t="s">
        <v>243</v>
      </c>
      <c r="T447" s="10" t="s">
        <v>243</v>
      </c>
      <c r="U447" s="10" t="s">
        <v>243</v>
      </c>
      <c r="W447" s="10" t="s">
        <v>243</v>
      </c>
    </row>
    <row r="448" customFormat="false" ht="13.8" hidden="false" customHeight="false" outlineLevel="0" collapsed="false">
      <c r="D448" s="1" t="n">
        <f aca="false">COUNTIF(D$2:D$442,"&gt;"&amp;D$444)</f>
        <v>243</v>
      </c>
      <c r="E448" s="1" t="n">
        <f aca="false">COUNTIF(E2:E442,"&gt;"&amp;E444)</f>
        <v>105</v>
      </c>
      <c r="F448" s="1" t="n">
        <f aca="false">COUNTIF(F2:F442,"&gt;"&amp;F444)</f>
        <v>200</v>
      </c>
      <c r="G448" s="1" t="n">
        <f aca="false">COUNTIF(G2:G442,"&gt;"&amp;G444)</f>
        <v>95</v>
      </c>
      <c r="H448" s="1" t="n">
        <f aca="false">COUNTIF(H2:H442,"&gt;"&amp;H444)</f>
        <v>303</v>
      </c>
      <c r="I448" s="1" t="n">
        <f aca="false">COUNTIF(I2:I442,"&gt;"&amp;I444)</f>
        <v>6</v>
      </c>
      <c r="J448" s="1" t="n">
        <f aca="false">COUNTIF(J2:J442,"&gt;"&amp;J444)</f>
        <v>30</v>
      </c>
      <c r="K448" s="1" t="n">
        <f aca="false">COUNTIF(K2:K442,"&gt;"&amp;K444)</f>
        <v>53</v>
      </c>
      <c r="L448" s="1" t="n">
        <f aca="false">COUNTIF(L2:L442,"&gt;"&amp;L444)</f>
        <v>246</v>
      </c>
      <c r="M448" s="1" t="n">
        <f aca="false">COUNTIF(M2:M442,"&gt;"&amp;M444)</f>
        <v>215</v>
      </c>
      <c r="N448" s="1" t="n">
        <f aca="false">COUNTIF(N2:N442,"&gt;"&amp;N444)</f>
        <v>109</v>
      </c>
      <c r="O448" s="1" t="n">
        <f aca="false">COUNTIF(O2:O442,"&gt;"&amp;O444)</f>
        <v>196</v>
      </c>
      <c r="P448" s="1" t="n">
        <f aca="false">COUNTIF(P2:P442,"&gt;"&amp;P444)</f>
        <v>8</v>
      </c>
      <c r="Q448" s="1"/>
      <c r="R448" s="1" t="n">
        <f aca="false">COUNTIF(R2:R442,"&gt;"&amp;R444)</f>
        <v>40</v>
      </c>
      <c r="S448" s="1" t="n">
        <f aca="false">COUNTIF(S2:S442,"&gt;"&amp;S444)</f>
        <v>51</v>
      </c>
      <c r="T448" s="1" t="n">
        <f aca="false">COUNTIF(T2:T442,"&gt;"&amp;T444)</f>
        <v>213</v>
      </c>
      <c r="U448" s="1" t="n">
        <f aca="false">COUNTIF(U2:U442,"&gt;"&amp;U444)</f>
        <v>84</v>
      </c>
      <c r="V448" s="1"/>
      <c r="W448" s="1" t="n">
        <f aca="false">COUNTIF(W2:W442,"&gt;"&amp;W444)</f>
        <v>178</v>
      </c>
      <c r="X448" s="1"/>
      <c r="Y448" s="1"/>
    </row>
    <row r="449" customFormat="false" ht="13.8" hidden="false" customHeight="false" outlineLevel="0" collapsed="false">
      <c r="D449" s="1"/>
    </row>
    <row r="450" customFormat="false" ht="15" hidden="false" customHeight="false" outlineLevel="0" collapsed="false">
      <c r="D450" s="10" t="s">
        <v>244</v>
      </c>
      <c r="E450" s="3" t="s">
        <v>245</v>
      </c>
      <c r="F450" s="3" t="s">
        <v>245</v>
      </c>
      <c r="G450" s="3" t="s">
        <v>245</v>
      </c>
      <c r="H450" s="3" t="s">
        <v>245</v>
      </c>
      <c r="I450" s="3" t="s">
        <v>245</v>
      </c>
      <c r="J450" s="3" t="s">
        <v>245</v>
      </c>
      <c r="K450" s="3" t="s">
        <v>245</v>
      </c>
      <c r="L450" s="3" t="s">
        <v>245</v>
      </c>
      <c r="M450" s="3" t="s">
        <v>245</v>
      </c>
      <c r="N450" s="3" t="s">
        <v>245</v>
      </c>
      <c r="O450" s="3" t="s">
        <v>245</v>
      </c>
      <c r="P450" s="3" t="s">
        <v>245</v>
      </c>
      <c r="R450" s="3" t="s">
        <v>245</v>
      </c>
      <c r="S450" s="3" t="s">
        <v>245</v>
      </c>
      <c r="T450" s="3" t="s">
        <v>245</v>
      </c>
      <c r="U450" s="3" t="s">
        <v>245</v>
      </c>
      <c r="W450" s="3" t="s">
        <v>245</v>
      </c>
    </row>
    <row r="451" customFormat="false" ht="13.8" hidden="false" customHeight="false" outlineLevel="0" collapsed="false">
      <c r="D451" s="1" t="n">
        <f aca="false">COUNTIF(D$2:D$442,"&lt;"&amp;D$444)</f>
        <v>198</v>
      </c>
      <c r="E451" s="1" t="n">
        <f aca="false">COUNTIF(E$2:E$442,"&lt;"&amp;E$444)</f>
        <v>146</v>
      </c>
      <c r="F451" s="1" t="n">
        <f aca="false">COUNTIF(F$2:F$442,"&lt;"&amp;F$444)</f>
        <v>241</v>
      </c>
      <c r="G451" s="1" t="n">
        <f aca="false">COUNTIF(G$2:G$442,"&lt;"&amp;G$444)</f>
        <v>346</v>
      </c>
      <c r="H451" s="1" t="n">
        <f aca="false">COUNTIF(H$2:H$442,"&lt;"&amp;H$444)</f>
        <v>138</v>
      </c>
      <c r="I451" s="1" t="n">
        <f aca="false">COUNTIF(I$2:I$442,"&lt;"&amp;I$444)</f>
        <v>435</v>
      </c>
      <c r="J451" s="1" t="n">
        <f aca="false">COUNTIF(J$2:J$442,"&lt;"&amp;J$444)</f>
        <v>411</v>
      </c>
      <c r="K451" s="1" t="n">
        <f aca="false">COUNTIF(K$2:K$442,"&lt;"&amp;K$444)</f>
        <v>388</v>
      </c>
      <c r="L451" s="1" t="n">
        <f aca="false">COUNTIF(L$2:L$442,"&lt;"&amp;L$444)</f>
        <v>195</v>
      </c>
      <c r="M451" s="1" t="n">
        <f aca="false">COUNTIF(M$2:M$442,"&lt;"&amp;M$444)</f>
        <v>226</v>
      </c>
      <c r="N451" s="1" t="n">
        <f aca="false">COUNTIF(N$2:N$442,"&lt;"&amp;N$444)</f>
        <v>332</v>
      </c>
      <c r="O451" s="1" t="n">
        <f aca="false">COUNTIF(O$2:O$442,"&lt;"&amp;O$444)</f>
        <v>245</v>
      </c>
      <c r="P451" s="1" t="n">
        <f aca="false">COUNTIF(P$2:P$442,"&lt;"&amp;P$444)</f>
        <v>433</v>
      </c>
      <c r="Q451" s="1"/>
      <c r="R451" s="1" t="n">
        <f aca="false">COUNTIF(R$2:R$442,"&lt;"&amp;R$444)</f>
        <v>401</v>
      </c>
      <c r="S451" s="1" t="n">
        <f aca="false">COUNTIF(S$2:S$442,"&lt;"&amp;S$444)</f>
        <v>390</v>
      </c>
      <c r="T451" s="1" t="n">
        <f aca="false">COUNTIF(T$2:T$442,"&lt;"&amp;T$444)</f>
        <v>228</v>
      </c>
      <c r="U451" s="1" t="n">
        <f aca="false">COUNTIF(U$2:U$442,"&lt;"&amp;U$444)</f>
        <v>357</v>
      </c>
      <c r="V451" s="1"/>
      <c r="W451" s="1" t="n">
        <f aca="false">COUNTIF(W$2:W$442,"&lt;"&amp;W$444)</f>
        <v>263</v>
      </c>
    </row>
    <row r="452" customFormat="false" ht="15" hidden="false" customHeight="false" outlineLevel="0" collapsed="false">
      <c r="D452" s="1"/>
    </row>
    <row r="453" customFormat="false" ht="15" hidden="false" customHeight="false" outlineLevel="0" collapsed="false">
      <c r="C453" s="10"/>
      <c r="D453" s="10" t="s">
        <v>246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customFormat="false" ht="15" hidden="false" customHeight="false" outlineLevel="0" collapsed="false">
      <c r="D454" s="1" t="n">
        <f aca="false">COUNTIFS(D$2:D$442,"&gt;=3,63",$Y2:$Y442,"VERDADEIRO")</f>
        <v>60</v>
      </c>
      <c r="E454" s="1" t="n">
        <f aca="false">COUNTIFS(E$2:E$442,"&gt;=2,5",$Y2:$Y442,"VERDADEIRO")</f>
        <v>96</v>
      </c>
      <c r="F454" s="1" t="n">
        <f aca="false">COUNTIFS(F$2:F$442,"&gt;=2645,87",$Y2:$Y442,"VERDADEIRO")</f>
        <v>42</v>
      </c>
      <c r="G454" s="1" t="n">
        <f aca="false">COUNTIFS(G$2:G$442,"&gt;=14522,24",$Y2:$Y442,"VERDADEIRO")</f>
        <v>38</v>
      </c>
      <c r="H454" s="1" t="n">
        <f aca="false">COUNTIFS(H$2:H$442,"&gt;=1,71",$Y2:$Y442,"VERDADEIRO")</f>
        <v>104</v>
      </c>
      <c r="I454" s="1" t="n">
        <f aca="false">COUNTIFS(I$2:I$442,"&gt;=0,01",$Y2:$Y442,"VERDADEIRO")</f>
        <v>6</v>
      </c>
      <c r="J454" s="1" t="n">
        <f aca="false">COUNTIFS(J$2:J$442,"&gt;=0,18",$Y2:$Y442,"VERDADEIRO")</f>
        <v>15</v>
      </c>
      <c r="K454" s="1" t="n">
        <f aca="false">COUNTIFS(K$2:K$442,"&gt;=3,13",$Y2:$Y442,"VERDADEIRO")</f>
        <v>25</v>
      </c>
      <c r="L454" s="1" t="n">
        <f aca="false">COUNTIFS(L$2:L$442,"&gt;=8,71",$Y2:$Y442,"VERDADEIRO")</f>
        <v>77</v>
      </c>
      <c r="M454" s="1" t="n">
        <f aca="false">COUNTIFS(M$2:M$442,"&gt;=2436,32",$Y2:$Y442,"VERDADEIRO")</f>
        <v>48</v>
      </c>
      <c r="N454" s="1" t="n">
        <f aca="false">COUNTIFS(N$2:N$442,"&gt;=209,55",$Y2:$Y442,"VERDADEIRO")</f>
        <v>39</v>
      </c>
      <c r="O454" s="1" t="n">
        <f aca="false">COUNTIFS(O$2:O$442,"&gt;=1989,88",$Y2:$Y442,"VERDADEIRO")</f>
        <v>61</v>
      </c>
      <c r="P454" s="1" t="n">
        <f aca="false">COUNTIFS(P$2:P$442,"&gt;=36,31",$Y2:$Y442,"VERDADEIRO")</f>
        <v>4</v>
      </c>
      <c r="R454" s="1" t="n">
        <f aca="false">COUNTIFS(R$2:R$442,"&gt;=4363,12",$Y2:$Y442,"VERDADEIRO")</f>
        <v>18</v>
      </c>
      <c r="S454" s="1" t="n">
        <f aca="false">COUNTIFS(S$2:S$442,"&gt;=-107945,02",$Y2:$Y442,"VERDADEIRO")</f>
        <v>15</v>
      </c>
      <c r="T454" s="1" t="n">
        <f aca="false">COUNTIFS(T$2:T$442,"&gt;=2585,2",$Y2:$Y442,"VERDADEIRO")</f>
        <v>61</v>
      </c>
      <c r="U454" s="1" t="n">
        <f aca="false">COUNTIFS(U$2:U$442,"&gt;=13179,12",$Y2:$Y442,"VERDADEIRO")</f>
        <v>40</v>
      </c>
    </row>
    <row r="455" customFormat="false" ht="15" hidden="false" customHeight="false" outlineLevel="0" collapsed="false">
      <c r="E455" s="1"/>
    </row>
    <row r="456" customFormat="false" ht="15" hidden="false" customHeight="false" outlineLevel="0" collapsed="false">
      <c r="D456" s="10" t="s">
        <v>247</v>
      </c>
    </row>
    <row r="457" customFormat="false" ht="15" hidden="false" customHeight="false" outlineLevel="0" collapsed="false">
      <c r="D457" s="1" t="n">
        <f aca="false">COUNTIFS(D$2:D$442,"&gt;=3,63",$Y2:$Y442,"FALSO")</f>
        <v>183</v>
      </c>
      <c r="E457" s="1" t="n">
        <f aca="false">COUNTIFS(E$2:E$442,"&gt;=2,5",$Y2:$Y442,"FALSO")</f>
        <v>199</v>
      </c>
      <c r="F457" s="1" t="n">
        <f aca="false">COUNTIFS(F$2:F$442,"&gt;=2645,87",$Y2:$Y442,"FALSO")</f>
        <v>158</v>
      </c>
      <c r="G457" s="1" t="n">
        <f aca="false">COUNTIFS(G$2:G$442,"&gt;=14522,24",$Y2:$Y442,"FALSO")</f>
        <v>57</v>
      </c>
      <c r="H457" s="1" t="n">
        <f aca="false">COUNTIFS(H$2:H$442,"&gt;=1,71",$Y2:$Y442,"FALSO")</f>
        <v>199</v>
      </c>
      <c r="I457" s="1" t="n">
        <f aca="false">COUNTIFS(I$2:I$442,"&gt;=0,01",$Y2:$Y442,"FALSO")</f>
        <v>0</v>
      </c>
      <c r="J457" s="1" t="n">
        <f aca="false">COUNTIFS(J$2:J$442,"&gt;=0,18",$Y2:$Y442,"FALSO")</f>
        <v>15</v>
      </c>
      <c r="K457" s="1" t="n">
        <f aca="false">COUNTIFS(K$2:K$442,"&gt;=3,13",$Y2:$Y442,"FALSO")</f>
        <v>28</v>
      </c>
      <c r="L457" s="1" t="n">
        <f aca="false">COUNTIFS(L$2:L$442,"&gt;=8,71",$Y2:$Y442,"FALSO")</f>
        <v>169</v>
      </c>
      <c r="M457" s="1" t="n">
        <f aca="false">COUNTIFS(M$2:M$442,"&gt;=2436,32",$Y2:$Y442,"FALSO")</f>
        <v>167</v>
      </c>
      <c r="N457" s="1" t="n">
        <f aca="false">COUNTIFS(N$2:N$442,"&gt;=209,55",$Y2:$Y442,"FALSO")</f>
        <v>70</v>
      </c>
      <c r="O457" s="1" t="n">
        <f aca="false">COUNTIFS(O$2:O$442,"&gt;=1989,88",$Y2:$Y442,"FALSO")</f>
        <v>135</v>
      </c>
      <c r="P457" s="1" t="n">
        <f aca="false">COUNTIFS(P$2:P$442,"&gt;=36,31",$Y2:$Y442,"FALSO")</f>
        <v>4</v>
      </c>
      <c r="R457" s="1" t="n">
        <f aca="false">COUNTIFS(R$2:R$442,"&gt;=4363,12",$Y2:$Y442,"FALSO")</f>
        <v>22</v>
      </c>
      <c r="S457" s="1" t="n">
        <f aca="false">COUNTIFS(S$2:S$442,"&gt;=-107945,02",$Y2:$Y442,"FALSO")</f>
        <v>36</v>
      </c>
      <c r="T457" s="1" t="n">
        <f aca="false">COUNTIFS(T$2:T$442,"&gt;=2585,2",$Y2:$Y442,"FALSO")</f>
        <v>152</v>
      </c>
      <c r="U457" s="1" t="n">
        <f aca="false">COUNTIFS(U$2:U$442,"&gt;=13179,12",$Y2:$Y442,"FALSO")</f>
        <v>44</v>
      </c>
    </row>
    <row r="459" customFormat="false" ht="15" hidden="false" customHeight="false" outlineLevel="0" collapsed="false">
      <c r="D459" s="10" t="s">
        <v>248</v>
      </c>
    </row>
    <row r="460" customFormat="false" ht="15" hidden="false" customHeight="false" outlineLevel="0" collapsed="false">
      <c r="D460" s="1" t="n">
        <f aca="false">COUNTIFS(D$2:D$442,"&lt;3,63",$Y2:$Y442,"VERDADEIRO")</f>
        <v>118</v>
      </c>
      <c r="E460" s="1" t="n">
        <f aca="false">COUNTIFS(E$2:E$442,"&lt;2,5",$Y2:$Y442,"VERDADEIRO")</f>
        <v>82</v>
      </c>
      <c r="F460" s="1" t="n">
        <f aca="false">COUNTIFS(F$2:F$442,"&lt;2645,87",$Y2:$Y442,"VERDADEIRO")</f>
        <v>136</v>
      </c>
      <c r="G460" s="1" t="n">
        <f aca="false">COUNTIFS(G$2:G$442,"&lt;14522,24",$Y2:$Y442,"VERDADEIRO")</f>
        <v>140</v>
      </c>
      <c r="H460" s="1" t="n">
        <f aca="false">COUNTIFS(H$2:H$442,"&lt;1,71",$Y2:$Y442,"VERDADEIRO")</f>
        <v>74</v>
      </c>
      <c r="I460" s="1" t="n">
        <f aca="false">COUNTIFS(I$2:I$442,"&lt;0,01",$Y2:$Y442,"VERDADEIRO")</f>
        <v>172</v>
      </c>
      <c r="J460" s="1" t="n">
        <f aca="false">COUNTIFS(J$2:J$442,"&lt;0,18",$Y2:$Y442,"VERDADEIRO")</f>
        <v>163</v>
      </c>
      <c r="K460" s="1" t="n">
        <f aca="false">COUNTIFS(K$2:K$442,"&lt;3,13",$Y2:$Y442,"VERDADEIRO")</f>
        <v>153</v>
      </c>
      <c r="L460" s="1" t="n">
        <f aca="false">COUNTIFS(L$2:L$442,"&lt;8,71",$Y2:$Y442,"VERDADEIRO")</f>
        <v>101</v>
      </c>
      <c r="M460" s="1" t="n">
        <f aca="false">COUNTIFS(M$2:M$442,"&lt;2436,32",$Y2:$Y442,"VERDADEIRO")</f>
        <v>130</v>
      </c>
      <c r="N460" s="1" t="n">
        <f aca="false">COUNTIFS(N$2:N$442,"&lt;209,55",$Y2:$Y442,"VERDADEIRO")</f>
        <v>139</v>
      </c>
      <c r="O460" s="1" t="n">
        <f aca="false">COUNTIFS(O$2:O$442,"&lt;1989,88",$Y2:$Y442,"VERDADEIRO")</f>
        <v>117</v>
      </c>
      <c r="P460" s="1" t="n">
        <f aca="false">COUNTIFS(P$2:P$442,"&lt;36,31",$Y2:$Y442,"VERDADEIRO")</f>
        <v>174</v>
      </c>
      <c r="R460" s="1" t="n">
        <f aca="false">COUNTIFS(R$2:R$442,"&lt;4363,12",$Y2:$Y442,"VERDADEIRO")</f>
        <v>160</v>
      </c>
      <c r="S460" s="1" t="n">
        <f aca="false">COUNTIFS(S$2:S$442,"&lt;-107945,02",$Y2:$Y442,"VERDADEIRO")</f>
        <v>163</v>
      </c>
      <c r="T460" s="1" t="n">
        <f aca="false">COUNTIFS(T$2:T$442,"&lt;2585,2",$Y2:$Y442,"VERDADEIRO")</f>
        <v>117</v>
      </c>
      <c r="U460" s="1" t="n">
        <f aca="false">COUNTIFS(U$2:U$442,"&lt;13179,12",$Y2:$Y442,"VERDADEIRO")</f>
        <v>138</v>
      </c>
    </row>
    <row r="461" customFormat="false" ht="15" hidden="false" customHeight="false" outlineLevel="0" collapsed="false">
      <c r="D461" s="1"/>
    </row>
    <row r="462" customFormat="false" ht="15" hidden="false" customHeight="false" outlineLevel="0" collapsed="false">
      <c r="D462" s="10" t="s">
        <v>249</v>
      </c>
    </row>
    <row r="463" customFormat="false" ht="15" hidden="false" customHeight="false" outlineLevel="0" collapsed="false">
      <c r="D463" s="1" t="n">
        <f aca="false">COUNTIFS(D$2:D$442,"&lt;3,63",$Y2:$Y442,"FALSO")</f>
        <v>80</v>
      </c>
      <c r="E463" s="1" t="n">
        <f aca="false">COUNTIFS(E$2:E$442,"&lt;2,5",$Y2:$Y442,"FALSO")</f>
        <v>64</v>
      </c>
      <c r="F463" s="1" t="n">
        <f aca="false">COUNTIFS(F$2:F$442,"&lt;2645,87",$Y2:$Y442,"FALSO")</f>
        <v>105</v>
      </c>
      <c r="G463" s="1" t="n">
        <f aca="false">COUNTIFS(G$2:G$442,"&lt;14522,24",$Y2:$Y442,"FALSO")</f>
        <v>206</v>
      </c>
      <c r="H463" s="1" t="n">
        <f aca="false">COUNTIFS(H$2:H$442,"&lt;1,71",$Y2:$Y442,"FALSO")</f>
        <v>64</v>
      </c>
      <c r="I463" s="1" t="n">
        <f aca="false">COUNTIFS(I$2:I$442,"&lt;0,01",$Y2:$Y442,"FALSO")</f>
        <v>263</v>
      </c>
      <c r="J463" s="1" t="n">
        <f aca="false">COUNTIFS(J$2:J$442,"&lt;0,18",$Y2:$Y442,"FALSO")</f>
        <v>248</v>
      </c>
      <c r="K463" s="1" t="n">
        <f aca="false">COUNTIFS(K$2:K$442,"&lt;3,13",$Y2:$Y442,"FALSO")</f>
        <v>235</v>
      </c>
      <c r="L463" s="1" t="n">
        <f aca="false">COUNTIFS(L$2:L$442,"&lt;8,71",$Y2:$Y442,"FALSO")</f>
        <v>94</v>
      </c>
      <c r="M463" s="1" t="n">
        <f aca="false">COUNTIFS(M$2:M$442,"&lt;2436,32",$Y2:$Y442,"FALSO")</f>
        <v>96</v>
      </c>
      <c r="N463" s="1" t="n">
        <f aca="false">COUNTIFS(N$2:N$442,"&lt;209,55",$Y2:$Y442,"FALSO")</f>
        <v>193</v>
      </c>
      <c r="O463" s="1" t="n">
        <f aca="false">COUNTIFS(O$2:O$442,"&lt;1989,88",$Y2:$Y442,"FALSO")</f>
        <v>128</v>
      </c>
      <c r="P463" s="1" t="n">
        <f aca="false">COUNTIFS(P$2:P$442,"&lt;36,31",$Y2:$Y442,"FALSO")</f>
        <v>259</v>
      </c>
      <c r="R463" s="1" t="n">
        <f aca="false">COUNTIFS(R$2:R$442,"&lt;4363,12",$Y2:$Y442,"FALSO")</f>
        <v>241</v>
      </c>
      <c r="S463" s="1" t="n">
        <f aca="false">COUNTIFS(S$2:S$442,"&lt;-107945,02",$Y2:$Y442,"FALSO")</f>
        <v>227</v>
      </c>
      <c r="T463" s="1" t="n">
        <f aca="false">COUNTIFS(T$2:T$442,"&lt;2585,2",$Y2:$Y442,"FALSO")</f>
        <v>111</v>
      </c>
      <c r="U463" s="1" t="n">
        <f aca="false">COUNTIFS(U$2:U$442,"&lt;13179,12",$Y2:$Y442,"FALSO")</f>
        <v>219</v>
      </c>
    </row>
    <row r="465" customFormat="false" ht="15" hidden="false" customHeight="false" outlineLevel="0" collapsed="false">
      <c r="D465" s="3" t="s">
        <v>250</v>
      </c>
    </row>
    <row r="466" customFormat="false" ht="15" hidden="false" customHeight="false" outlineLevel="0" collapsed="false">
      <c r="D466" s="10" t="s">
        <v>251</v>
      </c>
    </row>
    <row r="467" s="1" customFormat="true" ht="15" hidden="false" customHeight="false" outlineLevel="0" collapsed="false">
      <c r="D467" s="1" t="n">
        <f aca="false">1-(D454/(D454+D457))^2-(D457/(D454+D457))^2</f>
        <v>0.371894528273129</v>
      </c>
      <c r="E467" s="1" t="n">
        <f aca="false">1-(E454/(E454+E457))^2-(E457/(E454+E457))^2</f>
        <v>0.439046251077277</v>
      </c>
      <c r="F467" s="1" t="n">
        <f aca="false">1-(F454/(F454+F457))^2-(F457/(F454+F457))^2</f>
        <v>0.3318</v>
      </c>
      <c r="G467" s="1" t="n">
        <f aca="false">1-(G454/(G454+G457))^2-(G457/(G454+G457))^2</f>
        <v>0.48</v>
      </c>
      <c r="H467" s="1" t="n">
        <f aca="false">1-(H454/(H454+H457))^2-(H457/(H454+H457))^2</f>
        <v>0.45084904530057</v>
      </c>
      <c r="I467" s="1" t="n">
        <f aca="false">1-(I454/(I454+I457))^2-(I457/(I454+I457))^2</f>
        <v>0</v>
      </c>
      <c r="J467" s="1" t="n">
        <f aca="false">1-(J454/(J454+J457))^2-(J457/(J454+J457))^2</f>
        <v>0.5</v>
      </c>
      <c r="K467" s="1" t="n">
        <f aca="false">1-(K454/(K454+K457))^2-(K457/(K454+K457))^2</f>
        <v>0.498398006407974</v>
      </c>
      <c r="L467" s="1" t="n">
        <f aca="false">1-(L454/(L454+L457))^2-(L457/(L454+L457))^2</f>
        <v>0.430068081168617</v>
      </c>
      <c r="M467" s="1" t="n">
        <f aca="false">1-(M454/(M454+M457))^2-(M457/(M454+M457))^2</f>
        <v>0.346825310978907</v>
      </c>
      <c r="N467" s="1" t="n">
        <f aca="false">1-(N454/(N454+N457))^2-(N457/(N454+N457))^2</f>
        <v>0.459557276323542</v>
      </c>
      <c r="O467" s="1" t="n">
        <f aca="false">1-(O454/(O454+O457))^2-(O457/(O454+O457))^2</f>
        <v>0.428727613494377</v>
      </c>
      <c r="P467" s="1" t="n">
        <f aca="false">1-(P454/(P454+P457))^2-(P457/(P454+P457))^2</f>
        <v>0.5</v>
      </c>
      <c r="R467" s="1" t="n">
        <f aca="false">1-(R454/(R454+R457))^2-(R457/(R454+R457))^2</f>
        <v>0.495</v>
      </c>
      <c r="S467" s="1" t="n">
        <f aca="false">1-(S454/(S454+S457))^2-(S457/(S454+S457))^2</f>
        <v>0.41522491349481</v>
      </c>
      <c r="T467" s="1" t="n">
        <f aca="false">1-(T454/(T454+T457))^2-(T457/(T454+T457))^2</f>
        <v>0.408737243492253</v>
      </c>
      <c r="U467" s="1" t="n">
        <f aca="false">1-(U454/(U454+U457))^2-(U457/(U454+U457))^2</f>
        <v>0.498866213151927</v>
      </c>
    </row>
    <row r="469" customFormat="false" ht="15" hidden="false" customHeight="false" outlineLevel="0" collapsed="false">
      <c r="D469" s="10" t="s">
        <v>252</v>
      </c>
    </row>
    <row r="470" s="1" customFormat="true" ht="15" hidden="false" customHeight="false" outlineLevel="0" collapsed="false">
      <c r="D470" s="1" t="n">
        <f aca="false">1-(D460/(D460+D463))^2-(D463/(D463+D460))^2</f>
        <v>0.481583511886542</v>
      </c>
      <c r="E470" s="1" t="n">
        <f aca="false">1-(E460/(E460+E463))^2-(E463/(E463+E460))^2</f>
        <v>0.492400075060987</v>
      </c>
      <c r="F470" s="1" t="n">
        <f aca="false">1-(F460/(F460+F463))^2-(F463/(F463+F460))^2</f>
        <v>0.491727070814896</v>
      </c>
      <c r="G470" s="1" t="n">
        <f aca="false">1-(G460/(G460+G463))^2-(G463/(G463+G460))^2</f>
        <v>0.481806943098667</v>
      </c>
      <c r="H470" s="1" t="n">
        <f aca="false">1-(H460/(H460+H463))^2-(H463/(H463+H460))^2</f>
        <v>0.497374501155219</v>
      </c>
      <c r="I470" s="1" t="n">
        <f aca="false">1-(I460/(I460+I463))^2-(I463/(I463+I460))^2</f>
        <v>0.478118641828511</v>
      </c>
      <c r="J470" s="1" t="n">
        <f aca="false">1-(J460/(J460+J463))^2-(J463/(J463+J460))^2</f>
        <v>0.478614263472274</v>
      </c>
      <c r="K470" s="1" t="n">
        <f aca="false">1-(K460/(K460+K463))^2-(K463/(K463+K460))^2</f>
        <v>0.477667658624721</v>
      </c>
      <c r="L470" s="1" t="n">
        <f aca="false">1-(L460/(L460+L463))^2-(L463/(L463+L460))^2</f>
        <v>0.499355687047995</v>
      </c>
      <c r="M470" s="1" t="n">
        <f aca="false">1-(M460/(M460+M463))^2-(M463/(M463+M460))^2</f>
        <v>0.488683530425249</v>
      </c>
      <c r="N470" s="1" t="n">
        <f aca="false">1-(N460/(N460+N463))^2-(N463/(N463+N460))^2</f>
        <v>0.486772390767891</v>
      </c>
      <c r="O470" s="1" t="n">
        <f aca="false">1-(O460/(O460+O463))^2-(O463/(O463+O460))^2</f>
        <v>0.498992086630571</v>
      </c>
      <c r="P470" s="1" t="n">
        <f aca="false">1-(P460/(P460+P463))^2-(P463/(P463+P460))^2</f>
        <v>0.480732202955907</v>
      </c>
      <c r="R470" s="1" t="n">
        <f aca="false">1-(R460/(R460+R463))^2-(R463/(R463+R460))^2</f>
        <v>0.479599007468859</v>
      </c>
      <c r="S470" s="1" t="n">
        <f aca="false">1-(S460/(S460+S463))^2-(S463/(S463+S460))^2</f>
        <v>0.486535174227482</v>
      </c>
      <c r="T470" s="1" t="n">
        <f aca="false">1-(T460/(T460+T463))^2-(T463/(T463+T460))^2</f>
        <v>0.499653739612188</v>
      </c>
      <c r="U470" s="1" t="n">
        <f aca="false">1-(U460/(U460+U463))^2-(U463/(U463+U460))^2</f>
        <v>0.474260292352235</v>
      </c>
    </row>
    <row r="472" customFormat="false" ht="15" hidden="false" customHeight="false" outlineLevel="0" collapsed="false">
      <c r="D472" s="13" t="s">
        <v>253</v>
      </c>
    </row>
    <row r="473" customFormat="false" ht="15" hidden="false" customHeight="false" outlineLevel="0" collapsed="false">
      <c r="D473" s="1" t="n">
        <f aca="false">(D454+D457)/($B$445)*D467+(D460+D463)/($B$445)*D470</f>
        <v>0.421142643364866</v>
      </c>
      <c r="E473" s="1" t="n">
        <f aca="false">(E454+E457)/($B$445)*E467+(E460+E463)/($B$445)*E470</f>
        <v>0.456709875343993</v>
      </c>
      <c r="F473" s="1" t="n">
        <f aca="false">(F454+F457)/($B$445)*F467+(F460+F463)/($B$445)*F470</f>
        <v>0.419197786998617</v>
      </c>
      <c r="G473" s="1" t="n">
        <f aca="false">(G454+G457)/($B$445)*G467+(G460+G463)/($B$445)*G470</f>
        <v>0.481417692317775</v>
      </c>
      <c r="H473" s="1" t="n">
        <f aca="false">(H454+H457)/($B$445)*H467+(H460+H463)/($B$445)*H470</f>
        <v>0.465408031486378</v>
      </c>
      <c r="I473" s="1" t="n">
        <f aca="false">(I454+I457)/($B$445)*I467+(I460+I463)/($B$445)*I470</f>
        <v>0.471613626293429</v>
      </c>
      <c r="J473" s="1" t="n">
        <f aca="false">(J454+J457)/($B$445)*J467+(J460+J463)/($B$445)*J470</f>
        <v>0.480069075480963</v>
      </c>
      <c r="K473" s="1" t="n">
        <f aca="false">(K454+K457)/($B$445)*K467+(K460+K463)/($B$445)*K470</f>
        <v>0.480159060966019</v>
      </c>
      <c r="L473" s="1" t="n">
        <f aca="false">(L454+L457)/($B$445)*L467+(L460+L463)/($B$445)*L470</f>
        <v>0.460705457918001</v>
      </c>
      <c r="M473" s="1" t="n">
        <f aca="false">(M454+M457)/($B$445)*M467+(M460+M463)/($B$445)*M470</f>
        <v>0.41952362752057</v>
      </c>
      <c r="N473" s="1" t="n">
        <f aca="false">(N454+N457)/($B$445)*N467+(N460+N463)/($B$445)*N470</f>
        <v>0.480045752503868</v>
      </c>
      <c r="O473" s="1" t="n">
        <f aca="false">(O454+O457)/($B$445)*O467+(O460+O463)/($B$445)*O470</f>
        <v>0.467763431903374</v>
      </c>
      <c r="P473" s="1" t="n">
        <f aca="false">(P454+P457)/($B$445)*P467+(P460+P463)/($B$445)*P470</f>
        <v>0.481081732153986</v>
      </c>
      <c r="Q473" s="1"/>
      <c r="R473" s="1" t="n">
        <f aca="false">(R454+R457)/($B$445)*R467+(R460+R463)/($B$445)*R470</f>
        <v>0.480995922891185</v>
      </c>
      <c r="S473" s="1" t="n">
        <f aca="false">(S454+S457)/($B$445)*S467+(S460+S463)/($B$445)*S470</f>
        <v>0.478288409380846</v>
      </c>
      <c r="T473" s="1" t="n">
        <f aca="false">(T454+T457)/($B$445)*T467+(T460+T463)/($B$445)*T470</f>
        <v>0.455741690465825</v>
      </c>
      <c r="U473" s="1" t="n">
        <f aca="false">(U454+U457)/($B$445)*U467+(U460+U463)/($B$445)*U470</f>
        <v>0.478947134409319</v>
      </c>
      <c r="V473" s="1"/>
    </row>
    <row r="475" customFormat="false" ht="45" hidden="false" customHeight="false" outlineLevel="0" collapsed="false">
      <c r="D475" s="2" t="s">
        <v>254</v>
      </c>
    </row>
    <row r="476" customFormat="false" ht="15" hidden="false" customHeight="false" outlineLevel="0" collapsed="false">
      <c r="C476" s="2" t="s">
        <v>5</v>
      </c>
      <c r="D476" s="1" t="n">
        <f aca="false">MIN(D473:V473)</f>
        <v>0.419197786998617</v>
      </c>
    </row>
    <row r="478" customFormat="false" ht="15" hidden="false" customHeight="false" outlineLevel="0" collapsed="false">
      <c r="D478" s="3" t="s">
        <v>255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2020-10-22T00:34:17Z</dcterms:created>
  <dc:creator>Makino</dc:creator>
  <dc:description/>
  <dc:language>pt-BR</dc:language>
  <cp:lastModifiedBy/>
  <dcterms:modified xsi:type="dcterms:W3CDTF">2020-11-08T11:51:08Z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