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\Documents\Projects\football-analytics\football-matches-predictions\"/>
    </mc:Choice>
  </mc:AlternateContent>
  <xr:revisionPtr revIDLastSave="0" documentId="13_ncr:1_{B0F01D9B-A5A8-4956-BDA1-8B791AD33E7A}" xr6:coauthVersionLast="47" xr6:coauthVersionMax="47" xr10:uidLastSave="{00000000-0000-0000-0000-000000000000}"/>
  <bookViews>
    <workbookView xWindow="-110" yWindow="-110" windowWidth="19420" windowHeight="11020" activeTab="1" xr2:uid="{7421C3CD-E052-4822-A5DA-218254F864D6}"/>
  </bookViews>
  <sheets>
    <sheet name="Goals" sheetId="1" r:id="rId1"/>
    <sheet name="x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22" i="3" l="1"/>
  <c r="AI22" i="3"/>
  <c r="X22" i="3"/>
  <c r="W22" i="3"/>
  <c r="AJ21" i="3"/>
  <c r="AI21" i="3"/>
  <c r="X21" i="3"/>
  <c r="W21" i="3"/>
  <c r="AJ20" i="3"/>
  <c r="AI20" i="3"/>
  <c r="X20" i="3"/>
  <c r="W20" i="3"/>
  <c r="AJ19" i="3"/>
  <c r="AI19" i="3"/>
  <c r="X19" i="3"/>
  <c r="W19" i="3"/>
  <c r="AJ18" i="3"/>
  <c r="AI18" i="3"/>
  <c r="X18" i="3"/>
  <c r="W18" i="3"/>
  <c r="AJ17" i="3"/>
  <c r="AI17" i="3"/>
  <c r="X17" i="3"/>
  <c r="W17" i="3"/>
  <c r="AJ16" i="3"/>
  <c r="AI16" i="3"/>
  <c r="X16" i="3"/>
  <c r="W16" i="3"/>
  <c r="AJ15" i="3"/>
  <c r="AI15" i="3"/>
  <c r="X15" i="3"/>
  <c r="W15" i="3"/>
  <c r="AJ14" i="3"/>
  <c r="AI14" i="3"/>
  <c r="X14" i="3"/>
  <c r="W14" i="3"/>
  <c r="AJ13" i="3"/>
  <c r="AI13" i="3"/>
  <c r="X13" i="3"/>
  <c r="W13" i="3"/>
  <c r="AJ12" i="3"/>
  <c r="AI12" i="3"/>
  <c r="X12" i="3"/>
  <c r="W12" i="3"/>
  <c r="G12" i="3" a="1"/>
  <c r="G12" i="3" s="1"/>
  <c r="AJ11" i="3"/>
  <c r="AI11" i="3"/>
  <c r="X11" i="3"/>
  <c r="W11" i="3"/>
  <c r="AJ10" i="3"/>
  <c r="AI10" i="3"/>
  <c r="X10" i="3"/>
  <c r="W10" i="3"/>
  <c r="AJ9" i="3"/>
  <c r="AI9" i="3"/>
  <c r="X9" i="3"/>
  <c r="W9" i="3"/>
  <c r="AJ8" i="3"/>
  <c r="AI8" i="3"/>
  <c r="X8" i="3"/>
  <c r="W8" i="3"/>
  <c r="AJ7" i="3"/>
  <c r="AI7" i="3"/>
  <c r="X7" i="3"/>
  <c r="W7" i="3"/>
  <c r="AJ6" i="3"/>
  <c r="B33" i="3" s="1" a="1"/>
  <c r="B33" i="3" s="1"/>
  <c r="AI6" i="3"/>
  <c r="B34" i="3" s="1" a="1"/>
  <c r="B34" i="3" s="1"/>
  <c r="X6" i="3"/>
  <c r="W6" i="3"/>
  <c r="AJ5" i="3"/>
  <c r="AI5" i="3"/>
  <c r="X5" i="3"/>
  <c r="W5" i="3"/>
  <c r="AJ4" i="3"/>
  <c r="AI4" i="3"/>
  <c r="X4" i="3"/>
  <c r="W4" i="3"/>
  <c r="AJ3" i="3"/>
  <c r="AI3" i="3"/>
  <c r="X3" i="3"/>
  <c r="B35" i="3" s="1" a="1"/>
  <c r="B35" i="3" s="1"/>
  <c r="W3" i="3"/>
  <c r="B32" i="3" s="1" a="1"/>
  <c r="B32" i="3" s="1"/>
  <c r="G12" i="1" a="1"/>
  <c r="G12" i="1" s="1"/>
  <c r="B34" i="1" a="1"/>
  <c r="B34" i="1" s="1"/>
  <c r="E32" i="1" s="1"/>
  <c r="B33" i="1" a="1"/>
  <c r="B33" i="1" s="1"/>
  <c r="E31" i="1" s="1"/>
  <c r="B35" i="1" a="1"/>
  <c r="B35" i="1" s="1"/>
  <c r="E33" i="1" s="1"/>
  <c r="B32" i="1" a="1"/>
  <c r="B32" i="1" s="1"/>
  <c r="E30" i="1" s="1"/>
  <c r="B31" i="1"/>
  <c r="B30" i="1"/>
  <c r="AJ24" i="1"/>
  <c r="AI24" i="1"/>
  <c r="W24" i="1"/>
  <c r="X24" i="1"/>
  <c r="AJ22" i="1"/>
  <c r="AI22" i="1"/>
  <c r="X22" i="1"/>
  <c r="W22" i="1"/>
  <c r="AJ21" i="1"/>
  <c r="AI21" i="1"/>
  <c r="X21" i="1"/>
  <c r="W21" i="1"/>
  <c r="AJ20" i="1"/>
  <c r="AI20" i="1"/>
  <c r="X20" i="1"/>
  <c r="W20" i="1"/>
  <c r="AJ19" i="1"/>
  <c r="AI19" i="1"/>
  <c r="X19" i="1"/>
  <c r="W19" i="1"/>
  <c r="AJ18" i="1"/>
  <c r="AI18" i="1"/>
  <c r="X18" i="1"/>
  <c r="W18" i="1"/>
  <c r="AJ17" i="1"/>
  <c r="AI17" i="1"/>
  <c r="X17" i="1"/>
  <c r="W17" i="1"/>
  <c r="AJ16" i="1"/>
  <c r="AI16" i="1"/>
  <c r="X16" i="1"/>
  <c r="W16" i="1"/>
  <c r="AJ15" i="1"/>
  <c r="AI15" i="1"/>
  <c r="X15" i="1"/>
  <c r="W15" i="1"/>
  <c r="AJ14" i="1"/>
  <c r="AI14" i="1"/>
  <c r="X14" i="1"/>
  <c r="W14" i="1"/>
  <c r="AJ13" i="1"/>
  <c r="AI13" i="1"/>
  <c r="X13" i="1"/>
  <c r="W13" i="1"/>
  <c r="AJ12" i="1"/>
  <c r="AI12" i="1"/>
  <c r="X12" i="1"/>
  <c r="W12" i="1"/>
  <c r="AJ11" i="1"/>
  <c r="AI11" i="1"/>
  <c r="X11" i="1"/>
  <c r="W11" i="1"/>
  <c r="AJ10" i="1"/>
  <c r="AI10" i="1"/>
  <c r="X10" i="1"/>
  <c r="W10" i="1"/>
  <c r="AJ9" i="1"/>
  <c r="AI9" i="1"/>
  <c r="X9" i="1"/>
  <c r="W9" i="1"/>
  <c r="AJ8" i="1"/>
  <c r="AI8" i="1"/>
  <c r="X8" i="1"/>
  <c r="W8" i="1"/>
  <c r="AJ7" i="1"/>
  <c r="AI7" i="1"/>
  <c r="X7" i="1"/>
  <c r="W7" i="1"/>
  <c r="AJ6" i="1"/>
  <c r="AI6" i="1"/>
  <c r="X6" i="1"/>
  <c r="W6" i="1"/>
  <c r="AJ5" i="1"/>
  <c r="AI5" i="1"/>
  <c r="X5" i="1"/>
  <c r="W5" i="1"/>
  <c r="AJ4" i="1"/>
  <c r="AI4" i="1"/>
  <c r="X4" i="1"/>
  <c r="W4" i="1"/>
  <c r="AJ3" i="1"/>
  <c r="AI3" i="1"/>
  <c r="X3" i="1"/>
  <c r="W3" i="1"/>
  <c r="AI24" i="3" l="1"/>
  <c r="B31" i="3" s="1"/>
  <c r="E32" i="3" s="1"/>
  <c r="AJ24" i="3"/>
  <c r="W24" i="3"/>
  <c r="B30" i="3" s="1"/>
  <c r="E31" i="3" s="1"/>
  <c r="X24" i="3"/>
  <c r="B38" i="1"/>
  <c r="K43" i="1" s="1"/>
  <c r="B39" i="1"/>
  <c r="B47" i="1" s="1"/>
  <c r="D43" i="1"/>
  <c r="C43" i="1"/>
  <c r="E43" i="1"/>
  <c r="B40" i="1"/>
  <c r="I43" i="1"/>
  <c r="H43" i="1"/>
  <c r="A5" i="1"/>
  <c r="J43" i="1"/>
  <c r="F43" i="1"/>
  <c r="G43" i="1"/>
  <c r="B46" i="1"/>
  <c r="B44" i="1"/>
  <c r="B52" i="1"/>
  <c r="B49" i="1"/>
  <c r="B45" i="1"/>
  <c r="E33" i="3" l="1"/>
  <c r="B39" i="3" s="1"/>
  <c r="E30" i="3"/>
  <c r="B38" i="3" s="1"/>
  <c r="K43" i="3" s="1"/>
  <c r="B51" i="1"/>
  <c r="B50" i="1"/>
  <c r="G50" i="1" s="1"/>
  <c r="C5" i="1"/>
  <c r="B48" i="1"/>
  <c r="J48" i="1" s="1"/>
  <c r="J45" i="1"/>
  <c r="I45" i="1"/>
  <c r="H45" i="1"/>
  <c r="E45" i="1"/>
  <c r="G15" i="1" s="1"/>
  <c r="D45" i="1"/>
  <c r="G11" i="1" s="1"/>
  <c r="F45" i="1"/>
  <c r="G19" i="1" s="1"/>
  <c r="K45" i="1"/>
  <c r="C45" i="1"/>
  <c r="G45" i="1"/>
  <c r="I46" i="1"/>
  <c r="G46" i="1"/>
  <c r="E46" i="1"/>
  <c r="G16" i="1" s="1"/>
  <c r="K46" i="1"/>
  <c r="C46" i="1"/>
  <c r="G8" i="1" s="1"/>
  <c r="H46" i="1"/>
  <c r="F46" i="1"/>
  <c r="G20" i="1" s="1"/>
  <c r="J46" i="1"/>
  <c r="D46" i="1"/>
  <c r="I48" i="1"/>
  <c r="C48" i="1"/>
  <c r="H47" i="1"/>
  <c r="G47" i="1"/>
  <c r="F47" i="1"/>
  <c r="G21" i="1" s="1"/>
  <c r="J47" i="1"/>
  <c r="D47" i="1"/>
  <c r="G13" i="1" s="1"/>
  <c r="I47" i="1"/>
  <c r="E47" i="1"/>
  <c r="G17" i="1" s="1"/>
  <c r="K47" i="1"/>
  <c r="C47" i="1"/>
  <c r="G9" i="1" s="1"/>
  <c r="K52" i="1"/>
  <c r="J52" i="1"/>
  <c r="C52" i="1"/>
  <c r="G52" i="1"/>
  <c r="I52" i="1"/>
  <c r="H52" i="1"/>
  <c r="F52" i="1"/>
  <c r="E52" i="1"/>
  <c r="D52" i="1"/>
  <c r="K44" i="1"/>
  <c r="I44" i="1"/>
  <c r="H44" i="1"/>
  <c r="G44" i="1"/>
  <c r="E44" i="1"/>
  <c r="G14" i="1" s="1"/>
  <c r="J44" i="1"/>
  <c r="F44" i="1"/>
  <c r="G18" i="1" s="1"/>
  <c r="D44" i="1"/>
  <c r="C44" i="1"/>
  <c r="D51" i="1"/>
  <c r="J51" i="1"/>
  <c r="I51" i="1"/>
  <c r="F51" i="1"/>
  <c r="C51" i="1"/>
  <c r="K51" i="1"/>
  <c r="H51" i="1"/>
  <c r="G51" i="1"/>
  <c r="E51" i="1"/>
  <c r="K50" i="1"/>
  <c r="J50" i="1"/>
  <c r="I50" i="1"/>
  <c r="D50" i="1"/>
  <c r="E50" i="1"/>
  <c r="H50" i="1"/>
  <c r="F49" i="1"/>
  <c r="E49" i="1"/>
  <c r="J49" i="1"/>
  <c r="D49" i="1"/>
  <c r="C49" i="1"/>
  <c r="K49" i="1"/>
  <c r="I49" i="1"/>
  <c r="H49" i="1"/>
  <c r="G49" i="1"/>
  <c r="H43" i="3" l="1"/>
  <c r="H50" i="3" s="1"/>
  <c r="G43" i="3"/>
  <c r="J43" i="3"/>
  <c r="C43" i="3"/>
  <c r="F43" i="3"/>
  <c r="D43" i="3"/>
  <c r="A5" i="3"/>
  <c r="E43" i="3"/>
  <c r="E50" i="3" s="1"/>
  <c r="I43" i="3"/>
  <c r="I45" i="3" s="1"/>
  <c r="C5" i="3"/>
  <c r="B45" i="3"/>
  <c r="B44" i="3"/>
  <c r="K44" i="3" s="1"/>
  <c r="B50" i="3"/>
  <c r="J50" i="3" s="1"/>
  <c r="B52" i="3"/>
  <c r="B46" i="3"/>
  <c r="K46" i="3" s="1"/>
  <c r="B48" i="3"/>
  <c r="B49" i="3"/>
  <c r="I49" i="3" s="1"/>
  <c r="B51" i="3"/>
  <c r="D51" i="3" s="1"/>
  <c r="B47" i="3"/>
  <c r="B40" i="3"/>
  <c r="D46" i="3"/>
  <c r="D52" i="3"/>
  <c r="F50" i="1"/>
  <c r="K48" i="1"/>
  <c r="E48" i="1"/>
  <c r="D48" i="1"/>
  <c r="D8" i="1" s="1"/>
  <c r="D9" i="1" s="1"/>
  <c r="F48" i="1"/>
  <c r="H48" i="1"/>
  <c r="G22" i="1" s="1"/>
  <c r="G48" i="1"/>
  <c r="G24" i="1" s="1"/>
  <c r="G6" i="1"/>
  <c r="B17" i="1"/>
  <c r="C8" i="1"/>
  <c r="C9" i="1" s="1"/>
  <c r="B14" i="1"/>
  <c r="B15" i="1"/>
  <c r="B13" i="1"/>
  <c r="B16" i="1"/>
  <c r="G7" i="1"/>
  <c r="C50" i="1"/>
  <c r="G23" i="1" s="1"/>
  <c r="G10" i="1"/>
  <c r="H46" i="3" l="1"/>
  <c r="H45" i="3"/>
  <c r="H52" i="3"/>
  <c r="C45" i="3"/>
  <c r="I50" i="3"/>
  <c r="F48" i="3"/>
  <c r="I46" i="3"/>
  <c r="F50" i="3"/>
  <c r="G48" i="3"/>
  <c r="G50" i="3"/>
  <c r="I47" i="3"/>
  <c r="G47" i="3"/>
  <c r="J47" i="3"/>
  <c r="G44" i="3"/>
  <c r="J52" i="3"/>
  <c r="J45" i="3"/>
  <c r="H51" i="3"/>
  <c r="H44" i="3"/>
  <c r="C47" i="3"/>
  <c r="G9" i="3" s="1"/>
  <c r="D44" i="3"/>
  <c r="G10" i="3" s="1"/>
  <c r="K45" i="3"/>
  <c r="K47" i="3"/>
  <c r="E44" i="3"/>
  <c r="G14" i="3" s="1"/>
  <c r="D45" i="3"/>
  <c r="G11" i="3" s="1"/>
  <c r="F47" i="3"/>
  <c r="G21" i="3" s="1"/>
  <c r="I44" i="3"/>
  <c r="J51" i="3"/>
  <c r="E45" i="3"/>
  <c r="G15" i="3" s="1"/>
  <c r="C49" i="3"/>
  <c r="D47" i="3"/>
  <c r="G13" i="3" s="1"/>
  <c r="J44" i="3"/>
  <c r="C51" i="3"/>
  <c r="F45" i="3"/>
  <c r="G19" i="3" s="1"/>
  <c r="E51" i="3"/>
  <c r="F51" i="3"/>
  <c r="I51" i="3"/>
  <c r="G51" i="3"/>
  <c r="H47" i="3"/>
  <c r="E47" i="3"/>
  <c r="G17" i="3" s="1"/>
  <c r="C44" i="3"/>
  <c r="K51" i="3"/>
  <c r="G45" i="3"/>
  <c r="I52" i="3"/>
  <c r="F44" i="3"/>
  <c r="G18" i="3" s="1"/>
  <c r="D50" i="3"/>
  <c r="H48" i="3"/>
  <c r="I48" i="3"/>
  <c r="G49" i="3"/>
  <c r="D48" i="3"/>
  <c r="E46" i="3"/>
  <c r="G16" i="3" s="1"/>
  <c r="E52" i="3"/>
  <c r="J48" i="3"/>
  <c r="F52" i="3"/>
  <c r="J46" i="3"/>
  <c r="G46" i="3"/>
  <c r="C48" i="3"/>
  <c r="K49" i="3"/>
  <c r="J49" i="3"/>
  <c r="C52" i="3"/>
  <c r="F49" i="3"/>
  <c r="F46" i="3"/>
  <c r="G20" i="3" s="1"/>
  <c r="G52" i="3"/>
  <c r="C46" i="3"/>
  <c r="G8" i="3" s="1"/>
  <c r="E48" i="3"/>
  <c r="K48" i="3"/>
  <c r="H49" i="3"/>
  <c r="K50" i="3"/>
  <c r="E49" i="3"/>
  <c r="K52" i="3"/>
  <c r="D49" i="3"/>
  <c r="G7" i="3"/>
  <c r="B8" i="1"/>
  <c r="B9" i="1" s="1"/>
  <c r="C16" i="1"/>
  <c r="B24" i="1"/>
  <c r="C24" i="1" s="1"/>
  <c r="B23" i="1"/>
  <c r="C23" i="1" s="1"/>
  <c r="C15" i="1"/>
  <c r="C17" i="1"/>
  <c r="B25" i="1"/>
  <c r="C25" i="1" s="1"/>
  <c r="C13" i="1"/>
  <c r="B21" i="1"/>
  <c r="C21" i="1" s="1"/>
  <c r="C14" i="1"/>
  <c r="B22" i="1"/>
  <c r="C22" i="1" s="1"/>
  <c r="G22" i="3" l="1"/>
  <c r="B8" i="3"/>
  <c r="B9" i="3" s="1"/>
  <c r="B15" i="3"/>
  <c r="B14" i="3"/>
  <c r="B16" i="3"/>
  <c r="C16" i="3" s="1"/>
  <c r="B13" i="3"/>
  <c r="B21" i="3" s="1"/>
  <c r="C21" i="3" s="1"/>
  <c r="G24" i="3"/>
  <c r="G6" i="3"/>
  <c r="C50" i="3"/>
  <c r="G23" i="3" s="1"/>
  <c r="C8" i="3"/>
  <c r="C9" i="3" s="1"/>
  <c r="B17" i="3"/>
  <c r="C17" i="3" s="1"/>
  <c r="B22" i="3"/>
  <c r="C22" i="3" s="1"/>
  <c r="C14" i="3"/>
  <c r="C15" i="3"/>
  <c r="B23" i="3"/>
  <c r="C23" i="3" s="1"/>
  <c r="C13" i="3" l="1"/>
  <c r="D8" i="3"/>
  <c r="D9" i="3" s="1"/>
  <c r="B25" i="3"/>
  <c r="C25" i="3" s="1"/>
  <c r="B24" i="3"/>
  <c r="C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<sst xmlns="http://schemas.openxmlformats.org/spreadsheetml/2006/main" count="306" uniqueCount="82">
  <si>
    <t>HOME TEAM</t>
  </si>
  <si>
    <t>AWAY TEAM</t>
  </si>
  <si>
    <t>Projected Home Goals</t>
  </si>
  <si>
    <t>Projected Away Goals</t>
  </si>
  <si>
    <t>Home Win</t>
  </si>
  <si>
    <t>Draw</t>
  </si>
  <si>
    <t>Away Win</t>
  </si>
  <si>
    <t>% Chance</t>
  </si>
  <si>
    <t>Imp Odds</t>
  </si>
  <si>
    <t>Under Goal Markets</t>
  </si>
  <si>
    <t>Goals</t>
  </si>
  <si>
    <t>Over Goal Markets</t>
  </si>
  <si>
    <t>Correct Score</t>
  </si>
  <si>
    <t>0-0</t>
  </si>
  <si>
    <t>0-1</t>
  </si>
  <si>
    <t>0-2</t>
  </si>
  <si>
    <t>0-3</t>
  </si>
  <si>
    <t>1-0</t>
  </si>
  <si>
    <t>1-1</t>
  </si>
  <si>
    <t>1-2</t>
  </si>
  <si>
    <t>1-3</t>
  </si>
  <si>
    <t>2-0</t>
  </si>
  <si>
    <t>2-1</t>
  </si>
  <si>
    <t>2-2</t>
  </si>
  <si>
    <t>2-3</t>
  </si>
  <si>
    <t>3-0</t>
  </si>
  <si>
    <t>3-1</t>
  </si>
  <si>
    <t>3-2</t>
  </si>
  <si>
    <t>3-3</t>
  </si>
  <si>
    <t>Any other home win</t>
  </si>
  <si>
    <t>Any other away win</t>
  </si>
  <si>
    <t>Any other draw</t>
  </si>
  <si>
    <t>HOME</t>
  </si>
  <si>
    <t>AWAY</t>
  </si>
  <si>
    <t>№</t>
  </si>
  <si>
    <t>Team</t>
  </si>
  <si>
    <t>M</t>
  </si>
  <si>
    <t>W</t>
  </si>
  <si>
    <t>D</t>
  </si>
  <si>
    <t>L</t>
  </si>
  <si>
    <t>G</t>
  </si>
  <si>
    <t>GA</t>
  </si>
  <si>
    <t>PTS</t>
  </si>
  <si>
    <t>GpG Scored</t>
  </si>
  <si>
    <t>GpG Conceded</t>
  </si>
  <si>
    <t>AC Milan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</si>
  <si>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</si>
  <si>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</si>
  <si>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</si>
  <si>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</si>
  <si>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</si>
  <si>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</si>
  <si>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</si>
  <si>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</si>
  <si>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</si>
  <si>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</si>
  <si>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</si>
  <si>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</si>
  <si>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</si>
  <si>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</si>
  <si>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</si>
  <si>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</si>
  <si>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</si>
  <si>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</si>
  <si>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</si>
  <si>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Average</t>
  </si>
  <si>
    <t>Avg Home Team GpG Scored at Home</t>
  </si>
  <si>
    <t>Avg Home Team GpG Conceded at Home</t>
  </si>
  <si>
    <t>Total Avg Home GpG Scored</t>
  </si>
  <si>
    <t>Total Avg Away GpG Scored</t>
  </si>
  <si>
    <t>Avg Away Team GpG Conceded Away</t>
  </si>
  <si>
    <t>Avg Away Team GpG Scored Away</t>
  </si>
  <si>
    <t>Home Attack</t>
  </si>
  <si>
    <t>Away Defence</t>
  </si>
  <si>
    <t>Away Attack</t>
  </si>
  <si>
    <t>Home Defence</t>
  </si>
  <si>
    <t>Away Goals</t>
  </si>
  <si>
    <t>Probability</t>
  </si>
  <si>
    <t>Home Goals</t>
  </si>
  <si>
    <t>Projected Total Goals</t>
  </si>
  <si>
    <t>xG</t>
  </si>
  <si>
    <t>xGA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</si>
</sst>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0" fillId="6" borderId="5" xfId="0" applyFill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0" fillId="6" borderId="5" xfId="0" applyNumberFormat="1" applyFill="1" applyBorder="1"/>
    <xf numFmtId="10" fontId="0" fillId="4" borderId="5" xfId="0" applyNumberFormat="1" applyFill="1" applyBorder="1"/>
    <xf numFmtId="10" fontId="0" fillId="2" borderId="5" xfId="0" applyNumberFormat="1" applyFill="1" applyBorder="1"/>
    <xf numFmtId="10" fontId="0" fillId="3" borderId="5" xfId="0" applyNumberFormat="1" applyFill="1" applyBorder="1"/>
    <xf numFmtId="10" fontId="2" fillId="2" borderId="5" xfId="0" applyNumberFormat="1" applyFont="1" applyFill="1" applyBorder="1" applyAlignment="1">
      <alignment horizontal="center"/>
    </xf>
    <xf numFmtId="10" fontId="2" fillId="4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10" fontId="2" fillId="5" borderId="5" xfId="0" applyNumberFormat="1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derstat.com/team/Salernitana/2021" TargetMode="External"/><Relationship Id="rId18" Type="http://schemas.openxmlformats.org/officeDocument/2006/relationships/hyperlink" Target="https://understat.com/team/Udinese/2021" TargetMode="External"/><Relationship Id="rId26" Type="http://schemas.openxmlformats.org/officeDocument/2006/relationships/hyperlink" Target="https://understat.com/team/Fiorentina/2021" TargetMode="External"/><Relationship Id="rId39" Type="http://schemas.openxmlformats.org/officeDocument/2006/relationships/hyperlink" Target="https://understat.com/team/Venezia/2021" TargetMode="External"/><Relationship Id="rId21" Type="http://schemas.openxmlformats.org/officeDocument/2006/relationships/hyperlink" Target="https://understat.com/team/AC_Milan/2021" TargetMode="External"/><Relationship Id="rId34" Type="http://schemas.openxmlformats.org/officeDocument/2006/relationships/hyperlink" Target="https://understat.com/team/Sampdoria/2021" TargetMode="External"/><Relationship Id="rId7" Type="http://schemas.openxmlformats.org/officeDocument/2006/relationships/hyperlink" Target="https://understat.com/team/Genoa/2021" TargetMode="External"/><Relationship Id="rId2" Type="http://schemas.openxmlformats.org/officeDocument/2006/relationships/hyperlink" Target="https://understat.com/team/Atalanta/2021" TargetMode="External"/><Relationship Id="rId16" Type="http://schemas.openxmlformats.org/officeDocument/2006/relationships/hyperlink" Target="https://understat.com/team/Spezia/2021" TargetMode="External"/><Relationship Id="rId20" Type="http://schemas.openxmlformats.org/officeDocument/2006/relationships/hyperlink" Target="https://understat.com/team/Verona/2021" TargetMode="External"/><Relationship Id="rId29" Type="http://schemas.openxmlformats.org/officeDocument/2006/relationships/hyperlink" Target="https://understat.com/team/Juventus/2021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understat.com/team/AC_Milan/2021" TargetMode="External"/><Relationship Id="rId6" Type="http://schemas.openxmlformats.org/officeDocument/2006/relationships/hyperlink" Target="https://understat.com/team/Fiorentina/2021" TargetMode="External"/><Relationship Id="rId11" Type="http://schemas.openxmlformats.org/officeDocument/2006/relationships/hyperlink" Target="https://understat.com/team/Napoli/2021" TargetMode="External"/><Relationship Id="rId24" Type="http://schemas.openxmlformats.org/officeDocument/2006/relationships/hyperlink" Target="https://understat.com/team/Cagliari/2021" TargetMode="External"/><Relationship Id="rId32" Type="http://schemas.openxmlformats.org/officeDocument/2006/relationships/hyperlink" Target="https://understat.com/team/Roma/2021" TargetMode="External"/><Relationship Id="rId37" Type="http://schemas.openxmlformats.org/officeDocument/2006/relationships/hyperlink" Target="https://understat.com/team/Torino/2021" TargetMode="External"/><Relationship Id="rId40" Type="http://schemas.openxmlformats.org/officeDocument/2006/relationships/hyperlink" Target="https://understat.com/team/Verona/2021" TargetMode="External"/><Relationship Id="rId5" Type="http://schemas.openxmlformats.org/officeDocument/2006/relationships/hyperlink" Target="https://understat.com/team/Empoli/2021" TargetMode="External"/><Relationship Id="rId15" Type="http://schemas.openxmlformats.org/officeDocument/2006/relationships/hyperlink" Target="https://understat.com/team/Sassuolo/2021" TargetMode="External"/><Relationship Id="rId23" Type="http://schemas.openxmlformats.org/officeDocument/2006/relationships/hyperlink" Target="https://understat.com/team/Bologna/2021" TargetMode="External"/><Relationship Id="rId28" Type="http://schemas.openxmlformats.org/officeDocument/2006/relationships/hyperlink" Target="https://understat.com/team/Inter/2021" TargetMode="External"/><Relationship Id="rId36" Type="http://schemas.openxmlformats.org/officeDocument/2006/relationships/hyperlink" Target="https://understat.com/team/Spezia/2021" TargetMode="External"/><Relationship Id="rId10" Type="http://schemas.openxmlformats.org/officeDocument/2006/relationships/hyperlink" Target="https://understat.com/team/Lazio/2021" TargetMode="External"/><Relationship Id="rId19" Type="http://schemas.openxmlformats.org/officeDocument/2006/relationships/hyperlink" Target="https://understat.com/team/Venezia/2021" TargetMode="External"/><Relationship Id="rId31" Type="http://schemas.openxmlformats.org/officeDocument/2006/relationships/hyperlink" Target="https://understat.com/team/Napoli/2021" TargetMode="External"/><Relationship Id="rId4" Type="http://schemas.openxmlformats.org/officeDocument/2006/relationships/hyperlink" Target="https://understat.com/team/Cagliari/2021" TargetMode="External"/><Relationship Id="rId9" Type="http://schemas.openxmlformats.org/officeDocument/2006/relationships/hyperlink" Target="https://understat.com/team/Juventus/2021" TargetMode="External"/><Relationship Id="rId14" Type="http://schemas.openxmlformats.org/officeDocument/2006/relationships/hyperlink" Target="https://understat.com/team/Sampdoria/2021" TargetMode="External"/><Relationship Id="rId22" Type="http://schemas.openxmlformats.org/officeDocument/2006/relationships/hyperlink" Target="https://understat.com/team/Atalanta/2021" TargetMode="External"/><Relationship Id="rId27" Type="http://schemas.openxmlformats.org/officeDocument/2006/relationships/hyperlink" Target="https://understat.com/team/Genoa/2021" TargetMode="External"/><Relationship Id="rId30" Type="http://schemas.openxmlformats.org/officeDocument/2006/relationships/hyperlink" Target="https://understat.com/team/Lazio/2021" TargetMode="External"/><Relationship Id="rId35" Type="http://schemas.openxmlformats.org/officeDocument/2006/relationships/hyperlink" Target="https://understat.com/team/Sassuolo/2021" TargetMode="External"/><Relationship Id="rId8" Type="http://schemas.openxmlformats.org/officeDocument/2006/relationships/hyperlink" Target="https://understat.com/team/Inter/2021" TargetMode="External"/><Relationship Id="rId3" Type="http://schemas.openxmlformats.org/officeDocument/2006/relationships/hyperlink" Target="https://understat.com/team/Bologna/2021" TargetMode="External"/><Relationship Id="rId12" Type="http://schemas.openxmlformats.org/officeDocument/2006/relationships/hyperlink" Target="https://understat.com/team/Roma/2021" TargetMode="External"/><Relationship Id="rId17" Type="http://schemas.openxmlformats.org/officeDocument/2006/relationships/hyperlink" Target="https://understat.com/team/Torino/2021" TargetMode="External"/><Relationship Id="rId25" Type="http://schemas.openxmlformats.org/officeDocument/2006/relationships/hyperlink" Target="https://understat.com/team/Empoli/2021" TargetMode="External"/><Relationship Id="rId33" Type="http://schemas.openxmlformats.org/officeDocument/2006/relationships/hyperlink" Target="https://understat.com/team/Salernitana/2021" TargetMode="External"/><Relationship Id="rId38" Type="http://schemas.openxmlformats.org/officeDocument/2006/relationships/hyperlink" Target="https://understat.com/team/Udinese/202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rstat.com/team/Fiorentina/2021" TargetMode="External"/><Relationship Id="rId21" Type="http://schemas.openxmlformats.org/officeDocument/2006/relationships/hyperlink" Target="https://understat.com/team/AC_Milan/2021" TargetMode="External"/><Relationship Id="rId42" Type="http://schemas.openxmlformats.org/officeDocument/2006/relationships/hyperlink" Target="https://understat.com/team/Fiorentina/2021" TargetMode="External"/><Relationship Id="rId47" Type="http://schemas.openxmlformats.org/officeDocument/2006/relationships/hyperlink" Target="https://understat.com/team/Juventus/2021" TargetMode="External"/><Relationship Id="rId63" Type="http://schemas.openxmlformats.org/officeDocument/2006/relationships/hyperlink" Target="https://understat.com/team/Inter/2021" TargetMode="External"/><Relationship Id="rId68" Type="http://schemas.openxmlformats.org/officeDocument/2006/relationships/hyperlink" Target="https://understat.com/team/Sassuolo/2021" TargetMode="External"/><Relationship Id="rId16" Type="http://schemas.openxmlformats.org/officeDocument/2006/relationships/hyperlink" Target="https://understat.com/team/Spezia/2021" TargetMode="External"/><Relationship Id="rId11" Type="http://schemas.openxmlformats.org/officeDocument/2006/relationships/hyperlink" Target="https://understat.com/team/Napoli/2021" TargetMode="External"/><Relationship Id="rId32" Type="http://schemas.openxmlformats.org/officeDocument/2006/relationships/hyperlink" Target="https://understat.com/team/Roma/2021" TargetMode="External"/><Relationship Id="rId37" Type="http://schemas.openxmlformats.org/officeDocument/2006/relationships/hyperlink" Target="https://understat.com/team/Torino/2021" TargetMode="External"/><Relationship Id="rId53" Type="http://schemas.openxmlformats.org/officeDocument/2006/relationships/hyperlink" Target="https://understat.com/team/Sampdoria/2021" TargetMode="External"/><Relationship Id="rId58" Type="http://schemas.openxmlformats.org/officeDocument/2006/relationships/hyperlink" Target="https://understat.com/team/Cagliari/2021" TargetMode="External"/><Relationship Id="rId74" Type="http://schemas.openxmlformats.org/officeDocument/2006/relationships/hyperlink" Target="https://understat.com/team/Bologna/2021" TargetMode="External"/><Relationship Id="rId79" Type="http://schemas.openxmlformats.org/officeDocument/2006/relationships/hyperlink" Target="https://understat.com/team/Venezia/2021" TargetMode="External"/><Relationship Id="rId5" Type="http://schemas.openxmlformats.org/officeDocument/2006/relationships/hyperlink" Target="https://understat.com/team/Empoli/2021" TargetMode="External"/><Relationship Id="rId61" Type="http://schemas.openxmlformats.org/officeDocument/2006/relationships/hyperlink" Target="https://understat.com/team/AC_Milan/2021" TargetMode="External"/><Relationship Id="rId19" Type="http://schemas.openxmlformats.org/officeDocument/2006/relationships/hyperlink" Target="https://understat.com/team/Venezia/2021" TargetMode="External"/><Relationship Id="rId14" Type="http://schemas.openxmlformats.org/officeDocument/2006/relationships/hyperlink" Target="https://understat.com/team/Sampdoria/2021" TargetMode="External"/><Relationship Id="rId22" Type="http://schemas.openxmlformats.org/officeDocument/2006/relationships/hyperlink" Target="https://understat.com/team/Atalanta/2021" TargetMode="External"/><Relationship Id="rId27" Type="http://schemas.openxmlformats.org/officeDocument/2006/relationships/hyperlink" Target="https://understat.com/team/Genoa/2021" TargetMode="External"/><Relationship Id="rId30" Type="http://schemas.openxmlformats.org/officeDocument/2006/relationships/hyperlink" Target="https://understat.com/team/Lazio/2021" TargetMode="External"/><Relationship Id="rId35" Type="http://schemas.openxmlformats.org/officeDocument/2006/relationships/hyperlink" Target="https://understat.com/team/Sassuolo/2021" TargetMode="External"/><Relationship Id="rId43" Type="http://schemas.openxmlformats.org/officeDocument/2006/relationships/hyperlink" Target="https://understat.com/team/AC_Milan/2021" TargetMode="External"/><Relationship Id="rId48" Type="http://schemas.openxmlformats.org/officeDocument/2006/relationships/hyperlink" Target="https://understat.com/team/Verona/2021" TargetMode="External"/><Relationship Id="rId56" Type="http://schemas.openxmlformats.org/officeDocument/2006/relationships/hyperlink" Target="https://understat.com/team/Genoa/2021" TargetMode="External"/><Relationship Id="rId64" Type="http://schemas.openxmlformats.org/officeDocument/2006/relationships/hyperlink" Target="https://understat.com/team/Atalanta/2021" TargetMode="External"/><Relationship Id="rId69" Type="http://schemas.openxmlformats.org/officeDocument/2006/relationships/hyperlink" Target="https://understat.com/team/Empoli/2021" TargetMode="External"/><Relationship Id="rId77" Type="http://schemas.openxmlformats.org/officeDocument/2006/relationships/hyperlink" Target="https://understat.com/team/Sampdoria/2021" TargetMode="External"/><Relationship Id="rId8" Type="http://schemas.openxmlformats.org/officeDocument/2006/relationships/hyperlink" Target="https://understat.com/team/Inter/2021" TargetMode="External"/><Relationship Id="rId51" Type="http://schemas.openxmlformats.org/officeDocument/2006/relationships/hyperlink" Target="https://understat.com/team/Udinese/2021" TargetMode="External"/><Relationship Id="rId72" Type="http://schemas.openxmlformats.org/officeDocument/2006/relationships/hyperlink" Target="https://understat.com/team/Torino/2021" TargetMode="External"/><Relationship Id="rId80" Type="http://schemas.openxmlformats.org/officeDocument/2006/relationships/hyperlink" Target="https://understat.com/team/Genoa/2021" TargetMode="External"/><Relationship Id="rId3" Type="http://schemas.openxmlformats.org/officeDocument/2006/relationships/hyperlink" Target="https://understat.com/team/Bologna/2021" TargetMode="External"/><Relationship Id="rId12" Type="http://schemas.openxmlformats.org/officeDocument/2006/relationships/hyperlink" Target="https://understat.com/team/Roma/2021" TargetMode="External"/><Relationship Id="rId17" Type="http://schemas.openxmlformats.org/officeDocument/2006/relationships/hyperlink" Target="https://understat.com/team/Torino/2021" TargetMode="External"/><Relationship Id="rId25" Type="http://schemas.openxmlformats.org/officeDocument/2006/relationships/hyperlink" Target="https://understat.com/team/Empoli/2021" TargetMode="External"/><Relationship Id="rId33" Type="http://schemas.openxmlformats.org/officeDocument/2006/relationships/hyperlink" Target="https://understat.com/team/Salernitana/2021" TargetMode="External"/><Relationship Id="rId38" Type="http://schemas.openxmlformats.org/officeDocument/2006/relationships/hyperlink" Target="https://understat.com/team/Udinese/2021" TargetMode="External"/><Relationship Id="rId46" Type="http://schemas.openxmlformats.org/officeDocument/2006/relationships/hyperlink" Target="https://understat.com/team/Roma/2021" TargetMode="External"/><Relationship Id="rId59" Type="http://schemas.openxmlformats.org/officeDocument/2006/relationships/hyperlink" Target="https://understat.com/team/Salernitana/2021" TargetMode="External"/><Relationship Id="rId67" Type="http://schemas.openxmlformats.org/officeDocument/2006/relationships/hyperlink" Target="https://understat.com/team/Roma/2021" TargetMode="External"/><Relationship Id="rId20" Type="http://schemas.openxmlformats.org/officeDocument/2006/relationships/hyperlink" Target="https://understat.com/team/Verona/2021" TargetMode="External"/><Relationship Id="rId41" Type="http://schemas.openxmlformats.org/officeDocument/2006/relationships/hyperlink" Target="https://understat.com/team/Inter/2021" TargetMode="External"/><Relationship Id="rId54" Type="http://schemas.openxmlformats.org/officeDocument/2006/relationships/hyperlink" Target="https://understat.com/team/Atalanta/2021" TargetMode="External"/><Relationship Id="rId62" Type="http://schemas.openxmlformats.org/officeDocument/2006/relationships/hyperlink" Target="https://understat.com/team/Napoli/2021" TargetMode="External"/><Relationship Id="rId70" Type="http://schemas.openxmlformats.org/officeDocument/2006/relationships/hyperlink" Target="https://understat.com/team/Verona/2021" TargetMode="External"/><Relationship Id="rId75" Type="http://schemas.openxmlformats.org/officeDocument/2006/relationships/hyperlink" Target="https://understat.com/team/Spezia/2021" TargetMode="External"/><Relationship Id="rId1" Type="http://schemas.openxmlformats.org/officeDocument/2006/relationships/hyperlink" Target="https://understat.com/team/AC_Milan/2021" TargetMode="External"/><Relationship Id="rId6" Type="http://schemas.openxmlformats.org/officeDocument/2006/relationships/hyperlink" Target="https://understat.com/team/Fiorentina/2021" TargetMode="External"/><Relationship Id="rId15" Type="http://schemas.openxmlformats.org/officeDocument/2006/relationships/hyperlink" Target="https://understat.com/team/Sassuolo/2021" TargetMode="External"/><Relationship Id="rId23" Type="http://schemas.openxmlformats.org/officeDocument/2006/relationships/hyperlink" Target="https://understat.com/team/Bologna/2021" TargetMode="External"/><Relationship Id="rId28" Type="http://schemas.openxmlformats.org/officeDocument/2006/relationships/hyperlink" Target="https://understat.com/team/Inter/2021" TargetMode="External"/><Relationship Id="rId36" Type="http://schemas.openxmlformats.org/officeDocument/2006/relationships/hyperlink" Target="https://understat.com/team/Spezia/2021" TargetMode="External"/><Relationship Id="rId49" Type="http://schemas.openxmlformats.org/officeDocument/2006/relationships/hyperlink" Target="https://understat.com/team/Torino/2021" TargetMode="External"/><Relationship Id="rId57" Type="http://schemas.openxmlformats.org/officeDocument/2006/relationships/hyperlink" Target="https://understat.com/team/Empoli/2021" TargetMode="External"/><Relationship Id="rId10" Type="http://schemas.openxmlformats.org/officeDocument/2006/relationships/hyperlink" Target="https://understat.com/team/Lazio/2021" TargetMode="External"/><Relationship Id="rId31" Type="http://schemas.openxmlformats.org/officeDocument/2006/relationships/hyperlink" Target="https://understat.com/team/Napoli/2021" TargetMode="External"/><Relationship Id="rId44" Type="http://schemas.openxmlformats.org/officeDocument/2006/relationships/hyperlink" Target="https://understat.com/team/Napoli/2021" TargetMode="External"/><Relationship Id="rId52" Type="http://schemas.openxmlformats.org/officeDocument/2006/relationships/hyperlink" Target="https://understat.com/team/Sassuolo/2021" TargetMode="External"/><Relationship Id="rId60" Type="http://schemas.openxmlformats.org/officeDocument/2006/relationships/hyperlink" Target="https://understat.com/team/Venezia/2021" TargetMode="External"/><Relationship Id="rId65" Type="http://schemas.openxmlformats.org/officeDocument/2006/relationships/hyperlink" Target="https://understat.com/team/Juventus/2021" TargetMode="External"/><Relationship Id="rId73" Type="http://schemas.openxmlformats.org/officeDocument/2006/relationships/hyperlink" Target="https://understat.com/team/Fiorentina/2021" TargetMode="External"/><Relationship Id="rId78" Type="http://schemas.openxmlformats.org/officeDocument/2006/relationships/hyperlink" Target="https://understat.com/team/Cagliari/2021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s://understat.com/team/Cagliari/2021" TargetMode="External"/><Relationship Id="rId9" Type="http://schemas.openxmlformats.org/officeDocument/2006/relationships/hyperlink" Target="https://understat.com/team/Juventus/2021" TargetMode="External"/><Relationship Id="rId13" Type="http://schemas.openxmlformats.org/officeDocument/2006/relationships/hyperlink" Target="https://understat.com/team/Salernitana/2021" TargetMode="External"/><Relationship Id="rId18" Type="http://schemas.openxmlformats.org/officeDocument/2006/relationships/hyperlink" Target="https://understat.com/team/Udinese/2021" TargetMode="External"/><Relationship Id="rId39" Type="http://schemas.openxmlformats.org/officeDocument/2006/relationships/hyperlink" Target="https://understat.com/team/Venezia/2021" TargetMode="External"/><Relationship Id="rId34" Type="http://schemas.openxmlformats.org/officeDocument/2006/relationships/hyperlink" Target="https://understat.com/team/Sampdoria/2021" TargetMode="External"/><Relationship Id="rId50" Type="http://schemas.openxmlformats.org/officeDocument/2006/relationships/hyperlink" Target="https://understat.com/team/Bologna/2021" TargetMode="External"/><Relationship Id="rId55" Type="http://schemas.openxmlformats.org/officeDocument/2006/relationships/hyperlink" Target="https://understat.com/team/Spezia/2021" TargetMode="External"/><Relationship Id="rId76" Type="http://schemas.openxmlformats.org/officeDocument/2006/relationships/hyperlink" Target="https://understat.com/team/Salernitana/2021" TargetMode="External"/><Relationship Id="rId7" Type="http://schemas.openxmlformats.org/officeDocument/2006/relationships/hyperlink" Target="https://understat.com/team/Genoa/2021" TargetMode="External"/><Relationship Id="rId71" Type="http://schemas.openxmlformats.org/officeDocument/2006/relationships/hyperlink" Target="https://understat.com/team/Udinese/2021" TargetMode="External"/><Relationship Id="rId2" Type="http://schemas.openxmlformats.org/officeDocument/2006/relationships/hyperlink" Target="https://understat.com/team/Atalanta/2021" TargetMode="External"/><Relationship Id="rId29" Type="http://schemas.openxmlformats.org/officeDocument/2006/relationships/hyperlink" Target="https://understat.com/team/Juventus/2021" TargetMode="External"/><Relationship Id="rId24" Type="http://schemas.openxmlformats.org/officeDocument/2006/relationships/hyperlink" Target="https://understat.com/team/Cagliari/2021" TargetMode="External"/><Relationship Id="rId40" Type="http://schemas.openxmlformats.org/officeDocument/2006/relationships/hyperlink" Target="https://understat.com/team/Verona/2021" TargetMode="External"/><Relationship Id="rId45" Type="http://schemas.openxmlformats.org/officeDocument/2006/relationships/hyperlink" Target="https://understat.com/team/Lazio/2021" TargetMode="External"/><Relationship Id="rId66" Type="http://schemas.openxmlformats.org/officeDocument/2006/relationships/hyperlink" Target="https://understat.com/team/Lazio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3B64-2F02-4D52-8063-DDFBD73C6E93}">
  <dimension ref="A1:AJ52"/>
  <sheetViews>
    <sheetView zoomScale="60" zoomScaleNormal="60" workbookViewId="0">
      <selection activeCell="C2" sqref="C2:D2"/>
    </sheetView>
  </sheetViews>
  <sheetFormatPr defaultRowHeight="14.5" x14ac:dyDescent="0.35"/>
  <cols>
    <col min="1" max="11" width="22.7265625" customWidth="1"/>
  </cols>
  <sheetData>
    <row r="1" spans="1:36" ht="18.5" x14ac:dyDescent="0.45">
      <c r="A1" s="36" t="s">
        <v>0</v>
      </c>
      <c r="B1" s="37"/>
      <c r="C1" s="38" t="s">
        <v>1</v>
      </c>
      <c r="D1" s="39"/>
      <c r="E1" s="2"/>
      <c r="F1" s="2"/>
      <c r="G1" s="2"/>
      <c r="O1" t="s">
        <v>32</v>
      </c>
      <c r="AA1" t="s">
        <v>33</v>
      </c>
    </row>
    <row r="2" spans="1:36" ht="32.5" customHeight="1" thickBot="1" x14ac:dyDescent="0.5">
      <c r="A2" s="32" t="s">
        <v>45</v>
      </c>
      <c r="B2" s="33"/>
      <c r="C2" s="34" t="s">
        <v>48</v>
      </c>
      <c r="D2" s="35"/>
      <c r="E2" s="2"/>
      <c r="F2" s="2"/>
      <c r="G2" s="2"/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</row>
    <row r="3" spans="1:36" ht="19" thickBot="1" x14ac:dyDescent="0.5">
      <c r="A3" s="2"/>
      <c r="B3" s="2"/>
      <c r="C3" s="2"/>
      <c r="D3" s="2"/>
      <c r="E3" s="2"/>
      <c r="F3" s="2"/>
      <c r="G3" s="2"/>
      <c r="N3" s="9">
        <v>3</v>
      </c>
      <c r="O3" s="10" t="s">
        <v>45</v>
      </c>
      <c r="P3" s="9">
        <v>19</v>
      </c>
      <c r="Q3" s="9">
        <v>12</v>
      </c>
      <c r="R3" s="9">
        <v>4</v>
      </c>
      <c r="S3" s="9">
        <v>3</v>
      </c>
      <c r="T3" s="9">
        <v>28</v>
      </c>
      <c r="U3" s="9">
        <v>12</v>
      </c>
      <c r="V3" s="9">
        <v>40</v>
      </c>
      <c r="W3">
        <f>T3/P3</f>
        <v>1.4736842105263157</v>
      </c>
      <c r="X3">
        <f>U3/P3</f>
        <v>0.63157894736842102</v>
      </c>
      <c r="Z3" s="9">
        <v>1</v>
      </c>
      <c r="AA3" s="10" t="s">
        <v>45</v>
      </c>
      <c r="AB3" s="9">
        <v>19</v>
      </c>
      <c r="AC3" s="9">
        <v>14</v>
      </c>
      <c r="AD3" s="9">
        <v>4</v>
      </c>
      <c r="AE3" s="9">
        <v>1</v>
      </c>
      <c r="AF3" s="9">
        <v>41</v>
      </c>
      <c r="AG3" s="9">
        <v>19</v>
      </c>
      <c r="AH3" s="9">
        <v>46</v>
      </c>
      <c r="AI3">
        <f>AF3/AB3</f>
        <v>2.1578947368421053</v>
      </c>
      <c r="AJ3">
        <f>AG3/AB3</f>
        <v>1</v>
      </c>
    </row>
    <row r="4" spans="1:36" ht="18.5" x14ac:dyDescent="0.45">
      <c r="A4" s="36" t="s">
        <v>2</v>
      </c>
      <c r="B4" s="37"/>
      <c r="C4" s="38" t="s">
        <v>3</v>
      </c>
      <c r="D4" s="39"/>
      <c r="E4" s="2"/>
      <c r="F4" s="2"/>
      <c r="G4" s="2"/>
      <c r="N4" s="9">
        <v>14</v>
      </c>
      <c r="O4" s="10" t="s">
        <v>46</v>
      </c>
      <c r="P4" s="9">
        <v>19</v>
      </c>
      <c r="Q4" s="9">
        <v>4</v>
      </c>
      <c r="R4" s="9">
        <v>8</v>
      </c>
      <c r="S4" s="9">
        <v>7</v>
      </c>
      <c r="T4" s="9">
        <v>31</v>
      </c>
      <c r="U4" s="9">
        <v>29</v>
      </c>
      <c r="V4" s="9">
        <v>20</v>
      </c>
      <c r="W4">
        <f t="shared" ref="W4:W22" si="0">T4/P4</f>
        <v>1.631578947368421</v>
      </c>
      <c r="X4">
        <f t="shared" ref="X4:X22" si="1">U4/P4</f>
        <v>1.5263157894736843</v>
      </c>
      <c r="Z4" s="9">
        <v>4</v>
      </c>
      <c r="AA4" s="10" t="s">
        <v>46</v>
      </c>
      <c r="AB4" s="9">
        <v>19</v>
      </c>
      <c r="AC4" s="9">
        <v>12</v>
      </c>
      <c r="AD4" s="9">
        <v>3</v>
      </c>
      <c r="AE4" s="9">
        <v>4</v>
      </c>
      <c r="AF4" s="9">
        <v>34</v>
      </c>
      <c r="AG4" s="9">
        <v>19</v>
      </c>
      <c r="AH4" s="9">
        <v>39</v>
      </c>
      <c r="AI4">
        <f t="shared" ref="AI4:AI22" si="2">AF4/AB4</f>
        <v>1.7894736842105263</v>
      </c>
      <c r="AJ4">
        <f t="shared" ref="AJ4:AJ22" si="3">AG4/AB4</f>
        <v>1</v>
      </c>
    </row>
    <row r="5" spans="1:36" ht="19" thickBot="1" x14ac:dyDescent="0.5">
      <c r="A5" s="40">
        <f>B38</f>
        <v>1.8066181214858512</v>
      </c>
      <c r="B5" s="41"/>
      <c r="C5" s="42">
        <f>B39</f>
        <v>0.34139402560455184</v>
      </c>
      <c r="D5" s="43"/>
      <c r="E5" s="2"/>
      <c r="F5" s="3" t="s">
        <v>12</v>
      </c>
      <c r="G5" s="3" t="s">
        <v>8</v>
      </c>
      <c r="N5" s="9">
        <v>10</v>
      </c>
      <c r="O5" s="10" t="s">
        <v>47</v>
      </c>
      <c r="P5" s="9">
        <v>19</v>
      </c>
      <c r="Q5" s="9">
        <v>8</v>
      </c>
      <c r="R5" s="9">
        <v>4</v>
      </c>
      <c r="S5" s="9">
        <v>7</v>
      </c>
      <c r="T5" s="9">
        <v>25</v>
      </c>
      <c r="U5" s="9">
        <v>24</v>
      </c>
      <c r="V5" s="9">
        <v>28</v>
      </c>
      <c r="W5">
        <f t="shared" si="0"/>
        <v>1.3157894736842106</v>
      </c>
      <c r="X5">
        <f t="shared" si="1"/>
        <v>1.263157894736842</v>
      </c>
      <c r="Z5" s="9">
        <v>14</v>
      </c>
      <c r="AA5" s="10" t="s">
        <v>47</v>
      </c>
      <c r="AB5" s="9">
        <v>19</v>
      </c>
      <c r="AC5" s="9">
        <v>4</v>
      </c>
      <c r="AD5" s="9">
        <v>6</v>
      </c>
      <c r="AE5" s="9">
        <v>9</v>
      </c>
      <c r="AF5" s="9">
        <v>19</v>
      </c>
      <c r="AG5" s="9">
        <v>31</v>
      </c>
      <c r="AH5" s="9">
        <v>18</v>
      </c>
      <c r="AI5">
        <f t="shared" si="2"/>
        <v>1</v>
      </c>
      <c r="AJ5">
        <f t="shared" si="3"/>
        <v>1.631578947368421</v>
      </c>
    </row>
    <row r="6" spans="1:36" ht="18.5" x14ac:dyDescent="0.45">
      <c r="A6" s="2"/>
      <c r="B6" s="2"/>
      <c r="C6" s="2"/>
      <c r="D6" s="2"/>
      <c r="E6" s="2"/>
      <c r="F6" s="6" t="s">
        <v>13</v>
      </c>
      <c r="G6" s="23">
        <f>C44</f>
        <v>0.11671594144504632</v>
      </c>
      <c r="N6" s="9">
        <v>18</v>
      </c>
      <c r="O6" s="10" t="s">
        <v>48</v>
      </c>
      <c r="P6" s="9">
        <v>19</v>
      </c>
      <c r="Q6" s="9">
        <v>3</v>
      </c>
      <c r="R6" s="9">
        <v>6</v>
      </c>
      <c r="S6" s="9">
        <v>10</v>
      </c>
      <c r="T6" s="9">
        <v>20</v>
      </c>
      <c r="U6" s="9">
        <v>33</v>
      </c>
      <c r="V6" s="9">
        <v>15</v>
      </c>
      <c r="W6">
        <f t="shared" si="0"/>
        <v>1.0526315789473684</v>
      </c>
      <c r="X6">
        <f t="shared" si="1"/>
        <v>1.736842105263158</v>
      </c>
      <c r="Z6" s="9">
        <v>18</v>
      </c>
      <c r="AA6" s="10" t="s">
        <v>48</v>
      </c>
      <c r="AB6" s="9">
        <v>19</v>
      </c>
      <c r="AC6" s="9">
        <v>3</v>
      </c>
      <c r="AD6" s="9">
        <v>6</v>
      </c>
      <c r="AE6" s="9">
        <v>10</v>
      </c>
      <c r="AF6" s="9">
        <v>14</v>
      </c>
      <c r="AG6" s="9">
        <v>35</v>
      </c>
      <c r="AH6" s="9">
        <v>15</v>
      </c>
      <c r="AI6">
        <f t="shared" si="2"/>
        <v>0.73684210526315785</v>
      </c>
      <c r="AJ6">
        <f t="shared" si="3"/>
        <v>1.8421052631578947</v>
      </c>
    </row>
    <row r="7" spans="1:36" ht="18.5" x14ac:dyDescent="0.45">
      <c r="A7" s="3"/>
      <c r="B7" s="3" t="s">
        <v>4</v>
      </c>
      <c r="C7" s="3" t="s">
        <v>5</v>
      </c>
      <c r="D7" s="3" t="s">
        <v>6</v>
      </c>
      <c r="E7" s="2"/>
      <c r="F7" s="5" t="s">
        <v>14</v>
      </c>
      <c r="G7" s="24">
        <f>C45</f>
        <v>3.9846125102149514E-2</v>
      </c>
      <c r="N7" s="9">
        <v>17</v>
      </c>
      <c r="O7" s="10" t="s">
        <v>49</v>
      </c>
      <c r="P7" s="9">
        <v>19</v>
      </c>
      <c r="Q7" s="9">
        <v>4</v>
      </c>
      <c r="R7" s="9">
        <v>5</v>
      </c>
      <c r="S7" s="9">
        <v>10</v>
      </c>
      <c r="T7" s="9">
        <v>28</v>
      </c>
      <c r="U7" s="9">
        <v>44</v>
      </c>
      <c r="V7" s="9">
        <v>17</v>
      </c>
      <c r="W7">
        <f t="shared" si="0"/>
        <v>1.4736842105263157</v>
      </c>
      <c r="X7">
        <f t="shared" si="1"/>
        <v>2.3157894736842106</v>
      </c>
      <c r="Z7" s="9">
        <v>9</v>
      </c>
      <c r="AA7" s="10" t="s">
        <v>49</v>
      </c>
      <c r="AB7" s="9">
        <v>19</v>
      </c>
      <c r="AC7" s="9">
        <v>6</v>
      </c>
      <c r="AD7" s="9">
        <v>6</v>
      </c>
      <c r="AE7" s="9">
        <v>7</v>
      </c>
      <c r="AF7" s="9">
        <v>22</v>
      </c>
      <c r="AG7" s="9">
        <v>26</v>
      </c>
      <c r="AH7" s="9">
        <v>24</v>
      </c>
      <c r="AI7">
        <f t="shared" si="2"/>
        <v>1.1578947368421053</v>
      </c>
      <c r="AJ7">
        <f t="shared" si="3"/>
        <v>1.368421052631579</v>
      </c>
    </row>
    <row r="8" spans="1:36" ht="29" x14ac:dyDescent="0.45">
      <c r="A8" s="17" t="s">
        <v>7</v>
      </c>
      <c r="B8" s="22">
        <f>SUM(D44:K44,E45:K45,F46:K46,G47:K47,H48:K48,I49:K49,J50:K50,K51)</f>
        <v>0.73653668248994042</v>
      </c>
      <c r="C8" s="23">
        <f>SUM(C44,D45,E46,F47,G48,H49,I50,J51,K52)</f>
        <v>0.20059318771295026</v>
      </c>
      <c r="D8" s="24">
        <f>SUM(C45:C52,D46:D52,E47:E52,F48:F52,G49:G52,H50:H52,I51:I52,J52)</f>
        <v>6.2757114773033917E-2</v>
      </c>
      <c r="E8" s="2"/>
      <c r="F8" s="5" t="s">
        <v>15</v>
      </c>
      <c r="G8" s="24">
        <f>C46</f>
        <v>6.8016145266827036E-3</v>
      </c>
      <c r="N8" s="9">
        <v>2</v>
      </c>
      <c r="O8" s="10" t="s">
        <v>50</v>
      </c>
      <c r="P8" s="9">
        <v>19</v>
      </c>
      <c r="Q8" s="9">
        <v>13</v>
      </c>
      <c r="R8" s="9">
        <v>2</v>
      </c>
      <c r="S8" s="9">
        <v>4</v>
      </c>
      <c r="T8" s="9">
        <v>38</v>
      </c>
      <c r="U8" s="9">
        <v>20</v>
      </c>
      <c r="V8" s="9">
        <v>41</v>
      </c>
      <c r="W8">
        <f t="shared" si="0"/>
        <v>2</v>
      </c>
      <c r="X8">
        <f t="shared" si="1"/>
        <v>1.0526315789473684</v>
      </c>
      <c r="Z8" s="9">
        <v>13</v>
      </c>
      <c r="AA8" s="10" t="s">
        <v>50</v>
      </c>
      <c r="AB8" s="9">
        <v>19</v>
      </c>
      <c r="AC8" s="9">
        <v>6</v>
      </c>
      <c r="AD8" s="9">
        <v>3</v>
      </c>
      <c r="AE8" s="9">
        <v>10</v>
      </c>
      <c r="AF8" s="9">
        <v>21</v>
      </c>
      <c r="AG8" s="9">
        <v>31</v>
      </c>
      <c r="AH8" s="9">
        <v>21</v>
      </c>
      <c r="AI8">
        <f t="shared" si="2"/>
        <v>1.1052631578947369</v>
      </c>
      <c r="AJ8">
        <f t="shared" si="3"/>
        <v>1.631578947368421</v>
      </c>
    </row>
    <row r="9" spans="1:36" ht="18.5" x14ac:dyDescent="0.45">
      <c r="A9" s="3" t="s">
        <v>8</v>
      </c>
      <c r="B9" s="25">
        <f>1/B8</f>
        <v>1.357705629296553</v>
      </c>
      <c r="C9" s="26">
        <f>1/C8</f>
        <v>4.9852141610661498</v>
      </c>
      <c r="D9" s="27">
        <f>1/D8</f>
        <v>15.934448287123768</v>
      </c>
      <c r="E9" s="2"/>
      <c r="F9" s="5" t="s">
        <v>16</v>
      </c>
      <c r="G9" s="24">
        <f>C47</f>
        <v>7.7401018795820217E-4</v>
      </c>
      <c r="N9" s="9">
        <v>16</v>
      </c>
      <c r="O9" s="10" t="s">
        <v>51</v>
      </c>
      <c r="P9" s="9">
        <v>19</v>
      </c>
      <c r="Q9" s="9">
        <v>3</v>
      </c>
      <c r="R9" s="9">
        <v>8</v>
      </c>
      <c r="S9" s="9">
        <v>8</v>
      </c>
      <c r="T9" s="9">
        <v>14</v>
      </c>
      <c r="U9" s="9">
        <v>25</v>
      </c>
      <c r="V9" s="9">
        <v>17</v>
      </c>
      <c r="W9">
        <f t="shared" si="0"/>
        <v>0.73684210526315785</v>
      </c>
      <c r="X9">
        <f t="shared" si="1"/>
        <v>1.3157894736842106</v>
      </c>
      <c r="Z9" s="9">
        <v>20</v>
      </c>
      <c r="AA9" s="10" t="s">
        <v>51</v>
      </c>
      <c r="AB9" s="9">
        <v>19</v>
      </c>
      <c r="AC9" s="9">
        <v>1</v>
      </c>
      <c r="AD9" s="9">
        <v>8</v>
      </c>
      <c r="AE9" s="9">
        <v>10</v>
      </c>
      <c r="AF9" s="9">
        <v>13</v>
      </c>
      <c r="AG9" s="9">
        <v>35</v>
      </c>
      <c r="AH9" s="9">
        <v>11</v>
      </c>
      <c r="AI9">
        <f t="shared" si="2"/>
        <v>0.68421052631578949</v>
      </c>
      <c r="AJ9">
        <f t="shared" si="3"/>
        <v>1.8421052631578947</v>
      </c>
    </row>
    <row r="10" spans="1:36" ht="18.5" x14ac:dyDescent="0.45">
      <c r="A10" s="2"/>
      <c r="B10" s="2"/>
      <c r="C10" s="2"/>
      <c r="D10" s="2"/>
      <c r="E10" s="2"/>
      <c r="F10" s="4" t="s">
        <v>17</v>
      </c>
      <c r="G10" s="22">
        <f>D44</f>
        <v>0.21086113488090219</v>
      </c>
      <c r="N10" s="9">
        <v>1</v>
      </c>
      <c r="O10" s="10" t="s">
        <v>52</v>
      </c>
      <c r="P10" s="9">
        <v>19</v>
      </c>
      <c r="Q10" s="9">
        <v>14</v>
      </c>
      <c r="R10" s="9">
        <v>3</v>
      </c>
      <c r="S10" s="9">
        <v>2</v>
      </c>
      <c r="T10" s="9">
        <v>48</v>
      </c>
      <c r="U10" s="9">
        <v>16</v>
      </c>
      <c r="V10" s="9">
        <v>45</v>
      </c>
      <c r="W10">
        <f t="shared" si="0"/>
        <v>2.5263157894736841</v>
      </c>
      <c r="X10">
        <f t="shared" si="1"/>
        <v>0.84210526315789469</v>
      </c>
      <c r="Z10" s="9">
        <v>3</v>
      </c>
      <c r="AA10" s="10" t="s">
        <v>52</v>
      </c>
      <c r="AB10" s="9">
        <v>19</v>
      </c>
      <c r="AC10" s="9">
        <v>11</v>
      </c>
      <c r="AD10" s="9">
        <v>6</v>
      </c>
      <c r="AE10" s="9">
        <v>2</v>
      </c>
      <c r="AF10" s="9">
        <v>36</v>
      </c>
      <c r="AG10" s="9">
        <v>16</v>
      </c>
      <c r="AH10" s="9">
        <v>39</v>
      </c>
      <c r="AI10">
        <f t="shared" si="2"/>
        <v>1.8947368421052631</v>
      </c>
      <c r="AJ10">
        <f t="shared" si="3"/>
        <v>0.84210526315789469</v>
      </c>
    </row>
    <row r="11" spans="1:36" ht="18.5" x14ac:dyDescent="0.45">
      <c r="A11" s="31" t="s">
        <v>9</v>
      </c>
      <c r="B11" s="31"/>
      <c r="C11" s="31"/>
      <c r="D11" s="2"/>
      <c r="E11" s="2"/>
      <c r="F11" s="6" t="s">
        <v>18</v>
      </c>
      <c r="G11" s="23">
        <f>D45</f>
        <v>7.1986731680535584E-2</v>
      </c>
      <c r="N11" s="9">
        <v>7</v>
      </c>
      <c r="O11" s="10" t="s">
        <v>53</v>
      </c>
      <c r="P11" s="9">
        <v>19</v>
      </c>
      <c r="Q11" s="9">
        <v>10</v>
      </c>
      <c r="R11" s="9">
        <v>5</v>
      </c>
      <c r="S11" s="9">
        <v>4</v>
      </c>
      <c r="T11" s="9">
        <v>25</v>
      </c>
      <c r="U11" s="9">
        <v>14</v>
      </c>
      <c r="V11" s="9">
        <v>35</v>
      </c>
      <c r="W11">
        <f t="shared" si="0"/>
        <v>1.3157894736842106</v>
      </c>
      <c r="X11">
        <f t="shared" si="1"/>
        <v>0.73684210526315785</v>
      </c>
      <c r="Z11" s="9">
        <v>5</v>
      </c>
      <c r="AA11" s="10" t="s">
        <v>53</v>
      </c>
      <c r="AB11" s="9">
        <v>19</v>
      </c>
      <c r="AC11" s="9">
        <v>10</v>
      </c>
      <c r="AD11" s="9">
        <v>5</v>
      </c>
      <c r="AE11" s="9">
        <v>4</v>
      </c>
      <c r="AF11" s="9">
        <v>32</v>
      </c>
      <c r="AG11" s="9">
        <v>23</v>
      </c>
      <c r="AH11" s="9">
        <v>35</v>
      </c>
      <c r="AI11">
        <f t="shared" si="2"/>
        <v>1.6842105263157894</v>
      </c>
      <c r="AJ11">
        <f t="shared" si="3"/>
        <v>1.2105263157894737</v>
      </c>
    </row>
    <row r="12" spans="1:36" ht="18.5" x14ac:dyDescent="0.45">
      <c r="A12" s="3" t="s">
        <v>10</v>
      </c>
      <c r="B12" s="3" t="s">
        <v>7</v>
      </c>
      <c r="C12" s="3" t="s">
        <v>8</v>
      </c>
      <c r="D12" s="2"/>
      <c r="E12" s="2"/>
      <c r="F12" s="5" t="s">
        <v>19</v>
      </c>
      <c r="G12" s="24" t="e" cm="1">
        <f t="array" ref="G12">D46ù</f>
        <v>#NAME?</v>
      </c>
      <c r="N12" s="9">
        <v>5</v>
      </c>
      <c r="O12" s="10" t="s">
        <v>54</v>
      </c>
      <c r="P12" s="9">
        <v>19</v>
      </c>
      <c r="Q12" s="9">
        <v>10</v>
      </c>
      <c r="R12" s="9">
        <v>6</v>
      </c>
      <c r="S12" s="9">
        <v>3</v>
      </c>
      <c r="T12" s="9">
        <v>42</v>
      </c>
      <c r="U12" s="9">
        <v>25</v>
      </c>
      <c r="V12" s="9">
        <v>36</v>
      </c>
      <c r="W12">
        <f t="shared" si="0"/>
        <v>2.2105263157894739</v>
      </c>
      <c r="X12">
        <f t="shared" si="1"/>
        <v>1.3157894736842106</v>
      </c>
      <c r="Z12" s="9">
        <v>6</v>
      </c>
      <c r="AA12" s="10" t="s">
        <v>54</v>
      </c>
      <c r="AB12" s="9">
        <v>19</v>
      </c>
      <c r="AC12" s="9">
        <v>8</v>
      </c>
      <c r="AD12" s="9">
        <v>4</v>
      </c>
      <c r="AE12" s="9">
        <v>7</v>
      </c>
      <c r="AF12" s="9">
        <v>35</v>
      </c>
      <c r="AG12" s="9">
        <v>33</v>
      </c>
      <c r="AH12" s="9">
        <v>28</v>
      </c>
      <c r="AI12">
        <f t="shared" si="2"/>
        <v>1.8421052631578947</v>
      </c>
      <c r="AJ12">
        <f t="shared" si="3"/>
        <v>1.736842105263158</v>
      </c>
    </row>
    <row r="13" spans="1:36" ht="18.5" x14ac:dyDescent="0.45">
      <c r="A13" s="7">
        <v>0.5</v>
      </c>
      <c r="B13" s="28">
        <f>C44</f>
        <v>0.11671594144504632</v>
      </c>
      <c r="C13" s="30">
        <f>1/B13</f>
        <v>8.5678099119890376</v>
      </c>
      <c r="D13" s="2"/>
      <c r="E13" s="2"/>
      <c r="F13" s="5" t="s">
        <v>20</v>
      </c>
      <c r="G13" s="24">
        <f>D47</f>
        <v>1.3983408317799577E-3</v>
      </c>
      <c r="N13" s="9">
        <v>4</v>
      </c>
      <c r="O13" s="10" t="s">
        <v>55</v>
      </c>
      <c r="P13" s="9">
        <v>19</v>
      </c>
      <c r="Q13" s="9">
        <v>11</v>
      </c>
      <c r="R13" s="9">
        <v>3</v>
      </c>
      <c r="S13" s="9">
        <v>5</v>
      </c>
      <c r="T13" s="9">
        <v>37</v>
      </c>
      <c r="U13" s="9">
        <v>16</v>
      </c>
      <c r="V13" s="9">
        <v>36</v>
      </c>
      <c r="W13">
        <f t="shared" si="0"/>
        <v>1.9473684210526316</v>
      </c>
      <c r="X13">
        <f t="shared" si="1"/>
        <v>0.84210526315789469</v>
      </c>
      <c r="Z13" s="9">
        <v>2</v>
      </c>
      <c r="AA13" s="10" t="s">
        <v>55</v>
      </c>
      <c r="AB13" s="9">
        <v>19</v>
      </c>
      <c r="AC13" s="9">
        <v>13</v>
      </c>
      <c r="AD13" s="9">
        <v>4</v>
      </c>
      <c r="AE13" s="9">
        <v>2</v>
      </c>
      <c r="AF13" s="9">
        <v>37</v>
      </c>
      <c r="AG13" s="9">
        <v>15</v>
      </c>
      <c r="AH13" s="9">
        <v>43</v>
      </c>
      <c r="AI13">
        <f t="shared" si="2"/>
        <v>1.9473684210526316</v>
      </c>
      <c r="AJ13">
        <f t="shared" si="3"/>
        <v>0.78947368421052633</v>
      </c>
    </row>
    <row r="14" spans="1:36" ht="18.5" x14ac:dyDescent="0.45">
      <c r="A14" s="3">
        <v>1.5</v>
      </c>
      <c r="B14" s="29">
        <f>SUM(C44,C45,D44)</f>
        <v>0.36742320142809803</v>
      </c>
      <c r="C14" s="30">
        <f t="shared" ref="C14:C17" si="4">1/B14</f>
        <v>2.7216571956076989</v>
      </c>
      <c r="D14" s="2"/>
      <c r="E14" s="2"/>
      <c r="F14" s="4" t="s">
        <v>21</v>
      </c>
      <c r="G14" s="22">
        <f>E44</f>
        <v>0.19047277369645513</v>
      </c>
      <c r="N14" s="9">
        <v>6</v>
      </c>
      <c r="O14" s="10" t="s">
        <v>56</v>
      </c>
      <c r="P14" s="9">
        <v>19</v>
      </c>
      <c r="Q14" s="9">
        <v>10</v>
      </c>
      <c r="R14" s="9">
        <v>6</v>
      </c>
      <c r="S14" s="9">
        <v>3</v>
      </c>
      <c r="T14" s="9">
        <v>26</v>
      </c>
      <c r="U14" s="9">
        <v>16</v>
      </c>
      <c r="V14" s="9">
        <v>36</v>
      </c>
      <c r="W14">
        <f t="shared" si="0"/>
        <v>1.368421052631579</v>
      </c>
      <c r="X14">
        <f t="shared" si="1"/>
        <v>0.84210526315789469</v>
      </c>
      <c r="Z14" s="9">
        <v>7</v>
      </c>
      <c r="AA14" s="10" t="s">
        <v>56</v>
      </c>
      <c r="AB14" s="9">
        <v>19</v>
      </c>
      <c r="AC14" s="9">
        <v>8</v>
      </c>
      <c r="AD14" s="9">
        <v>3</v>
      </c>
      <c r="AE14" s="9">
        <v>8</v>
      </c>
      <c r="AF14" s="9">
        <v>33</v>
      </c>
      <c r="AG14" s="9">
        <v>27</v>
      </c>
      <c r="AH14" s="9">
        <v>27</v>
      </c>
      <c r="AI14">
        <f t="shared" si="2"/>
        <v>1.736842105263158</v>
      </c>
      <c r="AJ14">
        <f t="shared" si="3"/>
        <v>1.4210526315789473</v>
      </c>
    </row>
    <row r="15" spans="1:36" ht="29" x14ac:dyDescent="0.45">
      <c r="A15" s="7">
        <v>2.5</v>
      </c>
      <c r="B15" s="28">
        <f>SUM(C44,C45,C46,D44,D45,E44)</f>
        <v>0.63668432133177144</v>
      </c>
      <c r="C15" s="30">
        <f t="shared" si="4"/>
        <v>1.5706370747567184</v>
      </c>
      <c r="D15" s="2"/>
      <c r="E15" s="2"/>
      <c r="F15" s="4" t="s">
        <v>22</v>
      </c>
      <c r="G15" s="22">
        <f>E45</f>
        <v>6.5026266980297606E-2</v>
      </c>
      <c r="N15" s="9">
        <v>19</v>
      </c>
      <c r="O15" s="10" t="s">
        <v>57</v>
      </c>
      <c r="P15" s="9">
        <v>19</v>
      </c>
      <c r="Q15" s="9">
        <v>3</v>
      </c>
      <c r="R15" s="9">
        <v>6</v>
      </c>
      <c r="S15" s="9">
        <v>10</v>
      </c>
      <c r="T15" s="9">
        <v>17</v>
      </c>
      <c r="U15" s="9">
        <v>39</v>
      </c>
      <c r="V15" s="9">
        <v>15</v>
      </c>
      <c r="W15">
        <f t="shared" si="0"/>
        <v>0.89473684210526316</v>
      </c>
      <c r="X15">
        <f t="shared" si="1"/>
        <v>2.0526315789473686</v>
      </c>
      <c r="Z15" s="9">
        <v>16</v>
      </c>
      <c r="AA15" s="10" t="s">
        <v>57</v>
      </c>
      <c r="AB15" s="9">
        <v>19</v>
      </c>
      <c r="AC15" s="9">
        <v>4</v>
      </c>
      <c r="AD15" s="9">
        <v>4</v>
      </c>
      <c r="AE15" s="9">
        <v>11</v>
      </c>
      <c r="AF15" s="9">
        <v>16</v>
      </c>
      <c r="AG15" s="9">
        <v>39</v>
      </c>
      <c r="AH15" s="9">
        <v>16</v>
      </c>
      <c r="AI15">
        <f t="shared" si="2"/>
        <v>0.84210526315789469</v>
      </c>
      <c r="AJ15">
        <f t="shared" si="3"/>
        <v>2.0526315789473686</v>
      </c>
    </row>
    <row r="16" spans="1:36" ht="29" x14ac:dyDescent="0.45">
      <c r="A16" s="3">
        <v>3.5</v>
      </c>
      <c r="B16" s="29">
        <f>SUM(C44,C45,C46,C47,D44,E44,F44,D45,D46,E45)</f>
        <v>0.82947637342919001</v>
      </c>
      <c r="C16" s="30">
        <f t="shared" si="4"/>
        <v>1.2055798477608684</v>
      </c>
      <c r="D16" s="2"/>
      <c r="E16" s="2"/>
      <c r="F16" s="6" t="s">
        <v>23</v>
      </c>
      <c r="G16" s="23">
        <f>E46</f>
        <v>1.1099789527220072E-2</v>
      </c>
      <c r="N16" s="9">
        <v>13</v>
      </c>
      <c r="O16" s="10" t="s">
        <v>58</v>
      </c>
      <c r="P16" s="9">
        <v>19</v>
      </c>
      <c r="Q16" s="9">
        <v>6</v>
      </c>
      <c r="R16" s="9">
        <v>3</v>
      </c>
      <c r="S16" s="9">
        <v>10</v>
      </c>
      <c r="T16" s="9">
        <v>29</v>
      </c>
      <c r="U16" s="9">
        <v>32</v>
      </c>
      <c r="V16" s="9">
        <v>21</v>
      </c>
      <c r="W16">
        <f t="shared" si="0"/>
        <v>1.5263157894736843</v>
      </c>
      <c r="X16">
        <f t="shared" si="1"/>
        <v>1.6842105263157894</v>
      </c>
      <c r="Z16" s="9">
        <v>17</v>
      </c>
      <c r="AA16" s="10" t="s">
        <v>58</v>
      </c>
      <c r="AB16" s="9">
        <v>19</v>
      </c>
      <c r="AC16" s="9">
        <v>4</v>
      </c>
      <c r="AD16" s="9">
        <v>3</v>
      </c>
      <c r="AE16" s="9">
        <v>12</v>
      </c>
      <c r="AF16" s="9">
        <v>17</v>
      </c>
      <c r="AG16" s="9">
        <v>31</v>
      </c>
      <c r="AH16" s="9">
        <v>15</v>
      </c>
      <c r="AI16">
        <f t="shared" si="2"/>
        <v>0.89473684210526316</v>
      </c>
      <c r="AJ16">
        <f t="shared" si="3"/>
        <v>1.631578947368421</v>
      </c>
    </row>
    <row r="17" spans="1:36" ht="18.5" x14ac:dyDescent="0.45">
      <c r="A17" s="7">
        <v>4.5</v>
      </c>
      <c r="B17" s="28">
        <f>SUM(C44,C45,C46,C47,C48,D44,E44,F44,G44,F45,E45,D45,D46,D47,E46)</f>
        <v>0.93300629087112519</v>
      </c>
      <c r="C17" s="30">
        <f t="shared" si="4"/>
        <v>1.0718041344247791</v>
      </c>
      <c r="D17" s="2"/>
      <c r="E17" s="2"/>
      <c r="F17" s="5" t="s">
        <v>24</v>
      </c>
      <c r="G17" s="24">
        <f>E47</f>
        <v>1.2631339433536351E-3</v>
      </c>
      <c r="N17" s="9">
        <v>12</v>
      </c>
      <c r="O17" s="10" t="s">
        <v>59</v>
      </c>
      <c r="P17" s="9">
        <v>19</v>
      </c>
      <c r="Q17" s="9">
        <v>6</v>
      </c>
      <c r="R17" s="9">
        <v>6</v>
      </c>
      <c r="S17" s="9">
        <v>7</v>
      </c>
      <c r="T17" s="9">
        <v>27</v>
      </c>
      <c r="U17" s="9">
        <v>30</v>
      </c>
      <c r="V17" s="9">
        <v>24</v>
      </c>
      <c r="W17">
        <f t="shared" si="0"/>
        <v>1.4210526315789473</v>
      </c>
      <c r="X17">
        <f t="shared" si="1"/>
        <v>1.5789473684210527</v>
      </c>
      <c r="Z17" s="9">
        <v>8</v>
      </c>
      <c r="AA17" s="10" t="s">
        <v>59</v>
      </c>
      <c r="AB17" s="9">
        <v>19</v>
      </c>
      <c r="AC17" s="9">
        <v>7</v>
      </c>
      <c r="AD17" s="9">
        <v>5</v>
      </c>
      <c r="AE17" s="9">
        <v>7</v>
      </c>
      <c r="AF17" s="9">
        <v>37</v>
      </c>
      <c r="AG17" s="9">
        <v>36</v>
      </c>
      <c r="AH17" s="9">
        <v>26</v>
      </c>
      <c r="AI17">
        <f t="shared" si="2"/>
        <v>1.9473684210526316</v>
      </c>
      <c r="AJ17">
        <f t="shared" si="3"/>
        <v>1.8947368421052631</v>
      </c>
    </row>
    <row r="18" spans="1:36" ht="18.5" x14ac:dyDescent="0.45">
      <c r="A18" s="2"/>
      <c r="B18" s="2"/>
      <c r="C18" s="2"/>
      <c r="D18" s="2"/>
      <c r="E18" s="2"/>
      <c r="F18" s="4" t="s">
        <v>25</v>
      </c>
      <c r="G18" s="22">
        <f>F44</f>
        <v>0.11470385486989645</v>
      </c>
      <c r="N18" s="9">
        <v>15</v>
      </c>
      <c r="O18" s="10" t="s">
        <v>60</v>
      </c>
      <c r="P18" s="9">
        <v>19</v>
      </c>
      <c r="Q18" s="9">
        <v>5</v>
      </c>
      <c r="R18" s="9">
        <v>3</v>
      </c>
      <c r="S18" s="9">
        <v>11</v>
      </c>
      <c r="T18" s="9">
        <v>21</v>
      </c>
      <c r="U18" s="9">
        <v>30</v>
      </c>
      <c r="V18" s="9">
        <v>18</v>
      </c>
      <c r="W18">
        <f t="shared" si="0"/>
        <v>1.1052631578947369</v>
      </c>
      <c r="X18">
        <f t="shared" si="1"/>
        <v>1.5789473684210527</v>
      </c>
      <c r="Z18" s="9">
        <v>15</v>
      </c>
      <c r="AA18" s="10" t="s">
        <v>60</v>
      </c>
      <c r="AB18" s="9">
        <v>19</v>
      </c>
      <c r="AC18" s="9">
        <v>5</v>
      </c>
      <c r="AD18" s="9">
        <v>3</v>
      </c>
      <c r="AE18" s="9">
        <v>11</v>
      </c>
      <c r="AF18" s="9">
        <v>20</v>
      </c>
      <c r="AG18" s="9">
        <v>41</v>
      </c>
      <c r="AH18" s="9">
        <v>18</v>
      </c>
      <c r="AI18">
        <f t="shared" si="2"/>
        <v>1.0526315789473684</v>
      </c>
      <c r="AJ18">
        <f t="shared" si="3"/>
        <v>2.1578947368421053</v>
      </c>
    </row>
    <row r="19" spans="1:36" ht="18.5" x14ac:dyDescent="0.45">
      <c r="A19" s="31" t="s">
        <v>11</v>
      </c>
      <c r="B19" s="31"/>
      <c r="C19" s="31"/>
      <c r="D19" s="2"/>
      <c r="E19" s="2"/>
      <c r="F19" s="4" t="s">
        <v>26</v>
      </c>
      <c r="G19" s="22">
        <f>F45</f>
        <v>3.9159210766394233E-2</v>
      </c>
      <c r="N19" s="9">
        <v>9</v>
      </c>
      <c r="O19" s="10" t="s">
        <v>61</v>
      </c>
      <c r="P19" s="9">
        <v>19</v>
      </c>
      <c r="Q19" s="9">
        <v>8</v>
      </c>
      <c r="R19" s="9">
        <v>5</v>
      </c>
      <c r="S19" s="9">
        <v>6</v>
      </c>
      <c r="T19" s="9">
        <v>29</v>
      </c>
      <c r="U19" s="9">
        <v>21</v>
      </c>
      <c r="V19" s="9">
        <v>29</v>
      </c>
      <c r="W19">
        <f t="shared" si="0"/>
        <v>1.5263157894736843</v>
      </c>
      <c r="X19">
        <f t="shared" si="1"/>
        <v>1.1052631578947369</v>
      </c>
      <c r="Z19" s="9">
        <v>12</v>
      </c>
      <c r="AA19" s="10" t="s">
        <v>61</v>
      </c>
      <c r="AB19" s="9">
        <v>19</v>
      </c>
      <c r="AC19" s="9">
        <v>5</v>
      </c>
      <c r="AD19" s="9">
        <v>6</v>
      </c>
      <c r="AE19" s="9">
        <v>8</v>
      </c>
      <c r="AF19" s="9">
        <v>17</v>
      </c>
      <c r="AG19" s="9">
        <v>20</v>
      </c>
      <c r="AH19" s="9">
        <v>21</v>
      </c>
      <c r="AI19">
        <f t="shared" si="2"/>
        <v>0.89473684210526316</v>
      </c>
      <c r="AJ19">
        <f t="shared" si="3"/>
        <v>1.0526315789473684</v>
      </c>
    </row>
    <row r="20" spans="1:36" ht="18.5" x14ac:dyDescent="0.45">
      <c r="A20" s="3" t="s">
        <v>10</v>
      </c>
      <c r="B20" s="3" t="s">
        <v>7</v>
      </c>
      <c r="C20" s="3" t="s">
        <v>8</v>
      </c>
      <c r="D20" s="2"/>
      <c r="E20" s="2"/>
      <c r="F20" s="4" t="s">
        <v>27</v>
      </c>
      <c r="G20" s="22">
        <f>F46</f>
        <v>6.6843603015182161E-3</v>
      </c>
      <c r="N20" s="9">
        <v>11</v>
      </c>
      <c r="O20" s="10" t="s">
        <v>62</v>
      </c>
      <c r="P20" s="9">
        <v>19</v>
      </c>
      <c r="Q20" s="9">
        <v>6</v>
      </c>
      <c r="R20" s="9">
        <v>7</v>
      </c>
      <c r="S20" s="9">
        <v>6</v>
      </c>
      <c r="T20" s="9">
        <v>31</v>
      </c>
      <c r="U20" s="9">
        <v>29</v>
      </c>
      <c r="V20" s="9">
        <v>25</v>
      </c>
      <c r="W20">
        <f t="shared" si="0"/>
        <v>1.631578947368421</v>
      </c>
      <c r="X20">
        <f t="shared" si="1"/>
        <v>1.5263157894736843</v>
      </c>
      <c r="Z20" s="9">
        <v>11</v>
      </c>
      <c r="AA20" s="10" t="s">
        <v>62</v>
      </c>
      <c r="AB20" s="9">
        <v>19</v>
      </c>
      <c r="AC20" s="9">
        <v>5</v>
      </c>
      <c r="AD20" s="9">
        <v>7</v>
      </c>
      <c r="AE20" s="9">
        <v>7</v>
      </c>
      <c r="AF20" s="9">
        <v>30</v>
      </c>
      <c r="AG20" s="9">
        <v>29</v>
      </c>
      <c r="AH20" s="9">
        <v>22</v>
      </c>
      <c r="AI20">
        <f t="shared" si="2"/>
        <v>1.5789473684210527</v>
      </c>
      <c r="AJ20">
        <f t="shared" si="3"/>
        <v>1.5263157894736843</v>
      </c>
    </row>
    <row r="21" spans="1:36" ht="18.5" x14ac:dyDescent="0.45">
      <c r="A21" s="7">
        <v>0.5</v>
      </c>
      <c r="B21" s="28">
        <f>1-B13</f>
        <v>0.88328405855495373</v>
      </c>
      <c r="C21" s="30">
        <f>1/B21</f>
        <v>1.1321386255243786</v>
      </c>
      <c r="D21" s="2"/>
      <c r="E21" s="2"/>
      <c r="F21" s="6" t="s">
        <v>28</v>
      </c>
      <c r="G21" s="23">
        <f>F47</f>
        <v>7.6066689064218653E-4</v>
      </c>
      <c r="N21" s="9">
        <v>20</v>
      </c>
      <c r="O21" s="10" t="s">
        <v>63</v>
      </c>
      <c r="P21" s="9">
        <v>19</v>
      </c>
      <c r="Q21" s="9">
        <v>3</v>
      </c>
      <c r="R21" s="9">
        <v>5</v>
      </c>
      <c r="S21" s="9">
        <v>11</v>
      </c>
      <c r="T21" s="9">
        <v>21</v>
      </c>
      <c r="U21" s="9">
        <v>38</v>
      </c>
      <c r="V21" s="9">
        <v>14</v>
      </c>
      <c r="W21">
        <f t="shared" si="0"/>
        <v>1.1052631578947369</v>
      </c>
      <c r="X21">
        <f t="shared" si="1"/>
        <v>2</v>
      </c>
      <c r="Z21" s="9">
        <v>19</v>
      </c>
      <c r="AA21" s="10" t="s">
        <v>63</v>
      </c>
      <c r="AB21" s="9">
        <v>19</v>
      </c>
      <c r="AC21" s="9">
        <v>3</v>
      </c>
      <c r="AD21" s="9">
        <v>4</v>
      </c>
      <c r="AE21" s="9">
        <v>12</v>
      </c>
      <c r="AF21" s="9">
        <v>13</v>
      </c>
      <c r="AG21" s="9">
        <v>31</v>
      </c>
      <c r="AH21" s="9">
        <v>13</v>
      </c>
      <c r="AI21">
        <f t="shared" si="2"/>
        <v>0.68421052631578949</v>
      </c>
      <c r="AJ21">
        <f t="shared" si="3"/>
        <v>1.631578947368421</v>
      </c>
    </row>
    <row r="22" spans="1:36" ht="18.5" x14ac:dyDescent="0.45">
      <c r="A22" s="3">
        <v>1.5</v>
      </c>
      <c r="B22" s="28">
        <f t="shared" ref="B22:B25" si="5">1-B14</f>
        <v>0.63257679857190197</v>
      </c>
      <c r="C22" s="30">
        <f t="shared" ref="C22:C25" si="6">1/B22</f>
        <v>1.5808357218563633</v>
      </c>
      <c r="D22" s="2"/>
      <c r="E22" s="2"/>
      <c r="F22" s="4" t="s">
        <v>29</v>
      </c>
      <c r="G22" s="22">
        <f>SUM(G44:G47,H44:H48,I44:I49,J44:J50,K44:K51)</f>
        <v>0.10962908099447646</v>
      </c>
      <c r="N22" s="9">
        <v>8</v>
      </c>
      <c r="O22" s="10" t="s">
        <v>64</v>
      </c>
      <c r="P22" s="9">
        <v>19</v>
      </c>
      <c r="Q22" s="9">
        <v>9</v>
      </c>
      <c r="R22" s="9">
        <v>3</v>
      </c>
      <c r="S22" s="9">
        <v>7</v>
      </c>
      <c r="T22" s="9">
        <v>34</v>
      </c>
      <c r="U22" s="9">
        <v>25</v>
      </c>
      <c r="V22" s="9">
        <v>30</v>
      </c>
      <c r="W22">
        <f t="shared" si="0"/>
        <v>1.7894736842105263</v>
      </c>
      <c r="X22">
        <f t="shared" si="1"/>
        <v>1.3157894736842106</v>
      </c>
      <c r="Z22" s="9">
        <v>10</v>
      </c>
      <c r="AA22" s="10" t="s">
        <v>64</v>
      </c>
      <c r="AB22" s="9">
        <v>19</v>
      </c>
      <c r="AC22" s="9">
        <v>5</v>
      </c>
      <c r="AD22" s="9">
        <v>8</v>
      </c>
      <c r="AE22" s="9">
        <v>6</v>
      </c>
      <c r="AF22" s="9">
        <v>31</v>
      </c>
      <c r="AG22" s="9">
        <v>34</v>
      </c>
      <c r="AH22" s="9">
        <v>23</v>
      </c>
      <c r="AI22">
        <f t="shared" si="2"/>
        <v>1.631578947368421</v>
      </c>
      <c r="AJ22">
        <f t="shared" si="3"/>
        <v>1.7894736842105263</v>
      </c>
    </row>
    <row r="23" spans="1:36" ht="18.5" x14ac:dyDescent="0.45">
      <c r="A23" s="7">
        <v>2.5</v>
      </c>
      <c r="B23" s="28">
        <f t="shared" si="5"/>
        <v>0.36331567866822856</v>
      </c>
      <c r="C23" s="30">
        <f t="shared" si="6"/>
        <v>2.7524273206859777</v>
      </c>
      <c r="D23" s="2"/>
      <c r="E23" s="2"/>
      <c r="F23" s="5" t="s">
        <v>30</v>
      </c>
      <c r="G23" s="24">
        <f>SUM(C48:C52,D48:D52,E48:E52,F48:F52,G49:G52,H50:H52,I51:I52,J52)</f>
        <v>3.8597012184349701E-4</v>
      </c>
    </row>
    <row r="24" spans="1:36" ht="18.5" x14ac:dyDescent="0.45">
      <c r="A24" s="3">
        <v>3.5</v>
      </c>
      <c r="B24" s="28">
        <f t="shared" si="5"/>
        <v>0.17052362657080999</v>
      </c>
      <c r="C24" s="30">
        <f t="shared" si="6"/>
        <v>5.8642900113595093</v>
      </c>
      <c r="D24" s="2"/>
      <c r="E24" s="2"/>
      <c r="F24" s="6" t="s">
        <v>31</v>
      </c>
      <c r="G24" s="23">
        <f>SUM(G48,H49,I50,J51,K52)</f>
        <v>3.0058169506086307E-5</v>
      </c>
      <c r="O24" t="s">
        <v>65</v>
      </c>
      <c r="W24">
        <f>AVERAGE(W3:W22)</f>
        <v>1.5026315789473685</v>
      </c>
      <c r="X24">
        <f>AVERAGE(X3:X22)</f>
        <v>1.3631578947368421</v>
      </c>
      <c r="AA24" t="s">
        <v>65</v>
      </c>
      <c r="AI24">
        <f>AVERAGE(AI3:AI22)</f>
        <v>1.3631578947368421</v>
      </c>
      <c r="AJ24">
        <f>AVERAGE(AJ3:AJ22)</f>
        <v>1.5026315789473688</v>
      </c>
    </row>
    <row r="25" spans="1:36" ht="18.5" x14ac:dyDescent="0.45">
      <c r="A25" s="7">
        <v>4.5</v>
      </c>
      <c r="B25" s="28">
        <f t="shared" si="5"/>
        <v>6.6993709128874812E-2</v>
      </c>
      <c r="C25" s="30">
        <f t="shared" si="6"/>
        <v>14.926774662921181</v>
      </c>
      <c r="D25" s="2"/>
      <c r="E25" s="2"/>
      <c r="F25" s="2"/>
      <c r="G25" s="2"/>
    </row>
    <row r="30" spans="1:36" ht="29" x14ac:dyDescent="0.35">
      <c r="A30" s="12" t="s">
        <v>68</v>
      </c>
      <c r="B30" s="13">
        <f>W24</f>
        <v>1.5026315789473685</v>
      </c>
      <c r="D30" s="15" t="s">
        <v>72</v>
      </c>
      <c r="E30" s="15">
        <f>B32/B30</f>
        <v>0.98073555166374771</v>
      </c>
    </row>
    <row r="31" spans="1:36" ht="29" x14ac:dyDescent="0.35">
      <c r="A31" s="11" t="s">
        <v>69</v>
      </c>
      <c r="B31" s="1">
        <f>AI24</f>
        <v>1.3631578947368421</v>
      </c>
      <c r="D31" s="15" t="s">
        <v>73</v>
      </c>
      <c r="E31" s="15">
        <f>B33/B30</f>
        <v>1.2259194395796846</v>
      </c>
    </row>
    <row r="32" spans="1:36" ht="29" x14ac:dyDescent="0.35">
      <c r="A32" s="12" t="s">
        <v>66</v>
      </c>
      <c r="B32" s="13" cm="1">
        <f t="array" ref="B32">_xlfn.IFS(A2="AC Milan",W3,A2="Atalanta",W4,A2="Bologna",W5,A2="Cagliari",W6,A2="Empoli",W7,A2="Fiorentina",W8,A2="Genoa",W9,A2="Inter",W10,A2="Juventus",W11,A2="Lazio",W12,A2="Napoli",W13,A2="Roma",W14,A2="Salernitana",W15,A2="Sampdoria",W16,A2="Sassuolo",W17,A2="Spezia",W18,A2="Torino",W19,A2="Udinese",W20,A2="Venezia",W21,A2="Verona",W22)</f>
        <v>1.4736842105263157</v>
      </c>
      <c r="D32" s="15" t="s">
        <v>74</v>
      </c>
      <c r="E32" s="15">
        <f>B34/B31</f>
        <v>0.54054054054054046</v>
      </c>
    </row>
    <row r="33" spans="1:11" ht="29" x14ac:dyDescent="0.35">
      <c r="A33" s="11" t="s">
        <v>70</v>
      </c>
      <c r="B33" s="1" cm="1">
        <f t="array" ref="B33">_xlfn.IFS(C2="AC Milan",AJ3,C2="Atalanta",AJ4,C2="Bologna",AJ5,C2="Cagliari",AJ6,C2="Empoli",AJ7,C2="Fiorentina",AJ8,C2="Genoa",AJ9,C2="Inter",AJ10,C2="Juventus",AJ11,C2="Lazio",AJ12,C2="Napoli",AJ13,C2="Roma",AJ14,C2="Salernitana",AJ15,C2="Sampdoria",AJ16,C2="Sassuolo",AJ17,C2="Spezia",AJ18,C2="Torino",AJ19,C2="Udinese",AJ20,C2="Venezia",AJ21,C2="Verona",AJ22)</f>
        <v>1.8421052631578947</v>
      </c>
      <c r="D33" s="15" t="s">
        <v>75</v>
      </c>
      <c r="E33" s="15">
        <f>B35/B31</f>
        <v>0.46332046332046328</v>
      </c>
    </row>
    <row r="34" spans="1:11" ht="29" x14ac:dyDescent="0.35">
      <c r="A34" s="12" t="s">
        <v>71</v>
      </c>
      <c r="B34" s="13" cm="1">
        <f t="array" ref="B34">_xlfn.IFS(C2="AC Milan",AI3,C2="Atalanta",AI4,C2="Bologna",AI5,C2="Cagliari",AI6,C2="Empoli",AI7,C2="Fiorentina",AI8,C2="Genoa",AI9,C2="Inter",AI10,C2="Juventus",AI11,C2="Lazio",AI12,C2="Napoli",AI13,C2="Roma",AI14,C2="Salernitana",AI15,C2="Sampdoria",AI16,C2="Sassuolo",AI17,C2="Spezia",AI18,C2="Torino",AI19,C2="Udinese",AI20,C2="Venezia",AI21,C2="Verona",AI22)</f>
        <v>0.73684210526315785</v>
      </c>
    </row>
    <row r="35" spans="1:11" ht="29" x14ac:dyDescent="0.35">
      <c r="A35" s="11" t="s">
        <v>67</v>
      </c>
      <c r="B35" s="1" cm="1">
        <f t="array" ref="B35">_xlfn.IFS(A2="AC Milan",X3,A2="Atalanta",X4,A2="Bologna",X5,A2="Cagliari",X6,A2="Empoli",X7,A2="Fiorentina",X8,A2="Genoa",X9,A2="Inter",X10,A2="Juventus",X11,A2="Lazio",X12,A2="Napoli",X13,A2="Roma",X14,A2="Salernitana",X15,A2="Sampdoria",X16,A2="Sassuolo",X17,A2="Spezia",X18,A2="Torino",X19,A2="Udinese",X20,A2="Venezia",X21,A2="Verona",X22)</f>
        <v>0.63157894736842102</v>
      </c>
    </row>
    <row r="37" spans="1:11" ht="29" customHeight="1" x14ac:dyDescent="0.35"/>
    <row r="38" spans="1:11" x14ac:dyDescent="0.35">
      <c r="A38" s="14" t="s">
        <v>2</v>
      </c>
      <c r="B38" s="15">
        <f>E30*E31*B30</f>
        <v>1.8066181214858512</v>
      </c>
    </row>
    <row r="39" spans="1:11" x14ac:dyDescent="0.35">
      <c r="A39" s="14" t="s">
        <v>3</v>
      </c>
      <c r="B39" s="15">
        <f>E32*E33*B31</f>
        <v>0.34139402560455184</v>
      </c>
    </row>
    <row r="40" spans="1:11" x14ac:dyDescent="0.35">
      <c r="A40" s="14" t="s">
        <v>79</v>
      </c>
      <c r="B40" s="15">
        <f>B38+B39</f>
        <v>2.148012147090403</v>
      </c>
    </row>
    <row r="42" spans="1:11" x14ac:dyDescent="0.35">
      <c r="A42" s="16"/>
      <c r="B42" s="16" t="s">
        <v>78</v>
      </c>
      <c r="C42" s="16">
        <v>0</v>
      </c>
      <c r="D42" s="16">
        <v>1</v>
      </c>
      <c r="E42" s="16">
        <v>2</v>
      </c>
      <c r="F42" s="16">
        <v>3</v>
      </c>
      <c r="G42" s="16">
        <v>4</v>
      </c>
      <c r="H42" s="16">
        <v>5</v>
      </c>
      <c r="I42" s="16">
        <v>6</v>
      </c>
      <c r="J42" s="16">
        <v>7</v>
      </c>
      <c r="K42" s="16">
        <v>8</v>
      </c>
    </row>
    <row r="43" spans="1:11" x14ac:dyDescent="0.35">
      <c r="A43" s="16" t="s">
        <v>76</v>
      </c>
      <c r="B43" s="16" t="s">
        <v>77</v>
      </c>
      <c r="C43" s="18">
        <f>(($B$38^C42)*EXP(-$B$38))/(FACT(C42))</f>
        <v>0.16420853213214562</v>
      </c>
      <c r="D43" s="18">
        <f t="shared" ref="D43:K43" si="7">(($B$38^D42)*EXP(-$B$38))/(FACT(D42))</f>
        <v>0.29666210985252595</v>
      </c>
      <c r="E43" s="18">
        <f t="shared" si="7"/>
        <v>0.26797757180889986</v>
      </c>
      <c r="F43" s="18">
        <f t="shared" si="7"/>
        <v>0.16137771246057814</v>
      </c>
      <c r="G43" s="18">
        <f t="shared" si="7"/>
        <v>7.2886974933803375E-2</v>
      </c>
      <c r="H43" s="18">
        <f t="shared" si="7"/>
        <v>2.6335785947138837E-2</v>
      </c>
      <c r="I43" s="18">
        <f t="shared" si="7"/>
        <v>7.9297846892789087E-3</v>
      </c>
      <c r="J43" s="18">
        <f t="shared" si="7"/>
        <v>2.0465846741617604E-3</v>
      </c>
      <c r="K43" s="18">
        <f t="shared" si="7"/>
        <v>4.6217461993698156E-4</v>
      </c>
    </row>
    <row r="44" spans="1:11" x14ac:dyDescent="0.35">
      <c r="A44" s="16">
        <v>0</v>
      </c>
      <c r="B44" s="18">
        <f>(($B$39^A44)*EXP(-$B$39))/(FACT(A44))</f>
        <v>0.71077878798112648</v>
      </c>
      <c r="C44" s="19">
        <f>B44*C43</f>
        <v>0.11671594144504632</v>
      </c>
      <c r="D44" s="20">
        <f>B44*D43</f>
        <v>0.21086113488090219</v>
      </c>
      <c r="E44" s="20">
        <f>B44*E43</f>
        <v>0.19047277369645513</v>
      </c>
      <c r="F44" s="20">
        <f>B44*F43</f>
        <v>0.11470385486989645</v>
      </c>
      <c r="G44" s="20">
        <f>B44*G43</f>
        <v>5.1806515703059511E-2</v>
      </c>
      <c r="H44" s="20">
        <f>B44*H43</f>
        <v>1.8718918016037724E-2</v>
      </c>
      <c r="I44" s="20">
        <f>B44*I43</f>
        <v>5.6363227503969564E-3</v>
      </c>
      <c r="J44" s="20">
        <f>B44*J43</f>
        <v>1.4546689742014447E-3</v>
      </c>
      <c r="K44" s="20">
        <f>B44*K43</f>
        <v>3.2850391619444551E-4</v>
      </c>
    </row>
    <row r="45" spans="1:11" x14ac:dyDescent="0.35">
      <c r="A45" s="16">
        <v>1</v>
      </c>
      <c r="B45" s="18">
        <f t="shared" ref="B45:B52" si="8">(($B$39^A45)*EXP(-$B$39))/(FACT(A45))</f>
        <v>0.24265563174320101</v>
      </c>
      <c r="C45" s="21">
        <f>B45*C43</f>
        <v>3.9846125102149514E-2</v>
      </c>
      <c r="D45" s="19">
        <f>B45*D43</f>
        <v>7.1986731680535584E-2</v>
      </c>
      <c r="E45" s="20">
        <f>B45*E43</f>
        <v>6.5026266980297606E-2</v>
      </c>
      <c r="F45" s="20">
        <f>B45*F43</f>
        <v>3.9159210766394233E-2</v>
      </c>
      <c r="G45" s="20">
        <f>B45*G43</f>
        <v>1.7686434948412915E-2</v>
      </c>
      <c r="H45" s="20">
        <f>B45*H43</f>
        <v>6.3905267764566894E-3</v>
      </c>
      <c r="I45" s="20">
        <f>B45*I43</f>
        <v>1.9242069133645365E-3</v>
      </c>
      <c r="J45" s="20">
        <f>B45*J43</f>
        <v>4.966152970246752E-4</v>
      </c>
      <c r="K45" s="20">
        <f>B45*K43</f>
        <v>1.1214927437648209E-4</v>
      </c>
    </row>
    <row r="46" spans="1:11" x14ac:dyDescent="0.35">
      <c r="A46" s="16">
        <v>2</v>
      </c>
      <c r="B46" s="18">
        <f t="shared" si="8"/>
        <v>4.1420591478213531E-2</v>
      </c>
      <c r="C46" s="21">
        <f>B46*C43</f>
        <v>6.8016145266827036E-3</v>
      </c>
      <c r="D46" s="21">
        <f>B46*D43</f>
        <v>1.2287920059266383E-2</v>
      </c>
      <c r="E46" s="19">
        <f>B46*E43</f>
        <v>1.1099789527220072E-2</v>
      </c>
      <c r="F46" s="20">
        <f>B46*F43</f>
        <v>6.6843603015182161E-3</v>
      </c>
      <c r="G46" s="20">
        <f>B46*G43</f>
        <v>3.0190216128158595E-3</v>
      </c>
      <c r="H46" s="20">
        <f>B46*H43</f>
        <v>1.0908438309741146E-3</v>
      </c>
      <c r="I46" s="20">
        <f>B46*I43</f>
        <v>3.2845637212481412E-4</v>
      </c>
      <c r="J46" s="20">
        <f>B46*J43</f>
        <v>8.4770747714027036E-5</v>
      </c>
      <c r="K46" s="20">
        <f>B46*K43</f>
        <v>1.9143546124008317E-5</v>
      </c>
    </row>
    <row r="47" spans="1:11" x14ac:dyDescent="0.35">
      <c r="A47" s="16">
        <v>3</v>
      </c>
      <c r="B47" s="18">
        <f t="shared" si="8"/>
        <v>4.7135808225563037E-3</v>
      </c>
      <c r="C47" s="21">
        <f>B47*C43</f>
        <v>7.7401018795820217E-4</v>
      </c>
      <c r="D47" s="21">
        <f>B47*D43</f>
        <v>1.3983408317799577E-3</v>
      </c>
      <c r="E47" s="21">
        <f>B47*E43</f>
        <v>1.2631339433536351E-3</v>
      </c>
      <c r="F47" s="19">
        <f>B47*F43</f>
        <v>7.6066689064218653E-4</v>
      </c>
      <c r="G47" s="20">
        <f>B47*G43</f>
        <v>3.4355864726211759E-4</v>
      </c>
      <c r="H47" s="20">
        <f>B47*H43</f>
        <v>1.2413585558738142E-4</v>
      </c>
      <c r="I47" s="20">
        <f>B47*I43</f>
        <v>3.7377681038385664E-5</v>
      </c>
      <c r="J47" s="20">
        <f>B47*J43</f>
        <v>9.6467422718665156E-6</v>
      </c>
      <c r="K47" s="20">
        <f>B47*K43</f>
        <v>2.1784974252072044E-6</v>
      </c>
    </row>
    <row r="48" spans="1:11" x14ac:dyDescent="0.35">
      <c r="A48" s="16">
        <v>4</v>
      </c>
      <c r="B48" s="18">
        <f t="shared" si="8"/>
        <v>4.0229708300622784E-4</v>
      </c>
      <c r="C48" s="21">
        <f>B48*C43</f>
        <v>6.6060613481496615E-5</v>
      </c>
      <c r="D48" s="21">
        <f>B48*D43</f>
        <v>1.1934630143214431E-4</v>
      </c>
      <c r="E48" s="21">
        <f>B48*E43</f>
        <v>1.0780659544981237E-4</v>
      </c>
      <c r="F48" s="21">
        <f>B48*F43</f>
        <v>6.4921782985108374E-5</v>
      </c>
      <c r="G48" s="19">
        <f>B48*G43</f>
        <v>2.9322217405017144E-5</v>
      </c>
      <c r="H48" s="20">
        <f>B48*H43</f>
        <v>1.0594809865210361E-5</v>
      </c>
      <c r="I48" s="20">
        <f>B48*I43</f>
        <v>3.1901292493643519E-6</v>
      </c>
      <c r="J48" s="20">
        <f>B48*J43</f>
        <v>8.2333504454052749E-7</v>
      </c>
      <c r="K48" s="20">
        <f>B48*K43</f>
        <v>1.8593150144015968E-7</v>
      </c>
    </row>
    <row r="49" spans="1:11" x14ac:dyDescent="0.35">
      <c r="A49" s="16">
        <v>5</v>
      </c>
      <c r="B49" s="18">
        <f t="shared" si="8"/>
        <v>2.7468364131292937E-5</v>
      </c>
      <c r="C49" s="21">
        <f>B49*C43</f>
        <v>4.5105397540708927E-6</v>
      </c>
      <c r="D49" s="21">
        <f>B49*D43</f>
        <v>8.1488228573868095E-6</v>
      </c>
      <c r="E49" s="21">
        <f>B49*E43</f>
        <v>7.360905521466562E-6</v>
      </c>
      <c r="F49" s="21">
        <f>B49*F43</f>
        <v>4.4327817685422494E-6</v>
      </c>
      <c r="G49" s="21">
        <f>B49*G43</f>
        <v>2.0020859679101321E-6</v>
      </c>
      <c r="H49" s="19">
        <f>B49*H43</f>
        <v>7.2340095807979698E-7</v>
      </c>
      <c r="I49" s="20">
        <f>B49*I43</f>
        <v>2.1781821332786467E-7</v>
      </c>
      <c r="J49" s="20">
        <f>B49*J43</f>
        <v>5.6216333055398743E-8</v>
      </c>
      <c r="K49" s="20">
        <f>B49*K43</f>
        <v>1.2695180752670929E-8</v>
      </c>
    </row>
    <row r="50" spans="1:11" x14ac:dyDescent="0.35">
      <c r="A50" s="16">
        <v>6</v>
      </c>
      <c r="B50" s="18">
        <f t="shared" si="8"/>
        <v>1.562922567925629E-6</v>
      </c>
      <c r="C50" s="21">
        <f t="shared" ref="C50" si="9">B50*C46</f>
        <v>1.0630396842083193E-8</v>
      </c>
      <c r="D50" s="21">
        <f>B50*D43</f>
        <v>4.6365990653694492E-7</v>
      </c>
      <c r="E50" s="21">
        <f>B50*E43</f>
        <v>4.1882819467804041E-7</v>
      </c>
      <c r="F50" s="21">
        <f>B50*F43</f>
        <v>2.5222086876485057E-7</v>
      </c>
      <c r="G50" s="21">
        <f>B50*G43</f>
        <v>1.1391669803187093E-7</v>
      </c>
      <c r="H50" s="21">
        <f>B50*H43</f>
        <v>4.1160794200841922E-8</v>
      </c>
      <c r="I50" s="19">
        <f>B50*I43</f>
        <v>1.2393639449665129E-8</v>
      </c>
      <c r="J50" s="20">
        <f>B50*J43</f>
        <v>3.1986533744181353E-9</v>
      </c>
      <c r="K50" s="20">
        <f>B50*K43</f>
        <v>7.223431438219589E-10</v>
      </c>
    </row>
    <row r="51" spans="1:11" x14ac:dyDescent="0.35">
      <c r="A51" s="16">
        <v>7</v>
      </c>
      <c r="B51" s="18">
        <f t="shared" si="8"/>
        <v>7.6224632453190577E-8</v>
      </c>
      <c r="C51" s="21">
        <f>B51*C43</f>
        <v>1.2516735007450734E-8</v>
      </c>
      <c r="D51" s="21">
        <f>B51*D43</f>
        <v>2.2612960286296838E-8</v>
      </c>
      <c r="E51" s="21">
        <f>B51*E43</f>
        <v>2.0426491916831878E-8</v>
      </c>
      <c r="F51" s="21">
        <f>B51*F43</f>
        <v>1.2300956818444242E-8</v>
      </c>
      <c r="G51" s="21">
        <f>B51*G43</f>
        <v>5.5557828749540767E-9</v>
      </c>
      <c r="H51" s="21">
        <f>B51*H43</f>
        <v>2.0074356041865593E-9</v>
      </c>
      <c r="I51" s="21">
        <f>B51*I43</f>
        <v>6.0444492337322282E-10</v>
      </c>
      <c r="J51" s="19">
        <f>B51*J43</f>
        <v>1.5600016457231297E-10</v>
      </c>
      <c r="K51" s="20">
        <f>B51*K43</f>
        <v>3.5229090533889466E-11</v>
      </c>
    </row>
    <row r="52" spans="1:11" x14ac:dyDescent="0.35">
      <c r="A52" s="16">
        <v>8</v>
      </c>
      <c r="B52" s="18">
        <f t="shared" si="8"/>
        <v>3.2528292654277621E-9</v>
      </c>
      <c r="C52" s="21">
        <f>B52*C43</f>
        <v>5.3414231895237831E-10</v>
      </c>
      <c r="D52" s="21">
        <f>B52*D43</f>
        <v>9.6499119287184196E-10</v>
      </c>
      <c r="E52" s="21">
        <f>B52*E43</f>
        <v>8.7168528805825909E-10</v>
      </c>
      <c r="F52" s="21">
        <f>B52*F43</f>
        <v>5.2493414587955503E-10</v>
      </c>
      <c r="G52" s="21">
        <f>B52*G43</f>
        <v>2.3708888513317536E-10</v>
      </c>
      <c r="H52" s="21">
        <f>B52*H43</f>
        <v>8.5665815256894401E-11</v>
      </c>
      <c r="I52" s="21">
        <f>B52*I43</f>
        <v>2.5794235705827427E-11</v>
      </c>
      <c r="J52" s="21">
        <f>B52*J43</f>
        <v>6.6571905222893151E-12</v>
      </c>
      <c r="K52" s="19">
        <f>B52*K43</f>
        <v>1.5033751294689669E-12</v>
      </c>
    </row>
  </sheetData>
  <mergeCells count="10">
    <mergeCell ref="A11:C11"/>
    <mergeCell ref="A19:C19"/>
    <mergeCell ref="A2:B2"/>
    <mergeCell ref="C2:D2"/>
    <mergeCell ref="A1:B1"/>
    <mergeCell ref="C1:D1"/>
    <mergeCell ref="A4:B4"/>
    <mergeCell ref="C4:D4"/>
    <mergeCell ref="A5:B5"/>
    <mergeCell ref="C5:D5"/>
  </mergeCells>
  <dataValidations count="2">
    <dataValidation type="list" allowBlank="1" showInputMessage="1" showErrorMessage="1" sqref="A2:B2" xr:uid="{553B8BAE-5262-437B-A527-AE2F5456EF43}">
      <formula1>$O$3:$O$22</formula1>
    </dataValidation>
    <dataValidation type="list" allowBlank="1" showInputMessage="1" showErrorMessage="1" sqref="C2:D2" xr:uid="{EE3E4CA3-412C-46A1-A622-BD88733ADA22}">
      <formula1>$AA$3:$AA$22</formula1>
    </dataValidation>
  </dataValidations>
  <hyperlinks>
    <hyperlink ref="O3" r:id="rId1" display="https://understat.com/team/AC_Milan/2021" xr:uid="{BC4DFF43-C843-4ADE-9386-A1DADB108720}"/>
    <hyperlink ref="O4" r:id="rId2" display="https://understat.com/team/Atalanta/2021" xr:uid="{1B66342A-D63A-47B4-BB5D-56FB1A0759E0}"/>
    <hyperlink ref="O5" r:id="rId3" display="https://understat.com/team/Bologna/2021" xr:uid="{968C1B4F-9E33-4714-B9D3-482644BBBDC9}"/>
    <hyperlink ref="O6" r:id="rId4" display="https://understat.com/team/Cagliari/2021" xr:uid="{F6BC36A2-EFB4-4759-AEAD-76C620ED3674}"/>
    <hyperlink ref="O7" r:id="rId5" display="https://understat.com/team/Empoli/2021" xr:uid="{6DF3DD7F-E121-4412-9B22-515D8AFE7DBF}"/>
    <hyperlink ref="O8" r:id="rId6" display="https://understat.com/team/Fiorentina/2021" xr:uid="{EF2D4500-13D4-4D76-A044-DED0A6C8317B}"/>
    <hyperlink ref="O9" r:id="rId7" display="https://understat.com/team/Genoa/2021" xr:uid="{F2BAB1A5-FE87-4FCB-83D6-8EF6DAB5CA6B}"/>
    <hyperlink ref="O10" r:id="rId8" display="https://understat.com/team/Inter/2021" xr:uid="{1D36A81C-F469-4CCB-93D0-8E1C5A058DDE}"/>
    <hyperlink ref="O11" r:id="rId9" display="https://understat.com/team/Juventus/2021" xr:uid="{5014160A-A74C-4DDB-AA1A-2D987FB2BED0}"/>
    <hyperlink ref="O12" r:id="rId10" display="https://understat.com/team/Lazio/2021" xr:uid="{9C58A1C7-9772-40C9-85F2-8C8F573589BE}"/>
    <hyperlink ref="O13" r:id="rId11" display="https://understat.com/team/Napoli/2021" xr:uid="{6A14D0EB-287B-4BAC-9BA0-3E93BC76C4BA}"/>
    <hyperlink ref="O14" r:id="rId12" display="https://understat.com/team/Roma/2021" xr:uid="{76ED0291-9E1D-4FDC-9DC8-61A30A1BB29D}"/>
    <hyperlink ref="O15" r:id="rId13" display="https://understat.com/team/Salernitana/2021" xr:uid="{53861F01-9DF1-4C91-BD30-94DFF3C74289}"/>
    <hyperlink ref="O16" r:id="rId14" display="https://understat.com/team/Sampdoria/2021" xr:uid="{3EBA2900-5F8D-4E7E-AE2A-3B1B60E627FF}"/>
    <hyperlink ref="O17" r:id="rId15" display="https://understat.com/team/Sassuolo/2021" xr:uid="{E62E5D4E-D09C-4097-BEA3-F3FE0DF75E30}"/>
    <hyperlink ref="O18" r:id="rId16" display="https://understat.com/team/Spezia/2021" xr:uid="{67898366-6E25-4967-8F07-19DD04DAAA7B}"/>
    <hyperlink ref="O19" r:id="rId17" display="https://understat.com/team/Torino/2021" xr:uid="{FB27B2B3-0CE4-46A1-B594-C35E3D61FABB}"/>
    <hyperlink ref="O20" r:id="rId18" display="https://understat.com/team/Udinese/2021" xr:uid="{335C5A23-B5F1-4E60-A1B8-4D04F736FD7E}"/>
    <hyperlink ref="O21" r:id="rId19" display="https://understat.com/team/Venezia/2021" xr:uid="{630A6EC8-B6C7-4BC4-A85D-A5C79B39F56B}"/>
    <hyperlink ref="O22" r:id="rId20" display="https://understat.com/team/Verona/2021" xr:uid="{4637161C-F489-412F-9D73-97B505105CB1}"/>
    <hyperlink ref="AA3" r:id="rId21" display="https://understat.com/team/AC_Milan/2021" xr:uid="{E8EB3EB2-E5BE-4AC1-AA41-121F4322D505}"/>
    <hyperlink ref="AA4" r:id="rId22" display="https://understat.com/team/Atalanta/2021" xr:uid="{8FBDFA83-E80D-4790-BC53-14AD2B3FA114}"/>
    <hyperlink ref="AA5" r:id="rId23" display="https://understat.com/team/Bologna/2021" xr:uid="{66B39D4E-F480-494D-8636-C69DD5C8DF63}"/>
    <hyperlink ref="AA6" r:id="rId24" display="https://understat.com/team/Cagliari/2021" xr:uid="{F5F10231-4E78-4A2C-A87B-E5DC499FAF68}"/>
    <hyperlink ref="AA7" r:id="rId25" display="https://understat.com/team/Empoli/2021" xr:uid="{02396BCD-A081-469A-ADE4-8B9CA659AFDF}"/>
    <hyperlink ref="AA8" r:id="rId26" display="https://understat.com/team/Fiorentina/2021" xr:uid="{4C0D80D3-DE8C-446D-B221-FE1DB1713717}"/>
    <hyperlink ref="AA9" r:id="rId27" display="https://understat.com/team/Genoa/2021" xr:uid="{852304DC-B3AF-4B92-93A3-038DA39AD5B7}"/>
    <hyperlink ref="AA10" r:id="rId28" display="https://understat.com/team/Inter/2021" xr:uid="{00509710-F338-41B1-B045-4ACAC8D365D0}"/>
    <hyperlink ref="AA11" r:id="rId29" display="https://understat.com/team/Juventus/2021" xr:uid="{B11E9909-B781-4BA7-A9A1-AE39CED93C95}"/>
    <hyperlink ref="AA12" r:id="rId30" display="https://understat.com/team/Lazio/2021" xr:uid="{EEE356C6-5C0E-473F-90E7-C22E02C57131}"/>
    <hyperlink ref="AA13" r:id="rId31" display="https://understat.com/team/Napoli/2021" xr:uid="{35F2999C-EA57-433B-A076-7E66927B302A}"/>
    <hyperlink ref="AA14" r:id="rId32" display="https://understat.com/team/Roma/2021" xr:uid="{FDCE6F2D-8362-4565-9282-91A2FAA66543}"/>
    <hyperlink ref="AA15" r:id="rId33" display="https://understat.com/team/Salernitana/2021" xr:uid="{85C0D603-EA8E-4606-96C3-A95B7DBF6EF0}"/>
    <hyperlink ref="AA16" r:id="rId34" display="https://understat.com/team/Sampdoria/2021" xr:uid="{F809697D-A18E-4A4B-AEBE-B7B11553283D}"/>
    <hyperlink ref="AA17" r:id="rId35" display="https://understat.com/team/Sassuolo/2021" xr:uid="{8860EE05-2C31-482F-9222-8FC582C9CEDB}"/>
    <hyperlink ref="AA18" r:id="rId36" display="https://understat.com/team/Spezia/2021" xr:uid="{CE3B46A7-72FE-4729-824C-86CE45B2E9E8}"/>
    <hyperlink ref="AA19" r:id="rId37" display="https://understat.com/team/Torino/2021" xr:uid="{7AEF4C99-7705-4C13-B3C3-31730D26EB52}"/>
    <hyperlink ref="AA20" r:id="rId38" display="https://understat.com/team/Udinese/2021" xr:uid="{37764AB9-FEDE-4B8C-B31C-FFC4C3918B07}"/>
    <hyperlink ref="AA21" r:id="rId39" display="https://understat.com/team/Venezia/2021" xr:uid="{09E76CD4-72AB-4D4C-9478-51AAEC2EAE12}"/>
    <hyperlink ref="AA22" r:id="rId40" display="https://understat.com/team/Verona/2021" xr:uid="{858AA1AD-93FD-4B98-90F5-BA83F9E53F3F}"/>
  </hyperlinks>
  <pageMargins left="0.7" right="0.7" top="0.75" bottom="0.75" header="0.3" footer="0.3"/>
  <pageSetup orientation="portrait" r:id="rId41"/>
  <ignoredErrors>
    <ignoredError sqref="F10 F18 F14" twoDigitTextYear="1"/>
    <ignoredError sqref="D45:K4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9AB4-7CD9-415C-89C3-11F4553DF823}">
  <dimension ref="A1:AJ52"/>
  <sheetViews>
    <sheetView tabSelected="1" topLeftCell="H1" zoomScale="80" zoomScaleNormal="80" workbookViewId="0">
      <selection activeCell="H31" sqref="H31"/>
    </sheetView>
  </sheetViews>
  <sheetFormatPr defaultRowHeight="14.5" x14ac:dyDescent="0.35"/>
  <cols>
    <col min="1" max="11" width="22.7265625" customWidth="1"/>
  </cols>
  <sheetData>
    <row r="1" spans="1:36" ht="18.5" x14ac:dyDescent="0.45">
      <c r="A1" s="36" t="s">
        <v>0</v>
      </c>
      <c r="B1" s="37"/>
      <c r="C1" s="38" t="s">
        <v>1</v>
      </c>
      <c r="D1" s="39"/>
      <c r="E1" s="2"/>
      <c r="F1" s="2"/>
      <c r="G1" s="2"/>
      <c r="O1" t="s">
        <v>32</v>
      </c>
      <c r="AA1" t="s">
        <v>33</v>
      </c>
    </row>
    <row r="2" spans="1:36" ht="32.5" customHeight="1" thickBot="1" x14ac:dyDescent="0.5">
      <c r="A2" s="32" t="s">
        <v>45</v>
      </c>
      <c r="B2" s="33"/>
      <c r="C2" s="34" t="s">
        <v>48</v>
      </c>
      <c r="D2" s="35"/>
      <c r="E2" s="2"/>
      <c r="F2" s="2"/>
      <c r="G2" s="2"/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8" t="s">
        <v>42</v>
      </c>
      <c r="AI2" s="8" t="s">
        <v>43</v>
      </c>
      <c r="AJ2" s="8" t="s">
        <v>44</v>
      </c>
    </row>
    <row r="3" spans="1:36" ht="19" thickBot="1" x14ac:dyDescent="0.5">
      <c r="A3" s="2"/>
      <c r="B3" s="2"/>
      <c r="C3" s="2"/>
      <c r="D3" s="2"/>
      <c r="E3" s="2"/>
      <c r="F3" s="2"/>
      <c r="G3" s="2"/>
      <c r="N3" s="9">
        <v>3</v>
      </c>
      <c r="O3" s="10" t="s">
        <v>45</v>
      </c>
      <c r="P3" s="9">
        <v>19</v>
      </c>
      <c r="Q3" s="9">
        <v>12</v>
      </c>
      <c r="R3" s="9">
        <v>4</v>
      </c>
      <c r="S3" s="9">
        <v>3</v>
      </c>
      <c r="T3" s="9">
        <v>50.86</v>
      </c>
      <c r="U3" s="9">
        <v>16.57</v>
      </c>
      <c r="V3" s="9">
        <v>40</v>
      </c>
      <c r="W3">
        <f>T3/P3</f>
        <v>2.6768421052631579</v>
      </c>
      <c r="X3">
        <f>U3/P3</f>
        <v>0.87210526315789472</v>
      </c>
      <c r="Z3" s="9">
        <v>1</v>
      </c>
      <c r="AA3" s="10" t="s">
        <v>45</v>
      </c>
      <c r="AB3" s="9">
        <v>19</v>
      </c>
      <c r="AC3" s="9">
        <v>14</v>
      </c>
      <c r="AD3" s="9">
        <v>4</v>
      </c>
      <c r="AE3" s="9">
        <v>1</v>
      </c>
      <c r="AF3" s="9">
        <v>34.9</v>
      </c>
      <c r="AG3" s="9">
        <v>19.91</v>
      </c>
      <c r="AH3" s="9">
        <v>46</v>
      </c>
      <c r="AI3">
        <f>AF3/AB3</f>
        <v>1.8368421052631578</v>
      </c>
      <c r="AJ3">
        <f>AG3/AB3</f>
        <v>1.0478947368421052</v>
      </c>
    </row>
    <row r="4" spans="1:36" ht="18.5" x14ac:dyDescent="0.45">
      <c r="A4" s="36" t="s">
        <v>2</v>
      </c>
      <c r="B4" s="37"/>
      <c r="C4" s="38" t="s">
        <v>3</v>
      </c>
      <c r="D4" s="39"/>
      <c r="E4" s="2"/>
      <c r="F4" s="2"/>
      <c r="G4" s="2"/>
      <c r="N4" s="9">
        <v>14</v>
      </c>
      <c r="O4" s="10" t="s">
        <v>46</v>
      </c>
      <c r="P4" s="9">
        <v>19</v>
      </c>
      <c r="Q4" s="9">
        <v>4</v>
      </c>
      <c r="R4" s="9">
        <v>8</v>
      </c>
      <c r="S4" s="9">
        <v>7</v>
      </c>
      <c r="T4" s="9">
        <v>38.85</v>
      </c>
      <c r="U4" s="9">
        <v>18.239999999999998</v>
      </c>
      <c r="V4" s="9">
        <v>20</v>
      </c>
      <c r="W4">
        <f t="shared" ref="W4:W22" si="0">T4/P4</f>
        <v>2.0447368421052632</v>
      </c>
      <c r="X4">
        <f t="shared" ref="X4:X22" si="1">U4/P4</f>
        <v>0.96</v>
      </c>
      <c r="Z4" s="9">
        <v>4</v>
      </c>
      <c r="AA4" s="10" t="s">
        <v>46</v>
      </c>
      <c r="AB4" s="9">
        <v>19</v>
      </c>
      <c r="AC4" s="9">
        <v>12</v>
      </c>
      <c r="AD4" s="9">
        <v>3</v>
      </c>
      <c r="AE4" s="9">
        <v>4</v>
      </c>
      <c r="AF4" s="9">
        <v>28.96</v>
      </c>
      <c r="AG4" s="9">
        <v>19.010000000000002</v>
      </c>
      <c r="AH4" s="9">
        <v>39</v>
      </c>
      <c r="AI4">
        <f t="shared" ref="AI4:AI22" si="2">AF4/AB4</f>
        <v>1.5242105263157895</v>
      </c>
      <c r="AJ4">
        <f t="shared" ref="AJ4:AJ22" si="3">AG4/AB4</f>
        <v>1.0005263157894737</v>
      </c>
    </row>
    <row r="5" spans="1:36" ht="19" thickBot="1" x14ac:dyDescent="0.5">
      <c r="A5" s="40">
        <f>B38</f>
        <v>1.8540540978427289</v>
      </c>
      <c r="B5" s="41"/>
      <c r="C5" s="42">
        <f>B39</f>
        <v>1.1480809837802313</v>
      </c>
      <c r="D5" s="43"/>
      <c r="E5" s="2"/>
      <c r="F5" s="3" t="s">
        <v>12</v>
      </c>
      <c r="G5" s="3" t="s">
        <v>8</v>
      </c>
      <c r="N5" s="9">
        <v>10</v>
      </c>
      <c r="O5" s="10" t="s">
        <v>47</v>
      </c>
      <c r="P5" s="9">
        <v>19</v>
      </c>
      <c r="Q5" s="9">
        <v>8</v>
      </c>
      <c r="R5" s="9">
        <v>4</v>
      </c>
      <c r="S5" s="9">
        <v>7</v>
      </c>
      <c r="T5" s="9">
        <v>32.44</v>
      </c>
      <c r="U5" s="9">
        <v>14.72</v>
      </c>
      <c r="V5" s="9">
        <v>28</v>
      </c>
      <c r="W5">
        <f t="shared" si="0"/>
        <v>1.7073684210526314</v>
      </c>
      <c r="X5">
        <f t="shared" si="1"/>
        <v>0.77473684210526317</v>
      </c>
      <c r="Z5" s="9">
        <v>14</v>
      </c>
      <c r="AA5" s="10" t="s">
        <v>47</v>
      </c>
      <c r="AB5" s="9">
        <v>19</v>
      </c>
      <c r="AC5" s="9">
        <v>4</v>
      </c>
      <c r="AD5" s="9">
        <v>6</v>
      </c>
      <c r="AE5" s="9">
        <v>9</v>
      </c>
      <c r="AF5" s="9">
        <v>39.53</v>
      </c>
      <c r="AG5" s="9">
        <v>23.31</v>
      </c>
      <c r="AH5" s="9">
        <v>18</v>
      </c>
      <c r="AI5">
        <f t="shared" si="2"/>
        <v>2.0805263157894736</v>
      </c>
      <c r="AJ5">
        <f t="shared" si="3"/>
        <v>1.2268421052631577</v>
      </c>
    </row>
    <row r="6" spans="1:36" ht="18.5" x14ac:dyDescent="0.45">
      <c r="A6" s="2"/>
      <c r="B6" s="2"/>
      <c r="C6" s="2"/>
      <c r="D6" s="2"/>
      <c r="E6" s="2"/>
      <c r="F6" s="6" t="s">
        <v>13</v>
      </c>
      <c r="G6" s="23">
        <f>C44</f>
        <v>4.9680882311417596E-2</v>
      </c>
      <c r="N6" s="9">
        <v>18</v>
      </c>
      <c r="O6" s="10" t="s">
        <v>48</v>
      </c>
      <c r="P6" s="9">
        <v>19</v>
      </c>
      <c r="Q6" s="9">
        <v>3</v>
      </c>
      <c r="R6" s="9">
        <v>6</v>
      </c>
      <c r="S6" s="9">
        <v>10</v>
      </c>
      <c r="T6" s="9">
        <v>34.68</v>
      </c>
      <c r="U6" s="9">
        <v>15.4</v>
      </c>
      <c r="V6" s="9">
        <v>15</v>
      </c>
      <c r="W6">
        <f t="shared" si="0"/>
        <v>1.8252631578947369</v>
      </c>
      <c r="X6">
        <f t="shared" si="1"/>
        <v>0.81052631578947365</v>
      </c>
      <c r="Z6" s="9">
        <v>18</v>
      </c>
      <c r="AA6" s="10" t="s">
        <v>48</v>
      </c>
      <c r="AB6" s="9">
        <v>19</v>
      </c>
      <c r="AC6" s="9">
        <v>3</v>
      </c>
      <c r="AD6" s="9">
        <v>6</v>
      </c>
      <c r="AE6" s="9">
        <v>10</v>
      </c>
      <c r="AF6" s="9">
        <v>33.42</v>
      </c>
      <c r="AG6" s="9">
        <v>20.25</v>
      </c>
      <c r="AH6" s="9">
        <v>15</v>
      </c>
      <c r="AI6">
        <f t="shared" si="2"/>
        <v>1.7589473684210528</v>
      </c>
      <c r="AJ6">
        <f t="shared" si="3"/>
        <v>1.0657894736842106</v>
      </c>
    </row>
    <row r="7" spans="1:36" ht="18.5" x14ac:dyDescent="0.45">
      <c r="A7" s="3"/>
      <c r="B7" s="3" t="s">
        <v>4</v>
      </c>
      <c r="C7" s="3" t="s">
        <v>5</v>
      </c>
      <c r="D7" s="3" t="s">
        <v>6</v>
      </c>
      <c r="E7" s="2"/>
      <c r="F7" s="5" t="s">
        <v>14</v>
      </c>
      <c r="G7" s="24">
        <f>C45</f>
        <v>5.7037676239162199E-2</v>
      </c>
      <c r="N7" s="9">
        <v>17</v>
      </c>
      <c r="O7" s="10" t="s">
        <v>49</v>
      </c>
      <c r="P7" s="9">
        <v>19</v>
      </c>
      <c r="Q7" s="9">
        <v>4</v>
      </c>
      <c r="R7" s="9">
        <v>5</v>
      </c>
      <c r="S7" s="9">
        <v>10</v>
      </c>
      <c r="T7" s="9">
        <v>33.4</v>
      </c>
      <c r="U7" s="9">
        <v>24.22</v>
      </c>
      <c r="V7" s="9">
        <v>17</v>
      </c>
      <c r="W7">
        <f t="shared" si="0"/>
        <v>1.7578947368421052</v>
      </c>
      <c r="X7">
        <f t="shared" si="1"/>
        <v>1.2747368421052632</v>
      </c>
      <c r="Z7" s="9">
        <v>9</v>
      </c>
      <c r="AA7" s="10" t="s">
        <v>49</v>
      </c>
      <c r="AB7" s="9">
        <v>19</v>
      </c>
      <c r="AC7" s="9">
        <v>6</v>
      </c>
      <c r="AD7" s="9">
        <v>6</v>
      </c>
      <c r="AE7" s="9">
        <v>7</v>
      </c>
      <c r="AF7" s="9">
        <v>29.45</v>
      </c>
      <c r="AG7" s="9">
        <v>25.31</v>
      </c>
      <c r="AH7" s="9">
        <v>24</v>
      </c>
      <c r="AI7">
        <f t="shared" si="2"/>
        <v>1.55</v>
      </c>
      <c r="AJ7">
        <f t="shared" si="3"/>
        <v>1.3321052631578947</v>
      </c>
    </row>
    <row r="8" spans="1:36" ht="29" x14ac:dyDescent="0.45">
      <c r="A8" s="17" t="s">
        <v>7</v>
      </c>
      <c r="B8" s="22">
        <f>SUM(D44:K44,E45:K45,F46:K46,G47:K47,H48:K48,I49:K49,J50:K50,K51)</f>
        <v>0.53861769748268962</v>
      </c>
      <c r="C8" s="23">
        <f>SUM(C44,D45,E46,F47,G48,H49,I50,J51,K52)</f>
        <v>0.22694788096055715</v>
      </c>
      <c r="D8" s="24">
        <f>SUM(C45:C52,D46:D52,E47:E52,F48:F52,G49:G52,H50:H52,I51:I52,J52)</f>
        <v>0.23416947549573702</v>
      </c>
      <c r="E8" s="2"/>
      <c r="F8" s="5" t="s">
        <v>15</v>
      </c>
      <c r="G8" s="24">
        <f>C46</f>
        <v>3.2741935724597833E-2</v>
      </c>
      <c r="N8" s="9">
        <v>2</v>
      </c>
      <c r="O8" s="10" t="s">
        <v>50</v>
      </c>
      <c r="P8" s="9">
        <v>19</v>
      </c>
      <c r="Q8" s="9">
        <v>13</v>
      </c>
      <c r="R8" s="9">
        <v>2</v>
      </c>
      <c r="S8" s="9">
        <v>4</v>
      </c>
      <c r="T8" s="9">
        <v>32.96</v>
      </c>
      <c r="U8" s="9">
        <v>18.14</v>
      </c>
      <c r="V8" s="9">
        <v>41</v>
      </c>
      <c r="W8">
        <f t="shared" si="0"/>
        <v>1.7347368421052631</v>
      </c>
      <c r="X8">
        <f t="shared" si="1"/>
        <v>0.95473684210526322</v>
      </c>
      <c r="Z8" s="9">
        <v>13</v>
      </c>
      <c r="AA8" s="10" t="s">
        <v>50</v>
      </c>
      <c r="AB8" s="9">
        <v>19</v>
      </c>
      <c r="AC8" s="9">
        <v>6</v>
      </c>
      <c r="AD8" s="9">
        <v>3</v>
      </c>
      <c r="AE8" s="9">
        <v>10</v>
      </c>
      <c r="AF8" s="9">
        <v>25.89</v>
      </c>
      <c r="AG8" s="9">
        <v>25.88</v>
      </c>
      <c r="AH8" s="9">
        <v>21</v>
      </c>
      <c r="AI8">
        <f t="shared" si="2"/>
        <v>1.3626315789473684</v>
      </c>
      <c r="AJ8">
        <f t="shared" si="3"/>
        <v>1.3621052631578947</v>
      </c>
    </row>
    <row r="9" spans="1:36" ht="18.5" x14ac:dyDescent="0.45">
      <c r="A9" s="3" t="s">
        <v>8</v>
      </c>
      <c r="B9" s="25">
        <f>1/B8</f>
        <v>1.8566044240166069</v>
      </c>
      <c r="C9" s="26">
        <f>1/C8</f>
        <v>4.4062980265226486</v>
      </c>
      <c r="D9" s="27">
        <f>1/D8</f>
        <v>4.2704114098688519</v>
      </c>
      <c r="E9" s="2"/>
      <c r="F9" s="5" t="s">
        <v>16</v>
      </c>
      <c r="G9" s="24">
        <f>C47</f>
        <v>1.2530131259188461E-2</v>
      </c>
      <c r="N9" s="9">
        <v>16</v>
      </c>
      <c r="O9" s="10" t="s">
        <v>51</v>
      </c>
      <c r="P9" s="9">
        <v>19</v>
      </c>
      <c r="Q9" s="9">
        <v>3</v>
      </c>
      <c r="R9" s="9">
        <v>8</v>
      </c>
      <c r="S9" s="9">
        <v>8</v>
      </c>
      <c r="T9" s="9">
        <v>31.38</v>
      </c>
      <c r="U9" s="9">
        <v>15.13</v>
      </c>
      <c r="V9" s="9">
        <v>17</v>
      </c>
      <c r="W9">
        <f t="shared" si="0"/>
        <v>1.651578947368421</v>
      </c>
      <c r="X9">
        <f t="shared" si="1"/>
        <v>0.7963157894736842</v>
      </c>
      <c r="Z9" s="9">
        <v>20</v>
      </c>
      <c r="AA9" s="10" t="s">
        <v>51</v>
      </c>
      <c r="AB9" s="9">
        <v>19</v>
      </c>
      <c r="AC9" s="9">
        <v>1</v>
      </c>
      <c r="AD9" s="9">
        <v>8</v>
      </c>
      <c r="AE9" s="9">
        <v>10</v>
      </c>
      <c r="AF9" s="9">
        <v>33.840000000000003</v>
      </c>
      <c r="AG9" s="9">
        <v>23.91</v>
      </c>
      <c r="AH9" s="9">
        <v>11</v>
      </c>
      <c r="AI9">
        <f t="shared" si="2"/>
        <v>1.7810526315789474</v>
      </c>
      <c r="AJ9">
        <f t="shared" si="3"/>
        <v>1.2584210526315789</v>
      </c>
    </row>
    <row r="10" spans="1:36" ht="18.5" x14ac:dyDescent="0.45">
      <c r="A10" s="2"/>
      <c r="B10" s="2"/>
      <c r="C10" s="2"/>
      <c r="D10" s="2"/>
      <c r="E10" s="2"/>
      <c r="F10" s="4" t="s">
        <v>17</v>
      </c>
      <c r="G10" s="22">
        <f>D44</f>
        <v>9.2111043433926149E-2</v>
      </c>
      <c r="N10" s="9">
        <v>1</v>
      </c>
      <c r="O10" s="10" t="s">
        <v>52</v>
      </c>
      <c r="P10" s="9">
        <v>19</v>
      </c>
      <c r="Q10" s="9">
        <v>14</v>
      </c>
      <c r="R10" s="9">
        <v>3</v>
      </c>
      <c r="S10" s="9">
        <v>2</v>
      </c>
      <c r="T10" s="9">
        <v>26.96</v>
      </c>
      <c r="U10" s="9">
        <v>25.85</v>
      </c>
      <c r="V10" s="9">
        <v>45</v>
      </c>
      <c r="W10">
        <f t="shared" si="0"/>
        <v>1.4189473684210527</v>
      </c>
      <c r="X10">
        <f t="shared" si="1"/>
        <v>1.3605263157894738</v>
      </c>
      <c r="Z10" s="9">
        <v>3</v>
      </c>
      <c r="AA10" s="10" t="s">
        <v>52</v>
      </c>
      <c r="AB10" s="9">
        <v>19</v>
      </c>
      <c r="AC10" s="9">
        <v>11</v>
      </c>
      <c r="AD10" s="9">
        <v>6</v>
      </c>
      <c r="AE10" s="9">
        <v>2</v>
      </c>
      <c r="AF10" s="9">
        <v>32.17</v>
      </c>
      <c r="AG10" s="9">
        <v>39.99</v>
      </c>
      <c r="AH10" s="9">
        <v>39</v>
      </c>
      <c r="AI10">
        <f t="shared" si="2"/>
        <v>1.6931578947368422</v>
      </c>
      <c r="AJ10">
        <f t="shared" si="3"/>
        <v>2.1047368421052632</v>
      </c>
    </row>
    <row r="11" spans="1:36" ht="18.5" x14ac:dyDescent="0.45">
      <c r="A11" s="31" t="s">
        <v>9</v>
      </c>
      <c r="B11" s="31"/>
      <c r="C11" s="31"/>
      <c r="D11" s="2"/>
      <c r="E11" s="2"/>
      <c r="F11" s="6" t="s">
        <v>18</v>
      </c>
      <c r="G11" s="23">
        <f>D45</f>
        <v>0.10575093736264553</v>
      </c>
      <c r="N11" s="9">
        <v>7</v>
      </c>
      <c r="O11" s="10" t="s">
        <v>53</v>
      </c>
      <c r="P11" s="9">
        <v>19</v>
      </c>
      <c r="Q11" s="9">
        <v>10</v>
      </c>
      <c r="R11" s="9">
        <v>5</v>
      </c>
      <c r="S11" s="9">
        <v>4</v>
      </c>
      <c r="T11" s="9">
        <v>31.6</v>
      </c>
      <c r="U11" s="9">
        <v>21.7</v>
      </c>
      <c r="V11" s="9">
        <v>35</v>
      </c>
      <c r="W11">
        <f t="shared" si="0"/>
        <v>1.6631578947368422</v>
      </c>
      <c r="X11">
        <f t="shared" si="1"/>
        <v>1.1421052631578947</v>
      </c>
      <c r="Z11" s="9">
        <v>5</v>
      </c>
      <c r="AA11" s="10" t="s">
        <v>53</v>
      </c>
      <c r="AB11" s="9">
        <v>19</v>
      </c>
      <c r="AC11" s="9">
        <v>10</v>
      </c>
      <c r="AD11" s="9">
        <v>5</v>
      </c>
      <c r="AE11" s="9">
        <v>4</v>
      </c>
      <c r="AF11" s="9">
        <v>22.04</v>
      </c>
      <c r="AG11" s="9">
        <v>31.76</v>
      </c>
      <c r="AH11" s="9">
        <v>35</v>
      </c>
      <c r="AI11">
        <f t="shared" si="2"/>
        <v>1.1599999999999999</v>
      </c>
      <c r="AJ11">
        <f t="shared" si="3"/>
        <v>1.6715789473684211</v>
      </c>
    </row>
    <row r="12" spans="1:36" ht="18.5" x14ac:dyDescent="0.45">
      <c r="A12" s="3" t="s">
        <v>10</v>
      </c>
      <c r="B12" s="3" t="s">
        <v>7</v>
      </c>
      <c r="C12" s="3" t="s">
        <v>8</v>
      </c>
      <c r="D12" s="2"/>
      <c r="E12" s="2"/>
      <c r="F12" s="5" t="s">
        <v>19</v>
      </c>
      <c r="G12" s="24" t="e" cm="1">
        <f t="array" ref="G12">D46ù</f>
        <v>#NAME?</v>
      </c>
      <c r="N12" s="9">
        <v>5</v>
      </c>
      <c r="O12" s="10" t="s">
        <v>54</v>
      </c>
      <c r="P12" s="9">
        <v>19</v>
      </c>
      <c r="Q12" s="9">
        <v>10</v>
      </c>
      <c r="R12" s="9">
        <v>6</v>
      </c>
      <c r="S12" s="9">
        <v>3</v>
      </c>
      <c r="T12" s="9">
        <v>22.79</v>
      </c>
      <c r="U12" s="9">
        <v>24.47</v>
      </c>
      <c r="V12" s="9">
        <v>36</v>
      </c>
      <c r="W12">
        <f t="shared" si="0"/>
        <v>1.1994736842105262</v>
      </c>
      <c r="X12">
        <f t="shared" si="1"/>
        <v>1.2878947368421052</v>
      </c>
      <c r="Z12" s="9">
        <v>6</v>
      </c>
      <c r="AA12" s="10" t="s">
        <v>54</v>
      </c>
      <c r="AB12" s="9">
        <v>19</v>
      </c>
      <c r="AC12" s="9">
        <v>8</v>
      </c>
      <c r="AD12" s="9">
        <v>4</v>
      </c>
      <c r="AE12" s="9">
        <v>7</v>
      </c>
      <c r="AF12" s="9">
        <v>29.43</v>
      </c>
      <c r="AG12" s="9">
        <v>26.19</v>
      </c>
      <c r="AH12" s="9">
        <v>28</v>
      </c>
      <c r="AI12">
        <f t="shared" si="2"/>
        <v>1.5489473684210526</v>
      </c>
      <c r="AJ12">
        <f t="shared" si="3"/>
        <v>1.378421052631579</v>
      </c>
    </row>
    <row r="13" spans="1:36" ht="18.5" x14ac:dyDescent="0.45">
      <c r="A13" s="7">
        <v>0.5</v>
      </c>
      <c r="B13" s="28">
        <f>C44</f>
        <v>4.9680882311417596E-2</v>
      </c>
      <c r="C13" s="30">
        <f>1/B13</f>
        <v>20.128466997257441</v>
      </c>
      <c r="D13" s="2"/>
      <c r="E13" s="2"/>
      <c r="F13" s="5" t="s">
        <v>20</v>
      </c>
      <c r="G13" s="24">
        <f>D47</f>
        <v>2.3231541207605639E-2</v>
      </c>
      <c r="N13" s="9">
        <v>4</v>
      </c>
      <c r="O13" s="10" t="s">
        <v>55</v>
      </c>
      <c r="P13" s="9">
        <v>19</v>
      </c>
      <c r="Q13" s="9">
        <v>11</v>
      </c>
      <c r="R13" s="9">
        <v>3</v>
      </c>
      <c r="S13" s="9">
        <v>5</v>
      </c>
      <c r="T13" s="9">
        <v>29.66</v>
      </c>
      <c r="U13" s="9">
        <v>27.08</v>
      </c>
      <c r="V13" s="9">
        <v>36</v>
      </c>
      <c r="W13">
        <f t="shared" si="0"/>
        <v>1.5610526315789475</v>
      </c>
      <c r="X13">
        <f t="shared" si="1"/>
        <v>1.4252631578947368</v>
      </c>
      <c r="Z13" s="9">
        <v>2</v>
      </c>
      <c r="AA13" s="10" t="s">
        <v>55</v>
      </c>
      <c r="AB13" s="9">
        <v>19</v>
      </c>
      <c r="AC13" s="9">
        <v>13</v>
      </c>
      <c r="AD13" s="9">
        <v>4</v>
      </c>
      <c r="AE13" s="9">
        <v>2</v>
      </c>
      <c r="AF13" s="9">
        <v>27.51</v>
      </c>
      <c r="AG13" s="9">
        <v>26.93</v>
      </c>
      <c r="AH13" s="9">
        <v>43</v>
      </c>
      <c r="AI13">
        <f t="shared" si="2"/>
        <v>1.4478947368421053</v>
      </c>
      <c r="AJ13">
        <f t="shared" si="3"/>
        <v>1.4173684210526316</v>
      </c>
    </row>
    <row r="14" spans="1:36" ht="18.5" x14ac:dyDescent="0.45">
      <c r="A14" s="3">
        <v>1.5</v>
      </c>
      <c r="B14" s="29">
        <f>SUM(C44,C45,D44)</f>
        <v>0.19882960198450594</v>
      </c>
      <c r="C14" s="30">
        <f t="shared" ref="C14:C17" si="4">1/B14</f>
        <v>5.0294321872551269</v>
      </c>
      <c r="D14" s="2"/>
      <c r="E14" s="2"/>
      <c r="F14" s="4" t="s">
        <v>21</v>
      </c>
      <c r="G14" s="22">
        <f>E44</f>
        <v>8.5389428767620165E-2</v>
      </c>
      <c r="N14" s="9">
        <v>6</v>
      </c>
      <c r="O14" s="10" t="s">
        <v>56</v>
      </c>
      <c r="P14" s="9">
        <v>19</v>
      </c>
      <c r="Q14" s="9">
        <v>10</v>
      </c>
      <c r="R14" s="9">
        <v>6</v>
      </c>
      <c r="S14" s="9">
        <v>3</v>
      </c>
      <c r="T14" s="9">
        <v>27.19</v>
      </c>
      <c r="U14" s="9">
        <v>29.97</v>
      </c>
      <c r="V14" s="9">
        <v>36</v>
      </c>
      <c r="W14">
        <f t="shared" si="0"/>
        <v>1.4310526315789474</v>
      </c>
      <c r="X14">
        <f t="shared" si="1"/>
        <v>1.5773684210526315</v>
      </c>
      <c r="Z14" s="9">
        <v>7</v>
      </c>
      <c r="AA14" s="10" t="s">
        <v>56</v>
      </c>
      <c r="AB14" s="9">
        <v>19</v>
      </c>
      <c r="AC14" s="9">
        <v>8</v>
      </c>
      <c r="AD14" s="9">
        <v>3</v>
      </c>
      <c r="AE14" s="9">
        <v>8</v>
      </c>
      <c r="AF14" s="9">
        <v>22.16</v>
      </c>
      <c r="AG14" s="9">
        <v>19.41</v>
      </c>
      <c r="AH14" s="9">
        <v>27</v>
      </c>
      <c r="AI14">
        <f t="shared" si="2"/>
        <v>1.1663157894736842</v>
      </c>
      <c r="AJ14">
        <f t="shared" si="3"/>
        <v>1.0215789473684211</v>
      </c>
    </row>
    <row r="15" spans="1:36" ht="29" x14ac:dyDescent="0.45">
      <c r="A15" s="7">
        <v>2.5</v>
      </c>
      <c r="B15" s="28">
        <f>SUM(C44,C45,C46,D44,D45,E44)</f>
        <v>0.42271190383936946</v>
      </c>
      <c r="C15" s="30">
        <f t="shared" si="4"/>
        <v>2.3656774056213945</v>
      </c>
      <c r="D15" s="2"/>
      <c r="E15" s="2"/>
      <c r="F15" s="4" t="s">
        <v>22</v>
      </c>
      <c r="G15" s="22">
        <f>E45</f>
        <v>9.8033979383961342E-2</v>
      </c>
      <c r="N15" s="9">
        <v>19</v>
      </c>
      <c r="O15" s="10" t="s">
        <v>57</v>
      </c>
      <c r="P15" s="9">
        <v>19</v>
      </c>
      <c r="Q15" s="9">
        <v>3</v>
      </c>
      <c r="R15" s="9">
        <v>6</v>
      </c>
      <c r="S15" s="9">
        <v>10</v>
      </c>
      <c r="T15" s="9">
        <v>22.6</v>
      </c>
      <c r="U15" s="9">
        <v>27.12</v>
      </c>
      <c r="V15" s="9">
        <v>15</v>
      </c>
      <c r="W15">
        <f t="shared" si="0"/>
        <v>1.1894736842105265</v>
      </c>
      <c r="X15">
        <f t="shared" si="1"/>
        <v>1.4273684210526316</v>
      </c>
      <c r="Z15" s="9">
        <v>16</v>
      </c>
      <c r="AA15" s="10" t="s">
        <v>57</v>
      </c>
      <c r="AB15" s="9">
        <v>19</v>
      </c>
      <c r="AC15" s="9">
        <v>4</v>
      </c>
      <c r="AD15" s="9">
        <v>4</v>
      </c>
      <c r="AE15" s="9">
        <v>11</v>
      </c>
      <c r="AF15" s="9">
        <v>23.19</v>
      </c>
      <c r="AG15" s="9">
        <v>26.99</v>
      </c>
      <c r="AH15" s="9">
        <v>16</v>
      </c>
      <c r="AI15">
        <f t="shared" si="2"/>
        <v>1.2205263157894737</v>
      </c>
      <c r="AJ15">
        <f t="shared" si="3"/>
        <v>1.4205263157894736</v>
      </c>
    </row>
    <row r="16" spans="1:36" ht="29" x14ac:dyDescent="0.45">
      <c r="A16" s="3">
        <v>3.5</v>
      </c>
      <c r="B16" s="29">
        <f>SUM(C44,C45,C46,C47,D44,E44,F44,D45,D46,E45)</f>
        <v>0.64675354135703167</v>
      </c>
      <c r="C16" s="30">
        <f t="shared" si="4"/>
        <v>1.5461840346506326</v>
      </c>
      <c r="D16" s="2"/>
      <c r="E16" s="2"/>
      <c r="F16" s="6" t="s">
        <v>23</v>
      </c>
      <c r="G16" s="23">
        <f>E46</f>
        <v>5.6275473747514626E-2</v>
      </c>
      <c r="N16" s="9">
        <v>13</v>
      </c>
      <c r="O16" s="10" t="s">
        <v>58</v>
      </c>
      <c r="P16" s="9">
        <v>19</v>
      </c>
      <c r="Q16" s="9">
        <v>6</v>
      </c>
      <c r="R16" s="9">
        <v>3</v>
      </c>
      <c r="S16" s="9">
        <v>10</v>
      </c>
      <c r="T16" s="9">
        <v>35.299999999999997</v>
      </c>
      <c r="U16" s="9">
        <v>26.35</v>
      </c>
      <c r="V16" s="9">
        <v>21</v>
      </c>
      <c r="W16">
        <f t="shared" si="0"/>
        <v>1.857894736842105</v>
      </c>
      <c r="X16">
        <f t="shared" si="1"/>
        <v>1.3868421052631579</v>
      </c>
      <c r="Z16" s="9">
        <v>17</v>
      </c>
      <c r="AA16" s="10" t="s">
        <v>58</v>
      </c>
      <c r="AB16" s="9">
        <v>19</v>
      </c>
      <c r="AC16" s="9">
        <v>4</v>
      </c>
      <c r="AD16" s="9">
        <v>3</v>
      </c>
      <c r="AE16" s="9">
        <v>12</v>
      </c>
      <c r="AF16" s="9">
        <v>22.76</v>
      </c>
      <c r="AG16" s="9">
        <v>33.58</v>
      </c>
      <c r="AH16" s="9">
        <v>15</v>
      </c>
      <c r="AI16">
        <f t="shared" si="2"/>
        <v>1.1978947368421053</v>
      </c>
      <c r="AJ16">
        <f t="shared" si="3"/>
        <v>1.7673684210526315</v>
      </c>
    </row>
    <row r="17" spans="1:36" ht="18.5" x14ac:dyDescent="0.45">
      <c r="A17" s="7">
        <v>4.5</v>
      </c>
      <c r="B17" s="28">
        <f>SUM(C44,C45,C46,C47,C48,D44,E44,F44,G44,F45,E45,D45,D46,D47,E46)</f>
        <v>0.81490435629103897</v>
      </c>
      <c r="C17" s="30">
        <f t="shared" si="4"/>
        <v>1.2271378748684159</v>
      </c>
      <c r="D17" s="2"/>
      <c r="E17" s="2"/>
      <c r="F17" s="5" t="s">
        <v>24</v>
      </c>
      <c r="G17" s="24">
        <f>E47</f>
        <v>2.1536267087581724E-2</v>
      </c>
      <c r="N17" s="9">
        <v>12</v>
      </c>
      <c r="O17" s="10" t="s">
        <v>59</v>
      </c>
      <c r="P17" s="9">
        <v>19</v>
      </c>
      <c r="Q17" s="9">
        <v>6</v>
      </c>
      <c r="R17" s="9">
        <v>6</v>
      </c>
      <c r="S17" s="9">
        <v>7</v>
      </c>
      <c r="T17" s="9">
        <v>22.52</v>
      </c>
      <c r="U17" s="9">
        <v>34</v>
      </c>
      <c r="V17" s="9">
        <v>24</v>
      </c>
      <c r="W17">
        <f t="shared" si="0"/>
        <v>1.1852631578947368</v>
      </c>
      <c r="X17">
        <f t="shared" si="1"/>
        <v>1.7894736842105263</v>
      </c>
      <c r="Z17" s="9">
        <v>8</v>
      </c>
      <c r="AA17" s="10" t="s">
        <v>59</v>
      </c>
      <c r="AB17" s="9">
        <v>19</v>
      </c>
      <c r="AC17" s="9">
        <v>7</v>
      </c>
      <c r="AD17" s="9">
        <v>5</v>
      </c>
      <c r="AE17" s="9">
        <v>7</v>
      </c>
      <c r="AF17" s="9">
        <v>19.12</v>
      </c>
      <c r="AG17" s="9">
        <v>35.549999999999997</v>
      </c>
      <c r="AH17" s="9">
        <v>26</v>
      </c>
      <c r="AI17">
        <f t="shared" si="2"/>
        <v>1.0063157894736843</v>
      </c>
      <c r="AJ17">
        <f t="shared" si="3"/>
        <v>1.8710526315789473</v>
      </c>
    </row>
    <row r="18" spans="1:36" ht="18.5" x14ac:dyDescent="0.45">
      <c r="A18" s="2"/>
      <c r="B18" s="2"/>
      <c r="C18" s="2"/>
      <c r="D18" s="2"/>
      <c r="E18" s="2"/>
      <c r="F18" s="4" t="s">
        <v>25</v>
      </c>
      <c r="G18" s="22">
        <f>F44</f>
        <v>5.2772206773018651E-2</v>
      </c>
      <c r="N18" s="9">
        <v>15</v>
      </c>
      <c r="O18" s="10" t="s">
        <v>60</v>
      </c>
      <c r="P18" s="9">
        <v>19</v>
      </c>
      <c r="Q18" s="9">
        <v>5</v>
      </c>
      <c r="R18" s="9">
        <v>3</v>
      </c>
      <c r="S18" s="9">
        <v>11</v>
      </c>
      <c r="T18" s="9">
        <v>20.27</v>
      </c>
      <c r="U18" s="9">
        <v>25.44</v>
      </c>
      <c r="V18" s="9">
        <v>18</v>
      </c>
      <c r="W18">
        <f t="shared" si="0"/>
        <v>1.0668421052631578</v>
      </c>
      <c r="X18">
        <f t="shared" si="1"/>
        <v>1.3389473684210527</v>
      </c>
      <c r="Z18" s="9">
        <v>15</v>
      </c>
      <c r="AA18" s="10" t="s">
        <v>60</v>
      </c>
      <c r="AB18" s="9">
        <v>19</v>
      </c>
      <c r="AC18" s="9">
        <v>5</v>
      </c>
      <c r="AD18" s="9">
        <v>3</v>
      </c>
      <c r="AE18" s="9">
        <v>11</v>
      </c>
      <c r="AF18" s="9">
        <v>18.309999999999999</v>
      </c>
      <c r="AG18" s="9">
        <v>39.57</v>
      </c>
      <c r="AH18" s="9">
        <v>18</v>
      </c>
      <c r="AI18">
        <f t="shared" si="2"/>
        <v>0.9636842105263157</v>
      </c>
      <c r="AJ18">
        <f t="shared" si="3"/>
        <v>2.0826315789473684</v>
      </c>
    </row>
    <row r="19" spans="1:36" ht="18.5" x14ac:dyDescent="0.45">
      <c r="A19" s="31" t="s">
        <v>11</v>
      </c>
      <c r="B19" s="31"/>
      <c r="C19" s="31"/>
      <c r="D19" s="2"/>
      <c r="E19" s="2"/>
      <c r="F19" s="4" t="s">
        <v>26</v>
      </c>
      <c r="G19" s="22">
        <f>F45</f>
        <v>6.0586767068221033E-2</v>
      </c>
      <c r="N19" s="9">
        <v>9</v>
      </c>
      <c r="O19" s="10" t="s">
        <v>61</v>
      </c>
      <c r="P19" s="9">
        <v>19</v>
      </c>
      <c r="Q19" s="9">
        <v>8</v>
      </c>
      <c r="R19" s="9">
        <v>5</v>
      </c>
      <c r="S19" s="9">
        <v>6</v>
      </c>
      <c r="T19" s="9">
        <v>23.48</v>
      </c>
      <c r="U19" s="9">
        <v>43.06</v>
      </c>
      <c r="V19" s="9">
        <v>29</v>
      </c>
      <c r="W19">
        <f t="shared" si="0"/>
        <v>1.2357894736842105</v>
      </c>
      <c r="X19">
        <f t="shared" si="1"/>
        <v>2.2663157894736843</v>
      </c>
      <c r="Z19" s="9">
        <v>12</v>
      </c>
      <c r="AA19" s="10" t="s">
        <v>61</v>
      </c>
      <c r="AB19" s="9">
        <v>19</v>
      </c>
      <c r="AC19" s="9">
        <v>5</v>
      </c>
      <c r="AD19" s="9">
        <v>6</v>
      </c>
      <c r="AE19" s="9">
        <v>8</v>
      </c>
      <c r="AF19" s="9">
        <v>16.489999999999998</v>
      </c>
      <c r="AG19" s="9">
        <v>34.99</v>
      </c>
      <c r="AH19" s="9">
        <v>21</v>
      </c>
      <c r="AI19">
        <f t="shared" si="2"/>
        <v>0.86789473684210516</v>
      </c>
      <c r="AJ19">
        <f t="shared" si="3"/>
        <v>1.8415789473684212</v>
      </c>
    </row>
    <row r="20" spans="1:36" ht="18.5" x14ac:dyDescent="0.45">
      <c r="A20" s="3" t="s">
        <v>10</v>
      </c>
      <c r="B20" s="3" t="s">
        <v>7</v>
      </c>
      <c r="C20" s="3" t="s">
        <v>8</v>
      </c>
      <c r="D20" s="2"/>
      <c r="E20" s="2"/>
      <c r="F20" s="4" t="s">
        <v>27</v>
      </c>
      <c r="G20" s="22">
        <f>F46</f>
        <v>3.4779257569873462E-2</v>
      </c>
      <c r="N20" s="9">
        <v>11</v>
      </c>
      <c r="O20" s="10" t="s">
        <v>62</v>
      </c>
      <c r="P20" s="9">
        <v>19</v>
      </c>
      <c r="Q20" s="9">
        <v>6</v>
      </c>
      <c r="R20" s="9">
        <v>7</v>
      </c>
      <c r="S20" s="9">
        <v>6</v>
      </c>
      <c r="T20" s="9">
        <v>23.96</v>
      </c>
      <c r="U20" s="9">
        <v>30.3</v>
      </c>
      <c r="V20" s="9">
        <v>25</v>
      </c>
      <c r="W20">
        <f t="shared" si="0"/>
        <v>1.2610526315789474</v>
      </c>
      <c r="X20">
        <f t="shared" si="1"/>
        <v>1.5947368421052632</v>
      </c>
      <c r="Z20" s="9">
        <v>11</v>
      </c>
      <c r="AA20" s="10" t="s">
        <v>62</v>
      </c>
      <c r="AB20" s="9">
        <v>19</v>
      </c>
      <c r="AC20" s="9">
        <v>5</v>
      </c>
      <c r="AD20" s="9">
        <v>7</v>
      </c>
      <c r="AE20" s="9">
        <v>7</v>
      </c>
      <c r="AF20" s="9">
        <v>16.78</v>
      </c>
      <c r="AG20" s="9">
        <v>38.25</v>
      </c>
      <c r="AH20" s="9">
        <v>22</v>
      </c>
      <c r="AI20">
        <f t="shared" si="2"/>
        <v>0.88315789473684214</v>
      </c>
      <c r="AJ20">
        <f t="shared" si="3"/>
        <v>2.013157894736842</v>
      </c>
    </row>
    <row r="21" spans="1:36" ht="18.5" x14ac:dyDescent="0.45">
      <c r="A21" s="7">
        <v>0.5</v>
      </c>
      <c r="B21" s="28">
        <f>1-B13</f>
        <v>0.95031911768858235</v>
      </c>
      <c r="C21" s="30">
        <f>1/B21</f>
        <v>1.0522781046773575</v>
      </c>
      <c r="D21" s="2"/>
      <c r="E21" s="2"/>
      <c r="F21" s="6" t="s">
        <v>28</v>
      </c>
      <c r="G21" s="23">
        <f>F47</f>
        <v>1.3309801415322129E-2</v>
      </c>
      <c r="N21" s="9">
        <v>20</v>
      </c>
      <c r="O21" s="10" t="s">
        <v>63</v>
      </c>
      <c r="P21" s="9">
        <v>19</v>
      </c>
      <c r="Q21" s="9">
        <v>3</v>
      </c>
      <c r="R21" s="9">
        <v>5</v>
      </c>
      <c r="S21" s="9">
        <v>11</v>
      </c>
      <c r="T21" s="9">
        <v>21.18</v>
      </c>
      <c r="U21" s="9">
        <v>31.84</v>
      </c>
      <c r="V21" s="9">
        <v>14</v>
      </c>
      <c r="W21">
        <f t="shared" si="0"/>
        <v>1.1147368421052632</v>
      </c>
      <c r="X21">
        <f t="shared" si="1"/>
        <v>1.6757894736842105</v>
      </c>
      <c r="Z21" s="9">
        <v>19</v>
      </c>
      <c r="AA21" s="10" t="s">
        <v>63</v>
      </c>
      <c r="AB21" s="9">
        <v>19</v>
      </c>
      <c r="AC21" s="9">
        <v>3</v>
      </c>
      <c r="AD21" s="9">
        <v>4</v>
      </c>
      <c r="AE21" s="9">
        <v>12</v>
      </c>
      <c r="AF21" s="9">
        <v>13.51</v>
      </c>
      <c r="AG21" s="9">
        <v>39.229999999999997</v>
      </c>
      <c r="AH21" s="9">
        <v>13</v>
      </c>
      <c r="AI21">
        <f t="shared" si="2"/>
        <v>0.71105263157894738</v>
      </c>
      <c r="AJ21">
        <f t="shared" si="3"/>
        <v>2.0647368421052632</v>
      </c>
    </row>
    <row r="22" spans="1:36" ht="18.5" x14ac:dyDescent="0.45">
      <c r="A22" s="3">
        <v>1.5</v>
      </c>
      <c r="B22" s="28">
        <f t="shared" ref="B22:B25" si="5">1-B14</f>
        <v>0.80117039801549406</v>
      </c>
      <c r="C22" s="30">
        <f t="shared" ref="C22:C25" si="6">1/B22</f>
        <v>1.2481739246445058</v>
      </c>
      <c r="D22" s="2"/>
      <c r="E22" s="2"/>
      <c r="F22" s="4" t="s">
        <v>29</v>
      </c>
      <c r="G22" s="22">
        <f>SUM(G44:G47,H44:H48,I44:I49,J44:J50,K44:K51)</f>
        <v>0.11494501448606878</v>
      </c>
      <c r="N22" s="9">
        <v>8</v>
      </c>
      <c r="O22" s="10" t="s">
        <v>64</v>
      </c>
      <c r="P22" s="9">
        <v>19</v>
      </c>
      <c r="Q22" s="9">
        <v>9</v>
      </c>
      <c r="R22" s="9">
        <v>3</v>
      </c>
      <c r="S22" s="9">
        <v>7</v>
      </c>
      <c r="T22" s="9">
        <v>22.65</v>
      </c>
      <c r="U22" s="9">
        <v>38.130000000000003</v>
      </c>
      <c r="V22" s="9">
        <v>30</v>
      </c>
      <c r="W22">
        <f t="shared" si="0"/>
        <v>1.1921052631578946</v>
      </c>
      <c r="X22">
        <f t="shared" si="1"/>
        <v>2.006842105263158</v>
      </c>
      <c r="Z22" s="9">
        <v>10</v>
      </c>
      <c r="AA22" s="10" t="s">
        <v>64</v>
      </c>
      <c r="AB22" s="9">
        <v>19</v>
      </c>
      <c r="AC22" s="9">
        <v>5</v>
      </c>
      <c r="AD22" s="9">
        <v>8</v>
      </c>
      <c r="AE22" s="9">
        <v>6</v>
      </c>
      <c r="AF22" s="9">
        <v>18.27</v>
      </c>
      <c r="AG22" s="9">
        <v>34.69</v>
      </c>
      <c r="AH22" s="9">
        <v>23</v>
      </c>
      <c r="AI22">
        <f t="shared" si="2"/>
        <v>0.96157894736842098</v>
      </c>
      <c r="AJ22">
        <f t="shared" si="3"/>
        <v>1.8257894736842104</v>
      </c>
    </row>
    <row r="23" spans="1:36" ht="18.5" x14ac:dyDescent="0.45">
      <c r="A23" s="7">
        <v>2.5</v>
      </c>
      <c r="B23" s="28">
        <f t="shared" si="5"/>
        <v>0.57728809616063059</v>
      </c>
      <c r="C23" s="30">
        <f t="shared" si="6"/>
        <v>1.732237346743678</v>
      </c>
      <c r="D23" s="2"/>
      <c r="E23" s="2"/>
      <c r="F23" s="5" t="s">
        <v>30</v>
      </c>
      <c r="G23" s="24">
        <f>SUM(C48:C52,D48:D52,E48:E52,F48:F52,G49:G52,H50:H52,I51:I52,J52)</f>
        <v>2.6386603876107282E-2</v>
      </c>
    </row>
    <row r="24" spans="1:36" ht="18.5" x14ac:dyDescent="0.45">
      <c r="A24" s="3">
        <v>3.5</v>
      </c>
      <c r="B24" s="28">
        <f t="shared" si="5"/>
        <v>0.35324645864296833</v>
      </c>
      <c r="C24" s="30">
        <f t="shared" si="6"/>
        <v>2.8308847138669138</v>
      </c>
      <c r="D24" s="2"/>
      <c r="E24" s="2"/>
      <c r="F24" s="6" t="s">
        <v>31</v>
      </c>
      <c r="G24" s="23">
        <f>SUM(G48,H49,I50,J51,K52)</f>
        <v>1.9307861236573191E-3</v>
      </c>
      <c r="O24" t="s">
        <v>65</v>
      </c>
      <c r="W24">
        <f>AVERAGE(W3:W22)</f>
        <v>1.5387631578947372</v>
      </c>
      <c r="X24">
        <f>AVERAGE(X3:X22)</f>
        <v>1.3361315789473687</v>
      </c>
      <c r="AA24" t="s">
        <v>65</v>
      </c>
      <c r="AI24">
        <f>AVERAGE(AI3:AI22)</f>
        <v>1.3361315789473687</v>
      </c>
      <c r="AJ24">
        <f>AVERAGE(AJ3:AJ22)</f>
        <v>1.5387105263157894</v>
      </c>
    </row>
    <row r="25" spans="1:36" ht="18.5" x14ac:dyDescent="0.45">
      <c r="A25" s="7">
        <v>4.5</v>
      </c>
      <c r="B25" s="28">
        <f t="shared" si="5"/>
        <v>0.18509564370896103</v>
      </c>
      <c r="C25" s="30">
        <f t="shared" si="6"/>
        <v>5.4026122925527664</v>
      </c>
      <c r="D25" s="2"/>
      <c r="E25" s="2"/>
      <c r="F25" s="2"/>
      <c r="G25" s="2"/>
    </row>
    <row r="30" spans="1:36" ht="29" x14ac:dyDescent="0.35">
      <c r="A30" s="12" t="s">
        <v>68</v>
      </c>
      <c r="B30" s="13">
        <f>W24</f>
        <v>1.5387631578947372</v>
      </c>
      <c r="D30" s="15" t="s">
        <v>72</v>
      </c>
      <c r="E30" s="15">
        <f>B32/B30</f>
        <v>1.7396063140252762</v>
      </c>
      <c r="N30" s="8" t="s">
        <v>34</v>
      </c>
      <c r="O30" s="8" t="s">
        <v>35</v>
      </c>
      <c r="P30" s="8" t="s">
        <v>36</v>
      </c>
      <c r="Q30" s="8" t="s">
        <v>37</v>
      </c>
      <c r="R30" s="8" t="s">
        <v>38</v>
      </c>
      <c r="S30" s="8" t="s">
        <v>39</v>
      </c>
      <c r="T30" s="8" t="s">
        <v>40</v>
      </c>
      <c r="U30" s="8" t="s">
        <v>41</v>
      </c>
      <c r="V30" s="8" t="s">
        <v>42</v>
      </c>
      <c r="W30" s="8" t="s">
        <v>80</v>
      </c>
      <c r="X30" s="8" t="s">
        <v>81</v>
      </c>
      <c r="Z30" s="8" t="s">
        <v>34</v>
      </c>
      <c r="AA30" s="8" t="s">
        <v>35</v>
      </c>
      <c r="AB30" s="8" t="s">
        <v>36</v>
      </c>
      <c r="AC30" s="8" t="s">
        <v>37</v>
      </c>
      <c r="AD30" s="8" t="s">
        <v>38</v>
      </c>
      <c r="AE30" s="8" t="s">
        <v>39</v>
      </c>
      <c r="AF30" s="8" t="s">
        <v>40</v>
      </c>
      <c r="AG30" s="8" t="s">
        <v>41</v>
      </c>
      <c r="AH30" s="8" t="s">
        <v>42</v>
      </c>
      <c r="AI30" s="8" t="s">
        <v>80</v>
      </c>
      <c r="AJ30" s="8" t="s">
        <v>81</v>
      </c>
    </row>
    <row r="31" spans="1:36" ht="29" x14ac:dyDescent="0.35">
      <c r="A31" s="11" t="s">
        <v>69</v>
      </c>
      <c r="B31" s="1">
        <f>AI24</f>
        <v>1.3361315789473687</v>
      </c>
      <c r="D31" s="15" t="s">
        <v>73</v>
      </c>
      <c r="E31" s="15">
        <f>B33/B30</f>
        <v>0.69262736647683543</v>
      </c>
      <c r="N31" s="9">
        <v>1</v>
      </c>
      <c r="O31" s="10" t="s">
        <v>52</v>
      </c>
      <c r="P31" s="9">
        <v>19</v>
      </c>
      <c r="Q31" s="9">
        <v>14</v>
      </c>
      <c r="R31" s="9">
        <v>3</v>
      </c>
      <c r="S31" s="9">
        <v>2</v>
      </c>
      <c r="T31" s="9">
        <v>48</v>
      </c>
      <c r="U31" s="9">
        <v>16</v>
      </c>
      <c r="V31" s="9">
        <v>45</v>
      </c>
      <c r="W31" s="9">
        <v>50.86</v>
      </c>
      <c r="X31" s="9">
        <v>16.57</v>
      </c>
      <c r="Z31" s="9">
        <v>1</v>
      </c>
      <c r="AA31" s="10" t="s">
        <v>45</v>
      </c>
      <c r="AB31" s="9">
        <v>19</v>
      </c>
      <c r="AC31" s="9">
        <v>14</v>
      </c>
      <c r="AD31" s="9">
        <v>4</v>
      </c>
      <c r="AE31" s="9">
        <v>1</v>
      </c>
      <c r="AF31" s="9">
        <v>41</v>
      </c>
      <c r="AG31" s="9">
        <v>19</v>
      </c>
      <c r="AH31" s="9">
        <v>46</v>
      </c>
      <c r="AI31" s="9">
        <v>34.9</v>
      </c>
      <c r="AJ31" s="9">
        <v>19.91</v>
      </c>
    </row>
    <row r="32" spans="1:36" ht="29" x14ac:dyDescent="0.35">
      <c r="A32" s="12" t="s">
        <v>66</v>
      </c>
      <c r="B32" s="13" cm="1">
        <f t="array" ref="B32">_xlfn.IFS(A2="AC Milan",W3,A2="Atalanta",W4,A2="Bologna",W5,A2="Cagliari",W6,A2="Empoli",W7,A2="Fiorentina",W8,A2="Genoa",W9,A2="Inter",W10,A2="Juventus",W11,A2="Lazio",W12,A2="Napoli",W13,A2="Roma",W14,A2="Salernitana",W15,A2="Sampdoria",W16,A2="Sassuolo",W17,A2="Spezia",W18,A2="Torino",W19,A2="Udinese",W20,A2="Venezia",W21,A2="Verona",W22)</f>
        <v>2.6768421052631579</v>
      </c>
      <c r="D32" s="15" t="s">
        <v>74</v>
      </c>
      <c r="E32" s="15">
        <f>B34/B31</f>
        <v>1.3164477182754613</v>
      </c>
      <c r="N32" s="9">
        <v>2</v>
      </c>
      <c r="O32" s="10" t="s">
        <v>50</v>
      </c>
      <c r="P32" s="9">
        <v>19</v>
      </c>
      <c r="Q32" s="9">
        <v>13</v>
      </c>
      <c r="R32" s="9">
        <v>2</v>
      </c>
      <c r="S32" s="9">
        <v>4</v>
      </c>
      <c r="T32" s="9">
        <v>38</v>
      </c>
      <c r="U32" s="9">
        <v>20</v>
      </c>
      <c r="V32" s="9">
        <v>41</v>
      </c>
      <c r="W32" s="9">
        <v>38.85</v>
      </c>
      <c r="X32" s="9">
        <v>18.239999999999998</v>
      </c>
      <c r="Z32" s="9">
        <v>2</v>
      </c>
      <c r="AA32" s="10" t="s">
        <v>55</v>
      </c>
      <c r="AB32" s="9">
        <v>19</v>
      </c>
      <c r="AC32" s="9">
        <v>13</v>
      </c>
      <c r="AD32" s="9">
        <v>4</v>
      </c>
      <c r="AE32" s="9">
        <v>2</v>
      </c>
      <c r="AF32" s="9">
        <v>37</v>
      </c>
      <c r="AG32" s="9">
        <v>15</v>
      </c>
      <c r="AH32" s="9">
        <v>43</v>
      </c>
      <c r="AI32" s="9">
        <v>28.96</v>
      </c>
      <c r="AJ32" s="9">
        <v>19.010000000000002</v>
      </c>
    </row>
    <row r="33" spans="1:36" ht="29" x14ac:dyDescent="0.35">
      <c r="A33" s="11" t="s">
        <v>70</v>
      </c>
      <c r="B33" s="1" cm="1">
        <f t="array" ref="B33">_xlfn.IFS(C2="AC Milan",AJ3,C2="Atalanta",AJ4,C2="Bologna",AJ5,C2="Cagliari",AJ6,C2="Empoli",AJ7,C2="Fiorentina",AJ8,C2="Genoa",AJ9,C2="Inter",AJ10,C2="Juventus",AJ11,C2="Lazio",AJ12,C2="Napoli",AJ13,C2="Roma",AJ14,C2="Salernitana",AJ15,C2="Sampdoria",AJ16,C2="Sassuolo",AJ17,C2="Spezia",AJ18,C2="Torino",AJ19,C2="Udinese",AJ20,C2="Venezia",AJ21,C2="Verona",AJ22)</f>
        <v>1.0657894736842106</v>
      </c>
      <c r="D33" s="15" t="s">
        <v>75</v>
      </c>
      <c r="E33" s="15">
        <f>B35/B31</f>
        <v>0.65270911705040069</v>
      </c>
      <c r="N33" s="9">
        <v>3</v>
      </c>
      <c r="O33" s="10" t="s">
        <v>45</v>
      </c>
      <c r="P33" s="9">
        <v>19</v>
      </c>
      <c r="Q33" s="9">
        <v>12</v>
      </c>
      <c r="R33" s="9">
        <v>4</v>
      </c>
      <c r="S33" s="9">
        <v>3</v>
      </c>
      <c r="T33" s="9">
        <v>28</v>
      </c>
      <c r="U33" s="9">
        <v>12</v>
      </c>
      <c r="V33" s="9">
        <v>40</v>
      </c>
      <c r="W33" s="9">
        <v>32.44</v>
      </c>
      <c r="X33" s="9">
        <v>14.72</v>
      </c>
      <c r="Z33" s="9">
        <v>3</v>
      </c>
      <c r="AA33" s="10" t="s">
        <v>52</v>
      </c>
      <c r="AB33" s="9">
        <v>19</v>
      </c>
      <c r="AC33" s="9">
        <v>11</v>
      </c>
      <c r="AD33" s="9">
        <v>6</v>
      </c>
      <c r="AE33" s="9">
        <v>2</v>
      </c>
      <c r="AF33" s="9">
        <v>36</v>
      </c>
      <c r="AG33" s="9">
        <v>16</v>
      </c>
      <c r="AH33" s="9">
        <v>39</v>
      </c>
      <c r="AI33" s="9">
        <v>39.53</v>
      </c>
      <c r="AJ33" s="9">
        <v>23.31</v>
      </c>
    </row>
    <row r="34" spans="1:36" ht="29" x14ac:dyDescent="0.35">
      <c r="A34" s="12" t="s">
        <v>71</v>
      </c>
      <c r="B34" s="13" cm="1">
        <f t="array" ref="B34">_xlfn.IFS(C2="AC Milan",AI3,C2="Atalanta",AI4,C2="Bologna",AI5,C2="Cagliari",AI6,C2="Empoli",AI7,C2="Fiorentina",AI8,C2="Genoa",AI9,C2="Inter",AI10,C2="Juventus",AI11,C2="Lazio",AI12,C2="Napoli",AI13,C2="Roma",AI14,C2="Salernitana",AI15,C2="Sampdoria",AI16,C2="Sassuolo",AI17,C2="Spezia",AI18,C2="Torino",AI19,C2="Udinese",AI20,C2="Venezia",AI21,C2="Verona",AI22)</f>
        <v>1.7589473684210528</v>
      </c>
      <c r="N34" s="9">
        <v>4</v>
      </c>
      <c r="O34" s="10" t="s">
        <v>55</v>
      </c>
      <c r="P34" s="9">
        <v>19</v>
      </c>
      <c r="Q34" s="9">
        <v>11</v>
      </c>
      <c r="R34" s="9">
        <v>3</v>
      </c>
      <c r="S34" s="9">
        <v>5</v>
      </c>
      <c r="T34" s="9">
        <v>37</v>
      </c>
      <c r="U34" s="9">
        <v>16</v>
      </c>
      <c r="V34" s="9">
        <v>36</v>
      </c>
      <c r="W34" s="9">
        <v>34.68</v>
      </c>
      <c r="X34" s="9">
        <v>15.4</v>
      </c>
      <c r="Z34" s="9">
        <v>4</v>
      </c>
      <c r="AA34" s="10" t="s">
        <v>46</v>
      </c>
      <c r="AB34" s="9">
        <v>19</v>
      </c>
      <c r="AC34" s="9">
        <v>12</v>
      </c>
      <c r="AD34" s="9">
        <v>3</v>
      </c>
      <c r="AE34" s="9">
        <v>4</v>
      </c>
      <c r="AF34" s="9">
        <v>34</v>
      </c>
      <c r="AG34" s="9">
        <v>19</v>
      </c>
      <c r="AH34" s="9">
        <v>39</v>
      </c>
      <c r="AI34" s="9">
        <v>33.42</v>
      </c>
      <c r="AJ34" s="9">
        <v>20.25</v>
      </c>
    </row>
    <row r="35" spans="1:36" ht="29" x14ac:dyDescent="0.35">
      <c r="A35" s="11" t="s">
        <v>67</v>
      </c>
      <c r="B35" s="1" cm="1">
        <f t="array" ref="B35">_xlfn.IFS(A2="AC Milan",X3,A2="Atalanta",X4,A2="Bologna",X5,A2="Cagliari",X6,A2="Empoli",X7,A2="Fiorentina",X8,A2="Genoa",X9,A2="Inter",X10,A2="Juventus",X11,A2="Lazio",X12,A2="Napoli",X13,A2="Roma",X14,A2="Salernitana",X15,A2="Sampdoria",X16,A2="Sassuolo",X17,A2="Spezia",X18,A2="Torino",X19,A2="Udinese",X20,A2="Venezia",X21,A2="Verona",X22)</f>
        <v>0.87210526315789472</v>
      </c>
      <c r="N35" s="9">
        <v>5</v>
      </c>
      <c r="O35" s="10" t="s">
        <v>54</v>
      </c>
      <c r="P35" s="9">
        <v>19</v>
      </c>
      <c r="Q35" s="9">
        <v>10</v>
      </c>
      <c r="R35" s="9">
        <v>6</v>
      </c>
      <c r="S35" s="9">
        <v>3</v>
      </c>
      <c r="T35" s="9">
        <v>42</v>
      </c>
      <c r="U35" s="9">
        <v>25</v>
      </c>
      <c r="V35" s="9">
        <v>36</v>
      </c>
      <c r="W35" s="9">
        <v>33.4</v>
      </c>
      <c r="X35" s="9">
        <v>24.22</v>
      </c>
      <c r="Z35" s="9">
        <v>5</v>
      </c>
      <c r="AA35" s="10" t="s">
        <v>53</v>
      </c>
      <c r="AB35" s="9">
        <v>19</v>
      </c>
      <c r="AC35" s="9">
        <v>10</v>
      </c>
      <c r="AD35" s="9">
        <v>5</v>
      </c>
      <c r="AE35" s="9">
        <v>4</v>
      </c>
      <c r="AF35" s="9">
        <v>32</v>
      </c>
      <c r="AG35" s="9">
        <v>23</v>
      </c>
      <c r="AH35" s="9">
        <v>35</v>
      </c>
      <c r="AI35" s="9">
        <v>29.45</v>
      </c>
      <c r="AJ35" s="9">
        <v>25.31</v>
      </c>
    </row>
    <row r="36" spans="1:36" x14ac:dyDescent="0.35">
      <c r="N36" s="9">
        <v>6</v>
      </c>
      <c r="O36" s="10" t="s">
        <v>56</v>
      </c>
      <c r="P36" s="9">
        <v>19</v>
      </c>
      <c r="Q36" s="9">
        <v>10</v>
      </c>
      <c r="R36" s="9">
        <v>6</v>
      </c>
      <c r="S36" s="9">
        <v>3</v>
      </c>
      <c r="T36" s="9">
        <v>26</v>
      </c>
      <c r="U36" s="9">
        <v>16</v>
      </c>
      <c r="V36" s="9">
        <v>36</v>
      </c>
      <c r="W36" s="9">
        <v>32.96</v>
      </c>
      <c r="X36" s="9">
        <v>18.14</v>
      </c>
      <c r="Z36" s="9">
        <v>6</v>
      </c>
      <c r="AA36" s="10" t="s">
        <v>54</v>
      </c>
      <c r="AB36" s="9">
        <v>19</v>
      </c>
      <c r="AC36" s="9">
        <v>8</v>
      </c>
      <c r="AD36" s="9">
        <v>4</v>
      </c>
      <c r="AE36" s="9">
        <v>7</v>
      </c>
      <c r="AF36" s="9">
        <v>35</v>
      </c>
      <c r="AG36" s="9">
        <v>33</v>
      </c>
      <c r="AH36" s="9">
        <v>28</v>
      </c>
      <c r="AI36" s="9">
        <v>25.89</v>
      </c>
      <c r="AJ36" s="9">
        <v>25.88</v>
      </c>
    </row>
    <row r="37" spans="1:36" ht="29" customHeight="1" x14ac:dyDescent="0.35">
      <c r="N37" s="9">
        <v>7</v>
      </c>
      <c r="O37" s="10" t="s">
        <v>53</v>
      </c>
      <c r="P37" s="9">
        <v>19</v>
      </c>
      <c r="Q37" s="9">
        <v>10</v>
      </c>
      <c r="R37" s="9">
        <v>5</v>
      </c>
      <c r="S37" s="9">
        <v>4</v>
      </c>
      <c r="T37" s="9">
        <v>25</v>
      </c>
      <c r="U37" s="9">
        <v>14</v>
      </c>
      <c r="V37" s="9">
        <v>35</v>
      </c>
      <c r="W37" s="9">
        <v>31.38</v>
      </c>
      <c r="X37" s="9">
        <v>15.13</v>
      </c>
      <c r="Z37" s="9">
        <v>7</v>
      </c>
      <c r="AA37" s="10" t="s">
        <v>56</v>
      </c>
      <c r="AB37" s="9">
        <v>19</v>
      </c>
      <c r="AC37" s="9">
        <v>8</v>
      </c>
      <c r="AD37" s="9">
        <v>3</v>
      </c>
      <c r="AE37" s="9">
        <v>8</v>
      </c>
      <c r="AF37" s="9">
        <v>33</v>
      </c>
      <c r="AG37" s="9">
        <v>27</v>
      </c>
      <c r="AH37" s="9">
        <v>27</v>
      </c>
      <c r="AI37" s="9">
        <v>33.840000000000003</v>
      </c>
      <c r="AJ37" s="9">
        <v>23.91</v>
      </c>
    </row>
    <row r="38" spans="1:36" x14ac:dyDescent="0.35">
      <c r="A38" s="14" t="s">
        <v>2</v>
      </c>
      <c r="B38" s="15">
        <f>E30*E31*B30</f>
        <v>1.8540540978427289</v>
      </c>
      <c r="N38" s="9">
        <v>8</v>
      </c>
      <c r="O38" s="10" t="s">
        <v>64</v>
      </c>
      <c r="P38" s="9">
        <v>19</v>
      </c>
      <c r="Q38" s="9">
        <v>9</v>
      </c>
      <c r="R38" s="9">
        <v>3</v>
      </c>
      <c r="S38" s="9">
        <v>7</v>
      </c>
      <c r="T38" s="9">
        <v>34</v>
      </c>
      <c r="U38" s="9">
        <v>25</v>
      </c>
      <c r="V38" s="9">
        <v>30</v>
      </c>
      <c r="W38" s="9">
        <v>26.96</v>
      </c>
      <c r="X38" s="9">
        <v>25.85</v>
      </c>
      <c r="Z38" s="9">
        <v>8</v>
      </c>
      <c r="AA38" s="10" t="s">
        <v>59</v>
      </c>
      <c r="AB38" s="9">
        <v>19</v>
      </c>
      <c r="AC38" s="9">
        <v>7</v>
      </c>
      <c r="AD38" s="9">
        <v>5</v>
      </c>
      <c r="AE38" s="9">
        <v>7</v>
      </c>
      <c r="AF38" s="9">
        <v>37</v>
      </c>
      <c r="AG38" s="9">
        <v>36</v>
      </c>
      <c r="AH38" s="9">
        <v>26</v>
      </c>
      <c r="AI38" s="9">
        <v>32.17</v>
      </c>
      <c r="AJ38" s="9">
        <v>39.99</v>
      </c>
    </row>
    <row r="39" spans="1:36" x14ac:dyDescent="0.35">
      <c r="A39" s="14" t="s">
        <v>3</v>
      </c>
      <c r="B39" s="15">
        <f>E32*E33*B31</f>
        <v>1.1480809837802313</v>
      </c>
      <c r="N39" s="9">
        <v>9</v>
      </c>
      <c r="O39" s="10" t="s">
        <v>61</v>
      </c>
      <c r="P39" s="9">
        <v>19</v>
      </c>
      <c r="Q39" s="9">
        <v>8</v>
      </c>
      <c r="R39" s="9">
        <v>5</v>
      </c>
      <c r="S39" s="9">
        <v>6</v>
      </c>
      <c r="T39" s="9">
        <v>29</v>
      </c>
      <c r="U39" s="9">
        <v>21</v>
      </c>
      <c r="V39" s="9">
        <v>29</v>
      </c>
      <c r="W39" s="9">
        <v>31.6</v>
      </c>
      <c r="X39" s="9">
        <v>21.7</v>
      </c>
      <c r="Z39" s="9">
        <v>9</v>
      </c>
      <c r="AA39" s="10" t="s">
        <v>49</v>
      </c>
      <c r="AB39" s="9">
        <v>19</v>
      </c>
      <c r="AC39" s="9">
        <v>6</v>
      </c>
      <c r="AD39" s="9">
        <v>6</v>
      </c>
      <c r="AE39" s="9">
        <v>7</v>
      </c>
      <c r="AF39" s="9">
        <v>22</v>
      </c>
      <c r="AG39" s="9">
        <v>26</v>
      </c>
      <c r="AH39" s="9">
        <v>24</v>
      </c>
      <c r="AI39" s="9">
        <v>22.04</v>
      </c>
      <c r="AJ39" s="9">
        <v>31.76</v>
      </c>
    </row>
    <row r="40" spans="1:36" x14ac:dyDescent="0.35">
      <c r="A40" s="14" t="s">
        <v>79</v>
      </c>
      <c r="B40" s="15">
        <f>B38+B39</f>
        <v>3.0021350816229599</v>
      </c>
      <c r="N40" s="9">
        <v>10</v>
      </c>
      <c r="O40" s="10" t="s">
        <v>47</v>
      </c>
      <c r="P40" s="9">
        <v>19</v>
      </c>
      <c r="Q40" s="9">
        <v>8</v>
      </c>
      <c r="R40" s="9">
        <v>4</v>
      </c>
      <c r="S40" s="9">
        <v>7</v>
      </c>
      <c r="T40" s="9">
        <v>25</v>
      </c>
      <c r="U40" s="9">
        <v>24</v>
      </c>
      <c r="V40" s="9">
        <v>28</v>
      </c>
      <c r="W40" s="9">
        <v>22.79</v>
      </c>
      <c r="X40" s="9">
        <v>24.47</v>
      </c>
      <c r="Z40" s="9">
        <v>10</v>
      </c>
      <c r="AA40" s="10" t="s">
        <v>64</v>
      </c>
      <c r="AB40" s="9">
        <v>19</v>
      </c>
      <c r="AC40" s="9">
        <v>5</v>
      </c>
      <c r="AD40" s="9">
        <v>8</v>
      </c>
      <c r="AE40" s="9">
        <v>6</v>
      </c>
      <c r="AF40" s="9">
        <v>31</v>
      </c>
      <c r="AG40" s="9">
        <v>34</v>
      </c>
      <c r="AH40" s="9">
        <v>23</v>
      </c>
      <c r="AI40" s="9">
        <v>29.43</v>
      </c>
      <c r="AJ40" s="9">
        <v>26.19</v>
      </c>
    </row>
    <row r="41" spans="1:36" x14ac:dyDescent="0.35">
      <c r="N41" s="9">
        <v>11</v>
      </c>
      <c r="O41" s="10" t="s">
        <v>62</v>
      </c>
      <c r="P41" s="9">
        <v>19</v>
      </c>
      <c r="Q41" s="9">
        <v>6</v>
      </c>
      <c r="R41" s="9">
        <v>7</v>
      </c>
      <c r="S41" s="9">
        <v>6</v>
      </c>
      <c r="T41" s="9">
        <v>31</v>
      </c>
      <c r="U41" s="9">
        <v>29</v>
      </c>
      <c r="V41" s="9">
        <v>25</v>
      </c>
      <c r="W41" s="9">
        <v>29.66</v>
      </c>
      <c r="X41" s="9">
        <v>27.08</v>
      </c>
      <c r="Z41" s="9">
        <v>11</v>
      </c>
      <c r="AA41" s="10" t="s">
        <v>62</v>
      </c>
      <c r="AB41" s="9">
        <v>19</v>
      </c>
      <c r="AC41" s="9">
        <v>5</v>
      </c>
      <c r="AD41" s="9">
        <v>7</v>
      </c>
      <c r="AE41" s="9">
        <v>7</v>
      </c>
      <c r="AF41" s="9">
        <v>30</v>
      </c>
      <c r="AG41" s="9">
        <v>29</v>
      </c>
      <c r="AH41" s="9">
        <v>22</v>
      </c>
      <c r="AI41" s="9">
        <v>27.51</v>
      </c>
      <c r="AJ41" s="9">
        <v>26.93</v>
      </c>
    </row>
    <row r="42" spans="1:36" x14ac:dyDescent="0.35">
      <c r="A42" s="16"/>
      <c r="B42" s="16" t="s">
        <v>78</v>
      </c>
      <c r="C42" s="16">
        <v>0</v>
      </c>
      <c r="D42" s="16">
        <v>1</v>
      </c>
      <c r="E42" s="16">
        <v>2</v>
      </c>
      <c r="F42" s="16">
        <v>3</v>
      </c>
      <c r="G42" s="16">
        <v>4</v>
      </c>
      <c r="H42" s="16">
        <v>5</v>
      </c>
      <c r="I42" s="16">
        <v>6</v>
      </c>
      <c r="J42" s="16">
        <v>7</v>
      </c>
      <c r="K42" s="16">
        <v>8</v>
      </c>
      <c r="N42" s="9">
        <v>12</v>
      </c>
      <c r="O42" s="10" t="s">
        <v>59</v>
      </c>
      <c r="P42" s="9">
        <v>19</v>
      </c>
      <c r="Q42" s="9">
        <v>6</v>
      </c>
      <c r="R42" s="9">
        <v>6</v>
      </c>
      <c r="S42" s="9">
        <v>7</v>
      </c>
      <c r="T42" s="9">
        <v>27</v>
      </c>
      <c r="U42" s="9">
        <v>30</v>
      </c>
      <c r="V42" s="9">
        <v>24</v>
      </c>
      <c r="W42" s="9">
        <v>27.19</v>
      </c>
      <c r="X42" s="9">
        <v>29.97</v>
      </c>
      <c r="Z42" s="9">
        <v>12</v>
      </c>
      <c r="AA42" s="10" t="s">
        <v>61</v>
      </c>
      <c r="AB42" s="9">
        <v>19</v>
      </c>
      <c r="AC42" s="9">
        <v>5</v>
      </c>
      <c r="AD42" s="9">
        <v>6</v>
      </c>
      <c r="AE42" s="9">
        <v>8</v>
      </c>
      <c r="AF42" s="9">
        <v>17</v>
      </c>
      <c r="AG42" s="9">
        <v>20</v>
      </c>
      <c r="AH42" s="9">
        <v>21</v>
      </c>
      <c r="AI42" s="9">
        <v>22.16</v>
      </c>
      <c r="AJ42" s="9">
        <v>19.41</v>
      </c>
    </row>
    <row r="43" spans="1:36" ht="29" x14ac:dyDescent="0.35">
      <c r="A43" s="16" t="s">
        <v>76</v>
      </c>
      <c r="B43" s="16" t="s">
        <v>77</v>
      </c>
      <c r="C43" s="18">
        <f>(($B$38^C42)*EXP(-$B$38))/(FACT(C42))</f>
        <v>0.15660100186465642</v>
      </c>
      <c r="D43" s="18">
        <f t="shared" ref="D43:K43" si="7">(($B$38^D42)*EXP(-$B$38))/(FACT(D42))</f>
        <v>0.29034672923344307</v>
      </c>
      <c r="E43" s="18">
        <f t="shared" si="7"/>
        <v>0.26915927156524916</v>
      </c>
      <c r="F43" s="18">
        <f t="shared" si="7"/>
        <v>0.16634528347263802</v>
      </c>
      <c r="G43" s="18">
        <f t="shared" si="7"/>
        <v>7.710328861981372E-2</v>
      </c>
      <c r="H43" s="18">
        <f t="shared" si="7"/>
        <v>2.8590733644543256E-2</v>
      </c>
      <c r="I43" s="18">
        <f t="shared" si="7"/>
        <v>8.8347944789992326E-3</v>
      </c>
      <c r="J43" s="18">
        <f t="shared" si="7"/>
        <v>2.3400267010552636E-3</v>
      </c>
      <c r="K43" s="18">
        <f t="shared" si="7"/>
        <v>5.4231701176911417E-4</v>
      </c>
      <c r="N43" s="9">
        <v>13</v>
      </c>
      <c r="O43" s="10" t="s">
        <v>58</v>
      </c>
      <c r="P43" s="9">
        <v>19</v>
      </c>
      <c r="Q43" s="9">
        <v>6</v>
      </c>
      <c r="R43" s="9">
        <v>3</v>
      </c>
      <c r="S43" s="9">
        <v>10</v>
      </c>
      <c r="T43" s="9">
        <v>29</v>
      </c>
      <c r="U43" s="9">
        <v>32</v>
      </c>
      <c r="V43" s="9">
        <v>21</v>
      </c>
      <c r="W43" s="9">
        <v>22.6</v>
      </c>
      <c r="X43" s="9">
        <v>27.12</v>
      </c>
      <c r="Z43" s="9">
        <v>13</v>
      </c>
      <c r="AA43" s="10" t="s">
        <v>50</v>
      </c>
      <c r="AB43" s="9">
        <v>19</v>
      </c>
      <c r="AC43" s="9">
        <v>6</v>
      </c>
      <c r="AD43" s="9">
        <v>3</v>
      </c>
      <c r="AE43" s="9">
        <v>10</v>
      </c>
      <c r="AF43" s="9">
        <v>21</v>
      </c>
      <c r="AG43" s="9">
        <v>31</v>
      </c>
      <c r="AH43" s="9">
        <v>21</v>
      </c>
      <c r="AI43" s="9">
        <v>23.19</v>
      </c>
      <c r="AJ43" s="9">
        <v>26.99</v>
      </c>
    </row>
    <row r="44" spans="1:36" x14ac:dyDescent="0.35">
      <c r="A44" s="16">
        <v>0</v>
      </c>
      <c r="B44" s="18">
        <f>(($B$39^A44)*EXP(-$B$39))/(FACT(A44))</f>
        <v>0.31724498387535649</v>
      </c>
      <c r="C44" s="19">
        <f>B44*C43</f>
        <v>4.9680882311417596E-2</v>
      </c>
      <c r="D44" s="20">
        <f>B44*D43</f>
        <v>9.2111043433926149E-2</v>
      </c>
      <c r="E44" s="20">
        <f>B44*E43</f>
        <v>8.5389428767620165E-2</v>
      </c>
      <c r="F44" s="20">
        <f>B44*F43</f>
        <v>5.2772206773018651E-2</v>
      </c>
      <c r="G44" s="20">
        <f>B44*G43</f>
        <v>2.4460631554929762E-2</v>
      </c>
      <c r="H44" s="20">
        <f>B44*H43</f>
        <v>9.0702668340477376E-3</v>
      </c>
      <c r="I44" s="20">
        <f>B44*I43</f>
        <v>2.8027942320322003E-3</v>
      </c>
      <c r="J44" s="20">
        <f>B44*J43</f>
        <v>7.4236173304418078E-4</v>
      </c>
      <c r="K44" s="20">
        <f>B44*K43</f>
        <v>1.7204735165402414E-4</v>
      </c>
      <c r="N44" s="9">
        <v>14</v>
      </c>
      <c r="O44" s="10" t="s">
        <v>46</v>
      </c>
      <c r="P44" s="9">
        <v>19</v>
      </c>
      <c r="Q44" s="9">
        <v>4</v>
      </c>
      <c r="R44" s="9">
        <v>8</v>
      </c>
      <c r="S44" s="9">
        <v>7</v>
      </c>
      <c r="T44" s="9">
        <v>31</v>
      </c>
      <c r="U44" s="9">
        <v>29</v>
      </c>
      <c r="V44" s="9">
        <v>20</v>
      </c>
      <c r="W44" s="9">
        <v>35.299999999999997</v>
      </c>
      <c r="X44" s="9">
        <v>26.35</v>
      </c>
      <c r="Z44" s="9">
        <v>14</v>
      </c>
      <c r="AA44" s="10" t="s">
        <v>47</v>
      </c>
      <c r="AB44" s="9">
        <v>19</v>
      </c>
      <c r="AC44" s="9">
        <v>4</v>
      </c>
      <c r="AD44" s="9">
        <v>6</v>
      </c>
      <c r="AE44" s="9">
        <v>9</v>
      </c>
      <c r="AF44" s="9">
        <v>19</v>
      </c>
      <c r="AG44" s="9">
        <v>31</v>
      </c>
      <c r="AH44" s="9">
        <v>18</v>
      </c>
      <c r="AI44" s="9">
        <v>22.76</v>
      </c>
      <c r="AJ44" s="9">
        <v>33.58</v>
      </c>
    </row>
    <row r="45" spans="1:36" x14ac:dyDescent="0.35">
      <c r="A45" s="16">
        <v>1</v>
      </c>
      <c r="B45" s="18">
        <f t="shared" ref="B45:B52" si="8">(($B$39^A45)*EXP(-$B$39))/(FACT(A45))</f>
        <v>0.36422293318696286</v>
      </c>
      <c r="C45" s="21">
        <f>B45*C43</f>
        <v>5.7037676239162199E-2</v>
      </c>
      <c r="D45" s="19">
        <f>B45*D43</f>
        <v>0.10575093736264553</v>
      </c>
      <c r="E45" s="20">
        <f>B45*E43</f>
        <v>9.8033979383961342E-2</v>
      </c>
      <c r="F45" s="20">
        <f>B45*F43</f>
        <v>6.0586767068221033E-2</v>
      </c>
      <c r="G45" s="20">
        <f>B45*G43</f>
        <v>2.8082785939469525E-2</v>
      </c>
      <c r="H45" s="20">
        <f>B45*H43</f>
        <v>1.041340086998273E-2</v>
      </c>
      <c r="I45" s="20">
        <f>B45*I43</f>
        <v>3.2178347592450858E-3</v>
      </c>
      <c r="J45" s="20">
        <f>B45*J43</f>
        <v>8.5229138879416042E-4</v>
      </c>
      <c r="K45" s="20">
        <f>B45*K43</f>
        <v>1.9752429274373542E-4</v>
      </c>
      <c r="N45" s="9">
        <v>15</v>
      </c>
      <c r="O45" s="10" t="s">
        <v>60</v>
      </c>
      <c r="P45" s="9">
        <v>19</v>
      </c>
      <c r="Q45" s="9">
        <v>5</v>
      </c>
      <c r="R45" s="9">
        <v>3</v>
      </c>
      <c r="S45" s="9">
        <v>11</v>
      </c>
      <c r="T45" s="9">
        <v>21</v>
      </c>
      <c r="U45" s="9">
        <v>30</v>
      </c>
      <c r="V45" s="9">
        <v>18</v>
      </c>
      <c r="W45" s="9">
        <v>22.52</v>
      </c>
      <c r="X45" s="9">
        <v>34</v>
      </c>
      <c r="Z45" s="9">
        <v>15</v>
      </c>
      <c r="AA45" s="10" t="s">
        <v>60</v>
      </c>
      <c r="AB45" s="9">
        <v>19</v>
      </c>
      <c r="AC45" s="9">
        <v>5</v>
      </c>
      <c r="AD45" s="9">
        <v>3</v>
      </c>
      <c r="AE45" s="9">
        <v>11</v>
      </c>
      <c r="AF45" s="9">
        <v>20</v>
      </c>
      <c r="AG45" s="9">
        <v>41</v>
      </c>
      <c r="AH45" s="9">
        <v>18</v>
      </c>
      <c r="AI45" s="9">
        <v>19.12</v>
      </c>
      <c r="AJ45" s="9">
        <v>35.549999999999997</v>
      </c>
    </row>
    <row r="46" spans="1:36" ht="29" x14ac:dyDescent="0.35">
      <c r="A46" s="16">
        <v>2</v>
      </c>
      <c r="B46" s="18">
        <f t="shared" si="8"/>
        <v>0.20907871172430489</v>
      </c>
      <c r="C46" s="21">
        <f>B46*C43</f>
        <v>3.2741935724597833E-2</v>
      </c>
      <c r="D46" s="21">
        <f>B46*D43</f>
        <v>6.0705320101493855E-2</v>
      </c>
      <c r="E46" s="19">
        <f>B46*E43</f>
        <v>5.6275473747514626E-2</v>
      </c>
      <c r="F46" s="20">
        <f>B46*F43</f>
        <v>3.4779257569873462E-2</v>
      </c>
      <c r="G46" s="20">
        <f>B46*G43</f>
        <v>1.6120656254337912E-2</v>
      </c>
      <c r="H46" s="20">
        <f>B46*H43</f>
        <v>5.9777137576538441E-3</v>
      </c>
      <c r="I46" s="20">
        <f>B46*I43</f>
        <v>1.847167448018161E-3</v>
      </c>
      <c r="J46" s="20">
        <f>B46*J43</f>
        <v>4.8924976805710964E-4</v>
      </c>
      <c r="K46" s="20">
        <f>B46*K43</f>
        <v>1.1338694216686109E-4</v>
      </c>
      <c r="N46" s="9">
        <v>16</v>
      </c>
      <c r="O46" s="10" t="s">
        <v>51</v>
      </c>
      <c r="P46" s="9">
        <v>19</v>
      </c>
      <c r="Q46" s="9">
        <v>3</v>
      </c>
      <c r="R46" s="9">
        <v>8</v>
      </c>
      <c r="S46" s="9">
        <v>8</v>
      </c>
      <c r="T46" s="9">
        <v>14</v>
      </c>
      <c r="U46" s="9">
        <v>25</v>
      </c>
      <c r="V46" s="9">
        <v>17</v>
      </c>
      <c r="W46" s="9">
        <v>20.27</v>
      </c>
      <c r="X46" s="9">
        <v>25.44</v>
      </c>
      <c r="Z46" s="9">
        <v>16</v>
      </c>
      <c r="AA46" s="10" t="s">
        <v>57</v>
      </c>
      <c r="AB46" s="9">
        <v>19</v>
      </c>
      <c r="AC46" s="9">
        <v>4</v>
      </c>
      <c r="AD46" s="9">
        <v>4</v>
      </c>
      <c r="AE46" s="9">
        <v>11</v>
      </c>
      <c r="AF46" s="9">
        <v>16</v>
      </c>
      <c r="AG46" s="9">
        <v>39</v>
      </c>
      <c r="AH46" s="9">
        <v>16</v>
      </c>
      <c r="AI46" s="9">
        <v>18.309999999999999</v>
      </c>
      <c r="AJ46" s="9">
        <v>39.57</v>
      </c>
    </row>
    <row r="47" spans="1:36" ht="29" x14ac:dyDescent="0.35">
      <c r="A47" s="16">
        <v>3</v>
      </c>
      <c r="B47" s="18">
        <f t="shared" si="8"/>
        <v>8.0013097681314455E-2</v>
      </c>
      <c r="C47" s="21">
        <f>B47*C43</f>
        <v>1.2530131259188461E-2</v>
      </c>
      <c r="D47" s="21">
        <f>B47*D43</f>
        <v>2.3231541207605639E-2</v>
      </c>
      <c r="E47" s="21">
        <f>B47*E43</f>
        <v>2.1536267087581724E-2</v>
      </c>
      <c r="F47" s="19">
        <f>B47*F43</f>
        <v>1.3309801415322129E-2</v>
      </c>
      <c r="G47" s="20">
        <f>B47*G43</f>
        <v>6.1692729638877361E-3</v>
      </c>
      <c r="H47" s="20">
        <f>B47*H43</f>
        <v>2.287633163881283E-3</v>
      </c>
      <c r="I47" s="20">
        <f>B47*I43</f>
        <v>7.0689927364250328E-4</v>
      </c>
      <c r="J47" s="20">
        <f>B47*J43</f>
        <v>1.8723278500841882E-4</v>
      </c>
      <c r="K47" s="20">
        <f>B47*K43</f>
        <v>4.3392464036920692E-5</v>
      </c>
      <c r="N47" s="9">
        <v>17</v>
      </c>
      <c r="O47" s="10" t="s">
        <v>49</v>
      </c>
      <c r="P47" s="9">
        <v>19</v>
      </c>
      <c r="Q47" s="9">
        <v>4</v>
      </c>
      <c r="R47" s="9">
        <v>5</v>
      </c>
      <c r="S47" s="9">
        <v>10</v>
      </c>
      <c r="T47" s="9">
        <v>28</v>
      </c>
      <c r="U47" s="9">
        <v>44</v>
      </c>
      <c r="V47" s="9">
        <v>17</v>
      </c>
      <c r="W47" s="9">
        <v>23.48</v>
      </c>
      <c r="X47" s="9">
        <v>43.06</v>
      </c>
      <c r="Z47" s="9">
        <v>17</v>
      </c>
      <c r="AA47" s="10" t="s">
        <v>58</v>
      </c>
      <c r="AB47" s="9">
        <v>19</v>
      </c>
      <c r="AC47" s="9">
        <v>4</v>
      </c>
      <c r="AD47" s="9">
        <v>3</v>
      </c>
      <c r="AE47" s="9">
        <v>12</v>
      </c>
      <c r="AF47" s="9">
        <v>17</v>
      </c>
      <c r="AG47" s="9">
        <v>31</v>
      </c>
      <c r="AH47" s="9">
        <v>15</v>
      </c>
      <c r="AI47" s="9">
        <v>16.489999999999998</v>
      </c>
      <c r="AJ47" s="9">
        <v>34.99</v>
      </c>
    </row>
    <row r="48" spans="1:36" x14ac:dyDescent="0.35">
      <c r="A48" s="16">
        <v>4</v>
      </c>
      <c r="B48" s="18">
        <f t="shared" si="8"/>
        <v>2.2965378975316808E-2</v>
      </c>
      <c r="C48" s="21">
        <f>B48*C43</f>
        <v>3.5964013557361289E-3</v>
      </c>
      <c r="D48" s="21">
        <f>B48*D43</f>
        <v>6.6679226710897157E-3</v>
      </c>
      <c r="E48" s="21">
        <f>B48*E43</f>
        <v>6.1813446762161604E-3</v>
      </c>
      <c r="F48" s="21">
        <f>B48*F43</f>
        <v>3.8201824757056356E-3</v>
      </c>
      <c r="G48" s="19">
        <f>B48*G43</f>
        <v>1.7707062433972537E-3</v>
      </c>
      <c r="H48" s="20">
        <f>B48*H43</f>
        <v>6.565970333292766E-4</v>
      </c>
      <c r="I48" s="20">
        <f>B48*I43</f>
        <v>2.02894403379254E-4</v>
      </c>
      <c r="J48" s="20">
        <f>B48*J43</f>
        <v>5.3739600002094499E-5</v>
      </c>
      <c r="K48" s="20">
        <f>B48*K43</f>
        <v>1.2454515700039053E-5</v>
      </c>
      <c r="N48" s="9">
        <v>18</v>
      </c>
      <c r="O48" s="10" t="s">
        <v>48</v>
      </c>
      <c r="P48" s="9">
        <v>19</v>
      </c>
      <c r="Q48" s="9">
        <v>3</v>
      </c>
      <c r="R48" s="9">
        <v>6</v>
      </c>
      <c r="S48" s="9">
        <v>10</v>
      </c>
      <c r="T48" s="9">
        <v>20</v>
      </c>
      <c r="U48" s="9">
        <v>33</v>
      </c>
      <c r="V48" s="9">
        <v>15</v>
      </c>
      <c r="W48" s="9">
        <v>23.96</v>
      </c>
      <c r="X48" s="9">
        <v>30.3</v>
      </c>
      <c r="Z48" s="9">
        <v>18</v>
      </c>
      <c r="AA48" s="10" t="s">
        <v>48</v>
      </c>
      <c r="AB48" s="9">
        <v>19</v>
      </c>
      <c r="AC48" s="9">
        <v>3</v>
      </c>
      <c r="AD48" s="9">
        <v>6</v>
      </c>
      <c r="AE48" s="9">
        <v>10</v>
      </c>
      <c r="AF48" s="9">
        <v>14</v>
      </c>
      <c r="AG48" s="9">
        <v>35</v>
      </c>
      <c r="AH48" s="9">
        <v>15</v>
      </c>
      <c r="AI48" s="9">
        <v>16.78</v>
      </c>
      <c r="AJ48" s="9">
        <v>38.25</v>
      </c>
    </row>
    <row r="49" spans="1:36" ht="29" x14ac:dyDescent="0.35">
      <c r="A49" s="16">
        <v>5</v>
      </c>
      <c r="B49" s="18">
        <f t="shared" si="8"/>
        <v>5.2732229773735121E-3</v>
      </c>
      <c r="C49" s="21">
        <f>B49*C43</f>
        <v>8.2579200131241849E-4</v>
      </c>
      <c r="D49" s="21">
        <f>B49*D43</f>
        <v>1.5310630439990375E-3</v>
      </c>
      <c r="E49" s="21">
        <f>B49*E43</f>
        <v>1.4193368553909889E-3</v>
      </c>
      <c r="F49" s="21">
        <f>B49*F43</f>
        <v>8.7717577098562517E-4</v>
      </c>
      <c r="G49" s="21">
        <f>B49*G43</f>
        <v>4.0658283318106332E-4</v>
      </c>
      <c r="H49" s="19">
        <f>B49*H43</f>
        <v>1.5076531359437144E-4</v>
      </c>
      <c r="I49" s="20">
        <f>B49*I43</f>
        <v>4.6587841247031399E-5</v>
      </c>
      <c r="J49" s="20">
        <f>B49*J43</f>
        <v>1.2339482567672154E-5</v>
      </c>
      <c r="K49" s="20">
        <f>B49*K43</f>
        <v>2.8597585274814342E-6</v>
      </c>
      <c r="N49" s="9">
        <v>19</v>
      </c>
      <c r="O49" s="10" t="s">
        <v>57</v>
      </c>
      <c r="P49" s="9">
        <v>19</v>
      </c>
      <c r="Q49" s="9">
        <v>3</v>
      </c>
      <c r="R49" s="9">
        <v>6</v>
      </c>
      <c r="S49" s="9">
        <v>10</v>
      </c>
      <c r="T49" s="9">
        <v>17</v>
      </c>
      <c r="U49" s="9">
        <v>39</v>
      </c>
      <c r="V49" s="9">
        <v>15</v>
      </c>
      <c r="W49" s="9">
        <v>21.18</v>
      </c>
      <c r="X49" s="9">
        <v>31.84</v>
      </c>
      <c r="Z49" s="9">
        <v>19</v>
      </c>
      <c r="AA49" s="10" t="s">
        <v>63</v>
      </c>
      <c r="AB49" s="9">
        <v>19</v>
      </c>
      <c r="AC49" s="9">
        <v>3</v>
      </c>
      <c r="AD49" s="9">
        <v>4</v>
      </c>
      <c r="AE49" s="9">
        <v>12</v>
      </c>
      <c r="AF49" s="9">
        <v>13</v>
      </c>
      <c r="AG49" s="9">
        <v>31</v>
      </c>
      <c r="AH49" s="9">
        <v>13</v>
      </c>
      <c r="AI49" s="9">
        <v>13.51</v>
      </c>
      <c r="AJ49" s="9">
        <v>39.229999999999997</v>
      </c>
    </row>
    <row r="50" spans="1:36" x14ac:dyDescent="0.35">
      <c r="A50" s="16">
        <v>6</v>
      </c>
      <c r="B50" s="18">
        <f t="shared" si="8"/>
        <v>1.009014503925917E-3</v>
      </c>
      <c r="C50" s="21">
        <f t="shared" ref="C50" si="9">B50*C46</f>
        <v>3.3037088032729343E-5</v>
      </c>
      <c r="D50" s="21">
        <f>B50*D43</f>
        <v>2.9296406096399508E-4</v>
      </c>
      <c r="E50" s="21">
        <f>B50*E43</f>
        <v>2.7158560887547106E-4</v>
      </c>
      <c r="F50" s="21">
        <f>B50*F43</f>
        <v>1.6784480368355989E-4</v>
      </c>
      <c r="G50" s="21">
        <f>B50*G43</f>
        <v>7.7798336517778137E-5</v>
      </c>
      <c r="H50" s="21">
        <f>B50*H43</f>
        <v>2.8848464925226836E-5</v>
      </c>
      <c r="I50" s="19">
        <f>B50*I43</f>
        <v>8.9144357685148409E-6</v>
      </c>
      <c r="J50" s="20">
        <f>B50*J43</f>
        <v>2.3611208809386769E-6</v>
      </c>
      <c r="K50" s="20">
        <f>B50*K43</f>
        <v>5.4720573060079841E-7</v>
      </c>
      <c r="N50" s="9">
        <v>20</v>
      </c>
      <c r="O50" s="10" t="s">
        <v>63</v>
      </c>
      <c r="P50" s="9">
        <v>19</v>
      </c>
      <c r="Q50" s="9">
        <v>3</v>
      </c>
      <c r="R50" s="9">
        <v>5</v>
      </c>
      <c r="S50" s="9">
        <v>11</v>
      </c>
      <c r="T50" s="9">
        <v>21</v>
      </c>
      <c r="U50" s="9">
        <v>38</v>
      </c>
      <c r="V50" s="9">
        <v>14</v>
      </c>
      <c r="W50" s="9">
        <v>22.65</v>
      </c>
      <c r="X50" s="9">
        <v>38.130000000000003</v>
      </c>
      <c r="Z50" s="9">
        <v>20</v>
      </c>
      <c r="AA50" s="10" t="s">
        <v>51</v>
      </c>
      <c r="AB50" s="9">
        <v>19</v>
      </c>
      <c r="AC50" s="9">
        <v>1</v>
      </c>
      <c r="AD50" s="9">
        <v>8</v>
      </c>
      <c r="AE50" s="9">
        <v>10</v>
      </c>
      <c r="AF50" s="9">
        <v>13</v>
      </c>
      <c r="AG50" s="9">
        <v>35</v>
      </c>
      <c r="AH50" s="9">
        <v>11</v>
      </c>
      <c r="AI50" s="9">
        <v>18.27</v>
      </c>
      <c r="AJ50" s="9">
        <v>34.69</v>
      </c>
    </row>
    <row r="51" spans="1:36" x14ac:dyDescent="0.35">
      <c r="A51" s="16">
        <v>7</v>
      </c>
      <c r="B51" s="18">
        <f t="shared" si="8"/>
        <v>1.6549005204511273E-4</v>
      </c>
      <c r="C51" s="21">
        <f>B51*C43</f>
        <v>2.5915907948898786E-5</v>
      </c>
      <c r="D51" s="21">
        <f>B51*D43</f>
        <v>4.8049495331970746E-5</v>
      </c>
      <c r="E51" s="21">
        <f>B51*E43</f>
        <v>4.4543181859757712E-5</v>
      </c>
      <c r="F51" s="21">
        <f>B51*F43</f>
        <v>2.7528489619345896E-5</v>
      </c>
      <c r="G51" s="21">
        <f>B51*G43</f>
        <v>1.2759827246542321E-5</v>
      </c>
      <c r="H51" s="21">
        <f>B51*H43</f>
        <v>4.7314819988434191E-6</v>
      </c>
      <c r="I51" s="21">
        <f>B51*I43</f>
        <v>1.4620705981374576E-6</v>
      </c>
      <c r="J51" s="19">
        <f>B51*J43</f>
        <v>3.8725114054458902E-7</v>
      </c>
      <c r="K51" s="20">
        <f>B51*K43</f>
        <v>8.9748070502620715E-8</v>
      </c>
    </row>
    <row r="52" spans="1:36" x14ac:dyDescent="0.35">
      <c r="A52" s="16">
        <v>8</v>
      </c>
      <c r="B52" s="18">
        <f t="shared" si="8"/>
        <v>2.3749497719724338E-5</v>
      </c>
      <c r="C52" s="21">
        <f>B52*C43</f>
        <v>3.7191951366912043E-6</v>
      </c>
      <c r="D52" s="21">
        <f>B52*D43</f>
        <v>6.8955889838590761E-6</v>
      </c>
      <c r="E52" s="21">
        <f>B52*E43</f>
        <v>6.3923975062815487E-6</v>
      </c>
      <c r="F52" s="21">
        <f>B52*F43</f>
        <v>3.9506169305203155E-6</v>
      </c>
      <c r="G52" s="21">
        <f>B52*G43</f>
        <v>1.8311643772595135E-6</v>
      </c>
      <c r="H52" s="21">
        <f>B52*H43</f>
        <v>6.7901556349632594E-7</v>
      </c>
      <c r="I52" s="21">
        <f>B52*I43</f>
        <v>2.0982193133322543E-7</v>
      </c>
      <c r="J52" s="21">
        <f>B52*J43</f>
        <v>5.5574458800806044E-8</v>
      </c>
      <c r="K52" s="19">
        <f>B52*K43</f>
        <v>1.2879756634378293E-8</v>
      </c>
    </row>
  </sheetData>
  <mergeCells count="10">
    <mergeCell ref="A5:B5"/>
    <mergeCell ref="C5:D5"/>
    <mergeCell ref="A11:C11"/>
    <mergeCell ref="A19:C19"/>
    <mergeCell ref="A1:B1"/>
    <mergeCell ref="C1:D1"/>
    <mergeCell ref="A2:B2"/>
    <mergeCell ref="C2:D2"/>
    <mergeCell ref="A4:B4"/>
    <mergeCell ref="C4:D4"/>
  </mergeCells>
  <dataValidations count="2">
    <dataValidation type="list" allowBlank="1" showInputMessage="1" showErrorMessage="1" sqref="C2:D2" xr:uid="{8CC96724-A9FB-42B0-8EC6-143D3BD353B5}">
      <formula1>$AA$3:$AA$22</formula1>
    </dataValidation>
    <dataValidation type="list" allowBlank="1" showInputMessage="1" showErrorMessage="1" sqref="A2:B2" xr:uid="{7D5C83DF-837A-4FE6-9D67-95D5F06B6517}">
      <formula1>$O$3:$O$22</formula1>
    </dataValidation>
  </dataValidations>
  <hyperlinks>
    <hyperlink ref="O3" r:id="rId1" display="https://understat.com/team/AC_Milan/2021" xr:uid="{74E1D396-786B-4668-B763-181EBA201BBF}"/>
    <hyperlink ref="O4" r:id="rId2" display="https://understat.com/team/Atalanta/2021" xr:uid="{CC268017-55F9-4797-8AC1-78DE79DF41B1}"/>
    <hyperlink ref="O5" r:id="rId3" display="https://understat.com/team/Bologna/2021" xr:uid="{932C3B46-5AFA-4404-A585-2CA3574F646B}"/>
    <hyperlink ref="O6" r:id="rId4" display="https://understat.com/team/Cagliari/2021" xr:uid="{1FD9F88B-F842-420C-859C-270B693E7150}"/>
    <hyperlink ref="O7" r:id="rId5" display="https://understat.com/team/Empoli/2021" xr:uid="{30965B18-FE35-42D2-9F4D-77F2FF6BBBF3}"/>
    <hyperlink ref="O8" r:id="rId6" display="https://understat.com/team/Fiorentina/2021" xr:uid="{35F5DAF4-F5A9-4698-AD72-229EDAA3013D}"/>
    <hyperlink ref="O9" r:id="rId7" display="https://understat.com/team/Genoa/2021" xr:uid="{2F3C116A-1544-45A0-A25C-B723AFD904A9}"/>
    <hyperlink ref="O10" r:id="rId8" display="https://understat.com/team/Inter/2021" xr:uid="{36992E10-E1E2-4D63-B23B-6991BF864600}"/>
    <hyperlink ref="O11" r:id="rId9" display="https://understat.com/team/Juventus/2021" xr:uid="{99FC8746-4BC2-47F7-8AEE-254706ABA62B}"/>
    <hyperlink ref="O12" r:id="rId10" display="https://understat.com/team/Lazio/2021" xr:uid="{356A523F-E30B-46DF-96CC-697EE337D606}"/>
    <hyperlink ref="O13" r:id="rId11" display="https://understat.com/team/Napoli/2021" xr:uid="{BD60255A-49AF-4E36-9225-882E4D8B6B7C}"/>
    <hyperlink ref="O14" r:id="rId12" display="https://understat.com/team/Roma/2021" xr:uid="{AEC09E9A-9999-4587-BFBD-6D01B4D0E270}"/>
    <hyperlink ref="O15" r:id="rId13" display="https://understat.com/team/Salernitana/2021" xr:uid="{CD29D4B4-6D1F-4941-B031-D0E720C6661A}"/>
    <hyperlink ref="O16" r:id="rId14" display="https://understat.com/team/Sampdoria/2021" xr:uid="{D1E4E2D0-E829-4157-9822-5643F86E6C24}"/>
    <hyperlink ref="O17" r:id="rId15" display="https://understat.com/team/Sassuolo/2021" xr:uid="{38EE61F7-C1DD-4D07-892B-24B6327CF9A8}"/>
    <hyperlink ref="O18" r:id="rId16" display="https://understat.com/team/Spezia/2021" xr:uid="{22508182-38A3-4A21-A4DF-ACCB0D59CD65}"/>
    <hyperlink ref="O19" r:id="rId17" display="https://understat.com/team/Torino/2021" xr:uid="{A50660F7-B9AB-4844-8381-A61AE6BE737B}"/>
    <hyperlink ref="O20" r:id="rId18" display="https://understat.com/team/Udinese/2021" xr:uid="{5A592423-E796-4F1A-B0FE-8ED94920B412}"/>
    <hyperlink ref="O21" r:id="rId19" display="https://understat.com/team/Venezia/2021" xr:uid="{B6337220-E51A-4AF3-8291-03C119D01AEA}"/>
    <hyperlink ref="O22" r:id="rId20" display="https://understat.com/team/Verona/2021" xr:uid="{1E6DC3B4-C0DA-4BDC-8EF2-3B8436E48D62}"/>
    <hyperlink ref="AA3" r:id="rId21" display="https://understat.com/team/AC_Milan/2021" xr:uid="{23EE4427-E3CC-45A3-BC04-62ABFE062669}"/>
    <hyperlink ref="AA4" r:id="rId22" display="https://understat.com/team/Atalanta/2021" xr:uid="{69F44D7D-D8CA-4C15-A77C-7F923FED845D}"/>
    <hyperlink ref="AA5" r:id="rId23" display="https://understat.com/team/Bologna/2021" xr:uid="{ACEB7DC6-BC6F-413C-B142-CDEEF2501C34}"/>
    <hyperlink ref="AA6" r:id="rId24" display="https://understat.com/team/Cagliari/2021" xr:uid="{BD8CAA73-7FE1-4A30-A559-2F6B5612F1CC}"/>
    <hyperlink ref="AA7" r:id="rId25" display="https://understat.com/team/Empoli/2021" xr:uid="{C1479490-973B-446F-BB1A-7031A853BEDF}"/>
    <hyperlink ref="AA8" r:id="rId26" display="https://understat.com/team/Fiorentina/2021" xr:uid="{8C825F4B-35E0-4505-861F-BD4D681FC048}"/>
    <hyperlink ref="AA9" r:id="rId27" display="https://understat.com/team/Genoa/2021" xr:uid="{960ED942-9DB3-4E86-8135-E798AEBA4600}"/>
    <hyperlink ref="AA10" r:id="rId28" display="https://understat.com/team/Inter/2021" xr:uid="{6280BF46-F4BB-471F-A2BF-57E1CCFE8BA4}"/>
    <hyperlink ref="AA11" r:id="rId29" display="https://understat.com/team/Juventus/2021" xr:uid="{43EA087F-30C2-44EF-9DE2-8DC538F34FB2}"/>
    <hyperlink ref="AA12" r:id="rId30" display="https://understat.com/team/Lazio/2021" xr:uid="{2D906134-2042-4008-92CE-CDDDA3B6F2C7}"/>
    <hyperlink ref="AA13" r:id="rId31" display="https://understat.com/team/Napoli/2021" xr:uid="{7DC08EE2-B025-4747-8B74-15F5F2AAF0F0}"/>
    <hyperlink ref="AA14" r:id="rId32" display="https://understat.com/team/Roma/2021" xr:uid="{70A77BC1-89DC-4771-9388-563279424DF3}"/>
    <hyperlink ref="AA15" r:id="rId33" display="https://understat.com/team/Salernitana/2021" xr:uid="{9498B14A-2A78-4A5F-B184-294643F8D984}"/>
    <hyperlink ref="AA16" r:id="rId34" display="https://understat.com/team/Sampdoria/2021" xr:uid="{1A5630AE-7E25-4B58-A774-07BAAC956A20}"/>
    <hyperlink ref="AA17" r:id="rId35" display="https://understat.com/team/Sassuolo/2021" xr:uid="{EC38B6C7-9D57-4BAA-BF93-49D0B54981BA}"/>
    <hyperlink ref="AA18" r:id="rId36" display="https://understat.com/team/Spezia/2021" xr:uid="{30B7DF51-C603-4408-8743-AC94E51E5EC4}"/>
    <hyperlink ref="AA19" r:id="rId37" display="https://understat.com/team/Torino/2021" xr:uid="{8B16159F-8240-4EAC-8CC2-D7617D56AB9C}"/>
    <hyperlink ref="AA20" r:id="rId38" display="https://understat.com/team/Udinese/2021" xr:uid="{D86B2E67-8947-4E4E-B1F4-CD9021B6FAB7}"/>
    <hyperlink ref="AA21" r:id="rId39" display="https://understat.com/team/Venezia/2021" xr:uid="{BE8D2202-B3BE-4ED8-8050-FB47321C8B3F}"/>
    <hyperlink ref="AA22" r:id="rId40" display="https://understat.com/team/Verona/2021" xr:uid="{4D6E4961-0C56-4364-9F4C-3B484CAF985E}"/>
    <hyperlink ref="O31" r:id="rId41" display="https://understat.com/team/Inter/2021" xr:uid="{66C5277D-3EA0-4264-A9BF-017D200D64C8}"/>
    <hyperlink ref="O32" r:id="rId42" display="https://understat.com/team/Fiorentina/2021" xr:uid="{0EB62019-9786-41DC-AD94-69940A6C16BE}"/>
    <hyperlink ref="O33" r:id="rId43" display="https://understat.com/team/AC_Milan/2021" xr:uid="{A5F7573F-88FF-4D00-8484-91D7C6B47C91}"/>
    <hyperlink ref="O34" r:id="rId44" display="https://understat.com/team/Napoli/2021" xr:uid="{A5474149-1BAF-4C07-ADEB-F55B82692B15}"/>
    <hyperlink ref="O35" r:id="rId45" display="https://understat.com/team/Lazio/2021" xr:uid="{E21DDA4A-7382-46A6-A3A9-E734EE4BAC22}"/>
    <hyperlink ref="O36" r:id="rId46" display="https://understat.com/team/Roma/2021" xr:uid="{5014A829-7880-43DF-BC5F-8438AACD4EA9}"/>
    <hyperlink ref="O37" r:id="rId47" display="https://understat.com/team/Juventus/2021" xr:uid="{7C9C1580-D89C-48DE-9547-4B63859047E4}"/>
    <hyperlink ref="O38" r:id="rId48" display="https://understat.com/team/Verona/2021" xr:uid="{ACAA4323-AB4D-4275-90F1-8739BF6A1199}"/>
    <hyperlink ref="O39" r:id="rId49" display="https://understat.com/team/Torino/2021" xr:uid="{4A07282A-0F44-4C55-B782-5FE6C49F67FA}"/>
    <hyperlink ref="O40" r:id="rId50" display="https://understat.com/team/Bologna/2021" xr:uid="{91DF53C2-6C68-4FE1-8933-CE3A3ED70534}"/>
    <hyperlink ref="O41" r:id="rId51" display="https://understat.com/team/Udinese/2021" xr:uid="{539B4DC7-56B6-4823-AC8D-BFF759B6B260}"/>
    <hyperlink ref="O42" r:id="rId52" display="https://understat.com/team/Sassuolo/2021" xr:uid="{48FA89B4-5DDF-47AC-B609-84B1DCBBC906}"/>
    <hyperlink ref="O43" r:id="rId53" display="https://understat.com/team/Sampdoria/2021" xr:uid="{1EFA7EE9-BAA9-4C92-9CC4-7BEDEEBB34EA}"/>
    <hyperlink ref="O44" r:id="rId54" display="https://understat.com/team/Atalanta/2021" xr:uid="{7825D165-ED8E-4931-A0CE-F0C6998CC5D1}"/>
    <hyperlink ref="O45" r:id="rId55" display="https://understat.com/team/Spezia/2021" xr:uid="{BDA4E26C-E6EC-40BE-BDD4-0AADF5B6A7D6}"/>
    <hyperlink ref="O46" r:id="rId56" display="https://understat.com/team/Genoa/2021" xr:uid="{750E61D2-CED0-4392-8549-0FA85895A4B9}"/>
    <hyperlink ref="O47" r:id="rId57" display="https://understat.com/team/Empoli/2021" xr:uid="{320B6116-0D1F-4066-B58C-4E38E13C42E8}"/>
    <hyperlink ref="O48" r:id="rId58" display="https://understat.com/team/Cagliari/2021" xr:uid="{983621BB-42D4-4AE7-AA3D-A5FF99733D5B}"/>
    <hyperlink ref="O49" r:id="rId59" display="https://understat.com/team/Salernitana/2021" xr:uid="{CAAE4D63-66D4-4A37-8986-2D5C9BCB67A2}"/>
    <hyperlink ref="O50" r:id="rId60" display="https://understat.com/team/Venezia/2021" xr:uid="{95B3D8DA-EA57-4029-A01C-1FC4DAA1FFEF}"/>
    <hyperlink ref="AA31" r:id="rId61" display="https://understat.com/team/AC_Milan/2021" xr:uid="{BCBF2D0C-3348-4BFA-9E7A-D6E2E0C076EE}"/>
    <hyperlink ref="AA32" r:id="rId62" display="https://understat.com/team/Napoli/2021" xr:uid="{2E086E4B-7637-4246-8589-CB70EB4DF728}"/>
    <hyperlink ref="AA33" r:id="rId63" display="https://understat.com/team/Inter/2021" xr:uid="{469204C1-6EC6-4653-9CC3-50DE4C84C232}"/>
    <hyperlink ref="AA34" r:id="rId64" display="https://understat.com/team/Atalanta/2021" xr:uid="{EA777867-D108-4E01-906F-5E427F800635}"/>
    <hyperlink ref="AA35" r:id="rId65" display="https://understat.com/team/Juventus/2021" xr:uid="{AE1DE18D-6D20-4551-B558-26138DD68195}"/>
    <hyperlink ref="AA36" r:id="rId66" display="https://understat.com/team/Lazio/2021" xr:uid="{43217486-3266-4DA4-B2E6-7F7906755E80}"/>
    <hyperlink ref="AA37" r:id="rId67" display="https://understat.com/team/Roma/2021" xr:uid="{ADBCB851-8DA0-449B-AA81-FE3E0A587639}"/>
    <hyperlink ref="AA38" r:id="rId68" display="https://understat.com/team/Sassuolo/2021" xr:uid="{572402BF-C6F9-4C74-BB66-3ABF18EBD9D6}"/>
    <hyperlink ref="AA39" r:id="rId69" display="https://understat.com/team/Empoli/2021" xr:uid="{17AF9737-E46D-4424-A623-9A37685FB047}"/>
    <hyperlink ref="AA40" r:id="rId70" display="https://understat.com/team/Verona/2021" xr:uid="{4C250D4E-2529-403E-B59F-D9C47951653C}"/>
    <hyperlink ref="AA41" r:id="rId71" display="https://understat.com/team/Udinese/2021" xr:uid="{BE13D656-1DD4-4211-B073-E57D0925C5A9}"/>
    <hyperlink ref="AA42" r:id="rId72" display="https://understat.com/team/Torino/2021" xr:uid="{30018A80-C2B2-4458-8970-CBD57CCC7AB6}"/>
    <hyperlink ref="AA43" r:id="rId73" display="https://understat.com/team/Fiorentina/2021" xr:uid="{A24860C8-0EE8-4CC3-AF33-0B28813CFE8C}"/>
    <hyperlink ref="AA44" r:id="rId74" display="https://understat.com/team/Bologna/2021" xr:uid="{5BB5CC0F-EE82-48FD-AD19-18194A0B6E14}"/>
    <hyperlink ref="AA45" r:id="rId75" display="https://understat.com/team/Spezia/2021" xr:uid="{6C70E651-AE03-413D-9B35-A2246E08234D}"/>
    <hyperlink ref="AA46" r:id="rId76" display="https://understat.com/team/Salernitana/2021" xr:uid="{4417B191-FF51-4DFB-9FCA-02B56AEFB63D}"/>
    <hyperlink ref="AA47" r:id="rId77" display="https://understat.com/team/Sampdoria/2021" xr:uid="{22537A30-7E46-4648-88A1-61052BDD92E9}"/>
    <hyperlink ref="AA48" r:id="rId78" display="https://understat.com/team/Cagliari/2021" xr:uid="{2F232C6D-74F7-413E-878F-DA7343046C84}"/>
    <hyperlink ref="AA49" r:id="rId79" display="https://understat.com/team/Venezia/2021" xr:uid="{3A277912-4E23-45E9-B048-D1B891EA8BE7}"/>
    <hyperlink ref="AA50" r:id="rId80" display="https://understat.com/team/Genoa/2021" xr:uid="{8B7FE2F4-C0C7-43F9-9C23-C68BB0F65CD6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2022-08-13T14:59:21Z</dcterms:created>
  <dcterms:modified xsi:type="dcterms:W3CDTF">2022-08-14T08:08:00Z</dcterms:modified>
</cp:coreProperties>
</file>