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34xx\3428\LEAPFROG\boreholes\20200707\"/>
    </mc:Choice>
  </mc:AlternateContent>
  <xr:revisionPtr revIDLastSave="0" documentId="13_ncr:1_{6B643BF8-B277-4C19-B797-A2420D0707E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Foglio1!$A$1:$X$146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27" i="1" l="1"/>
  <c r="AB128" i="1"/>
  <c r="AB129" i="1"/>
  <c r="AB130" i="1"/>
  <c r="AB131" i="1"/>
  <c r="AB133" i="1"/>
  <c r="AB134" i="1"/>
  <c r="AB135" i="1"/>
  <c r="AB136" i="1"/>
  <c r="AB137" i="1"/>
  <c r="AB138" i="1"/>
  <c r="AB140" i="1"/>
  <c r="AB141" i="1"/>
  <c r="AB142" i="1"/>
  <c r="AB143" i="1"/>
  <c r="AB144" i="1"/>
  <c r="AB145" i="1"/>
  <c r="AB146" i="1"/>
  <c r="AE137" i="1"/>
  <c r="AD137" i="1"/>
  <c r="AE130" i="1"/>
  <c r="AD130" i="1"/>
  <c r="AC137" i="1"/>
  <c r="AC130" i="1"/>
  <c r="E137" i="1"/>
  <c r="E130" i="1"/>
  <c r="T130" i="1"/>
  <c r="V130" i="1" s="1"/>
  <c r="W130" i="1" s="1"/>
  <c r="V137" i="1"/>
  <c r="W137" i="1" s="1"/>
  <c r="T137" i="1"/>
  <c r="AB126" i="1"/>
  <c r="AB120" i="1"/>
  <c r="AB119" i="1"/>
  <c r="AB118" i="1"/>
  <c r="AB116" i="1"/>
  <c r="AB115" i="1"/>
  <c r="AB114" i="1"/>
  <c r="AB113" i="1"/>
  <c r="AB111" i="1"/>
  <c r="AB110" i="1"/>
  <c r="AB109" i="1"/>
  <c r="AB108" i="1"/>
  <c r="AB106" i="1"/>
  <c r="AB105" i="1"/>
  <c r="AB104" i="1"/>
  <c r="AB103" i="1"/>
  <c r="AB101" i="1"/>
  <c r="AB100" i="1"/>
  <c r="AB99" i="1"/>
  <c r="AB96" i="1"/>
  <c r="AB95" i="1"/>
  <c r="AB93" i="1"/>
  <c r="AB92" i="1"/>
  <c r="AB91" i="1"/>
  <c r="AB90" i="1"/>
  <c r="AB89" i="1"/>
  <c r="AB88" i="1"/>
  <c r="AB87" i="1"/>
  <c r="AB86" i="1"/>
  <c r="AB82" i="1"/>
  <c r="AB81" i="1"/>
  <c r="AB79" i="1"/>
  <c r="AB78" i="1"/>
  <c r="AB77" i="1"/>
  <c r="AB74" i="1"/>
  <c r="AB73" i="1"/>
  <c r="AB72" i="1"/>
  <c r="AB71" i="1"/>
  <c r="AD133" i="1"/>
  <c r="AD32" i="1"/>
  <c r="AE143" i="1"/>
  <c r="V143" i="1"/>
  <c r="W143" i="1" s="1"/>
  <c r="T143" i="1"/>
  <c r="M191" i="1"/>
  <c r="M192" i="1"/>
  <c r="M193" i="1"/>
  <c r="M187" i="1"/>
  <c r="M188" i="1"/>
  <c r="M189" i="1"/>
  <c r="L191" i="1"/>
  <c r="L192" i="1"/>
  <c r="L193" i="1"/>
  <c r="M181" i="1"/>
  <c r="M182" i="1"/>
  <c r="M183" i="1"/>
  <c r="M184" i="1"/>
  <c r="M185" i="1"/>
  <c r="L176" i="1"/>
  <c r="L177" i="1"/>
  <c r="L178" i="1"/>
  <c r="L179" i="1"/>
  <c r="L181" i="1"/>
  <c r="L182" i="1"/>
  <c r="L183" i="1"/>
  <c r="L184" i="1"/>
  <c r="L185" i="1"/>
  <c r="L187" i="1"/>
  <c r="L188" i="1"/>
  <c r="L189" i="1"/>
  <c r="L175" i="1"/>
  <c r="M175" i="1"/>
  <c r="M176" i="1"/>
  <c r="M177" i="1"/>
  <c r="M178" i="1"/>
  <c r="M179" i="1"/>
  <c r="T170" i="1"/>
  <c r="V170" i="1" s="1"/>
  <c r="W170" i="1" s="1"/>
  <c r="T169" i="1"/>
  <c r="V169" i="1" s="1"/>
  <c r="W169" i="1" s="1"/>
  <c r="T168" i="1"/>
  <c r="V168" i="1" s="1"/>
  <c r="W168" i="1" s="1"/>
  <c r="T167" i="1"/>
  <c r="V167" i="1" s="1"/>
  <c r="W167" i="1" s="1"/>
  <c r="T166" i="1"/>
  <c r="V166" i="1" s="1"/>
  <c r="W166" i="1" s="1"/>
  <c r="T165" i="1"/>
  <c r="V165" i="1" s="1"/>
  <c r="W165" i="1" s="1"/>
  <c r="T164" i="1"/>
  <c r="V164" i="1" s="1"/>
  <c r="W164" i="1" s="1"/>
  <c r="T162" i="1"/>
  <c r="V162" i="1" s="1"/>
  <c r="W162" i="1" s="1"/>
  <c r="T161" i="1"/>
  <c r="V161" i="1" s="1"/>
  <c r="W161" i="1" s="1"/>
  <c r="T160" i="1"/>
  <c r="V160" i="1" s="1"/>
  <c r="W160" i="1" s="1"/>
  <c r="T159" i="1"/>
  <c r="V159" i="1" s="1"/>
  <c r="W159" i="1" s="1"/>
  <c r="T158" i="1"/>
  <c r="V158" i="1" s="1"/>
  <c r="W158" i="1" s="1"/>
  <c r="T156" i="1"/>
  <c r="V156" i="1" s="1"/>
  <c r="W156" i="1" s="1"/>
  <c r="T155" i="1"/>
  <c r="V155" i="1" s="1"/>
  <c r="W155" i="1" s="1"/>
  <c r="T154" i="1"/>
  <c r="V154" i="1" s="1"/>
  <c r="W154" i="1" s="1"/>
  <c r="T153" i="1"/>
  <c r="V153" i="1" s="1"/>
  <c r="W153" i="1" s="1"/>
  <c r="T152" i="1"/>
  <c r="V152" i="1" s="1"/>
  <c r="W152" i="1" s="1"/>
  <c r="AD146" i="1" l="1"/>
  <c r="AD145" i="1"/>
  <c r="AD144" i="1"/>
  <c r="AD140" i="1"/>
  <c r="AD138" i="1"/>
  <c r="AD131" i="1"/>
  <c r="AD126" i="1"/>
  <c r="AD111" i="1"/>
  <c r="AD110" i="1"/>
  <c r="AD109" i="1"/>
  <c r="AD108" i="1"/>
  <c r="AD106" i="1"/>
  <c r="AD103" i="1"/>
  <c r="AD99" i="1"/>
  <c r="AD96" i="1"/>
  <c r="AD95" i="1"/>
  <c r="AD93" i="1"/>
  <c r="AD91" i="1"/>
  <c r="AD90" i="1"/>
  <c r="AD89" i="1"/>
  <c r="AD87" i="1"/>
  <c r="AD86" i="1"/>
  <c r="AD82" i="1"/>
  <c r="AD81" i="1"/>
  <c r="AD80" i="1"/>
  <c r="AD79" i="1"/>
  <c r="AD77" i="1"/>
  <c r="AD73" i="1"/>
  <c r="AD71" i="1"/>
  <c r="AC120" i="1"/>
  <c r="AC119" i="1"/>
  <c r="AC118" i="1"/>
  <c r="AC110" i="1"/>
  <c r="AC109" i="1"/>
  <c r="AC108" i="1"/>
  <c r="AC106" i="1"/>
  <c r="AC103" i="1"/>
  <c r="AC82" i="1"/>
  <c r="AC81" i="1"/>
  <c r="AC79" i="1"/>
  <c r="AC77" i="1"/>
  <c r="AC73" i="1"/>
  <c r="AC71" i="1"/>
  <c r="AC145" i="1"/>
  <c r="AC138" i="1"/>
  <c r="AC131" i="1"/>
  <c r="AC114" i="1"/>
  <c r="AC113" i="1"/>
  <c r="AC96" i="1"/>
  <c r="AC95" i="1"/>
  <c r="AC99" i="1"/>
  <c r="AC93" i="1"/>
  <c r="AC91" i="1"/>
  <c r="AC90" i="1"/>
  <c r="AC89" i="1"/>
  <c r="AC87" i="1"/>
  <c r="AC86" i="1"/>
  <c r="AC133" i="1"/>
  <c r="E136" i="1"/>
  <c r="AC140" i="1"/>
  <c r="E144" i="1"/>
  <c r="AC144" i="1" s="1"/>
  <c r="E127" i="1"/>
  <c r="E128" i="1"/>
  <c r="E129" i="1"/>
  <c r="E126" i="1"/>
  <c r="AC126" i="1" s="1"/>
  <c r="AE146" i="1"/>
  <c r="AE145" i="1"/>
  <c r="AE144" i="1"/>
  <c r="AE142" i="1"/>
  <c r="AE141" i="1"/>
  <c r="AE140" i="1"/>
  <c r="AE138" i="1"/>
  <c r="AE136" i="1"/>
  <c r="AE135" i="1"/>
  <c r="AE134" i="1"/>
  <c r="AE133" i="1"/>
  <c r="AE131" i="1"/>
  <c r="AE129" i="1"/>
  <c r="AE128" i="1"/>
  <c r="AE127" i="1"/>
  <c r="AE126" i="1"/>
  <c r="AE125" i="1"/>
  <c r="AE120" i="1"/>
  <c r="AE119" i="1"/>
  <c r="AE118" i="1"/>
  <c r="AE116" i="1"/>
  <c r="AE115" i="1"/>
  <c r="AE114" i="1"/>
  <c r="AE113" i="1"/>
  <c r="AE111" i="1"/>
  <c r="AE110" i="1"/>
  <c r="AE109" i="1"/>
  <c r="AE108" i="1"/>
  <c r="AE106" i="1"/>
  <c r="AE105" i="1"/>
  <c r="AE104" i="1"/>
  <c r="AE103" i="1"/>
  <c r="AE101" i="1"/>
  <c r="AE100" i="1"/>
  <c r="AE99" i="1"/>
  <c r="AE96" i="1"/>
  <c r="AE95" i="1"/>
  <c r="AE93" i="1"/>
  <c r="AE92" i="1"/>
  <c r="AE91" i="1"/>
  <c r="AE90" i="1"/>
  <c r="AE89" i="1"/>
  <c r="AE88" i="1"/>
  <c r="AE87" i="1"/>
  <c r="AE86" i="1"/>
  <c r="AE82" i="1"/>
  <c r="AE81" i="1"/>
  <c r="AE79" i="1"/>
  <c r="AE78" i="1"/>
  <c r="AE77" i="1"/>
  <c r="AE74" i="1"/>
  <c r="AE73" i="1"/>
  <c r="AE72" i="1"/>
  <c r="AE71" i="1"/>
  <c r="AE62" i="1" l="1"/>
  <c r="AE67" i="1"/>
  <c r="AE66" i="1"/>
  <c r="AE65" i="1"/>
  <c r="AE64" i="1"/>
  <c r="AE63" i="1"/>
  <c r="AE54" i="1"/>
  <c r="AE53" i="1"/>
  <c r="AE52" i="1"/>
  <c r="AE51" i="1"/>
  <c r="AE50" i="1"/>
  <c r="AE49" i="1"/>
  <c r="AE48" i="1"/>
  <c r="AE47" i="1"/>
  <c r="AE46" i="1"/>
  <c r="AE41" i="1"/>
  <c r="AE40" i="1"/>
  <c r="AE39" i="1"/>
  <c r="AE38" i="1"/>
  <c r="AE37" i="1"/>
  <c r="AE36" i="1"/>
  <c r="AE35" i="1"/>
  <c r="AE34" i="1"/>
  <c r="AE33" i="1"/>
  <c r="AE32" i="1"/>
  <c r="AE29" i="1"/>
  <c r="AE28" i="1"/>
  <c r="AE27" i="1"/>
  <c r="AE26" i="1"/>
  <c r="AE25" i="1"/>
  <c r="AE24" i="1"/>
  <c r="AE23" i="1"/>
  <c r="AE22" i="1"/>
  <c r="AE21" i="1"/>
  <c r="AE2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AD65" i="1"/>
  <c r="AD63" i="1"/>
  <c r="AD53" i="1"/>
  <c r="AD51" i="1"/>
  <c r="AD48" i="1"/>
  <c r="AD47" i="1"/>
  <c r="AD46" i="1"/>
  <c r="AD41" i="1"/>
  <c r="AD40" i="1"/>
  <c r="AD39" i="1"/>
  <c r="AD38" i="1"/>
  <c r="AD37" i="1"/>
  <c r="AD35" i="1"/>
  <c r="AD28" i="1"/>
  <c r="AD26" i="1"/>
  <c r="AD24" i="1"/>
  <c r="AD23" i="1"/>
  <c r="AD21" i="1"/>
  <c r="AD20" i="1"/>
  <c r="AC28" i="1"/>
  <c r="AC26" i="1"/>
  <c r="AC24" i="1"/>
  <c r="AC23" i="1"/>
  <c r="AC21" i="1"/>
  <c r="AC20" i="1"/>
  <c r="AC41" i="1"/>
  <c r="AC40" i="1"/>
  <c r="AC39" i="1"/>
  <c r="AC38" i="1"/>
  <c r="AC37" i="1"/>
  <c r="AC35" i="1"/>
  <c r="AC32" i="1"/>
  <c r="AC53" i="1"/>
  <c r="AC51" i="1"/>
  <c r="AC48" i="1"/>
  <c r="AC47" i="1"/>
  <c r="AC46" i="1"/>
  <c r="AC61" i="1"/>
  <c r="AC65" i="1"/>
  <c r="AC63" i="1"/>
  <c r="AC60" i="1"/>
  <c r="AC59" i="1"/>
  <c r="AC15" i="1"/>
  <c r="AC13" i="1"/>
  <c r="AC11" i="1"/>
  <c r="AC9" i="1"/>
  <c r="AC8" i="1"/>
  <c r="AC6" i="1"/>
  <c r="AC4" i="1"/>
  <c r="AC2" i="1"/>
  <c r="AB17" i="1"/>
  <c r="AB51" i="1"/>
  <c r="AB32" i="1"/>
  <c r="AB20" i="1"/>
  <c r="T66" i="1" l="1"/>
  <c r="T67" i="1"/>
  <c r="T65" i="1"/>
  <c r="T63" i="1"/>
  <c r="T64" i="1"/>
  <c r="T61" i="1"/>
  <c r="V61" i="1" s="1"/>
  <c r="W61" i="1" s="1"/>
  <c r="T62" i="1"/>
  <c r="M61" i="1"/>
  <c r="T60" i="1"/>
  <c r="V60" i="1" s="1"/>
  <c r="W60" i="1" s="1"/>
  <c r="M60" i="1"/>
  <c r="T53" i="1"/>
  <c r="T59" i="1"/>
  <c r="V59" i="1" s="1"/>
  <c r="W59" i="1" s="1"/>
  <c r="M59" i="1"/>
  <c r="T54" i="1"/>
  <c r="T52" i="1"/>
  <c r="T49" i="1"/>
  <c r="V49" i="1" s="1"/>
  <c r="T50" i="1"/>
  <c r="T48" i="1"/>
  <c r="T47" i="1"/>
  <c r="T46" i="1"/>
  <c r="T41" i="1"/>
  <c r="T40" i="1"/>
  <c r="T39" i="1"/>
  <c r="T38" i="1"/>
  <c r="T37" i="1"/>
  <c r="T36" i="1"/>
  <c r="T35" i="1"/>
  <c r="T34" i="1"/>
  <c r="T33" i="1"/>
  <c r="T29" i="1"/>
  <c r="T28" i="1"/>
  <c r="T27" i="1"/>
  <c r="T26" i="1"/>
  <c r="T24" i="1"/>
  <c r="T25" i="1"/>
  <c r="T23" i="1"/>
  <c r="T21" i="1"/>
  <c r="T22" i="1"/>
  <c r="AD59" i="1" l="1"/>
  <c r="AE59" i="1"/>
  <c r="AB59" i="1"/>
  <c r="AB61" i="1"/>
  <c r="AE61" i="1"/>
  <c r="AD61" i="1"/>
  <c r="AD60" i="1"/>
  <c r="AE60" i="1"/>
  <c r="AB60" i="1"/>
  <c r="V64" i="1"/>
  <c r="W64" i="1" s="1"/>
  <c r="V28" i="1"/>
  <c r="W28" i="1" s="1"/>
  <c r="AB28" i="1" s="1"/>
  <c r="V29" i="1"/>
  <c r="W29" i="1" s="1"/>
  <c r="V54" i="1"/>
  <c r="W54" i="1" s="1"/>
  <c r="V62" i="1"/>
  <c r="W62" i="1" s="1"/>
  <c r="V41" i="1"/>
  <c r="W41" i="1" s="1"/>
  <c r="V34" i="1"/>
  <c r="W34" i="1" s="1"/>
  <c r="V46" i="1"/>
  <c r="W46" i="1" s="1"/>
  <c r="V25" i="1"/>
  <c r="W25" i="1" s="1"/>
  <c r="V47" i="1"/>
  <c r="W47" i="1" s="1"/>
  <c r="V63" i="1"/>
  <c r="W63" i="1" s="1"/>
  <c r="V40" i="1"/>
  <c r="W40" i="1" s="1"/>
  <c r="V23" i="1"/>
  <c r="W23" i="1" s="1"/>
  <c r="V35" i="1"/>
  <c r="W35" i="1" s="1"/>
  <c r="V24" i="1"/>
  <c r="W24" i="1" s="1"/>
  <c r="V36" i="1"/>
  <c r="W36" i="1" s="1"/>
  <c r="V48" i="1"/>
  <c r="W48" i="1" s="1"/>
  <c r="V53" i="1"/>
  <c r="W53" i="1" s="1"/>
  <c r="V65" i="1"/>
  <c r="W65" i="1" s="1"/>
  <c r="V39" i="1"/>
  <c r="W39" i="1" s="1"/>
  <c r="V22" i="1"/>
  <c r="W22" i="1" s="1"/>
  <c r="V21" i="1"/>
  <c r="W21" i="1" s="1"/>
  <c r="V33" i="1"/>
  <c r="W33" i="1" s="1"/>
  <c r="V26" i="1"/>
  <c r="W26" i="1" s="1"/>
  <c r="V37" i="1"/>
  <c r="W37" i="1" s="1"/>
  <c r="V50" i="1"/>
  <c r="W50" i="1" s="1"/>
  <c r="V67" i="1"/>
  <c r="W67" i="1" s="1"/>
  <c r="V52" i="1"/>
  <c r="W52" i="1" s="1"/>
  <c r="V27" i="1"/>
  <c r="W27" i="1" s="1"/>
  <c r="AB27" i="1" s="1"/>
  <c r="V38" i="1"/>
  <c r="W38" i="1" s="1"/>
  <c r="V66" i="1"/>
  <c r="W66" i="1" s="1"/>
  <c r="W49" i="1"/>
  <c r="AB49" i="1" s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AB33" i="1" l="1"/>
  <c r="AB54" i="1"/>
  <c r="AB29" i="1"/>
  <c r="AB62" i="1"/>
  <c r="AB22" i="1"/>
  <c r="AB64" i="1"/>
  <c r="AB40" i="1"/>
  <c r="AB39" i="1"/>
  <c r="AB67" i="1"/>
  <c r="AB23" i="1"/>
  <c r="AB65" i="1"/>
  <c r="AB52" i="1"/>
  <c r="AB63" i="1"/>
  <c r="AB48" i="1"/>
  <c r="AB46" i="1"/>
  <c r="AB37" i="1"/>
  <c r="AB36" i="1"/>
  <c r="AB34" i="1"/>
  <c r="AB26" i="1"/>
  <c r="AB24" i="1"/>
  <c r="AB25" i="1"/>
  <c r="V9" i="1"/>
  <c r="W9" i="1" s="1"/>
  <c r="AB66" i="1"/>
  <c r="V3" i="1"/>
  <c r="W3" i="1" s="1"/>
  <c r="V11" i="1"/>
  <c r="W11" i="1" s="1"/>
  <c r="V10" i="1"/>
  <c r="W10" i="1" s="1"/>
  <c r="V4" i="1"/>
  <c r="W4" i="1" s="1"/>
  <c r="V12" i="1"/>
  <c r="W12" i="1" s="1"/>
  <c r="AB38" i="1"/>
  <c r="AB50" i="1"/>
  <c r="AB21" i="1"/>
  <c r="AB53" i="1"/>
  <c r="AB35" i="1"/>
  <c r="AB47" i="1"/>
  <c r="AB41" i="1"/>
  <c r="V8" i="1"/>
  <c r="W8" i="1" s="1"/>
  <c r="V5" i="1"/>
  <c r="W5" i="1" s="1"/>
  <c r="V13" i="1"/>
  <c r="W13" i="1" s="1"/>
  <c r="V6" i="1"/>
  <c r="W6" i="1" s="1"/>
  <c r="V14" i="1"/>
  <c r="W14" i="1" s="1"/>
  <c r="V7" i="1"/>
  <c r="W7" i="1" s="1"/>
  <c r="V15" i="1"/>
  <c r="W15" i="1" s="1"/>
  <c r="T2" i="1"/>
  <c r="AB13" i="1" l="1"/>
  <c r="AB14" i="1"/>
  <c r="AB3" i="1"/>
  <c r="AB12" i="1"/>
  <c r="AB10" i="1"/>
  <c r="AB4" i="1"/>
  <c r="AB7" i="1"/>
  <c r="AB6" i="1"/>
  <c r="AB11" i="1"/>
  <c r="AB5" i="1"/>
  <c r="AB15" i="1"/>
  <c r="AB9" i="1"/>
  <c r="AB8" i="1"/>
  <c r="V2" i="1"/>
  <c r="W2" i="1" s="1"/>
  <c r="AB2" i="1" l="1"/>
</calcChain>
</file>

<file path=xl/sharedStrings.xml><?xml version="1.0" encoding="utf-8"?>
<sst xmlns="http://schemas.openxmlformats.org/spreadsheetml/2006/main" count="821" uniqueCount="190">
  <si>
    <t>da</t>
  </si>
  <si>
    <t>a</t>
  </si>
  <si>
    <t>Face mapping</t>
  </si>
  <si>
    <t>PK</t>
  </si>
  <si>
    <t>0+040.6</t>
  </si>
  <si>
    <t>Bs-weak with tuff - disintegrate</t>
  </si>
  <si>
    <t>RQD</t>
  </si>
  <si>
    <t>JCond89</t>
  </si>
  <si>
    <t>GSI (JCond89)</t>
  </si>
  <si>
    <t>pred_class</t>
  </si>
  <si>
    <t>UCS</t>
  </si>
  <si>
    <t>f1(R1)</t>
  </si>
  <si>
    <t>RMR</t>
  </si>
  <si>
    <t>Rock_Class</t>
  </si>
  <si>
    <t>Lithology</t>
  </si>
  <si>
    <t>Pyr</t>
  </si>
  <si>
    <t>PR 0+40.6-0+48.1</t>
  </si>
  <si>
    <t>0+048.1</t>
  </si>
  <si>
    <t>Bs-Strong</t>
  </si>
  <si>
    <t>PL 0+034.8-0+025.7</t>
  </si>
  <si>
    <t>0+034.8</t>
  </si>
  <si>
    <t>Bs-weak</t>
  </si>
  <si>
    <t>0+025.7</t>
  </si>
  <si>
    <t>PL 0+025.7-0+019.2</t>
  </si>
  <si>
    <t>0+019.2</t>
  </si>
  <si>
    <t>Bs-weak with tuff</t>
  </si>
  <si>
    <t>0+013.1</t>
  </si>
  <si>
    <t>PL 0+019.2-0+013.1</t>
  </si>
  <si>
    <t>0+007.0</t>
  </si>
  <si>
    <t>PL 0+013.1-0+004.5</t>
  </si>
  <si>
    <t>0+004.5</t>
  </si>
  <si>
    <t>Facemapping</t>
  </si>
  <si>
    <t>USP-GEO-GES-GMR-01</t>
  </si>
  <si>
    <t>level 0</t>
  </si>
  <si>
    <t>Bs-Amygdaloidal</t>
  </si>
  <si>
    <t>PL</t>
  </si>
  <si>
    <t>0+007.5</t>
  </si>
  <si>
    <t>0+009</t>
  </si>
  <si>
    <t>level top</t>
  </si>
  <si>
    <t>Sezioni lunghe upstream sud</t>
  </si>
  <si>
    <t>0+056.95</t>
  </si>
  <si>
    <t>0+033.0</t>
  </si>
  <si>
    <t>0+019.5</t>
  </si>
  <si>
    <t>0+012.0</t>
  </si>
  <si>
    <t>several</t>
  </si>
  <si>
    <t>-PR-</t>
  </si>
  <si>
    <t>KHE-SHC-USP-GEO-GES-GMR-50</t>
  </si>
  <si>
    <t>0+34.8</t>
  </si>
  <si>
    <t>0+29.5</t>
  </si>
  <si>
    <t>KHE-SHC-USP-GEO-GES-GMR-46</t>
  </si>
  <si>
    <t>KHE-SHC-USP-GEO-GES-GMR-49</t>
  </si>
  <si>
    <t>0+17.0</t>
  </si>
  <si>
    <t>0+13.5</t>
  </si>
  <si>
    <t>0+07.3</t>
  </si>
  <si>
    <t>KHE-SHC-USP-GEO-GES-GMR-44</t>
  </si>
  <si>
    <t>KHE-SHC-USP-GEO-GES-GMR-45</t>
  </si>
  <si>
    <t>UW_PR48_1</t>
  </si>
  <si>
    <t>UW_PR40_6</t>
  </si>
  <si>
    <t>UW_PL25_7</t>
  </si>
  <si>
    <t>UW_PL34_8</t>
  </si>
  <si>
    <t>UW_PL19_2</t>
  </si>
  <si>
    <t>UW_PL13_1</t>
  </si>
  <si>
    <t>UW_PL07_0</t>
  </si>
  <si>
    <t>UW_PL04_5</t>
  </si>
  <si>
    <t>Bs-strong</t>
  </si>
  <si>
    <t>GSI (gde-grs)</t>
  </si>
  <si>
    <t>depth_sup</t>
  </si>
  <si>
    <t>depth_low</t>
  </si>
  <si>
    <t>BH</t>
  </si>
  <si>
    <t>f1 - GRS</t>
  </si>
  <si>
    <t>f1</t>
  </si>
  <si>
    <t>Lithology_Simpl</t>
  </si>
  <si>
    <t>UW3_PL34_8</t>
  </si>
  <si>
    <t>UW3_PL29_5</t>
  </si>
  <si>
    <t>UW3_PL17_0</t>
  </si>
  <si>
    <t>UW3_PL13_5</t>
  </si>
  <si>
    <t>UW3_PL07_3</t>
  </si>
  <si>
    <t>UW2_PR12_0</t>
  </si>
  <si>
    <t>UW2_PR19_5</t>
  </si>
  <si>
    <t>UW2_PR33_0</t>
  </si>
  <si>
    <t>UW2_PR56_95</t>
  </si>
  <si>
    <t>UW2_PR48_1</t>
  </si>
  <si>
    <t>SPATIAL VARIABILITY</t>
  </si>
  <si>
    <t>COLLAR</t>
  </si>
  <si>
    <t>SURVEY</t>
  </si>
  <si>
    <t>LITHO</t>
  </si>
  <si>
    <t>x</t>
  </si>
  <si>
    <t>y</t>
  </si>
  <si>
    <t>lungh</t>
  </si>
  <si>
    <t>UW2a_PL19_2</t>
  </si>
  <si>
    <t>UW2a_PL34_8</t>
  </si>
  <si>
    <t>UW2a_PL25_7</t>
  </si>
  <si>
    <t>UW2a_PL13_1</t>
  </si>
  <si>
    <t>UW2a_PL04_5</t>
  </si>
  <si>
    <t>UW2b_PR09_0</t>
  </si>
  <si>
    <t>UW2b_PL34_8</t>
  </si>
  <si>
    <t>UW2b_PL25_7</t>
  </si>
  <si>
    <t>UW2b_PL19_2</t>
  </si>
  <si>
    <t>UW2b_PL13_1</t>
  </si>
  <si>
    <t>UW2b_PL07_5</t>
  </si>
  <si>
    <t>UW2b_PL04_5</t>
  </si>
  <si>
    <t>UW2a_PL07_0</t>
  </si>
  <si>
    <t>Dip</t>
  </si>
  <si>
    <t>Azimuth</t>
  </si>
  <si>
    <t>KHE-SHC-USP-GEO-GES-GMR-40</t>
  </si>
  <si>
    <t>KHE-SHC-USP-GEO-GES-GMR-42</t>
  </si>
  <si>
    <t>KHE-SHC-USP-GEO-GES-GMR-24</t>
  </si>
  <si>
    <t>0+18.4</t>
  </si>
  <si>
    <t>0+23.4</t>
  </si>
  <si>
    <t>0+29.4</t>
  </si>
  <si>
    <t>0+00.0</t>
  </si>
  <si>
    <t>0+06.3</t>
  </si>
  <si>
    <t>KHE-SHC-DSP-GEO-GES-GMR-036</t>
  </si>
  <si>
    <t>KHE-SHC-DSP-GEO-GES-GMR-041</t>
  </si>
  <si>
    <t>KHE-SHC-DSP-GEO-GES-GMR-040</t>
  </si>
  <si>
    <t>KHE-SHC-DSP-GEO-GES-GMR-026</t>
  </si>
  <si>
    <t>KHE-SHC-DSP-GEO-GES-GMR-025</t>
  </si>
  <si>
    <t>KHE-SHC-DSP-GEO-GES-GMR-018</t>
  </si>
  <si>
    <t>KHE-SHC-DSP-GEO-GES-GMR-01</t>
  </si>
  <si>
    <t>KHE-SHC-DPT2-GEO-GES-GMR-010</t>
  </si>
  <si>
    <t>KHE-SHC-DPT2-GEO-GES-GMR-03</t>
  </si>
  <si>
    <t>KHE-SHC-DPT2-GEO-GES-GMR-02</t>
  </si>
  <si>
    <t>DOWNSTREAM</t>
  </si>
  <si>
    <t>DW3_PL34_8</t>
  </si>
  <si>
    <t>NORTHWALL</t>
  </si>
  <si>
    <t>DW_PL04_5</t>
  </si>
  <si>
    <t>DW_PL11_0</t>
  </si>
  <si>
    <t>DW_PL34_8</t>
  </si>
  <si>
    <t>DW_PL29_0</t>
  </si>
  <si>
    <t>DW_PL22_5</t>
  </si>
  <si>
    <t>DW2a_PL04_5</t>
  </si>
  <si>
    <t>DW2a_PL26_0</t>
  </si>
  <si>
    <t>DW2a_PL34_8</t>
  </si>
  <si>
    <t>DW2b_PL34_8</t>
  </si>
  <si>
    <t>DW2b_PL26_0</t>
  </si>
  <si>
    <t>DW3_PL17_0</t>
  </si>
  <si>
    <t>DW3_PL09_3</t>
  </si>
  <si>
    <t>DW3_PL32_1</t>
  </si>
  <si>
    <t>DW3_PL02_3</t>
  </si>
  <si>
    <t>DW3_PR04_3</t>
  </si>
  <si>
    <t>DW3a_PR01_0</t>
  </si>
  <si>
    <t>curved</t>
  </si>
  <si>
    <t>KHE-SHC-NEP-GEO-GES-GMR-01</t>
  </si>
  <si>
    <t>PU-PD</t>
  </si>
  <si>
    <t>0+0.0</t>
  </si>
  <si>
    <t>KHE-SHC-NEP-GEO-GES-GMR-02</t>
  </si>
  <si>
    <t>KHE-SHC-NEP-GEO-GES-GMR-03</t>
  </si>
  <si>
    <t>PU</t>
  </si>
  <si>
    <t>0+10.35</t>
  </si>
  <si>
    <t>PD</t>
  </si>
  <si>
    <t>0.07.65</t>
  </si>
  <si>
    <t>_</t>
  </si>
  <si>
    <t>UW3a_PL18_4</t>
  </si>
  <si>
    <t>UW3a_PL23_4</t>
  </si>
  <si>
    <t>UW3a_PL29_4</t>
  </si>
  <si>
    <t>UW3a_PL00_0</t>
  </si>
  <si>
    <t>UW3a_PL06_3</t>
  </si>
  <si>
    <t>DW3a_PL15_0</t>
  </si>
  <si>
    <t>DW3a_PL09_3</t>
  </si>
  <si>
    <t>UW3a_PL34_8</t>
  </si>
  <si>
    <t>NW_PU_00_0</t>
  </si>
  <si>
    <t>NW_PU2_00_0</t>
  </si>
  <si>
    <t>NW_PU3_00_0</t>
  </si>
  <si>
    <t>NW_PU_08_3</t>
  </si>
  <si>
    <t>NW_PU2_08_3</t>
  </si>
  <si>
    <t>NW_PU3_08_3</t>
  </si>
  <si>
    <t>NW_PD_05_6</t>
  </si>
  <si>
    <t>NW_PD2_05_6</t>
  </si>
  <si>
    <t>NW_PD3_05_6</t>
  </si>
  <si>
    <t>DW_PL04_5,0.5,-90.0,0.0</t>
  </si>
  <si>
    <t>DW_PL04_5,0.8,-68.5,240.0</t>
  </si>
  <si>
    <t>DW_PL04_5,5.1,-48.5,240.0</t>
  </si>
  <si>
    <t>DW_PL04_5,6.5,-38.7,240.0</t>
  </si>
  <si>
    <t>DW_PL11_0,0.5,-90.0,0.0</t>
  </si>
  <si>
    <t>DW_PL11_0,0.8,-68.5,240.0</t>
  </si>
  <si>
    <t>DW_PL11_0,5.1,-48.5,240.0</t>
  </si>
  <si>
    <t>DW_PL11_0,6.5,-38.7,240.0</t>
  </si>
  <si>
    <t>DW_PL34_8,0.5,-90.0,0.0</t>
  </si>
  <si>
    <t>DW_PL34_8,0.8,-68.5,240.0</t>
  </si>
  <si>
    <t>DW_PL34_8,5.1,-48.5,240.0</t>
  </si>
  <si>
    <t>DW_PL34_8,6.5,-38.7,240.0</t>
  </si>
  <si>
    <t>DW_PL29_0,0.5,-90.0,0.0</t>
  </si>
  <si>
    <t>DW_PL29_0,0.8,-68.5,240.0</t>
  </si>
  <si>
    <t>DW_PL29_0,5.1,-48.5,240.0</t>
  </si>
  <si>
    <t>DW_PL29_0,6.5,-38.7,240.0</t>
  </si>
  <si>
    <t>DW_PL22_5,0.5,-90.0,0.0</t>
  </si>
  <si>
    <t>DW_PL22_5,0.8,-68.5,240.0</t>
  </si>
  <si>
    <t>DW_PL22_5,5.1,-48.5,240.0</t>
  </si>
  <si>
    <t>DW_PL22_5,6.5,-38.7,240.0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</si>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</sst>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8A8A"/>
        <bgColor indexed="64"/>
      </patternFill>
    </fill>
    <fill>
      <patternFill patternType="solid">
        <fgColor rgb="FFAF6DC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 wrapText="1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Font="1" applyFill="1" applyAlignment="1">
      <alignment horizontal="center"/>
    </xf>
    <xf numFmtId="0" fontId="2" fillId="6" borderId="0" xfId="0" applyFont="1" applyFill="1" applyAlignment="1"/>
    <xf numFmtId="0" fontId="2" fillId="6" borderId="0" xfId="0" applyFont="1" applyFill="1"/>
    <xf numFmtId="0" fontId="2" fillId="13" borderId="0" xfId="0" applyFont="1" applyFill="1" applyAlignment="1"/>
    <xf numFmtId="0" fontId="2" fillId="13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on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6" borderId="0" xfId="0" applyNumberFormat="1" applyFont="1" applyFill="1" applyBorder="1" applyAlignment="1">
      <alignment horizontal="center" vertical="center"/>
    </xf>
    <xf numFmtId="49" fontId="0" fillId="10" borderId="5" xfId="0" applyNumberFormat="1" applyFont="1" applyFill="1" applyBorder="1" applyAlignment="1">
      <alignment horizontal="center" vertical="center"/>
    </xf>
    <xf numFmtId="49" fontId="0" fillId="10" borderId="1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2" fillId="6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0" xfId="0" applyFill="1"/>
    <xf numFmtId="49" fontId="0" fillId="12" borderId="10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14" borderId="0" xfId="0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3"/>
  <sheetViews>
    <sheetView tabSelected="1" zoomScale="70" zoomScaleNormal="70" workbookViewId="0">
      <pane ySplit="1" topLeftCell="A62" activePane="bottomLeft" state="frozen"/>
      <selection pane="bottomLeft" activeCell="Y90" sqref="Y90"/>
    </sheetView>
  </sheetViews>
  <sheetFormatPr defaultRowHeight="15" x14ac:dyDescent="0.25"/>
  <cols>
    <col min="1" max="1" width="38.140625" style="6" customWidth="1"/>
    <col min="2" max="7" width="12.7109375" style="6" customWidth="1"/>
    <col min="8" max="8" width="9.7109375" style="6" bestFit="1" customWidth="1"/>
    <col min="9" max="9" width="9.140625" style="6" customWidth="1"/>
    <col min="10" max="10" width="16.28515625" style="6" bestFit="1" customWidth="1"/>
    <col min="11" max="11" width="15.28515625" style="45" customWidth="1"/>
    <col min="12" max="12" width="5.28515625" style="1" bestFit="1" customWidth="1"/>
    <col min="13" max="13" width="5.140625" style="1" bestFit="1" customWidth="1"/>
    <col min="14" max="14" width="4.7109375" style="1" customWidth="1"/>
    <col min="15" max="15" width="7.85546875" style="1" bestFit="1" customWidth="1"/>
    <col min="16" max="16" width="12.28515625" style="1" bestFit="1" customWidth="1"/>
    <col min="17" max="17" width="12.28515625" style="1" customWidth="1"/>
    <col min="18" max="18" width="11.85546875" style="1" customWidth="1"/>
    <col min="19" max="19" width="4.28515625" style="1" customWidth="1"/>
    <col min="20" max="21" width="7.85546875" style="1" customWidth="1"/>
    <col min="22" max="22" width="6.7109375" style="1" customWidth="1"/>
    <col min="23" max="23" width="11.7109375" style="1" customWidth="1"/>
    <col min="24" max="24" width="30" style="1" bestFit="1" customWidth="1"/>
    <col min="26" max="26" width="9.7109375" bestFit="1" customWidth="1"/>
    <col min="28" max="28" width="57" customWidth="1"/>
    <col min="29" max="29" width="72.85546875" bestFit="1" customWidth="1"/>
    <col min="30" max="30" width="35.28515625" customWidth="1"/>
    <col min="31" max="31" width="33.42578125" bestFit="1" customWidth="1"/>
    <col min="35" max="35" width="29.140625" customWidth="1"/>
  </cols>
  <sheetData>
    <row r="1" spans="1:31" s="1" customFormat="1" ht="38.450000000000003" customHeight="1" thickBot="1" x14ac:dyDescent="0.3">
      <c r="A1" s="5" t="s">
        <v>2</v>
      </c>
      <c r="B1" s="5" t="s">
        <v>33</v>
      </c>
      <c r="C1" s="5" t="s">
        <v>38</v>
      </c>
      <c r="D1" s="5"/>
      <c r="E1" s="5" t="s">
        <v>88</v>
      </c>
      <c r="F1" s="5" t="s">
        <v>86</v>
      </c>
      <c r="G1" s="5" t="s">
        <v>87</v>
      </c>
      <c r="H1" s="5" t="s">
        <v>102</v>
      </c>
      <c r="I1" s="5" t="s">
        <v>103</v>
      </c>
      <c r="J1" s="5" t="s">
        <v>68</v>
      </c>
      <c r="K1" s="57" t="s">
        <v>3</v>
      </c>
      <c r="L1" s="3" t="s">
        <v>0</v>
      </c>
      <c r="M1" s="3" t="s">
        <v>1</v>
      </c>
      <c r="N1" s="3" t="s">
        <v>6</v>
      </c>
      <c r="O1" s="3" t="s">
        <v>7</v>
      </c>
      <c r="P1" s="3" t="s">
        <v>8</v>
      </c>
      <c r="Q1" s="3" t="s">
        <v>65</v>
      </c>
      <c r="R1" s="3" t="s">
        <v>9</v>
      </c>
      <c r="S1" s="3" t="s">
        <v>10</v>
      </c>
      <c r="T1" s="26" t="s">
        <v>11</v>
      </c>
      <c r="U1" s="5"/>
      <c r="V1" s="26" t="s">
        <v>12</v>
      </c>
      <c r="W1" s="26" t="s">
        <v>13</v>
      </c>
      <c r="X1" s="3" t="s">
        <v>14</v>
      </c>
      <c r="Z1" s="3" t="s">
        <v>71</v>
      </c>
      <c r="AB1" s="46" t="s">
        <v>82</v>
      </c>
      <c r="AC1" s="46" t="s">
        <v>83</v>
      </c>
      <c r="AD1" s="46" t="s">
        <v>84</v>
      </c>
      <c r="AE1" s="46" t="s">
        <v>85</v>
      </c>
    </row>
    <row r="2" spans="1:31" x14ac:dyDescent="0.25">
      <c r="A2" s="6" t="s">
        <v>16</v>
      </c>
      <c r="B2" s="6">
        <v>-259.57499999999999</v>
      </c>
      <c r="C2" s="6">
        <v>-253.23</v>
      </c>
      <c r="D2" s="25" t="s">
        <v>45</v>
      </c>
      <c r="E2" s="25">
        <v>10.5</v>
      </c>
      <c r="F2" s="6">
        <v>249877.51</v>
      </c>
      <c r="G2" s="6">
        <v>722516.47999999998</v>
      </c>
      <c r="J2" s="1" t="s">
        <v>56</v>
      </c>
      <c r="K2" s="58" t="s">
        <v>17</v>
      </c>
      <c r="L2" s="20">
        <v>0</v>
      </c>
      <c r="M2" s="20">
        <v>8.8000000000000007</v>
      </c>
      <c r="N2" s="20">
        <v>8</v>
      </c>
      <c r="O2" s="20"/>
      <c r="P2" s="20">
        <v>30</v>
      </c>
      <c r="Q2" s="20"/>
      <c r="R2" s="20">
        <v>1</v>
      </c>
      <c r="S2" s="20">
        <v>10</v>
      </c>
      <c r="T2" s="20">
        <f>IF(S2&lt;5,1,IF(S2&lt;25,2,IF(S2&lt;50,4,IF(S2&lt;100,7,12))))</f>
        <v>2</v>
      </c>
      <c r="U2" s="20"/>
      <c r="V2" s="20">
        <f>INT(0.65*P2+T2+5+10-5)</f>
        <v>31</v>
      </c>
      <c r="W2" s="20">
        <f>IF(V2&lt;21,5,IF(V2&lt;41,4,IF(V2&lt;61,3,IF(V2&lt;81,2,1))))</f>
        <v>4</v>
      </c>
      <c r="X2" s="20" t="s">
        <v>5</v>
      </c>
      <c r="Z2" t="s">
        <v>21</v>
      </c>
      <c r="AB2" t="str">
        <f t="shared" ref="AB2:AB15" si="0">_xlfn.CONCAT(J2,",",L2,",",M2,",",N2,",",O2,",",P2,",",Q2,",",R2,",",S2,",",T2,",",U2,",",V2,",",W2,",",X2)</f>
        <v>UW_PR48_1,0,8.8,8,,30,,1,10,2,,31,4,Bs-weak with tuff - disintegrate</v>
      </c>
      <c r="AC2" s="30" t="str">
        <f>_xlfn.CONCAT(J2,",",F2,",",G2,",",B2,",",E2,",",E2,",UW_Dummy")</f>
        <v>UW_PR48_1,249877.51,722516.48,-259.575,10.5,10.5,UW_Dummy</v>
      </c>
      <c r="AE2" s="30" t="str">
        <f>_xlfn.CONCAT(J2,",",L2,",",M2,",",Z2)</f>
        <v>UW_PR48_1,0,8.8,Bs-weak</v>
      </c>
    </row>
    <row r="3" spans="1:31" ht="15.75" thickBot="1" x14ac:dyDescent="0.3">
      <c r="A3" s="6" t="s">
        <v>16</v>
      </c>
      <c r="B3" s="6">
        <v>-259.57499999999999</v>
      </c>
      <c r="C3" s="6">
        <v>-253.23</v>
      </c>
      <c r="D3" s="25" t="s">
        <v>45</v>
      </c>
      <c r="E3" s="25">
        <v>10.5</v>
      </c>
      <c r="F3" s="6">
        <v>249877.51</v>
      </c>
      <c r="G3" s="6">
        <v>722516.47999999998</v>
      </c>
      <c r="J3" s="1" t="s">
        <v>56</v>
      </c>
      <c r="K3" s="59" t="s">
        <v>17</v>
      </c>
      <c r="L3" s="20">
        <v>8.8000000000000007</v>
      </c>
      <c r="M3" s="20">
        <v>10.5</v>
      </c>
      <c r="N3" s="20">
        <v>13</v>
      </c>
      <c r="O3" s="20"/>
      <c r="P3" s="20">
        <v>46</v>
      </c>
      <c r="Q3" s="20"/>
      <c r="R3" s="20">
        <v>0</v>
      </c>
      <c r="S3" s="20">
        <v>4</v>
      </c>
      <c r="T3" s="20">
        <f t="shared" ref="T3:T15" si="1">IF(S3&lt;5,1,IF(S3&lt;25,2,IF(S3&lt;50,4,IF(S3&lt;100,7,12))))</f>
        <v>1</v>
      </c>
      <c r="U3" s="20"/>
      <c r="V3" s="20">
        <f t="shared" ref="V3:V15" si="2">INT(0.65*P3+T3+5+10-5)</f>
        <v>40</v>
      </c>
      <c r="W3" s="20">
        <f t="shared" ref="W3:W15" si="3">IF(V3&lt;21,5,IF(V3&lt;41,4,IF(V3&lt;61,3,IF(V3&lt;81,2,1))))</f>
        <v>4</v>
      </c>
      <c r="X3" s="20" t="s">
        <v>15</v>
      </c>
      <c r="Z3" t="s">
        <v>15</v>
      </c>
      <c r="AB3" t="str">
        <f t="shared" si="0"/>
        <v>UW_PR48_1,8.8,10.5,13,,46,,0,4,1,,40,4,Pyr</v>
      </c>
      <c r="AC3" s="31"/>
      <c r="AE3" s="31" t="str">
        <f t="shared" ref="AE3:AE15" si="4">_xlfn.CONCAT(J3,",",L3,",",M3,",",Z3)</f>
        <v>UW_PR48_1,8.8,10.5,Pyr</v>
      </c>
    </row>
    <row r="4" spans="1:31" x14ac:dyDescent="0.25">
      <c r="A4" s="6" t="s">
        <v>16</v>
      </c>
      <c r="B4" s="6">
        <v>-259.57499999999999</v>
      </c>
      <c r="C4" s="6">
        <v>-253.23</v>
      </c>
      <c r="D4" s="25" t="s">
        <v>45</v>
      </c>
      <c r="E4" s="25">
        <v>10.5</v>
      </c>
      <c r="F4" s="6">
        <v>249873.76</v>
      </c>
      <c r="G4" s="6">
        <v>722522.98</v>
      </c>
      <c r="J4" s="1" t="s">
        <v>57</v>
      </c>
      <c r="K4" s="60" t="s">
        <v>4</v>
      </c>
      <c r="L4" s="23">
        <v>0</v>
      </c>
      <c r="M4" s="23">
        <v>6.5</v>
      </c>
      <c r="N4" s="23">
        <v>8</v>
      </c>
      <c r="O4" s="23"/>
      <c r="P4" s="23">
        <v>30</v>
      </c>
      <c r="Q4" s="23"/>
      <c r="R4" s="23">
        <v>1</v>
      </c>
      <c r="S4" s="23">
        <v>10</v>
      </c>
      <c r="T4" s="23">
        <f t="shared" si="1"/>
        <v>2</v>
      </c>
      <c r="U4" s="23"/>
      <c r="V4" s="23">
        <f t="shared" si="2"/>
        <v>31</v>
      </c>
      <c r="W4" s="23">
        <f t="shared" si="3"/>
        <v>4</v>
      </c>
      <c r="X4" s="23" t="s">
        <v>5</v>
      </c>
      <c r="Z4" t="s">
        <v>21</v>
      </c>
      <c r="AB4" t="str">
        <f t="shared" si="0"/>
        <v>UW_PR40_6,0,6.5,8,,30,,1,10,2,,31,4,Bs-weak with tuff - disintegrate</v>
      </c>
      <c r="AC4" s="30" t="str">
        <f t="shared" ref="AC4:AC15" si="5">_xlfn.CONCAT(J4,",",F4,",",G4,",",B4,",",E4,",",E4,",UW_Dummy")</f>
        <v>UW_PR40_6,249873.76,722522.98,-259.575,10.5,10.5,UW_Dummy</v>
      </c>
      <c r="AE4" s="30" t="str">
        <f t="shared" si="4"/>
        <v>UW_PR40_6,0,6.5,Bs-weak</v>
      </c>
    </row>
    <row r="5" spans="1:31" s="2" customFormat="1" ht="15.75" thickBot="1" x14ac:dyDescent="0.3">
      <c r="A5" s="7" t="s">
        <v>16</v>
      </c>
      <c r="B5" s="6">
        <v>-259.57499999999999</v>
      </c>
      <c r="C5" s="7">
        <v>-253.23</v>
      </c>
      <c r="D5" s="25" t="s">
        <v>45</v>
      </c>
      <c r="E5" s="25">
        <v>10.5</v>
      </c>
      <c r="F5" s="6">
        <v>249873.76</v>
      </c>
      <c r="G5" s="6">
        <v>722522.98</v>
      </c>
      <c r="H5" s="6"/>
      <c r="I5" s="6"/>
      <c r="J5" s="1" t="s">
        <v>57</v>
      </c>
      <c r="K5" s="60" t="s">
        <v>4</v>
      </c>
      <c r="L5" s="24">
        <v>6.5</v>
      </c>
      <c r="M5" s="24">
        <v>10.5</v>
      </c>
      <c r="N5" s="24">
        <v>13</v>
      </c>
      <c r="O5" s="24"/>
      <c r="P5" s="24">
        <v>45</v>
      </c>
      <c r="Q5" s="24"/>
      <c r="R5" s="24">
        <v>4</v>
      </c>
      <c r="S5" s="24">
        <v>70</v>
      </c>
      <c r="T5" s="24">
        <f t="shared" si="1"/>
        <v>7</v>
      </c>
      <c r="U5" s="24"/>
      <c r="V5" s="24">
        <f t="shared" si="2"/>
        <v>46</v>
      </c>
      <c r="W5" s="24">
        <f t="shared" si="3"/>
        <v>3</v>
      </c>
      <c r="X5" s="24" t="s">
        <v>18</v>
      </c>
      <c r="Y5"/>
      <c r="Z5" t="s">
        <v>64</v>
      </c>
      <c r="AB5" t="str">
        <f t="shared" si="0"/>
        <v>UW_PR40_6,6.5,10.5,13,,45,,4,70,7,,46,3,Bs-Strong</v>
      </c>
      <c r="AC5" s="31"/>
      <c r="AE5" s="31" t="str">
        <f t="shared" si="4"/>
        <v>UW_PR40_6,6.5,10.5,Bs-strong</v>
      </c>
    </row>
    <row r="6" spans="1:31" s="2" customFormat="1" x14ac:dyDescent="0.25">
      <c r="A6" s="7" t="s">
        <v>19</v>
      </c>
      <c r="B6" s="6">
        <v>-259.57499999999999</v>
      </c>
      <c r="C6" s="7">
        <v>-253.23</v>
      </c>
      <c r="D6" s="7" t="s">
        <v>35</v>
      </c>
      <c r="E6" s="7">
        <v>8.5</v>
      </c>
      <c r="F6" s="6">
        <v>249839.97</v>
      </c>
      <c r="G6" s="6">
        <v>722580.02</v>
      </c>
      <c r="H6" s="6"/>
      <c r="I6" s="6"/>
      <c r="J6" s="1" t="s">
        <v>58</v>
      </c>
      <c r="K6" s="61" t="s">
        <v>22</v>
      </c>
      <c r="L6" s="4">
        <v>0</v>
      </c>
      <c r="M6" s="4">
        <v>5.5</v>
      </c>
      <c r="N6" s="4">
        <v>13</v>
      </c>
      <c r="O6" s="4"/>
      <c r="P6" s="4">
        <v>39</v>
      </c>
      <c r="Q6" s="4"/>
      <c r="R6" s="4">
        <v>3</v>
      </c>
      <c r="S6" s="4">
        <v>25</v>
      </c>
      <c r="T6" s="4">
        <f t="shared" si="1"/>
        <v>4</v>
      </c>
      <c r="U6" s="4"/>
      <c r="V6" s="4">
        <f t="shared" si="2"/>
        <v>39</v>
      </c>
      <c r="W6" s="4">
        <f t="shared" si="3"/>
        <v>4</v>
      </c>
      <c r="X6" s="4" t="s">
        <v>21</v>
      </c>
      <c r="Y6"/>
      <c r="Z6" t="s">
        <v>21</v>
      </c>
      <c r="AB6" t="str">
        <f t="shared" si="0"/>
        <v>UW_PL25_7,0,5.5,13,,39,,3,25,4,,39,4,Bs-weak</v>
      </c>
      <c r="AC6" s="30" t="str">
        <f t="shared" si="5"/>
        <v>UW_PL25_7,249839.97,722580.02,-259.575,8.5,8.5,UW_Dummy</v>
      </c>
      <c r="AE6" s="30" t="str">
        <f t="shared" si="4"/>
        <v>UW_PL25_7,0,5.5,Bs-weak</v>
      </c>
    </row>
    <row r="7" spans="1:31" s="2" customFormat="1" ht="15.75" thickBot="1" x14ac:dyDescent="0.3">
      <c r="A7" s="7" t="s">
        <v>19</v>
      </c>
      <c r="B7" s="6">
        <v>-259.57499999999999</v>
      </c>
      <c r="C7" s="7">
        <v>-253.23</v>
      </c>
      <c r="D7" s="7" t="s">
        <v>35</v>
      </c>
      <c r="E7" s="7">
        <v>8.5</v>
      </c>
      <c r="F7" s="6">
        <v>249839.97</v>
      </c>
      <c r="G7" s="6">
        <v>722580.02</v>
      </c>
      <c r="H7" s="6"/>
      <c r="I7" s="6"/>
      <c r="J7" s="1" t="s">
        <v>58</v>
      </c>
      <c r="K7" s="61" t="s">
        <v>22</v>
      </c>
      <c r="L7" s="4">
        <v>5.5</v>
      </c>
      <c r="M7" s="4">
        <v>8.5</v>
      </c>
      <c r="N7" s="4">
        <v>13</v>
      </c>
      <c r="O7" s="4"/>
      <c r="P7" s="4">
        <v>45</v>
      </c>
      <c r="Q7" s="4"/>
      <c r="R7" s="4">
        <v>4</v>
      </c>
      <c r="S7" s="4">
        <v>70</v>
      </c>
      <c r="T7" s="4">
        <f t="shared" si="1"/>
        <v>7</v>
      </c>
      <c r="U7" s="4"/>
      <c r="V7" s="4">
        <f t="shared" si="2"/>
        <v>46</v>
      </c>
      <c r="W7" s="4">
        <f t="shared" si="3"/>
        <v>3</v>
      </c>
      <c r="X7" s="4" t="s">
        <v>18</v>
      </c>
      <c r="Y7"/>
      <c r="Z7" t="s">
        <v>64</v>
      </c>
      <c r="AB7" t="str">
        <f t="shared" si="0"/>
        <v>UW_PL25_7,5.5,8.5,13,,45,,4,70,7,,46,3,Bs-Strong</v>
      </c>
      <c r="AC7" s="31"/>
      <c r="AE7" s="31" t="str">
        <f t="shared" si="4"/>
        <v>UW_PL25_7,5.5,8.5,Bs-strong</v>
      </c>
    </row>
    <row r="8" spans="1:31" s="2" customFormat="1" ht="15.75" thickBot="1" x14ac:dyDescent="0.3">
      <c r="A8" s="7" t="s">
        <v>19</v>
      </c>
      <c r="B8" s="6">
        <v>-259.57499999999999</v>
      </c>
      <c r="C8" s="7">
        <v>-253.23</v>
      </c>
      <c r="D8" s="7" t="s">
        <v>35</v>
      </c>
      <c r="E8" s="7">
        <v>8.5</v>
      </c>
      <c r="F8" s="6">
        <v>249835.41</v>
      </c>
      <c r="G8" s="6">
        <v>722587.9</v>
      </c>
      <c r="H8" s="6"/>
      <c r="I8" s="6"/>
      <c r="J8" s="1" t="s">
        <v>59</v>
      </c>
      <c r="K8" s="62" t="s">
        <v>20</v>
      </c>
      <c r="L8" s="8">
        <v>0</v>
      </c>
      <c r="M8" s="8">
        <v>8.5</v>
      </c>
      <c r="N8" s="8">
        <v>13</v>
      </c>
      <c r="O8" s="8"/>
      <c r="P8" s="8">
        <v>45</v>
      </c>
      <c r="Q8" s="8"/>
      <c r="R8" s="8">
        <v>4</v>
      </c>
      <c r="S8" s="8">
        <v>70</v>
      </c>
      <c r="T8" s="8">
        <f t="shared" si="1"/>
        <v>7</v>
      </c>
      <c r="U8" s="8"/>
      <c r="V8" s="8">
        <f t="shared" si="2"/>
        <v>46</v>
      </c>
      <c r="W8" s="8">
        <f t="shared" si="3"/>
        <v>3</v>
      </c>
      <c r="X8" s="8" t="s">
        <v>18</v>
      </c>
      <c r="Y8"/>
      <c r="Z8" t="s">
        <v>64</v>
      </c>
      <c r="AB8" t="str">
        <f t="shared" si="0"/>
        <v>UW_PL34_8,0,8.5,13,,45,,4,70,7,,46,3,Bs-Strong</v>
      </c>
      <c r="AC8" s="32" t="str">
        <f t="shared" si="5"/>
        <v>UW_PL34_8,249835.41,722587.9,-259.575,8.5,8.5,UW_Dummy</v>
      </c>
      <c r="AE8" s="32" t="str">
        <f t="shared" si="4"/>
        <v>UW_PL34_8,0,8.5,Bs-strong</v>
      </c>
    </row>
    <row r="9" spans="1:31" s="2" customFormat="1" x14ac:dyDescent="0.25">
      <c r="A9" s="7" t="s">
        <v>23</v>
      </c>
      <c r="B9" s="6">
        <v>-259.57499999999999</v>
      </c>
      <c r="C9" s="7">
        <v>-253.23</v>
      </c>
      <c r="D9" s="7" t="s">
        <v>35</v>
      </c>
      <c r="E9" s="7">
        <v>8.5</v>
      </c>
      <c r="F9" s="6">
        <v>249843.21</v>
      </c>
      <c r="G9" s="6">
        <v>722574.4</v>
      </c>
      <c r="H9" s="6"/>
      <c r="I9" s="6"/>
      <c r="J9" s="1" t="s">
        <v>60</v>
      </c>
      <c r="K9" s="63" t="s">
        <v>24</v>
      </c>
      <c r="L9" s="9">
        <v>0</v>
      </c>
      <c r="M9" s="9">
        <v>6</v>
      </c>
      <c r="N9" s="9">
        <v>13</v>
      </c>
      <c r="O9" s="9"/>
      <c r="P9" s="9">
        <v>39</v>
      </c>
      <c r="Q9" s="9"/>
      <c r="R9" s="9">
        <v>3</v>
      </c>
      <c r="S9" s="9">
        <v>25</v>
      </c>
      <c r="T9" s="9">
        <f t="shared" si="1"/>
        <v>4</v>
      </c>
      <c r="U9" s="9"/>
      <c r="V9" s="9">
        <f t="shared" si="2"/>
        <v>39</v>
      </c>
      <c r="W9" s="9">
        <f t="shared" si="3"/>
        <v>4</v>
      </c>
      <c r="X9" s="9" t="s">
        <v>21</v>
      </c>
      <c r="Y9"/>
      <c r="Z9" t="s">
        <v>21</v>
      </c>
      <c r="AB9" t="str">
        <f t="shared" si="0"/>
        <v>UW_PL19_2,0,6,13,,39,,3,25,4,,39,4,Bs-weak</v>
      </c>
      <c r="AC9" s="30" t="str">
        <f t="shared" si="5"/>
        <v>UW_PL19_2,249843.21,722574.4,-259.575,8.5,8.5,UW_Dummy</v>
      </c>
      <c r="AE9" s="30" t="str">
        <f t="shared" si="4"/>
        <v>UW_PL19_2,0,6,Bs-weak</v>
      </c>
    </row>
    <row r="10" spans="1:31" s="2" customFormat="1" ht="15.75" thickBot="1" x14ac:dyDescent="0.3">
      <c r="A10" s="7" t="s">
        <v>23</v>
      </c>
      <c r="B10" s="6">
        <v>-259.57499999999999</v>
      </c>
      <c r="C10" s="7">
        <v>-253.23</v>
      </c>
      <c r="D10" s="7" t="s">
        <v>35</v>
      </c>
      <c r="E10" s="7">
        <v>8.5</v>
      </c>
      <c r="F10" s="6">
        <v>249843.21</v>
      </c>
      <c r="G10" s="6">
        <v>722574.4</v>
      </c>
      <c r="H10" s="6"/>
      <c r="I10" s="6"/>
      <c r="J10" s="1" t="s">
        <v>60</v>
      </c>
      <c r="K10" s="63" t="s">
        <v>24</v>
      </c>
      <c r="L10" s="9">
        <v>6</v>
      </c>
      <c r="M10" s="9">
        <v>8.5</v>
      </c>
      <c r="N10" s="9">
        <v>8</v>
      </c>
      <c r="O10" s="9"/>
      <c r="P10" s="9">
        <v>39</v>
      </c>
      <c r="Q10" s="9"/>
      <c r="R10" s="9">
        <v>2</v>
      </c>
      <c r="S10" s="9">
        <v>15</v>
      </c>
      <c r="T10" s="9">
        <f t="shared" si="1"/>
        <v>2</v>
      </c>
      <c r="U10" s="9"/>
      <c r="V10" s="9">
        <f t="shared" si="2"/>
        <v>37</v>
      </c>
      <c r="W10" s="9">
        <f t="shared" si="3"/>
        <v>4</v>
      </c>
      <c r="X10" s="9" t="s">
        <v>25</v>
      </c>
      <c r="Y10"/>
      <c r="Z10" t="s">
        <v>21</v>
      </c>
      <c r="AB10" t="str">
        <f t="shared" si="0"/>
        <v>UW_PL19_2,6,8.5,8,,39,,2,15,2,,37,4,Bs-weak with tuff</v>
      </c>
      <c r="AC10" s="31"/>
      <c r="AE10" s="31" t="str">
        <f t="shared" si="4"/>
        <v>UW_PL19_2,6,8.5,Bs-weak</v>
      </c>
    </row>
    <row r="11" spans="1:31" x14ac:dyDescent="0.25">
      <c r="A11" s="6" t="s">
        <v>27</v>
      </c>
      <c r="B11" s="6">
        <v>-259.57499999999999</v>
      </c>
      <c r="C11" s="6">
        <v>-253.23</v>
      </c>
      <c r="D11" s="6" t="s">
        <v>35</v>
      </c>
      <c r="E11" s="7">
        <v>8.5</v>
      </c>
      <c r="F11" s="6">
        <v>249846.26</v>
      </c>
      <c r="G11" s="6">
        <v>722569.11</v>
      </c>
      <c r="J11" s="1" t="s">
        <v>61</v>
      </c>
      <c r="K11" s="64" t="s">
        <v>26</v>
      </c>
      <c r="L11" s="10">
        <v>0</v>
      </c>
      <c r="M11" s="10">
        <v>6</v>
      </c>
      <c r="N11" s="10">
        <v>13</v>
      </c>
      <c r="O11" s="10"/>
      <c r="P11" s="10">
        <v>39</v>
      </c>
      <c r="Q11" s="10"/>
      <c r="R11" s="10">
        <v>3</v>
      </c>
      <c r="S11" s="10">
        <v>25</v>
      </c>
      <c r="T11" s="10">
        <f t="shared" si="1"/>
        <v>4</v>
      </c>
      <c r="U11" s="10"/>
      <c r="V11" s="10">
        <f t="shared" si="2"/>
        <v>39</v>
      </c>
      <c r="W11" s="10">
        <f t="shared" si="3"/>
        <v>4</v>
      </c>
      <c r="X11" s="10" t="s">
        <v>21</v>
      </c>
      <c r="Z11" t="s">
        <v>21</v>
      </c>
      <c r="AB11" t="str">
        <f t="shared" si="0"/>
        <v>UW_PL13_1,0,6,13,,39,,3,25,4,,39,4,Bs-weak</v>
      </c>
      <c r="AC11" s="30" t="str">
        <f t="shared" si="5"/>
        <v>UW_PL13_1,249846.26,722569.11,-259.575,8.5,8.5,UW_Dummy</v>
      </c>
      <c r="AE11" s="30" t="str">
        <f t="shared" si="4"/>
        <v>UW_PL13_1,0,6,Bs-weak</v>
      </c>
    </row>
    <row r="12" spans="1:31" ht="15.75" thickBot="1" x14ac:dyDescent="0.3">
      <c r="A12" s="6" t="s">
        <v>27</v>
      </c>
      <c r="B12" s="6">
        <v>-259.57499999999999</v>
      </c>
      <c r="C12" s="6">
        <v>-253.23</v>
      </c>
      <c r="D12" s="6" t="s">
        <v>35</v>
      </c>
      <c r="E12" s="7">
        <v>8.5</v>
      </c>
      <c r="F12" s="6">
        <v>249846.26</v>
      </c>
      <c r="G12" s="6">
        <v>722569.11</v>
      </c>
      <c r="J12" s="1" t="s">
        <v>61</v>
      </c>
      <c r="K12" s="64" t="s">
        <v>26</v>
      </c>
      <c r="L12" s="10">
        <v>6</v>
      </c>
      <c r="M12" s="10">
        <v>8.5</v>
      </c>
      <c r="N12" s="10">
        <v>8</v>
      </c>
      <c r="O12" s="10"/>
      <c r="P12" s="10">
        <v>39</v>
      </c>
      <c r="Q12" s="10"/>
      <c r="R12" s="10">
        <v>2</v>
      </c>
      <c r="S12" s="10">
        <v>15</v>
      </c>
      <c r="T12" s="10">
        <f t="shared" si="1"/>
        <v>2</v>
      </c>
      <c r="U12" s="10"/>
      <c r="V12" s="10">
        <f t="shared" si="2"/>
        <v>37</v>
      </c>
      <c r="W12" s="10">
        <f t="shared" si="3"/>
        <v>4</v>
      </c>
      <c r="X12" s="10" t="s">
        <v>25</v>
      </c>
      <c r="Z12" t="s">
        <v>21</v>
      </c>
      <c r="AB12" t="str">
        <f t="shared" si="0"/>
        <v>UW_PL13_1,6,8.5,8,,39,,2,15,2,,37,4,Bs-weak with tuff</v>
      </c>
      <c r="AC12" s="31"/>
      <c r="AE12" s="31" t="str">
        <f t="shared" si="4"/>
        <v>UW_PL13_1,6,8.5,Bs-weak</v>
      </c>
    </row>
    <row r="13" spans="1:31" x14ac:dyDescent="0.25">
      <c r="A13" s="6" t="s">
        <v>29</v>
      </c>
      <c r="B13" s="6">
        <v>-259.57499999999999</v>
      </c>
      <c r="C13" s="6">
        <v>-253.23</v>
      </c>
      <c r="D13" s="6" t="s">
        <v>35</v>
      </c>
      <c r="E13" s="7">
        <v>8.5</v>
      </c>
      <c r="F13" s="6">
        <v>249849.32</v>
      </c>
      <c r="G13" s="6">
        <v>722563.82</v>
      </c>
      <c r="J13" s="1" t="s">
        <v>62</v>
      </c>
      <c r="K13" s="65" t="s">
        <v>28</v>
      </c>
      <c r="L13" s="11">
        <v>0</v>
      </c>
      <c r="M13" s="11">
        <v>1</v>
      </c>
      <c r="N13" s="11">
        <v>13</v>
      </c>
      <c r="O13" s="11"/>
      <c r="P13" s="11">
        <v>39</v>
      </c>
      <c r="Q13" s="11"/>
      <c r="R13" s="11">
        <v>3</v>
      </c>
      <c r="S13" s="11">
        <v>25</v>
      </c>
      <c r="T13" s="11">
        <f t="shared" si="1"/>
        <v>4</v>
      </c>
      <c r="U13" s="11"/>
      <c r="V13" s="11">
        <f t="shared" si="2"/>
        <v>39</v>
      </c>
      <c r="W13" s="11">
        <f t="shared" si="3"/>
        <v>4</v>
      </c>
      <c r="X13" s="11" t="s">
        <v>21</v>
      </c>
      <c r="Z13" t="s">
        <v>21</v>
      </c>
      <c r="AB13" t="str">
        <f t="shared" si="0"/>
        <v>UW_PL07_0,0,1,13,,39,,3,25,4,,39,4,Bs-weak</v>
      </c>
      <c r="AC13" s="30" t="str">
        <f t="shared" si="5"/>
        <v>UW_PL07_0,249849.32,722563.82,-259.575,8.5,8.5,UW_Dummy</v>
      </c>
      <c r="AE13" s="30" t="str">
        <f t="shared" si="4"/>
        <v>UW_PL07_0,0,1,Bs-weak</v>
      </c>
    </row>
    <row r="14" spans="1:31" ht="15.75" thickBot="1" x14ac:dyDescent="0.3">
      <c r="A14" s="6" t="s">
        <v>29</v>
      </c>
      <c r="B14" s="6">
        <v>-259.57499999999999</v>
      </c>
      <c r="C14" s="6">
        <v>-253.23</v>
      </c>
      <c r="D14" s="6" t="s">
        <v>35</v>
      </c>
      <c r="E14" s="7">
        <v>8.5</v>
      </c>
      <c r="F14" s="6">
        <v>249849.32</v>
      </c>
      <c r="G14" s="6">
        <v>722563.82</v>
      </c>
      <c r="J14" s="1" t="s">
        <v>62</v>
      </c>
      <c r="K14" s="65" t="s">
        <v>28</v>
      </c>
      <c r="L14" s="11">
        <v>1</v>
      </c>
      <c r="M14" s="11">
        <v>8.5</v>
      </c>
      <c r="N14" s="11">
        <v>8</v>
      </c>
      <c r="O14" s="11"/>
      <c r="P14" s="11">
        <v>39</v>
      </c>
      <c r="Q14" s="11"/>
      <c r="R14" s="11">
        <v>2</v>
      </c>
      <c r="S14" s="11">
        <v>15</v>
      </c>
      <c r="T14" s="11">
        <f t="shared" si="1"/>
        <v>2</v>
      </c>
      <c r="U14" s="11"/>
      <c r="V14" s="11">
        <f t="shared" si="2"/>
        <v>37</v>
      </c>
      <c r="W14" s="11">
        <f t="shared" si="3"/>
        <v>4</v>
      </c>
      <c r="X14" s="11" t="s">
        <v>25</v>
      </c>
      <c r="Z14" t="s">
        <v>21</v>
      </c>
      <c r="AB14" t="str">
        <f t="shared" si="0"/>
        <v>UW_PL07_0,1,8.5,8,,39,,2,15,2,,37,4,Bs-weak with tuff</v>
      </c>
      <c r="AC14" s="31"/>
      <c r="AE14" s="31" t="str">
        <f t="shared" si="4"/>
        <v>UW_PL07_0,1,8.5,Bs-weak</v>
      </c>
    </row>
    <row r="15" spans="1:31" ht="15.75" thickBot="1" x14ac:dyDescent="0.3">
      <c r="A15" s="6" t="s">
        <v>29</v>
      </c>
      <c r="B15" s="6">
        <v>-259.57499999999999</v>
      </c>
      <c r="C15" s="6">
        <v>-253.23</v>
      </c>
      <c r="D15" s="6" t="s">
        <v>35</v>
      </c>
      <c r="E15" s="7">
        <v>8.5</v>
      </c>
      <c r="F15" s="6">
        <v>249850.57</v>
      </c>
      <c r="G15" s="6">
        <v>722561.66</v>
      </c>
      <c r="J15" s="1" t="s">
        <v>63</v>
      </c>
      <c r="K15" s="66" t="s">
        <v>30</v>
      </c>
      <c r="L15" s="12">
        <v>0</v>
      </c>
      <c r="M15" s="12">
        <v>8.5</v>
      </c>
      <c r="N15" s="12">
        <v>13</v>
      </c>
      <c r="O15" s="12"/>
      <c r="P15" s="12">
        <v>44</v>
      </c>
      <c r="Q15" s="12"/>
      <c r="R15" s="12">
        <v>4</v>
      </c>
      <c r="S15" s="12">
        <v>70</v>
      </c>
      <c r="T15" s="12">
        <f t="shared" si="1"/>
        <v>7</v>
      </c>
      <c r="U15" s="12"/>
      <c r="V15" s="12">
        <f t="shared" si="2"/>
        <v>45</v>
      </c>
      <c r="W15" s="12">
        <f t="shared" si="3"/>
        <v>3</v>
      </c>
      <c r="X15" s="12" t="s">
        <v>18</v>
      </c>
      <c r="Z15" t="s">
        <v>64</v>
      </c>
      <c r="AB15" t="str">
        <f t="shared" si="0"/>
        <v>UW_PL04_5,0,8.5,13,,44,,4,70,7,,45,3,Bs-Strong</v>
      </c>
      <c r="AC15" s="32" t="str">
        <f t="shared" si="5"/>
        <v>UW_PL04_5,249850.57,722561.66,-259.575,8.5,8.5,UW_Dummy</v>
      </c>
      <c r="AE15" s="32" t="str">
        <f t="shared" si="4"/>
        <v>UW_PL04_5,0,8.5,Bs-strong</v>
      </c>
    </row>
    <row r="16" spans="1:31" x14ac:dyDescent="0.25">
      <c r="K16" s="67" t="s">
        <v>151</v>
      </c>
    </row>
    <row r="17" spans="1:31" ht="45" x14ac:dyDescent="0.25">
      <c r="J17" s="28" t="s">
        <v>68</v>
      </c>
      <c r="K17" s="68" t="s">
        <v>3</v>
      </c>
      <c r="L17" s="3" t="s">
        <v>66</v>
      </c>
      <c r="M17" s="3" t="s">
        <v>67</v>
      </c>
      <c r="N17" s="3" t="s">
        <v>6</v>
      </c>
      <c r="O17" s="29" t="s">
        <v>7</v>
      </c>
      <c r="P17" s="3" t="s">
        <v>8</v>
      </c>
      <c r="Q17" s="29" t="s">
        <v>65</v>
      </c>
      <c r="R17" s="3" t="s">
        <v>9</v>
      </c>
      <c r="S17" s="3" t="s">
        <v>10</v>
      </c>
      <c r="T17" s="3" t="s">
        <v>70</v>
      </c>
      <c r="U17" s="29" t="s">
        <v>69</v>
      </c>
      <c r="V17" s="3" t="s">
        <v>12</v>
      </c>
      <c r="W17" s="3" t="s">
        <v>13</v>
      </c>
      <c r="X17" s="3" t="s">
        <v>14</v>
      </c>
      <c r="Y17" s="1"/>
      <c r="Z17" s="3" t="s">
        <v>71</v>
      </c>
      <c r="AB17" t="str">
        <f>_xlfn.CONCAT(J17,",",L17,",",M17,",",N17,",",O17,",",P17,",",Q17,",",R17,",",S17,",",T17,",",U17,",",V17,",",W17,",",Z17)</f>
        <v>BH,depth_sup,depth_low,RQD,JCond89,GSI (JCond89),GSI (gde-grs),pred_class,UCS,f1,f1 - GRS,RMR,Rock_Class,Lithology_Simpl</v>
      </c>
    </row>
    <row r="18" spans="1:31" x14ac:dyDescent="0.25">
      <c r="K18" s="67" t="s">
        <v>151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"/>
      <c r="Z18" s="3"/>
    </row>
    <row r="19" spans="1:31" ht="15.75" thickBot="1" x14ac:dyDescent="0.3">
      <c r="A19" s="6" t="s">
        <v>31</v>
      </c>
      <c r="K19" s="67" t="s">
        <v>151</v>
      </c>
    </row>
    <row r="20" spans="1:31" ht="15.75" thickBot="1" x14ac:dyDescent="0.3">
      <c r="A20" s="6" t="s">
        <v>32</v>
      </c>
      <c r="B20" s="6">
        <v>-263.57499999999999</v>
      </c>
      <c r="C20" s="6">
        <v>-259.57499999999999</v>
      </c>
      <c r="D20" s="7" t="s">
        <v>35</v>
      </c>
      <c r="E20" s="7">
        <v>4</v>
      </c>
      <c r="F20" s="6">
        <v>249835.41</v>
      </c>
      <c r="G20" s="6">
        <v>722587.9</v>
      </c>
      <c r="H20" s="6">
        <v>-90</v>
      </c>
      <c r="I20" s="6">
        <v>0</v>
      </c>
      <c r="J20" s="1" t="s">
        <v>90</v>
      </c>
      <c r="K20" s="66" t="s">
        <v>20</v>
      </c>
      <c r="L20" s="12">
        <v>0</v>
      </c>
      <c r="M20" s="12">
        <v>4</v>
      </c>
      <c r="N20" s="12">
        <v>13</v>
      </c>
      <c r="O20" s="12"/>
      <c r="P20" s="12">
        <v>45</v>
      </c>
      <c r="Q20" s="12"/>
      <c r="R20" s="12">
        <v>4</v>
      </c>
      <c r="S20" s="12">
        <v>70</v>
      </c>
      <c r="T20" s="12">
        <v>7</v>
      </c>
      <c r="U20" s="12"/>
      <c r="V20" s="12">
        <v>46</v>
      </c>
      <c r="W20" s="12">
        <v>3</v>
      </c>
      <c r="X20" s="12" t="s">
        <v>18</v>
      </c>
      <c r="Z20" t="s">
        <v>18</v>
      </c>
      <c r="AB20" t="str">
        <f t="shared" ref="AB20:AB41" si="6">_xlfn.CONCAT(J20,",",L20,",",M20,",",N20,",",O20,",",P20,",",Q20,",",R20,",",S20,",",T20,",",U20,",",V20,",",W20,",",X20)</f>
        <v>UW2a_PL34_8,0,4,13,,45,,4,70,7,,46,3,Bs-Strong</v>
      </c>
      <c r="AC20" s="32" t="str">
        <f>_xlfn.CONCAT(J20,",",F20,",",G20,",",B20,",",E20,",",E20,",UW2a_Dummy")</f>
        <v>UW2a_PL34_8,249835.41,722587.9,-263.575,4,4,UW2a_Dummy</v>
      </c>
      <c r="AD20" s="32" t="str">
        <f>_xlfn.CONCAT(J20,",",M20,",",H20,",",I20)</f>
        <v>UW2a_PL34_8,4,-90,0</v>
      </c>
      <c r="AE20" s="32" t="str">
        <f t="shared" ref="AE20:AE29" si="7">_xlfn.CONCAT(J20,",",L20,",",M20,",",Z20)</f>
        <v>UW2a_PL34_8,0,4,Bs-Strong</v>
      </c>
    </row>
    <row r="21" spans="1:31" x14ac:dyDescent="0.25">
      <c r="A21" s="6" t="s">
        <v>32</v>
      </c>
      <c r="B21" s="6">
        <v>-263.57499999999999</v>
      </c>
      <c r="C21" s="6">
        <v>-259.57499999999999</v>
      </c>
      <c r="D21" s="7" t="s">
        <v>35</v>
      </c>
      <c r="E21" s="7">
        <v>4</v>
      </c>
      <c r="F21" s="6">
        <v>249839.97</v>
      </c>
      <c r="G21" s="6">
        <v>722580.02</v>
      </c>
      <c r="H21" s="6">
        <v>-90</v>
      </c>
      <c r="I21" s="6">
        <v>0</v>
      </c>
      <c r="J21" s="1" t="s">
        <v>91</v>
      </c>
      <c r="K21" s="61" t="s">
        <v>22</v>
      </c>
      <c r="L21" s="4">
        <v>0</v>
      </c>
      <c r="M21" s="4">
        <v>2</v>
      </c>
      <c r="N21" s="4">
        <v>13</v>
      </c>
      <c r="O21" s="4"/>
      <c r="P21" s="4">
        <v>45</v>
      </c>
      <c r="Q21" s="4"/>
      <c r="R21" s="4">
        <v>4</v>
      </c>
      <c r="S21" s="4">
        <v>70</v>
      </c>
      <c r="T21" s="4">
        <f t="shared" ref="T21" si="8">IF(S21&lt;5,1,IF(S21&lt;25,2,IF(S21&lt;50,4,IF(S21&lt;100,7,12))))</f>
        <v>7</v>
      </c>
      <c r="U21" s="4"/>
      <c r="V21" s="4">
        <f t="shared" ref="V21" si="9">INT(0.65*P21+T21+5+10-5)</f>
        <v>46</v>
      </c>
      <c r="W21" s="4">
        <f t="shared" ref="W21" si="10">IF(V21&lt;21,5,IF(V21&lt;41,4,IF(V21&lt;61,3,IF(V21&lt;81,2,1))))</f>
        <v>3</v>
      </c>
      <c r="X21" s="4" t="s">
        <v>18</v>
      </c>
      <c r="Z21" t="s">
        <v>18</v>
      </c>
      <c r="AB21" t="str">
        <f t="shared" si="6"/>
        <v>UW2a_PL25_7,0,2,13,,45,,4,70,7,,46,3,Bs-Strong</v>
      </c>
      <c r="AC21" s="30" t="str">
        <f>_xlfn.CONCAT(J21,",",F21,",",G21,",",B21,",",E21,",",E21,",UW2a_Dummy")</f>
        <v>UW2a_PL25_7,249839.97,722580.02,-263.575,4,4,UW2a_Dummy</v>
      </c>
      <c r="AD21" s="30" t="str">
        <f>_xlfn.CONCAT(J21,",",M21,",",H21,",",I21)</f>
        <v>UW2a_PL25_7,2,-90,0</v>
      </c>
      <c r="AE21" s="30" t="str">
        <f t="shared" si="7"/>
        <v>UW2a_PL25_7,0,2,Bs-Strong</v>
      </c>
    </row>
    <row r="22" spans="1:31" ht="15.75" thickBot="1" x14ac:dyDescent="0.3">
      <c r="A22" s="6" t="s">
        <v>32</v>
      </c>
      <c r="B22" s="6">
        <v>-263.57499999999999</v>
      </c>
      <c r="C22" s="6">
        <v>-259.57499999999999</v>
      </c>
      <c r="D22" s="7" t="s">
        <v>35</v>
      </c>
      <c r="E22" s="7">
        <v>4</v>
      </c>
      <c r="F22" s="6">
        <v>249839.97</v>
      </c>
      <c r="G22" s="6">
        <v>722580.02</v>
      </c>
      <c r="H22" s="6">
        <v>-90</v>
      </c>
      <c r="I22" s="6">
        <v>0</v>
      </c>
      <c r="J22" s="1" t="s">
        <v>91</v>
      </c>
      <c r="K22" s="61" t="s">
        <v>22</v>
      </c>
      <c r="L22" s="4">
        <v>2</v>
      </c>
      <c r="M22" s="4">
        <v>4</v>
      </c>
      <c r="N22" s="4">
        <v>13</v>
      </c>
      <c r="O22" s="4"/>
      <c r="P22" s="4">
        <v>39</v>
      </c>
      <c r="Q22" s="4"/>
      <c r="R22" s="4">
        <v>3</v>
      </c>
      <c r="S22" s="4">
        <v>25</v>
      </c>
      <c r="T22" s="4">
        <f>IF(S22&lt;5,1,IF(S22&lt;25,2,IF(S22&lt;50,4,IF(S22&lt;100,7,12))))</f>
        <v>4</v>
      </c>
      <c r="U22" s="4"/>
      <c r="V22" s="4">
        <f>INT(0.65*P22+T22+5+10-5)</f>
        <v>39</v>
      </c>
      <c r="W22" s="4">
        <f>IF(V22&lt;21,5,IF(V22&lt;41,4,IF(V22&lt;61,3,IF(V22&lt;81,2,1))))</f>
        <v>4</v>
      </c>
      <c r="X22" s="4" t="s">
        <v>21</v>
      </c>
      <c r="Z22" t="s">
        <v>21</v>
      </c>
      <c r="AB22" t="str">
        <f t="shared" si="6"/>
        <v>UW2a_PL25_7,2,4,13,,39,,3,25,4,,39,4,Bs-weak</v>
      </c>
      <c r="AC22" s="31"/>
      <c r="AD22" s="31"/>
      <c r="AE22" s="31" t="str">
        <f t="shared" si="7"/>
        <v>UW2a_PL25_7,2,4,Bs-weak</v>
      </c>
    </row>
    <row r="23" spans="1:31" ht="15.75" thickBot="1" x14ac:dyDescent="0.3">
      <c r="A23" s="6" t="s">
        <v>32</v>
      </c>
      <c r="B23" s="6">
        <v>-263.57499999999999</v>
      </c>
      <c r="C23" s="6">
        <v>-259.57499999999999</v>
      </c>
      <c r="D23" s="7" t="s">
        <v>35</v>
      </c>
      <c r="E23" s="7">
        <v>4</v>
      </c>
      <c r="F23" s="6">
        <v>249843.21</v>
      </c>
      <c r="G23" s="6">
        <v>722574.4</v>
      </c>
      <c r="H23" s="6">
        <v>-90</v>
      </c>
      <c r="I23" s="6">
        <v>0</v>
      </c>
      <c r="J23" s="1" t="s">
        <v>89</v>
      </c>
      <c r="K23" s="63" t="s">
        <v>24</v>
      </c>
      <c r="L23" s="9">
        <v>0</v>
      </c>
      <c r="M23" s="9">
        <v>4</v>
      </c>
      <c r="N23" s="9">
        <v>13</v>
      </c>
      <c r="O23" s="9"/>
      <c r="P23" s="9">
        <v>39</v>
      </c>
      <c r="Q23" s="9"/>
      <c r="R23" s="9">
        <v>3</v>
      </c>
      <c r="S23" s="9">
        <v>25</v>
      </c>
      <c r="T23" s="9">
        <f t="shared" ref="T23:T24" si="11">IF(S23&lt;5,1,IF(S23&lt;25,2,IF(S23&lt;50,4,IF(S23&lt;100,7,12))))</f>
        <v>4</v>
      </c>
      <c r="U23" s="9"/>
      <c r="V23" s="9">
        <f t="shared" ref="V23:V24" si="12">INT(0.65*P23+T23+5+10-5)</f>
        <v>39</v>
      </c>
      <c r="W23" s="9">
        <f t="shared" ref="W23:W24" si="13">IF(V23&lt;21,5,IF(V23&lt;41,4,IF(V23&lt;61,3,IF(V23&lt;81,2,1))))</f>
        <v>4</v>
      </c>
      <c r="X23" s="9" t="s">
        <v>21</v>
      </c>
      <c r="Z23" t="s">
        <v>21</v>
      </c>
      <c r="AB23" t="str">
        <f t="shared" si="6"/>
        <v>UW2a_PL19_2,0,4,13,,39,,3,25,4,,39,4,Bs-weak</v>
      </c>
      <c r="AC23" s="32" t="str">
        <f>_xlfn.CONCAT(J23,",",F23,",",G23,",",B23,",",E23,",",E23,",UW2a_Dummy")</f>
        <v>UW2a_PL19_2,249843.21,722574.4,-263.575,4,4,UW2a_Dummy</v>
      </c>
      <c r="AD23" s="32" t="str">
        <f>_xlfn.CONCAT(J23,",",M23,",",H23,",",I23)</f>
        <v>UW2a_PL19_2,4,-90,0</v>
      </c>
      <c r="AE23" s="32" t="str">
        <f t="shared" si="7"/>
        <v>UW2a_PL19_2,0,4,Bs-weak</v>
      </c>
    </row>
    <row r="24" spans="1:31" x14ac:dyDescent="0.25">
      <c r="A24" s="6" t="s">
        <v>32</v>
      </c>
      <c r="B24" s="6">
        <v>-263.57499999999999</v>
      </c>
      <c r="C24" s="6">
        <v>-259.57499999999999</v>
      </c>
      <c r="D24" s="7" t="s">
        <v>35</v>
      </c>
      <c r="E24" s="7">
        <v>4</v>
      </c>
      <c r="F24" s="6">
        <v>249846.26</v>
      </c>
      <c r="G24" s="6">
        <v>722569.11</v>
      </c>
      <c r="H24" s="6">
        <v>-90</v>
      </c>
      <c r="I24" s="6">
        <v>0</v>
      </c>
      <c r="J24" s="1" t="s">
        <v>92</v>
      </c>
      <c r="K24" s="64" t="s">
        <v>26</v>
      </c>
      <c r="L24" s="10">
        <v>0</v>
      </c>
      <c r="M24" s="10">
        <v>2</v>
      </c>
      <c r="N24" s="10">
        <v>8</v>
      </c>
      <c r="O24" s="10"/>
      <c r="P24" s="10">
        <v>39</v>
      </c>
      <c r="Q24" s="10"/>
      <c r="R24" s="10">
        <v>2</v>
      </c>
      <c r="S24" s="10">
        <v>15</v>
      </c>
      <c r="T24" s="10">
        <f t="shared" si="11"/>
        <v>2</v>
      </c>
      <c r="U24" s="10"/>
      <c r="V24" s="10">
        <f t="shared" si="12"/>
        <v>37</v>
      </c>
      <c r="W24" s="10">
        <f t="shared" si="13"/>
        <v>4</v>
      </c>
      <c r="X24" s="10" t="s">
        <v>25</v>
      </c>
      <c r="Z24" t="s">
        <v>21</v>
      </c>
      <c r="AB24" t="str">
        <f t="shared" si="6"/>
        <v>UW2a_PL13_1,0,2,8,,39,,2,15,2,,37,4,Bs-weak with tuff</v>
      </c>
      <c r="AC24" s="30" t="str">
        <f>_xlfn.CONCAT(J24,",",F24,",",G24,",",B24,",",E24,",",E24,",UW2a_Dummy")</f>
        <v>UW2a_PL13_1,249846.26,722569.11,-263.575,4,4,UW2a_Dummy</v>
      </c>
      <c r="AD24" s="30" t="str">
        <f>_xlfn.CONCAT(J24,",",M24,",",H24,",",I24)</f>
        <v>UW2a_PL13_1,2,-90,0</v>
      </c>
      <c r="AE24" s="30" t="str">
        <f t="shared" si="7"/>
        <v>UW2a_PL13_1,0,2,Bs-weak</v>
      </c>
    </row>
    <row r="25" spans="1:31" ht="15.75" thickBot="1" x14ac:dyDescent="0.3">
      <c r="A25" s="6" t="s">
        <v>32</v>
      </c>
      <c r="B25" s="6">
        <v>-263.57499999999999</v>
      </c>
      <c r="C25" s="6">
        <v>-259.57499999999999</v>
      </c>
      <c r="D25" s="7" t="s">
        <v>35</v>
      </c>
      <c r="E25" s="7">
        <v>4</v>
      </c>
      <c r="F25" s="6">
        <v>249846.26</v>
      </c>
      <c r="G25" s="6">
        <v>722569.11</v>
      </c>
      <c r="H25" s="6">
        <v>-90</v>
      </c>
      <c r="I25" s="6">
        <v>0</v>
      </c>
      <c r="J25" s="1" t="s">
        <v>92</v>
      </c>
      <c r="K25" s="64" t="s">
        <v>26</v>
      </c>
      <c r="L25" s="10">
        <v>2</v>
      </c>
      <c r="M25" s="10">
        <v>4</v>
      </c>
      <c r="N25" s="10">
        <v>8</v>
      </c>
      <c r="O25" s="10"/>
      <c r="P25" s="10">
        <v>35</v>
      </c>
      <c r="Q25" s="10"/>
      <c r="R25" s="10">
        <v>2</v>
      </c>
      <c r="S25" s="10">
        <v>15</v>
      </c>
      <c r="T25" s="10">
        <f>IF(S25&lt;5,1,IF(S25&lt;25,2,IF(S25&lt;50,4,IF(S25&lt;100,7,12))))</f>
        <v>2</v>
      </c>
      <c r="U25" s="10"/>
      <c r="V25" s="10">
        <f>INT(0.65*P25+T25+5+10-5)</f>
        <v>34</v>
      </c>
      <c r="W25" s="10">
        <f>IF(V25&lt;21,5,IF(V25&lt;41,4,IF(V25&lt;61,3,IF(V25&lt;81,2,1))))</f>
        <v>4</v>
      </c>
      <c r="X25" s="10" t="s">
        <v>34</v>
      </c>
      <c r="Z25" t="s">
        <v>21</v>
      </c>
      <c r="AB25" t="str">
        <f t="shared" si="6"/>
        <v>UW2a_PL13_1,2,4,8,,35,,2,15,2,,34,4,Bs-Amygdaloidal</v>
      </c>
      <c r="AC25" s="31"/>
      <c r="AD25" s="31"/>
      <c r="AE25" s="31" t="str">
        <f t="shared" si="7"/>
        <v>UW2a_PL13_1,2,4,Bs-weak</v>
      </c>
    </row>
    <row r="26" spans="1:31" x14ac:dyDescent="0.25">
      <c r="A26" s="6" t="s">
        <v>32</v>
      </c>
      <c r="B26" s="6">
        <v>-263.57499999999999</v>
      </c>
      <c r="C26" s="6">
        <v>-259.57499999999999</v>
      </c>
      <c r="D26" s="7" t="s">
        <v>35</v>
      </c>
      <c r="E26" s="7">
        <v>4</v>
      </c>
      <c r="F26" s="6">
        <v>249849.32</v>
      </c>
      <c r="G26" s="6">
        <v>722563.82</v>
      </c>
      <c r="H26" s="6">
        <v>-90</v>
      </c>
      <c r="I26" s="6">
        <v>0</v>
      </c>
      <c r="J26" s="1" t="s">
        <v>101</v>
      </c>
      <c r="K26" s="65" t="s">
        <v>28</v>
      </c>
      <c r="L26" s="11">
        <v>0</v>
      </c>
      <c r="M26" s="11">
        <v>2</v>
      </c>
      <c r="N26" s="11">
        <v>8</v>
      </c>
      <c r="O26" s="11"/>
      <c r="P26" s="11">
        <v>39</v>
      </c>
      <c r="Q26" s="11"/>
      <c r="R26" s="11">
        <v>2</v>
      </c>
      <c r="S26" s="11">
        <v>15</v>
      </c>
      <c r="T26" s="11">
        <f t="shared" ref="T26:T28" si="14">IF(S26&lt;5,1,IF(S26&lt;25,2,IF(S26&lt;50,4,IF(S26&lt;100,7,12))))</f>
        <v>2</v>
      </c>
      <c r="U26" s="11"/>
      <c r="V26" s="11">
        <f t="shared" ref="V26:V28" si="15">INT(0.65*P26+T26+5+10-5)</f>
        <v>37</v>
      </c>
      <c r="W26" s="11">
        <f t="shared" ref="W26:W28" si="16">IF(V26&lt;21,5,IF(V26&lt;41,4,IF(V26&lt;61,3,IF(V26&lt;81,2,1))))</f>
        <v>4</v>
      </c>
      <c r="X26" s="11" t="s">
        <v>25</v>
      </c>
      <c r="Z26" t="s">
        <v>21</v>
      </c>
      <c r="AB26" t="str">
        <f t="shared" si="6"/>
        <v>UW2a_PL07_0,0,2,8,,39,,2,15,2,,37,4,Bs-weak with tuff</v>
      </c>
      <c r="AC26" s="30" t="str">
        <f>_xlfn.CONCAT(J26,",",F26,",",G26,",",B26,",",E26,",",E26,",UW2a_Dummy")</f>
        <v>UW2a_PL07_0,249849.32,722563.82,-263.575,4,4,UW2a_Dummy</v>
      </c>
      <c r="AD26" s="30" t="str">
        <f>_xlfn.CONCAT(J26,",",M26,",",H26,",",I26)</f>
        <v>UW2a_PL07_0,2,-90,0</v>
      </c>
      <c r="AE26" s="30" t="str">
        <f t="shared" si="7"/>
        <v>UW2a_PL07_0,0,2,Bs-weak</v>
      </c>
    </row>
    <row r="27" spans="1:31" ht="15.75" thickBot="1" x14ac:dyDescent="0.3">
      <c r="A27" s="6" t="s">
        <v>32</v>
      </c>
      <c r="B27" s="6">
        <v>-263.57499999999999</v>
      </c>
      <c r="C27" s="6">
        <v>-259.57499999999999</v>
      </c>
      <c r="D27" s="7" t="s">
        <v>35</v>
      </c>
      <c r="E27" s="7">
        <v>4</v>
      </c>
      <c r="F27" s="6">
        <v>249849.32</v>
      </c>
      <c r="G27" s="6">
        <v>722563.82</v>
      </c>
      <c r="H27" s="6">
        <v>-90</v>
      </c>
      <c r="I27" s="6">
        <v>0</v>
      </c>
      <c r="J27" s="1" t="s">
        <v>101</v>
      </c>
      <c r="K27" s="69" t="s">
        <v>28</v>
      </c>
      <c r="L27" s="40">
        <v>2</v>
      </c>
      <c r="M27" s="40">
        <v>4</v>
      </c>
      <c r="N27" s="11">
        <v>13</v>
      </c>
      <c r="O27" s="11"/>
      <c r="P27" s="11">
        <v>39</v>
      </c>
      <c r="Q27" s="11"/>
      <c r="R27" s="11">
        <v>3</v>
      </c>
      <c r="S27" s="11">
        <v>25</v>
      </c>
      <c r="T27" s="11">
        <f t="shared" si="14"/>
        <v>4</v>
      </c>
      <c r="U27" s="11"/>
      <c r="V27" s="11">
        <f t="shared" si="15"/>
        <v>39</v>
      </c>
      <c r="W27" s="11">
        <f t="shared" si="16"/>
        <v>4</v>
      </c>
      <c r="X27" s="11" t="s">
        <v>21</v>
      </c>
      <c r="Z27" t="s">
        <v>21</v>
      </c>
      <c r="AB27" t="str">
        <f t="shared" si="6"/>
        <v>UW2a_PL07_0,2,4,13,,39,,3,25,4,,39,4,Bs-weak</v>
      </c>
      <c r="AC27" s="31"/>
      <c r="AD27" s="31"/>
      <c r="AE27" s="31" t="str">
        <f t="shared" si="7"/>
        <v>UW2a_PL07_0,2,4,Bs-weak</v>
      </c>
    </row>
    <row r="28" spans="1:31" x14ac:dyDescent="0.25">
      <c r="A28" s="6" t="s">
        <v>32</v>
      </c>
      <c r="B28" s="6">
        <v>-263.57499999999999</v>
      </c>
      <c r="C28" s="6">
        <v>-259.57499999999999</v>
      </c>
      <c r="D28" s="7" t="s">
        <v>35</v>
      </c>
      <c r="E28" s="7">
        <v>4</v>
      </c>
      <c r="F28" s="6">
        <v>249850.57</v>
      </c>
      <c r="G28" s="6">
        <v>722561.66</v>
      </c>
      <c r="H28" s="6">
        <v>-90</v>
      </c>
      <c r="I28" s="6">
        <v>0</v>
      </c>
      <c r="J28" s="39" t="s">
        <v>93</v>
      </c>
      <c r="K28" s="70" t="s">
        <v>30</v>
      </c>
      <c r="L28" s="41">
        <v>0</v>
      </c>
      <c r="M28" s="42">
        <v>2</v>
      </c>
      <c r="N28" s="22">
        <v>8</v>
      </c>
      <c r="O28" s="22"/>
      <c r="P28" s="22">
        <v>39</v>
      </c>
      <c r="Q28" s="22"/>
      <c r="R28" s="22">
        <v>1</v>
      </c>
      <c r="S28" s="22">
        <v>15</v>
      </c>
      <c r="T28" s="22">
        <f t="shared" si="14"/>
        <v>2</v>
      </c>
      <c r="U28" s="22"/>
      <c r="V28" s="22">
        <f t="shared" si="15"/>
        <v>37</v>
      </c>
      <c r="W28" s="22">
        <f t="shared" si="16"/>
        <v>4</v>
      </c>
      <c r="X28" s="22" t="s">
        <v>25</v>
      </c>
      <c r="Z28" t="s">
        <v>21</v>
      </c>
      <c r="AB28" t="str">
        <f t="shared" si="6"/>
        <v>UW2a_PL04_5,0,2,8,,39,,1,15,2,,37,4,Bs-weak with tuff</v>
      </c>
      <c r="AC28" s="30" t="str">
        <f>_xlfn.CONCAT(J28,",",F28,",",G28,",",B28,",",E28,",",E28,",UW2a_Dummy")</f>
        <v>UW2a_PL04_5,249850.57,722561.66,-263.575,4,4,UW2a_Dummy</v>
      </c>
      <c r="AD28" s="30" t="str">
        <f>_xlfn.CONCAT(J28,",",M28,",",H28,",",I28)</f>
        <v>UW2a_PL04_5,2,-90,0</v>
      </c>
      <c r="AE28" s="30" t="str">
        <f t="shared" si="7"/>
        <v>UW2a_PL04_5,0,2,Bs-weak</v>
      </c>
    </row>
    <row r="29" spans="1:31" ht="15.75" thickBot="1" x14ac:dyDescent="0.3">
      <c r="A29" s="6" t="s">
        <v>32</v>
      </c>
      <c r="B29" s="6">
        <v>-263.57499999999999</v>
      </c>
      <c r="C29" s="6">
        <v>-259.57499999999999</v>
      </c>
      <c r="D29" s="7" t="s">
        <v>35</v>
      </c>
      <c r="E29" s="7">
        <v>4</v>
      </c>
      <c r="F29" s="6">
        <v>249850.57</v>
      </c>
      <c r="G29" s="6">
        <v>722561.66</v>
      </c>
      <c r="H29" s="6">
        <v>-90</v>
      </c>
      <c r="I29" s="6">
        <v>0</v>
      </c>
      <c r="J29" s="39" t="s">
        <v>93</v>
      </c>
      <c r="K29" s="71" t="s">
        <v>30</v>
      </c>
      <c r="L29" s="43">
        <v>2</v>
      </c>
      <c r="M29" s="44">
        <v>4</v>
      </c>
      <c r="N29" s="22">
        <v>13</v>
      </c>
      <c r="O29" s="22"/>
      <c r="P29" s="22">
        <v>39</v>
      </c>
      <c r="Q29" s="22"/>
      <c r="R29" s="22">
        <v>3</v>
      </c>
      <c r="S29" s="22">
        <v>25</v>
      </c>
      <c r="T29" s="22">
        <f t="shared" ref="T29" si="17">IF(S29&lt;5,1,IF(S29&lt;25,2,IF(S29&lt;50,4,IF(S29&lt;100,7,12))))</f>
        <v>4</v>
      </c>
      <c r="U29" s="22"/>
      <c r="V29" s="22">
        <f t="shared" ref="V29" si="18">INT(0.65*P29+T29+5+10-5)</f>
        <v>39</v>
      </c>
      <c r="W29" s="22">
        <f t="shared" ref="W29" si="19">IF(V29&lt;21,5,IF(V29&lt;41,4,IF(V29&lt;61,3,IF(V29&lt;81,2,1))))</f>
        <v>4</v>
      </c>
      <c r="X29" s="22" t="s">
        <v>21</v>
      </c>
      <c r="Z29" t="s">
        <v>21</v>
      </c>
      <c r="AB29" t="str">
        <f t="shared" si="6"/>
        <v>UW2a_PL04_5,2,4,13,,39,,3,25,4,,39,4,Bs-weak</v>
      </c>
      <c r="AC29" s="31"/>
      <c r="AD29" s="31"/>
      <c r="AE29" s="31" t="str">
        <f t="shared" si="7"/>
        <v>UW2a_PL04_5,2,4,Bs-weak</v>
      </c>
    </row>
    <row r="30" spans="1:31" x14ac:dyDescent="0.25">
      <c r="K30" s="67" t="s">
        <v>151</v>
      </c>
    </row>
    <row r="31" spans="1:31" ht="15.75" thickBot="1" x14ac:dyDescent="0.3">
      <c r="A31" s="6" t="s">
        <v>31</v>
      </c>
      <c r="K31" s="67" t="s">
        <v>151</v>
      </c>
    </row>
    <row r="32" spans="1:31" x14ac:dyDescent="0.25">
      <c r="A32" s="6" t="s">
        <v>32</v>
      </c>
      <c r="B32" s="6">
        <v>-269.07499999999999</v>
      </c>
      <c r="C32" s="6">
        <v>-263.57499999999999</v>
      </c>
      <c r="D32" s="7" t="s">
        <v>35</v>
      </c>
      <c r="E32" s="7">
        <v>5.5</v>
      </c>
      <c r="F32" s="6">
        <v>249835.41</v>
      </c>
      <c r="G32" s="6">
        <v>722587.9</v>
      </c>
      <c r="H32" s="6">
        <v>-90</v>
      </c>
      <c r="I32" s="6">
        <v>0</v>
      </c>
      <c r="J32" s="15" t="s">
        <v>95</v>
      </c>
      <c r="K32" s="72" t="s">
        <v>20</v>
      </c>
      <c r="L32" s="100">
        <v>2.8</v>
      </c>
      <c r="M32" s="13">
        <v>5.5</v>
      </c>
      <c r="N32" s="13">
        <v>13</v>
      </c>
      <c r="O32" s="13"/>
      <c r="P32" s="13">
        <v>45</v>
      </c>
      <c r="Q32" s="13"/>
      <c r="R32" s="13">
        <v>4</v>
      </c>
      <c r="S32" s="13">
        <v>70</v>
      </c>
      <c r="T32" s="13">
        <v>7</v>
      </c>
      <c r="U32" s="13"/>
      <c r="V32" s="13">
        <v>46</v>
      </c>
      <c r="W32" s="13">
        <v>3</v>
      </c>
      <c r="X32" s="13" t="s">
        <v>18</v>
      </c>
      <c r="Z32" t="s">
        <v>18</v>
      </c>
      <c r="AB32" t="str">
        <f t="shared" si="6"/>
        <v>UW2b_PL34_8,2.8,5.5,13,,45,,4,70,7,,46,3,Bs-Strong</v>
      </c>
      <c r="AC32" s="30" t="str">
        <f>_xlfn.CONCAT(J32,",",F32,",",G32,",",B32,",",E32,",",E32,",UW2b_Dummy")</f>
        <v>UW2b_PL34_8,249835.41,722587.9,-269.075,5.5,5.5,UW2b_Dummy</v>
      </c>
      <c r="AD32" s="30" t="str">
        <f>_xlfn.CONCAT(J32,",",M32,",",H32,",",I32)</f>
        <v>UW2b_PL34_8,5.5,-90,0</v>
      </c>
      <c r="AE32" s="97" t="str">
        <f t="shared" ref="AE32:AE41" si="20">_xlfn.CONCAT(J32,",",L32,",",M32,",",Z32)</f>
        <v>UW2b_PL34_8,2.8,5.5,Bs-Strong</v>
      </c>
    </row>
    <row r="33" spans="1:31" x14ac:dyDescent="0.25">
      <c r="A33" s="6" t="s">
        <v>32</v>
      </c>
      <c r="B33" s="6">
        <v>-269.07499999999999</v>
      </c>
      <c r="C33" s="6">
        <v>-263.57499999999999</v>
      </c>
      <c r="D33" s="7" t="s">
        <v>35</v>
      </c>
      <c r="E33" s="7">
        <v>5.5</v>
      </c>
      <c r="F33" s="6">
        <v>249835.41</v>
      </c>
      <c r="G33" s="6">
        <v>722587.9</v>
      </c>
      <c r="H33" s="6">
        <v>-90</v>
      </c>
      <c r="I33" s="6">
        <v>0</v>
      </c>
      <c r="J33" s="15" t="s">
        <v>95</v>
      </c>
      <c r="K33" s="72" t="s">
        <v>20</v>
      </c>
      <c r="L33" s="13">
        <v>0.5</v>
      </c>
      <c r="M33" s="100">
        <v>2.8</v>
      </c>
      <c r="N33" s="13">
        <v>13</v>
      </c>
      <c r="O33" s="13"/>
      <c r="P33" s="13">
        <v>46</v>
      </c>
      <c r="Q33" s="13"/>
      <c r="R33" s="13">
        <v>0</v>
      </c>
      <c r="S33" s="13">
        <v>4</v>
      </c>
      <c r="T33" s="13">
        <f t="shared" ref="T33:T35" si="21">IF(S33&lt;5,1,IF(S33&lt;25,2,IF(S33&lt;50,4,IF(S33&lt;100,7,12))))</f>
        <v>1</v>
      </c>
      <c r="U33" s="13"/>
      <c r="V33" s="13">
        <f t="shared" ref="V33:V35" si="22">INT(0.65*P33+T33+5+10-5)</f>
        <v>40</v>
      </c>
      <c r="W33" s="13">
        <f t="shared" ref="W33:W35" si="23">IF(V33&lt;21,5,IF(V33&lt;41,4,IF(V33&lt;61,3,IF(V33&lt;81,2,1))))</f>
        <v>4</v>
      </c>
      <c r="X33" s="13" t="s">
        <v>15</v>
      </c>
      <c r="Z33" t="s">
        <v>15</v>
      </c>
      <c r="AB33" t="str">
        <f>_xlfn.CONCAT(J33,",",L33,",",M33,",",N33,",",O33,",",P33,",",Q33,",",R33,",",S33,",",T33,",",U33,",",V33,",",W33,",",X33)</f>
        <v>UW2b_PL34_8,0.5,2.8,13,,46,,0,4,1,,40,4,Pyr</v>
      </c>
      <c r="AC33" s="33"/>
      <c r="AD33" s="33"/>
      <c r="AE33" s="98" t="str">
        <f t="shared" si="20"/>
        <v>UW2b_PL34_8,0.5,2.8,Pyr</v>
      </c>
    </row>
    <row r="34" spans="1:31" ht="15.75" thickBot="1" x14ac:dyDescent="0.3">
      <c r="A34" s="6" t="s">
        <v>32</v>
      </c>
      <c r="B34" s="6">
        <v>-269.07499999999999</v>
      </c>
      <c r="C34" s="6">
        <v>-263.57499999999999</v>
      </c>
      <c r="D34" s="7" t="s">
        <v>35</v>
      </c>
      <c r="E34" s="7">
        <v>5.5</v>
      </c>
      <c r="F34" s="6">
        <v>249835.41</v>
      </c>
      <c r="G34" s="6">
        <v>722587.9</v>
      </c>
      <c r="H34" s="6">
        <v>-90</v>
      </c>
      <c r="I34" s="6">
        <v>0</v>
      </c>
      <c r="J34" s="15" t="s">
        <v>95</v>
      </c>
      <c r="K34" s="72" t="s">
        <v>20</v>
      </c>
      <c r="L34" s="8">
        <v>0</v>
      </c>
      <c r="M34" s="8">
        <v>0.5</v>
      </c>
      <c r="N34" s="8">
        <v>13</v>
      </c>
      <c r="O34" s="8"/>
      <c r="P34" s="8">
        <v>39</v>
      </c>
      <c r="Q34" s="8"/>
      <c r="R34" s="8">
        <v>3</v>
      </c>
      <c r="S34" s="8">
        <v>25</v>
      </c>
      <c r="T34" s="8">
        <f t="shared" si="21"/>
        <v>4</v>
      </c>
      <c r="U34" s="8"/>
      <c r="V34" s="8">
        <f t="shared" si="22"/>
        <v>39</v>
      </c>
      <c r="W34" s="8">
        <f t="shared" si="23"/>
        <v>4</v>
      </c>
      <c r="X34" s="8" t="s">
        <v>21</v>
      </c>
      <c r="Z34" t="s">
        <v>21</v>
      </c>
      <c r="AB34" t="str">
        <f t="shared" si="6"/>
        <v>UW2b_PL34_8,0,0.5,13,,39,,3,25,4,,39,4,Bs-weak</v>
      </c>
      <c r="AC34" s="31"/>
      <c r="AD34" s="31"/>
      <c r="AE34" s="99" t="str">
        <f t="shared" si="20"/>
        <v>UW2b_PL34_8,0,0.5,Bs-weak</v>
      </c>
    </row>
    <row r="35" spans="1:31" x14ac:dyDescent="0.25">
      <c r="A35" s="6" t="s">
        <v>32</v>
      </c>
      <c r="B35" s="6">
        <v>-269.07499999999999</v>
      </c>
      <c r="C35" s="6">
        <v>-263.57499999999999</v>
      </c>
      <c r="D35" s="7" t="s">
        <v>35</v>
      </c>
      <c r="E35" s="7">
        <v>5.5</v>
      </c>
      <c r="F35" s="6">
        <v>249839.97</v>
      </c>
      <c r="G35" s="6">
        <v>722580.02</v>
      </c>
      <c r="H35" s="6">
        <v>-90</v>
      </c>
      <c r="I35" s="6">
        <v>0</v>
      </c>
      <c r="J35" s="1" t="s">
        <v>96</v>
      </c>
      <c r="K35" s="59" t="s">
        <v>22</v>
      </c>
      <c r="L35" s="21">
        <v>1</v>
      </c>
      <c r="M35" s="21">
        <v>5.5</v>
      </c>
      <c r="N35" s="21">
        <v>13</v>
      </c>
      <c r="O35" s="21"/>
      <c r="P35" s="21">
        <v>45</v>
      </c>
      <c r="Q35" s="21"/>
      <c r="R35" s="21">
        <v>4</v>
      </c>
      <c r="S35" s="21">
        <v>70</v>
      </c>
      <c r="T35" s="21">
        <f t="shared" si="21"/>
        <v>7</v>
      </c>
      <c r="U35" s="21"/>
      <c r="V35" s="21">
        <f t="shared" si="22"/>
        <v>46</v>
      </c>
      <c r="W35" s="21">
        <f t="shared" si="23"/>
        <v>3</v>
      </c>
      <c r="X35" s="21" t="s">
        <v>18</v>
      </c>
      <c r="Z35" t="s">
        <v>18</v>
      </c>
      <c r="AB35" t="str">
        <f t="shared" si="6"/>
        <v>UW2b_PL25_7,1,5.5,13,,45,,4,70,7,,46,3,Bs-Strong</v>
      </c>
      <c r="AC35" s="30" t="str">
        <f>_xlfn.CONCAT(J35,",",F35,",",G35,",",B35,",",E35,",",E35,",UW2b_Dummy")</f>
        <v>UW2b_PL25_7,249839.97,722580.02,-269.075,5.5,5.5,UW2b_Dummy</v>
      </c>
      <c r="AD35" s="30" t="str">
        <f>_xlfn.CONCAT(J35,",",M35,",",H35,",",I35)</f>
        <v>UW2b_PL25_7,5.5,-90,0</v>
      </c>
      <c r="AE35" s="30" t="str">
        <f t="shared" si="20"/>
        <v>UW2b_PL25_7,1,5.5,Bs-Strong</v>
      </c>
    </row>
    <row r="36" spans="1:31" ht="15.75" thickBot="1" x14ac:dyDescent="0.3">
      <c r="A36" s="6" t="s">
        <v>32</v>
      </c>
      <c r="B36" s="6">
        <v>-269.07499999999999</v>
      </c>
      <c r="C36" s="6">
        <v>-263.57499999999999</v>
      </c>
      <c r="D36" s="7" t="s">
        <v>35</v>
      </c>
      <c r="E36" s="7">
        <v>5.5</v>
      </c>
      <c r="F36" s="6">
        <v>249839.97</v>
      </c>
      <c r="G36" s="6">
        <v>722580.02</v>
      </c>
      <c r="H36" s="6">
        <v>-90</v>
      </c>
      <c r="I36" s="6">
        <v>0</v>
      </c>
      <c r="J36" s="1" t="s">
        <v>96</v>
      </c>
      <c r="K36" s="59" t="s">
        <v>22</v>
      </c>
      <c r="L36" s="21">
        <v>0</v>
      </c>
      <c r="M36" s="21">
        <v>1</v>
      </c>
      <c r="N36" s="20">
        <v>13</v>
      </c>
      <c r="O36" s="20"/>
      <c r="P36" s="20">
        <v>46</v>
      </c>
      <c r="Q36" s="20"/>
      <c r="R36" s="20">
        <v>0</v>
      </c>
      <c r="S36" s="20">
        <v>4</v>
      </c>
      <c r="T36" s="20">
        <f t="shared" ref="T36:T38" si="24">IF(S36&lt;5,1,IF(S36&lt;25,2,IF(S36&lt;50,4,IF(S36&lt;100,7,12))))</f>
        <v>1</v>
      </c>
      <c r="U36" s="20"/>
      <c r="V36" s="20">
        <f t="shared" ref="V36:V38" si="25">INT(0.65*P36+T36+5+10-5)</f>
        <v>40</v>
      </c>
      <c r="W36" s="20">
        <f t="shared" ref="W36:W38" si="26">IF(V36&lt;21,5,IF(V36&lt;41,4,IF(V36&lt;61,3,IF(V36&lt;81,2,1))))</f>
        <v>4</v>
      </c>
      <c r="X36" s="20" t="s">
        <v>15</v>
      </c>
      <c r="Z36" t="s">
        <v>15</v>
      </c>
      <c r="AB36" t="str">
        <f t="shared" si="6"/>
        <v>UW2b_PL25_7,0,1,13,,46,,0,4,1,,40,4,Pyr</v>
      </c>
      <c r="AC36" s="31"/>
      <c r="AD36" s="31"/>
      <c r="AE36" s="31" t="str">
        <f t="shared" si="20"/>
        <v>UW2b_PL25_7,0,1,Pyr</v>
      </c>
    </row>
    <row r="37" spans="1:31" ht="15.75" thickBot="1" x14ac:dyDescent="0.3">
      <c r="A37" s="6" t="s">
        <v>32</v>
      </c>
      <c r="B37" s="6">
        <v>-269.07499999999999</v>
      </c>
      <c r="C37" s="6">
        <v>-263.57499999999999</v>
      </c>
      <c r="D37" s="7" t="s">
        <v>35</v>
      </c>
      <c r="E37" s="7">
        <v>5.5</v>
      </c>
      <c r="F37" s="6">
        <v>249843.21</v>
      </c>
      <c r="G37" s="6">
        <v>722574.4</v>
      </c>
      <c r="H37" s="6">
        <v>-90</v>
      </c>
      <c r="I37" s="6">
        <v>0</v>
      </c>
      <c r="J37" s="1" t="s">
        <v>97</v>
      </c>
      <c r="K37" s="73" t="s">
        <v>24</v>
      </c>
      <c r="L37" s="19">
        <v>0</v>
      </c>
      <c r="M37" s="19">
        <v>5.5</v>
      </c>
      <c r="N37" s="19">
        <v>13</v>
      </c>
      <c r="O37" s="19"/>
      <c r="P37" s="19">
        <v>39</v>
      </c>
      <c r="Q37" s="19"/>
      <c r="R37" s="19">
        <v>3</v>
      </c>
      <c r="S37" s="19">
        <v>25</v>
      </c>
      <c r="T37" s="19">
        <f t="shared" si="24"/>
        <v>4</v>
      </c>
      <c r="U37" s="19"/>
      <c r="V37" s="19">
        <f t="shared" si="25"/>
        <v>39</v>
      </c>
      <c r="W37" s="19">
        <f t="shared" si="26"/>
        <v>4</v>
      </c>
      <c r="X37" s="19" t="s">
        <v>21</v>
      </c>
      <c r="Z37" t="s">
        <v>21</v>
      </c>
      <c r="AB37" t="str">
        <f t="shared" si="6"/>
        <v>UW2b_PL19_2,0,5.5,13,,39,,3,25,4,,39,4,Bs-weak</v>
      </c>
      <c r="AC37" s="32" t="str">
        <f>_xlfn.CONCAT(J37,",",F37,",",G37,",",B37,",",E37,",",E37,",UW2b_Dummy")</f>
        <v>UW2b_PL19_2,249843.21,722574.4,-269.075,5.5,5.5,UW2b_Dummy</v>
      </c>
      <c r="AD37" s="32" t="str">
        <f t="shared" ref="AD37:AD41" si="27">_xlfn.CONCAT(J37,",",M37,",",H37,",",I37)</f>
        <v>UW2b_PL19_2,5.5,-90,0</v>
      </c>
      <c r="AE37" s="32" t="str">
        <f t="shared" si="20"/>
        <v>UW2b_PL19_2,0,5.5,Bs-weak</v>
      </c>
    </row>
    <row r="38" spans="1:31" ht="15.75" thickBot="1" x14ac:dyDescent="0.3">
      <c r="A38" s="6" t="s">
        <v>32</v>
      </c>
      <c r="B38" s="6">
        <v>-269.07499999999999</v>
      </c>
      <c r="C38" s="6">
        <v>-263.57499999999999</v>
      </c>
      <c r="D38" s="7" t="s">
        <v>35</v>
      </c>
      <c r="E38" s="7">
        <v>5.5</v>
      </c>
      <c r="F38" s="6">
        <v>249846.26</v>
      </c>
      <c r="G38" s="6">
        <v>722569.11</v>
      </c>
      <c r="H38" s="6">
        <v>-90</v>
      </c>
      <c r="I38" s="6">
        <v>0</v>
      </c>
      <c r="J38" s="1" t="s">
        <v>98</v>
      </c>
      <c r="K38" s="66" t="s">
        <v>26</v>
      </c>
      <c r="L38" s="17">
        <v>0</v>
      </c>
      <c r="M38" s="17">
        <v>5.5</v>
      </c>
      <c r="N38" s="17">
        <v>13</v>
      </c>
      <c r="O38" s="17"/>
      <c r="P38" s="17">
        <v>45</v>
      </c>
      <c r="Q38" s="17"/>
      <c r="R38" s="17">
        <v>4</v>
      </c>
      <c r="S38" s="17">
        <v>70</v>
      </c>
      <c r="T38" s="17">
        <f t="shared" si="24"/>
        <v>7</v>
      </c>
      <c r="U38" s="17"/>
      <c r="V38" s="17">
        <f t="shared" si="25"/>
        <v>46</v>
      </c>
      <c r="W38" s="17">
        <f t="shared" si="26"/>
        <v>3</v>
      </c>
      <c r="X38" s="17" t="s">
        <v>18</v>
      </c>
      <c r="Z38" t="s">
        <v>18</v>
      </c>
      <c r="AB38" t="str">
        <f t="shared" si="6"/>
        <v>UW2b_PL13_1,0,5.5,13,,45,,4,70,7,,46,3,Bs-Strong</v>
      </c>
      <c r="AC38" s="32" t="str">
        <f>_xlfn.CONCAT(J38,",",F38,",",G38,",",B38,",",E38,",",E38,",UW2b_Dummy")</f>
        <v>UW2b_PL13_1,249846.26,722569.11,-269.075,5.5,5.5,UW2b_Dummy</v>
      </c>
      <c r="AD38" s="32" t="str">
        <f t="shared" si="27"/>
        <v>UW2b_PL13_1,5.5,-90,0</v>
      </c>
      <c r="AE38" s="32" t="str">
        <f t="shared" si="20"/>
        <v>UW2b_PL13_1,0,5.5,Bs-Strong</v>
      </c>
    </row>
    <row r="39" spans="1:31" ht="15.75" thickBot="1" x14ac:dyDescent="0.3">
      <c r="A39" s="6" t="s">
        <v>32</v>
      </c>
      <c r="B39" s="6">
        <v>-269.07499999999999</v>
      </c>
      <c r="C39" s="6">
        <v>-263.57499999999999</v>
      </c>
      <c r="D39" s="7" t="s">
        <v>35</v>
      </c>
      <c r="E39" s="7">
        <v>5.5</v>
      </c>
      <c r="F39" s="6">
        <v>249849.07</v>
      </c>
      <c r="G39" s="6">
        <v>722564.26</v>
      </c>
      <c r="H39" s="6">
        <v>-90</v>
      </c>
      <c r="I39" s="6">
        <v>0</v>
      </c>
      <c r="J39" s="27" t="s">
        <v>99</v>
      </c>
      <c r="K39" s="74" t="s">
        <v>36</v>
      </c>
      <c r="L39" s="16">
        <v>0</v>
      </c>
      <c r="M39" s="16">
        <v>5.5</v>
      </c>
      <c r="N39" s="16">
        <v>8</v>
      </c>
      <c r="O39" s="16"/>
      <c r="P39" s="16">
        <v>35</v>
      </c>
      <c r="Q39" s="16"/>
      <c r="R39" s="16">
        <v>2</v>
      </c>
      <c r="S39" s="16">
        <v>15</v>
      </c>
      <c r="T39" s="16">
        <f>IF(S39&lt;5,1,IF(S39&lt;25,2,IF(S39&lt;50,4,IF(S39&lt;100,7,12))))</f>
        <v>2</v>
      </c>
      <c r="U39" s="16"/>
      <c r="V39" s="16">
        <f>INT(0.65*P39+T39+5+10-5)</f>
        <v>34</v>
      </c>
      <c r="W39" s="16">
        <f>IF(V39&lt;21,5,IF(V39&lt;41,4,IF(V39&lt;61,3,IF(V39&lt;81,2,1))))</f>
        <v>4</v>
      </c>
      <c r="X39" s="16" t="s">
        <v>34</v>
      </c>
      <c r="Z39" t="s">
        <v>21</v>
      </c>
      <c r="AB39" t="str">
        <f t="shared" si="6"/>
        <v>UW2b_PL07_5,0,5.5,8,,35,,2,15,2,,34,4,Bs-Amygdaloidal</v>
      </c>
      <c r="AC39" s="32" t="str">
        <f>_xlfn.CONCAT(J39,",",F39,",",G39,",",B39,",",E39,",",E39,",UW2b_Dummy")</f>
        <v>UW2b_PL07_5,249849.07,722564.26,-269.075,5.5,5.5,UW2b_Dummy</v>
      </c>
      <c r="AD39" s="32" t="str">
        <f t="shared" si="27"/>
        <v>UW2b_PL07_5,5.5,-90,0</v>
      </c>
      <c r="AE39" s="32" t="str">
        <f t="shared" si="20"/>
        <v>UW2b_PL07_5,0,5.5,Bs-weak</v>
      </c>
    </row>
    <row r="40" spans="1:31" ht="15.75" thickBot="1" x14ac:dyDescent="0.3">
      <c r="A40" s="6" t="s">
        <v>32</v>
      </c>
      <c r="B40" s="6">
        <v>-269.07499999999999</v>
      </c>
      <c r="C40" s="6">
        <v>-263.57499999999999</v>
      </c>
      <c r="D40" s="7" t="s">
        <v>35</v>
      </c>
      <c r="E40" s="7">
        <v>5.5</v>
      </c>
      <c r="F40" s="6">
        <v>249850.57</v>
      </c>
      <c r="G40" s="6">
        <v>722561.66</v>
      </c>
      <c r="H40" s="6">
        <v>-90</v>
      </c>
      <c r="I40" s="6">
        <v>0</v>
      </c>
      <c r="J40" s="1" t="s">
        <v>100</v>
      </c>
      <c r="K40" s="75" t="s">
        <v>30</v>
      </c>
      <c r="L40" s="15">
        <v>0</v>
      </c>
      <c r="M40" s="15">
        <v>5.5</v>
      </c>
      <c r="N40" s="15">
        <v>8</v>
      </c>
      <c r="O40" s="15"/>
      <c r="P40" s="15">
        <v>35</v>
      </c>
      <c r="Q40" s="15"/>
      <c r="R40" s="15">
        <v>2</v>
      </c>
      <c r="S40" s="15">
        <v>15</v>
      </c>
      <c r="T40" s="15">
        <f>IF(S40&lt;5,1,IF(S40&lt;25,2,IF(S40&lt;50,4,IF(S40&lt;100,7,12))))</f>
        <v>2</v>
      </c>
      <c r="U40" s="15"/>
      <c r="V40" s="15">
        <f>INT(0.65*P40+T40+5+10-5)</f>
        <v>34</v>
      </c>
      <c r="W40" s="15">
        <f>IF(V40&lt;21,5,IF(V40&lt;41,4,IF(V40&lt;61,3,IF(V40&lt;81,2,1))))</f>
        <v>4</v>
      </c>
      <c r="X40" s="15" t="s">
        <v>34</v>
      </c>
      <c r="Z40" t="s">
        <v>21</v>
      </c>
      <c r="AB40" t="str">
        <f t="shared" si="6"/>
        <v>UW2b_PL04_5,0,5.5,8,,35,,2,15,2,,34,4,Bs-Amygdaloidal</v>
      </c>
      <c r="AC40" s="32" t="str">
        <f>_xlfn.CONCAT(J40,",",F40,",",G40,",",B40,",",E40,",",E40,",UW2b_Dummy")</f>
        <v>UW2b_PL04_5,249850.57,722561.66,-269.075,5.5,5.5,UW2b_Dummy</v>
      </c>
      <c r="AD40" s="32" t="str">
        <f t="shared" si="27"/>
        <v>UW2b_PL04_5,5.5,-90,0</v>
      </c>
      <c r="AE40" s="32" t="str">
        <f t="shared" si="20"/>
        <v>UW2b_PL04_5,0,5.5,Bs-weak</v>
      </c>
    </row>
    <row r="41" spans="1:31" ht="15.75" thickBot="1" x14ac:dyDescent="0.3">
      <c r="A41" s="6" t="s">
        <v>32</v>
      </c>
      <c r="B41" s="6">
        <v>-269.07499999999999</v>
      </c>
      <c r="C41" s="6">
        <v>-263.57499999999999</v>
      </c>
      <c r="D41" s="25" t="s">
        <v>45</v>
      </c>
      <c r="E41" s="7">
        <v>5.5</v>
      </c>
      <c r="F41" s="6">
        <v>249857.31599999999</v>
      </c>
      <c r="G41" s="6">
        <v>722549.97</v>
      </c>
      <c r="H41" s="6">
        <v>-90</v>
      </c>
      <c r="I41" s="6">
        <v>0</v>
      </c>
      <c r="J41" s="27" t="s">
        <v>94</v>
      </c>
      <c r="K41" s="76" t="s">
        <v>37</v>
      </c>
      <c r="L41" s="10">
        <v>0</v>
      </c>
      <c r="M41" s="10">
        <v>5.5</v>
      </c>
      <c r="N41" s="10">
        <v>8</v>
      </c>
      <c r="O41" s="10"/>
      <c r="P41" s="10">
        <v>35</v>
      </c>
      <c r="Q41" s="10"/>
      <c r="R41" s="10">
        <v>2</v>
      </c>
      <c r="S41" s="10">
        <v>15</v>
      </c>
      <c r="T41" s="10">
        <f>IF(S41&lt;5,1,IF(S41&lt;25,2,IF(S41&lt;50,4,IF(S41&lt;100,7,12))))</f>
        <v>2</v>
      </c>
      <c r="U41" s="10"/>
      <c r="V41" s="10">
        <f>INT(0.65*P41+T41+5+10-5)</f>
        <v>34</v>
      </c>
      <c r="W41" s="10">
        <f>IF(V41&lt;21,5,IF(V41&lt;41,4,IF(V41&lt;61,3,IF(V41&lt;81,2,1))))</f>
        <v>4</v>
      </c>
      <c r="X41" s="10" t="s">
        <v>34</v>
      </c>
      <c r="Z41" t="s">
        <v>21</v>
      </c>
      <c r="AB41" t="str">
        <f t="shared" si="6"/>
        <v>UW2b_PR09_0,0,5.5,8,,35,,2,15,2,,34,4,Bs-Amygdaloidal</v>
      </c>
      <c r="AC41" s="32" t="str">
        <f>_xlfn.CONCAT(J41,",",F41,",",G41,",",B41,",",E41,",",E41,",UW2b_Dummy")</f>
        <v>UW2b_PR09_0,249857.316,722549.97,-269.075,5.5,5.5,UW2b_Dummy</v>
      </c>
      <c r="AD41" s="32" t="str">
        <f t="shared" si="27"/>
        <v>UW2b_PR09_0,5.5,-90,0</v>
      </c>
      <c r="AE41" s="32" t="str">
        <f t="shared" si="20"/>
        <v>UW2b_PR09_0,0,5.5,Bs-weak</v>
      </c>
    </row>
    <row r="42" spans="1:31" x14ac:dyDescent="0.25">
      <c r="K42" s="67" t="s">
        <v>151</v>
      </c>
    </row>
    <row r="43" spans="1:31" x14ac:dyDescent="0.25">
      <c r="K43" s="67" t="s">
        <v>151</v>
      </c>
    </row>
    <row r="44" spans="1:31" x14ac:dyDescent="0.25">
      <c r="K44" s="67" t="s">
        <v>151</v>
      </c>
    </row>
    <row r="45" spans="1:31" ht="15.75" thickBot="1" x14ac:dyDescent="0.3">
      <c r="A45" s="6" t="s">
        <v>39</v>
      </c>
      <c r="K45" s="67" t="s">
        <v>151</v>
      </c>
    </row>
    <row r="46" spans="1:31" ht="15.75" thickBot="1" x14ac:dyDescent="0.3">
      <c r="A46" s="6" t="s">
        <v>44</v>
      </c>
      <c r="B46" s="6">
        <v>-269.07499999999999</v>
      </c>
      <c r="C46" s="6">
        <v>-259.57499999999999</v>
      </c>
      <c r="D46" s="25" t="s">
        <v>45</v>
      </c>
      <c r="E46" s="25">
        <v>9.5</v>
      </c>
      <c r="F46" s="6">
        <v>249877.51</v>
      </c>
      <c r="G46" s="6">
        <v>722516.47999999998</v>
      </c>
      <c r="H46" s="6">
        <v>-90</v>
      </c>
      <c r="I46" s="6">
        <v>0</v>
      </c>
      <c r="J46" s="1" t="s">
        <v>81</v>
      </c>
      <c r="K46" s="64" t="s">
        <v>17</v>
      </c>
      <c r="L46" s="10">
        <v>0</v>
      </c>
      <c r="M46" s="10">
        <v>9.5</v>
      </c>
      <c r="N46" s="10">
        <v>8</v>
      </c>
      <c r="O46" s="10"/>
      <c r="P46" s="10">
        <v>30</v>
      </c>
      <c r="Q46" s="10"/>
      <c r="R46" s="10">
        <v>1</v>
      </c>
      <c r="S46" s="10">
        <v>10</v>
      </c>
      <c r="T46" s="10">
        <f t="shared" ref="T46" si="28">IF(S46&lt;5,1,IF(S46&lt;25,2,IF(S46&lt;50,4,IF(S46&lt;100,7,12))))</f>
        <v>2</v>
      </c>
      <c r="U46" s="10"/>
      <c r="V46" s="10">
        <f t="shared" ref="V46" si="29">INT(0.65*P46+T46+5+10-5)</f>
        <v>31</v>
      </c>
      <c r="W46" s="10">
        <f t="shared" ref="W46" si="30">IF(V46&lt;21,5,IF(V46&lt;41,4,IF(V46&lt;61,3,IF(V46&lt;81,2,1))))</f>
        <v>4</v>
      </c>
      <c r="X46" s="10" t="s">
        <v>5</v>
      </c>
      <c r="Z46" t="s">
        <v>21</v>
      </c>
      <c r="AB46" t="str">
        <f t="shared" ref="AB46:AB67" si="31">_xlfn.CONCAT(J46,",",L46,",",M46,",",N46,",",O46,",",P46,",",Q46,",",R46,",",S46,",",T46,",",U46,",",V46,",",W46,",",X46)</f>
        <v>UW2_PR48_1,0,9.5,8,,30,,1,10,2,,31,4,Bs-weak with tuff - disintegrate</v>
      </c>
      <c r="AC46" s="32" t="str">
        <f>_xlfn.CONCAT(J46,",",F46,",",G46,",",B46,",",E46,",",E46,",UW2_Dummy")</f>
        <v>UW2_PR48_1,249877.51,722516.48,-269.075,9.5,9.5,UW2_Dummy</v>
      </c>
      <c r="AD46" s="32" t="str">
        <f t="shared" ref="AD46:AD48" si="32">_xlfn.CONCAT(J46,",",M46,",",H46,",",I46)</f>
        <v>UW2_PR48_1,9.5,-90,0</v>
      </c>
      <c r="AE46" s="32" t="str">
        <f t="shared" ref="AE46:AE54" si="33">_xlfn.CONCAT(J46,",",L46,",",M46,",",Z46)</f>
        <v>UW2_PR48_1,0,9.5,Bs-weak</v>
      </c>
    </row>
    <row r="47" spans="1:31" ht="15.75" thickBot="1" x14ac:dyDescent="0.3">
      <c r="A47" s="6" t="s">
        <v>44</v>
      </c>
      <c r="B47" s="6">
        <v>-269.07499999999999</v>
      </c>
      <c r="C47" s="6">
        <v>-259.57499999999999</v>
      </c>
      <c r="D47" s="25" t="s">
        <v>45</v>
      </c>
      <c r="E47" s="25">
        <v>9.5</v>
      </c>
      <c r="F47" s="6">
        <v>249881.94</v>
      </c>
      <c r="G47" s="6">
        <v>722508.82</v>
      </c>
      <c r="H47" s="6">
        <v>-90</v>
      </c>
      <c r="I47" s="6">
        <v>0</v>
      </c>
      <c r="J47" s="27" t="s">
        <v>80</v>
      </c>
      <c r="K47" s="77" t="s">
        <v>40</v>
      </c>
      <c r="L47" s="18">
        <v>0</v>
      </c>
      <c r="M47" s="18">
        <v>9.5</v>
      </c>
      <c r="N47" s="18">
        <v>8</v>
      </c>
      <c r="O47" s="18"/>
      <c r="P47" s="18">
        <v>21</v>
      </c>
      <c r="Q47" s="18"/>
      <c r="R47" s="18">
        <v>1</v>
      </c>
      <c r="S47" s="18">
        <v>10</v>
      </c>
      <c r="T47" s="18">
        <f t="shared" ref="T47" si="34">IF(S47&lt;5,1,IF(S47&lt;25,2,IF(S47&lt;50,4,IF(S47&lt;100,7,12))))</f>
        <v>2</v>
      </c>
      <c r="U47" s="18"/>
      <c r="V47" s="18">
        <f t="shared" ref="V47" si="35">INT(0.65*P47+T47+5+10-5)</f>
        <v>25</v>
      </c>
      <c r="W47" s="18">
        <f t="shared" ref="W47" si="36">IF(V47&lt;21,5,IF(V47&lt;41,4,IF(V47&lt;61,3,IF(V47&lt;81,2,1))))</f>
        <v>4</v>
      </c>
      <c r="X47" s="18" t="s">
        <v>5</v>
      </c>
      <c r="Z47" t="s">
        <v>21</v>
      </c>
      <c r="AB47" t="str">
        <f t="shared" si="31"/>
        <v>UW2_PR56_95,0,9.5,8,,21,,1,10,2,,25,4,Bs-weak with tuff - disintegrate</v>
      </c>
      <c r="AC47" s="32" t="str">
        <f>_xlfn.CONCAT(J47,",",F47,",",G47,",",B47,",",E47,",",E47,",UW2_Dummy")</f>
        <v>UW2_PR56_95,249881.94,722508.82,-269.075,9.5,9.5,UW2_Dummy</v>
      </c>
      <c r="AD47" s="32" t="str">
        <f t="shared" si="32"/>
        <v>UW2_PR56_95,9.5,-90,0</v>
      </c>
      <c r="AE47" s="32" t="str">
        <f t="shared" si="33"/>
        <v>UW2_PR56_95,0,9.5,Bs-weak</v>
      </c>
    </row>
    <row r="48" spans="1:31" x14ac:dyDescent="0.25">
      <c r="A48" s="6" t="s">
        <v>44</v>
      </c>
      <c r="B48" s="6">
        <v>-269.07499999999999</v>
      </c>
      <c r="C48" s="6">
        <v>-259.57499999999999</v>
      </c>
      <c r="D48" s="25" t="s">
        <v>45</v>
      </c>
      <c r="E48" s="25">
        <v>9.5</v>
      </c>
      <c r="F48" s="6">
        <v>249869.32</v>
      </c>
      <c r="G48" s="6">
        <v>722529.19</v>
      </c>
      <c r="H48" s="6">
        <v>-90</v>
      </c>
      <c r="I48" s="6">
        <v>0</v>
      </c>
      <c r="J48" s="27" t="s">
        <v>79</v>
      </c>
      <c r="K48" s="78" t="s">
        <v>41</v>
      </c>
      <c r="L48" s="34">
        <v>3</v>
      </c>
      <c r="M48" s="35">
        <v>9.5</v>
      </c>
      <c r="N48" s="13">
        <v>8</v>
      </c>
      <c r="O48" s="13"/>
      <c r="P48" s="13">
        <v>21</v>
      </c>
      <c r="Q48" s="13"/>
      <c r="R48" s="13">
        <v>1</v>
      </c>
      <c r="S48" s="13">
        <v>10</v>
      </c>
      <c r="T48" s="13">
        <f t="shared" ref="T48:T49" si="37">IF(S48&lt;5,1,IF(S48&lt;25,2,IF(S48&lt;50,4,IF(S48&lt;100,7,12))))</f>
        <v>2</v>
      </c>
      <c r="U48" s="13"/>
      <c r="V48" s="13">
        <f t="shared" ref="V48:V49" si="38">INT(0.65*P48+T48+5+10-5)</f>
        <v>25</v>
      </c>
      <c r="W48" s="13">
        <f t="shared" ref="W48:W49" si="39">IF(V48&lt;21,5,IF(V48&lt;41,4,IF(V48&lt;61,3,IF(V48&lt;81,2,1))))</f>
        <v>4</v>
      </c>
      <c r="X48" s="13" t="s">
        <v>5</v>
      </c>
      <c r="Z48" t="s">
        <v>21</v>
      </c>
      <c r="AB48" t="str">
        <f t="shared" si="31"/>
        <v>UW2_PR33_0,3,9.5,8,,21,,1,10,2,,25,4,Bs-weak with tuff - disintegrate</v>
      </c>
      <c r="AC48" s="30" t="str">
        <f>_xlfn.CONCAT(J48,",",F48,",",G48,",",B48,",",E48,",",E48,",UW2_Dummy")</f>
        <v>UW2_PR33_0,249869.32,722529.19,-269.075,9.5,9.5,UW2_Dummy</v>
      </c>
      <c r="AD48" s="30" t="str">
        <f t="shared" si="32"/>
        <v>UW2_PR33_0,9.5,-90,0</v>
      </c>
      <c r="AE48" s="30" t="str">
        <f t="shared" si="33"/>
        <v>UW2_PR33_0,3,9.5,Bs-weak</v>
      </c>
    </row>
    <row r="49" spans="1:31" x14ac:dyDescent="0.25">
      <c r="A49" s="6" t="s">
        <v>44</v>
      </c>
      <c r="B49" s="6">
        <v>-269.07499999999999</v>
      </c>
      <c r="C49" s="6">
        <v>-259.57499999999999</v>
      </c>
      <c r="D49" s="25" t="s">
        <v>45</v>
      </c>
      <c r="E49" s="25">
        <v>9.5</v>
      </c>
      <c r="F49" s="6">
        <v>249869.32</v>
      </c>
      <c r="G49" s="6">
        <v>722529.19</v>
      </c>
      <c r="H49" s="6">
        <v>-90</v>
      </c>
      <c r="I49" s="6">
        <v>0</v>
      </c>
      <c r="J49" s="27" t="s">
        <v>79</v>
      </c>
      <c r="K49" s="79" t="s">
        <v>41</v>
      </c>
      <c r="L49" s="8">
        <v>1</v>
      </c>
      <c r="M49" s="36">
        <v>3</v>
      </c>
      <c r="N49" s="13">
        <v>13</v>
      </c>
      <c r="O49" s="13"/>
      <c r="P49" s="13">
        <v>46</v>
      </c>
      <c r="Q49" s="13"/>
      <c r="R49" s="13">
        <v>0</v>
      </c>
      <c r="S49" s="13">
        <v>4</v>
      </c>
      <c r="T49" s="13">
        <f t="shared" si="37"/>
        <v>1</v>
      </c>
      <c r="U49" s="13"/>
      <c r="V49" s="13">
        <f t="shared" si="38"/>
        <v>40</v>
      </c>
      <c r="W49" s="13">
        <f t="shared" si="39"/>
        <v>4</v>
      </c>
      <c r="X49" s="13" t="s">
        <v>15</v>
      </c>
      <c r="Z49" t="s">
        <v>15</v>
      </c>
      <c r="AB49" t="str">
        <f t="shared" si="31"/>
        <v>UW2_PR33_0,1,3,13,,46,,0,4,1,,40,4,Pyr</v>
      </c>
      <c r="AC49" s="33"/>
      <c r="AD49" s="33"/>
      <c r="AE49" s="33" t="str">
        <f t="shared" si="33"/>
        <v>UW2_PR33_0,1,3,Pyr</v>
      </c>
    </row>
    <row r="50" spans="1:31" ht="15.75" thickBot="1" x14ac:dyDescent="0.3">
      <c r="A50" s="6" t="s">
        <v>44</v>
      </c>
      <c r="B50" s="6">
        <v>-269.07499999999999</v>
      </c>
      <c r="C50" s="6">
        <v>-259.57499999999999</v>
      </c>
      <c r="D50" s="25" t="s">
        <v>45</v>
      </c>
      <c r="E50" s="25">
        <v>9.5</v>
      </c>
      <c r="F50" s="6">
        <v>249869.32</v>
      </c>
      <c r="G50" s="6">
        <v>722529.19</v>
      </c>
      <c r="H50" s="6">
        <v>-90</v>
      </c>
      <c r="I50" s="6">
        <v>0</v>
      </c>
      <c r="J50" s="27" t="s">
        <v>79</v>
      </c>
      <c r="K50" s="80" t="s">
        <v>41</v>
      </c>
      <c r="L50" s="37">
        <v>0</v>
      </c>
      <c r="M50" s="38">
        <v>1</v>
      </c>
      <c r="N50" s="13">
        <v>8</v>
      </c>
      <c r="O50" s="13"/>
      <c r="P50" s="13">
        <v>21</v>
      </c>
      <c r="Q50" s="13"/>
      <c r="R50" s="13">
        <v>1</v>
      </c>
      <c r="S50" s="13">
        <v>10</v>
      </c>
      <c r="T50" s="13">
        <f t="shared" ref="T50" si="40">IF(S50&lt;5,1,IF(S50&lt;25,2,IF(S50&lt;50,4,IF(S50&lt;100,7,12))))</f>
        <v>2</v>
      </c>
      <c r="U50" s="13"/>
      <c r="V50" s="13">
        <f t="shared" ref="V50" si="41">INT(0.65*P50+T50+5+10-5)</f>
        <v>25</v>
      </c>
      <c r="W50" s="13">
        <f t="shared" ref="W50" si="42">IF(V50&lt;21,5,IF(V50&lt;41,4,IF(V50&lt;61,3,IF(V50&lt;81,2,1))))</f>
        <v>4</v>
      </c>
      <c r="X50" s="13" t="s">
        <v>5</v>
      </c>
      <c r="Z50" t="s">
        <v>21</v>
      </c>
      <c r="AB50" t="str">
        <f t="shared" si="31"/>
        <v>UW2_PR33_0,0,1,8,,21,,1,10,2,,25,4,Bs-weak with tuff - disintegrate</v>
      </c>
      <c r="AC50" s="31"/>
      <c r="AD50" s="31"/>
      <c r="AE50" s="31" t="str">
        <f t="shared" si="33"/>
        <v>UW2_PR33_0,0,1,Bs-weak</v>
      </c>
    </row>
    <row r="51" spans="1:31" x14ac:dyDescent="0.25">
      <c r="A51" s="6" t="s">
        <v>44</v>
      </c>
      <c r="B51" s="6">
        <v>-269.07499999999999</v>
      </c>
      <c r="C51" s="6">
        <v>-259.57499999999999</v>
      </c>
      <c r="D51" s="25" t="s">
        <v>45</v>
      </c>
      <c r="E51" s="25">
        <v>9.5</v>
      </c>
      <c r="F51" s="6">
        <v>249862.57</v>
      </c>
      <c r="G51" s="6">
        <v>722540.88</v>
      </c>
      <c r="H51" s="6">
        <v>-90</v>
      </c>
      <c r="I51" s="6">
        <v>0</v>
      </c>
      <c r="J51" s="27" t="s">
        <v>78</v>
      </c>
      <c r="K51" s="81" t="s">
        <v>42</v>
      </c>
      <c r="L51" s="15">
        <v>6</v>
      </c>
      <c r="M51" s="15">
        <v>9.5</v>
      </c>
      <c r="N51" s="15">
        <v>8</v>
      </c>
      <c r="O51" s="15"/>
      <c r="P51" s="15">
        <v>35</v>
      </c>
      <c r="Q51" s="15"/>
      <c r="R51" s="15">
        <v>2</v>
      </c>
      <c r="S51" s="15">
        <v>15</v>
      </c>
      <c r="T51" s="15">
        <v>2</v>
      </c>
      <c r="U51" s="15"/>
      <c r="V51" s="15">
        <v>34</v>
      </c>
      <c r="W51" s="15">
        <v>4</v>
      </c>
      <c r="X51" s="15" t="s">
        <v>34</v>
      </c>
      <c r="Z51" t="s">
        <v>21</v>
      </c>
      <c r="AB51" t="str">
        <f t="shared" si="31"/>
        <v>UW2_PR19_5,6,9.5,8,,35,,2,15,2,,34,4,Bs-Amygdaloidal</v>
      </c>
      <c r="AC51" s="30" t="str">
        <f>_xlfn.CONCAT(J51,",",F51,",",G51,",",B51,",",E51,",",E51,",UW2_Dummy")</f>
        <v>UW2_PR19_5,249862.57,722540.88,-269.075,9.5,9.5,UW2_Dummy</v>
      </c>
      <c r="AD51" s="30" t="str">
        <f>_xlfn.CONCAT(J51,",",M51,",",H51,",",I51)</f>
        <v>UW2_PR19_5,9.5,-90,0</v>
      </c>
      <c r="AE51" s="30" t="str">
        <f t="shared" si="33"/>
        <v>UW2_PR19_5,6,9.5,Bs-weak</v>
      </c>
    </row>
    <row r="52" spans="1:31" ht="15.75" thickBot="1" x14ac:dyDescent="0.3">
      <c r="A52" s="6" t="s">
        <v>44</v>
      </c>
      <c r="B52" s="6">
        <v>-269.07499999999999</v>
      </c>
      <c r="C52" s="6">
        <v>-259.57499999999999</v>
      </c>
      <c r="D52" s="25" t="s">
        <v>45</v>
      </c>
      <c r="E52" s="25">
        <v>9.5</v>
      </c>
      <c r="F52" s="6">
        <v>249862.57</v>
      </c>
      <c r="G52" s="6">
        <v>722540.88</v>
      </c>
      <c r="H52" s="6">
        <v>-90</v>
      </c>
      <c r="I52" s="6">
        <v>0</v>
      </c>
      <c r="J52" s="27" t="s">
        <v>78</v>
      </c>
      <c r="K52" s="81" t="s">
        <v>42</v>
      </c>
      <c r="L52" s="15">
        <v>0</v>
      </c>
      <c r="M52" s="15">
        <v>6</v>
      </c>
      <c r="N52" s="15">
        <v>8</v>
      </c>
      <c r="O52" s="15"/>
      <c r="P52" s="15">
        <v>30</v>
      </c>
      <c r="Q52" s="15"/>
      <c r="R52" s="15">
        <v>1</v>
      </c>
      <c r="S52" s="15">
        <v>10</v>
      </c>
      <c r="T52" s="15">
        <f t="shared" ref="T52:T53" si="43">IF(S52&lt;5,1,IF(S52&lt;25,2,IF(S52&lt;50,4,IF(S52&lt;100,7,12))))</f>
        <v>2</v>
      </c>
      <c r="U52" s="15"/>
      <c r="V52" s="15">
        <f t="shared" ref="V52:V53" si="44">INT(0.65*P52+T52+5+10-5)</f>
        <v>31</v>
      </c>
      <c r="W52" s="15">
        <f t="shared" ref="W52:W53" si="45">IF(V52&lt;21,5,IF(V52&lt;41,4,IF(V52&lt;61,3,IF(V52&lt;81,2,1))))</f>
        <v>4</v>
      </c>
      <c r="X52" s="15" t="s">
        <v>5</v>
      </c>
      <c r="Z52" t="s">
        <v>21</v>
      </c>
      <c r="AB52" t="str">
        <f t="shared" si="31"/>
        <v>UW2_PR19_5,0,6,8,,30,,1,10,2,,31,4,Bs-weak with tuff - disintegrate</v>
      </c>
      <c r="AC52" s="31"/>
      <c r="AD52" s="31"/>
      <c r="AE52" s="31" t="str">
        <f t="shared" si="33"/>
        <v>UW2_PR19_5,0,6,Bs-weak</v>
      </c>
    </row>
    <row r="53" spans="1:31" x14ac:dyDescent="0.25">
      <c r="A53" s="6" t="s">
        <v>44</v>
      </c>
      <c r="B53" s="6">
        <v>-269.07499999999999</v>
      </c>
      <c r="C53" s="6">
        <v>-259.57499999999999</v>
      </c>
      <c r="D53" s="25" t="s">
        <v>45</v>
      </c>
      <c r="E53" s="25">
        <v>9.5</v>
      </c>
      <c r="F53" s="6">
        <v>249858.82</v>
      </c>
      <c r="G53" s="6">
        <v>722547.37</v>
      </c>
      <c r="H53" s="6">
        <v>-90</v>
      </c>
      <c r="I53" s="6">
        <v>0</v>
      </c>
      <c r="J53" s="27" t="s">
        <v>77</v>
      </c>
      <c r="K53" s="82" t="s">
        <v>43</v>
      </c>
      <c r="L53" s="14">
        <v>2</v>
      </c>
      <c r="M53" s="14">
        <v>9.5</v>
      </c>
      <c r="N53" s="14">
        <v>8</v>
      </c>
      <c r="O53" s="14"/>
      <c r="P53" s="14">
        <v>35</v>
      </c>
      <c r="Q53" s="14"/>
      <c r="R53" s="14">
        <v>2</v>
      </c>
      <c r="S53" s="14">
        <v>15</v>
      </c>
      <c r="T53" s="14">
        <f t="shared" si="43"/>
        <v>2</v>
      </c>
      <c r="U53" s="14"/>
      <c r="V53" s="14">
        <f t="shared" si="44"/>
        <v>34</v>
      </c>
      <c r="W53" s="14">
        <f t="shared" si="45"/>
        <v>4</v>
      </c>
      <c r="X53" s="14" t="s">
        <v>34</v>
      </c>
      <c r="Z53" t="s">
        <v>21</v>
      </c>
      <c r="AB53" t="str">
        <f t="shared" si="31"/>
        <v>UW2_PR12_0,2,9.5,8,,35,,2,15,2,,34,4,Bs-Amygdaloidal</v>
      </c>
      <c r="AC53" s="30" t="str">
        <f>_xlfn.CONCAT(J53,",",F53,",",G53,",",B53,",",E53,",",E53,",UW2_Dummy")</f>
        <v>UW2_PR12_0,249858.82,722547.37,-269.075,9.5,9.5,UW2_Dummy</v>
      </c>
      <c r="AD53" s="30" t="str">
        <f>_xlfn.CONCAT(J53,",",M53,",",H53,",",I53)</f>
        <v>UW2_PR12_0,9.5,-90,0</v>
      </c>
      <c r="AE53" s="30" t="str">
        <f t="shared" si="33"/>
        <v>UW2_PR12_0,2,9.5,Bs-weak</v>
      </c>
    </row>
    <row r="54" spans="1:31" ht="15.75" thickBot="1" x14ac:dyDescent="0.3">
      <c r="A54" s="6" t="s">
        <v>44</v>
      </c>
      <c r="B54" s="6">
        <v>-269.07499999999999</v>
      </c>
      <c r="C54" s="6">
        <v>-259.57499999999999</v>
      </c>
      <c r="D54" s="25" t="s">
        <v>45</v>
      </c>
      <c r="E54" s="25">
        <v>9.5</v>
      </c>
      <c r="F54" s="6">
        <v>249858.82</v>
      </c>
      <c r="G54" s="6">
        <v>722547.37</v>
      </c>
      <c r="H54" s="6">
        <v>-90</v>
      </c>
      <c r="I54" s="6">
        <v>0</v>
      </c>
      <c r="J54" s="27" t="s">
        <v>77</v>
      </c>
      <c r="K54" s="82" t="s">
        <v>43</v>
      </c>
      <c r="L54" s="14">
        <v>0</v>
      </c>
      <c r="M54" s="14">
        <v>2</v>
      </c>
      <c r="N54" s="14">
        <v>8</v>
      </c>
      <c r="O54" s="14"/>
      <c r="P54" s="14">
        <v>30</v>
      </c>
      <c r="Q54" s="14"/>
      <c r="R54" s="14">
        <v>1</v>
      </c>
      <c r="S54" s="14">
        <v>10</v>
      </c>
      <c r="T54" s="14">
        <f t="shared" ref="T54" si="46">IF(S54&lt;5,1,IF(S54&lt;25,2,IF(S54&lt;50,4,IF(S54&lt;100,7,12))))</f>
        <v>2</v>
      </c>
      <c r="U54" s="14"/>
      <c r="V54" s="14">
        <f t="shared" ref="V54" si="47">INT(0.65*P54+T54+5+10-5)</f>
        <v>31</v>
      </c>
      <c r="W54" s="14">
        <f t="shared" ref="W54" si="48">IF(V54&lt;21,5,IF(V54&lt;41,4,IF(V54&lt;61,3,IF(V54&lt;81,2,1))))</f>
        <v>4</v>
      </c>
      <c r="X54" s="14" t="s">
        <v>5</v>
      </c>
      <c r="Z54" t="s">
        <v>21</v>
      </c>
      <c r="AB54" t="str">
        <f t="shared" si="31"/>
        <v>UW2_PR12_0,0,2,8,,30,,1,10,2,,31,4,Bs-weak with tuff - disintegrate</v>
      </c>
      <c r="AC54" s="31"/>
      <c r="AD54" s="31"/>
      <c r="AE54" s="31" t="str">
        <f t="shared" si="33"/>
        <v>UW2_PR12_0,0,2,Bs-weak</v>
      </c>
    </row>
    <row r="55" spans="1:31" x14ac:dyDescent="0.25">
      <c r="K55" s="67" t="s">
        <v>151</v>
      </c>
    </row>
    <row r="56" spans="1:31" x14ac:dyDescent="0.25">
      <c r="K56" s="67" t="s">
        <v>151</v>
      </c>
    </row>
    <row r="57" spans="1:31" x14ac:dyDescent="0.25">
      <c r="K57" s="67" t="s">
        <v>151</v>
      </c>
    </row>
    <row r="58" spans="1:31" ht="15.75" thickBot="1" x14ac:dyDescent="0.3">
      <c r="A58" s="6" t="s">
        <v>31</v>
      </c>
      <c r="K58" s="67" t="s">
        <v>151</v>
      </c>
    </row>
    <row r="59" spans="1:31" ht="15.75" thickBot="1" x14ac:dyDescent="0.3">
      <c r="A59" s="6" t="s">
        <v>46</v>
      </c>
      <c r="B59" s="6">
        <v>-276.2</v>
      </c>
      <c r="C59" s="6">
        <v>-272.07499999999999</v>
      </c>
      <c r="D59" s="6" t="s">
        <v>35</v>
      </c>
      <c r="E59" s="6">
        <v>4.13</v>
      </c>
      <c r="F59" s="6">
        <v>249835.41</v>
      </c>
      <c r="G59" s="6">
        <v>722587.9</v>
      </c>
      <c r="H59" s="6">
        <v>-90</v>
      </c>
      <c r="I59" s="6">
        <v>0</v>
      </c>
      <c r="J59" s="1" t="s">
        <v>72</v>
      </c>
      <c r="K59" s="82" t="s">
        <v>47</v>
      </c>
      <c r="L59" s="14">
        <v>0</v>
      </c>
      <c r="M59" s="14">
        <f>C59-B59</f>
        <v>4.125</v>
      </c>
      <c r="N59" s="14">
        <v>8</v>
      </c>
      <c r="O59" s="14"/>
      <c r="P59" s="14">
        <v>35</v>
      </c>
      <c r="Q59" s="14"/>
      <c r="R59" s="14">
        <v>2</v>
      </c>
      <c r="S59" s="14">
        <v>15</v>
      </c>
      <c r="T59" s="14">
        <f t="shared" ref="T59" si="49">IF(S59&lt;5,1,IF(S59&lt;25,2,IF(S59&lt;50,4,IF(S59&lt;100,7,12))))</f>
        <v>2</v>
      </c>
      <c r="U59" s="14"/>
      <c r="V59" s="14">
        <f t="shared" ref="V59" si="50">INT(0.65*P59+T59+5+10-5)</f>
        <v>34</v>
      </c>
      <c r="W59" s="14">
        <f t="shared" ref="W59" si="51">IF(V59&lt;21,5,IF(V59&lt;41,4,IF(V59&lt;61,3,IF(V59&lt;81,2,1))))</f>
        <v>4</v>
      </c>
      <c r="X59" s="14" t="s">
        <v>34</v>
      </c>
      <c r="Z59" t="s">
        <v>21</v>
      </c>
      <c r="AB59" t="str">
        <f>_xlfn.CONCAT(J59,",",L59,",",M59,",",N59,",",O59,",",P59,",",Q59,",",R59,",",S59,",",T59,",",U59,",",V59,",",W59,",",X59)</f>
        <v>UW3_PL34_8,0,4.125,8,,35,,2,15,2,,34,4,Bs-Amygdaloidal</v>
      </c>
      <c r="AC59" s="32" t="str">
        <f>_xlfn.CONCAT(J59,",",F59,",",G59,",",B59,",",E59,",",E59,",UW3_Dummy")</f>
        <v>UW3_PL34_8,249835.41,722587.9,-276.2,4.13,4.13,UW3_Dummy</v>
      </c>
      <c r="AD59" s="32" t="str">
        <f>_xlfn.CONCAT(J59,",",M59,",",H59,",",I59)</f>
        <v>UW3_PL34_8,4.125,-90,0</v>
      </c>
      <c r="AE59" s="32" t="str">
        <f t="shared" ref="AE59:AE67" si="52">_xlfn.CONCAT(J59,",",L59,",",M59,",",Z59)</f>
        <v>UW3_PL34_8,0,4.125,Bs-weak</v>
      </c>
    </row>
    <row r="60" spans="1:31" ht="15.75" thickBot="1" x14ac:dyDescent="0.3">
      <c r="A60" s="6" t="s">
        <v>50</v>
      </c>
      <c r="B60" s="6">
        <v>-276.2</v>
      </c>
      <c r="C60" s="6">
        <v>-272.07499999999999</v>
      </c>
      <c r="D60" s="6" t="s">
        <v>35</v>
      </c>
      <c r="E60" s="6">
        <v>4.13</v>
      </c>
      <c r="F60" s="6">
        <v>249838.07</v>
      </c>
      <c r="G60" s="6">
        <v>722583.31</v>
      </c>
      <c r="H60" s="6">
        <v>-90</v>
      </c>
      <c r="I60" s="6">
        <v>0</v>
      </c>
      <c r="J60" s="27" t="s">
        <v>73</v>
      </c>
      <c r="K60" s="82" t="s">
        <v>48</v>
      </c>
      <c r="L60" s="14">
        <v>0</v>
      </c>
      <c r="M60" s="14">
        <f>C60-B60</f>
        <v>4.125</v>
      </c>
      <c r="N60" s="14">
        <v>8</v>
      </c>
      <c r="O60" s="14"/>
      <c r="P60" s="14">
        <v>35</v>
      </c>
      <c r="Q60" s="14"/>
      <c r="R60" s="14">
        <v>2</v>
      </c>
      <c r="S60" s="14">
        <v>15</v>
      </c>
      <c r="T60" s="14">
        <f t="shared" ref="T60:T61" si="53">IF(S60&lt;5,1,IF(S60&lt;25,2,IF(S60&lt;50,4,IF(S60&lt;100,7,12))))</f>
        <v>2</v>
      </c>
      <c r="U60" s="14"/>
      <c r="V60" s="14">
        <f t="shared" ref="V60:V61" si="54">INT(0.65*P60+T60+5+10-5)</f>
        <v>34</v>
      </c>
      <c r="W60" s="14">
        <f t="shared" ref="W60:W61" si="55">IF(V60&lt;21,5,IF(V60&lt;41,4,IF(V60&lt;61,3,IF(V60&lt;81,2,1))))</f>
        <v>4</v>
      </c>
      <c r="X60" s="14" t="s">
        <v>34</v>
      </c>
      <c r="Z60" t="s">
        <v>21</v>
      </c>
      <c r="AB60" t="str">
        <f t="shared" si="31"/>
        <v>UW3_PL29_5,0,4.125,8,,35,,2,15,2,,34,4,Bs-Amygdaloidal</v>
      </c>
      <c r="AC60" s="32" t="str">
        <f>_xlfn.CONCAT(J60,",",F60,",",G60,",",B60,",",E60,",",E60,",UW3_Dummy")</f>
        <v>UW3_PL29_5,249838.07,722583.31,-276.2,4.13,4.13,UW3_Dummy</v>
      </c>
      <c r="AD60" s="32" t="str">
        <f>_xlfn.CONCAT(J60,",",M60,",",H60,",",I60)</f>
        <v>UW3_PL29_5,4.125,-90,0</v>
      </c>
      <c r="AE60" s="32" t="str">
        <f t="shared" si="52"/>
        <v>UW3_PL29_5,0,4.125,Bs-weak</v>
      </c>
    </row>
    <row r="61" spans="1:31" x14ac:dyDescent="0.25">
      <c r="A61" s="6" t="s">
        <v>49</v>
      </c>
      <c r="B61" s="6">
        <v>-276.2</v>
      </c>
      <c r="C61" s="6">
        <v>-272.07499999999999</v>
      </c>
      <c r="D61" s="6" t="s">
        <v>35</v>
      </c>
      <c r="E61" s="6">
        <v>4.13</v>
      </c>
      <c r="F61" s="6">
        <v>249844.32</v>
      </c>
      <c r="G61" s="6">
        <v>722572.49</v>
      </c>
      <c r="H61" s="6">
        <v>-90</v>
      </c>
      <c r="I61" s="6">
        <v>0</v>
      </c>
      <c r="J61" s="27" t="s">
        <v>74</v>
      </c>
      <c r="K61" s="82" t="s">
        <v>51</v>
      </c>
      <c r="L61" s="14">
        <v>2.5</v>
      </c>
      <c r="M61" s="14">
        <f>C61-B61</f>
        <v>4.125</v>
      </c>
      <c r="N61" s="14">
        <v>8</v>
      </c>
      <c r="O61" s="14"/>
      <c r="P61" s="14">
        <v>35</v>
      </c>
      <c r="Q61" s="14"/>
      <c r="R61" s="14">
        <v>1</v>
      </c>
      <c r="S61" s="14">
        <v>10</v>
      </c>
      <c r="T61" s="14">
        <f t="shared" si="53"/>
        <v>2</v>
      </c>
      <c r="U61" s="14"/>
      <c r="V61" s="14">
        <f t="shared" si="54"/>
        <v>34</v>
      </c>
      <c r="W61" s="14">
        <f t="shared" si="55"/>
        <v>4</v>
      </c>
      <c r="X61" s="14" t="s">
        <v>5</v>
      </c>
      <c r="Z61" t="s">
        <v>21</v>
      </c>
      <c r="AB61" t="str">
        <f t="shared" si="31"/>
        <v>UW3_PL17_0,2.5,4.125,8,,35,,1,10,2,,34,4,Bs-weak with tuff - disintegrate</v>
      </c>
      <c r="AC61" s="30" t="str">
        <f>_xlfn.CONCAT(J61,",",F61,",",G61,",",B61,",",E61,",",E61,",UW3_Dummy")</f>
        <v>UW3_PL17_0,249844.32,722572.49,-276.2,4.13,4.13,UW3_Dummy</v>
      </c>
      <c r="AD61" s="30" t="str">
        <f>_xlfn.CONCAT(J61,",",M61,",",H61,",",I61)</f>
        <v>UW3_PL17_0,4.125,-90,0</v>
      </c>
      <c r="AE61" s="30" t="str">
        <f t="shared" si="52"/>
        <v>UW3_PL17_0,2.5,4.125,Bs-weak</v>
      </c>
    </row>
    <row r="62" spans="1:31" ht="15.75" thickBot="1" x14ac:dyDescent="0.3">
      <c r="A62" s="6" t="s">
        <v>49</v>
      </c>
      <c r="B62" s="6">
        <v>-276.2</v>
      </c>
      <c r="C62" s="6">
        <v>-272.07499999999999</v>
      </c>
      <c r="D62" s="6" t="s">
        <v>35</v>
      </c>
      <c r="E62" s="6">
        <v>4.13</v>
      </c>
      <c r="F62" s="6">
        <v>249844.32</v>
      </c>
      <c r="G62" s="6">
        <v>722572.49</v>
      </c>
      <c r="H62" s="6">
        <v>-90</v>
      </c>
      <c r="I62" s="6">
        <v>0</v>
      </c>
      <c r="J62" s="27" t="s">
        <v>74</v>
      </c>
      <c r="K62" s="82" t="s">
        <v>51</v>
      </c>
      <c r="L62" s="14">
        <v>0</v>
      </c>
      <c r="M62" s="14">
        <v>2.5</v>
      </c>
      <c r="N62" s="14">
        <v>8</v>
      </c>
      <c r="O62" s="14"/>
      <c r="P62" s="14">
        <v>35</v>
      </c>
      <c r="Q62" s="14"/>
      <c r="R62" s="14">
        <v>2</v>
      </c>
      <c r="S62" s="14">
        <v>15</v>
      </c>
      <c r="T62" s="14">
        <f t="shared" ref="T62:T63" si="56">IF(S62&lt;5,1,IF(S62&lt;25,2,IF(S62&lt;50,4,IF(S62&lt;100,7,12))))</f>
        <v>2</v>
      </c>
      <c r="U62" s="14"/>
      <c r="V62" s="14">
        <f t="shared" ref="V62:V63" si="57">INT(0.65*P62+T62+5+10-5)</f>
        <v>34</v>
      </c>
      <c r="W62" s="14">
        <f t="shared" ref="W62:W63" si="58">IF(V62&lt;21,5,IF(V62&lt;41,4,IF(V62&lt;61,3,IF(V62&lt;81,2,1))))</f>
        <v>4</v>
      </c>
      <c r="X62" s="14" t="s">
        <v>34</v>
      </c>
      <c r="Z62" t="s">
        <v>21</v>
      </c>
      <c r="AB62" t="str">
        <f t="shared" si="31"/>
        <v>UW3_PL17_0,0,2.5,8,,35,,2,15,2,,34,4,Bs-Amygdaloidal</v>
      </c>
      <c r="AC62" s="31"/>
      <c r="AD62" s="31"/>
      <c r="AE62" s="31" t="str">
        <f t="shared" si="52"/>
        <v>UW3_PL17_0,0,2.5,Bs-weak</v>
      </c>
    </row>
    <row r="63" spans="1:31" x14ac:dyDescent="0.25">
      <c r="A63" s="6" t="s">
        <v>55</v>
      </c>
      <c r="B63" s="6">
        <v>-276.2</v>
      </c>
      <c r="C63" s="6">
        <v>-272.07499999999999</v>
      </c>
      <c r="D63" s="6" t="s">
        <v>35</v>
      </c>
      <c r="E63" s="6">
        <v>4.13</v>
      </c>
      <c r="F63" s="6">
        <v>249845.32</v>
      </c>
      <c r="G63" s="6">
        <v>722570.74</v>
      </c>
      <c r="H63" s="6">
        <v>-90</v>
      </c>
      <c r="I63" s="6">
        <v>0</v>
      </c>
      <c r="J63" s="27" t="s">
        <v>75</v>
      </c>
      <c r="K63" s="62" t="s">
        <v>52</v>
      </c>
      <c r="L63" s="8">
        <v>3.5</v>
      </c>
      <c r="M63" s="8">
        <v>4.13</v>
      </c>
      <c r="N63" s="8">
        <v>13</v>
      </c>
      <c r="O63" s="8"/>
      <c r="P63" s="8">
        <v>37</v>
      </c>
      <c r="Q63" s="8"/>
      <c r="R63" s="8">
        <v>3</v>
      </c>
      <c r="S63" s="8">
        <v>25</v>
      </c>
      <c r="T63" s="8">
        <f t="shared" si="56"/>
        <v>4</v>
      </c>
      <c r="U63" s="8"/>
      <c r="V63" s="8">
        <f t="shared" si="57"/>
        <v>38</v>
      </c>
      <c r="W63" s="8">
        <f t="shared" si="58"/>
        <v>4</v>
      </c>
      <c r="X63" s="8" t="s">
        <v>21</v>
      </c>
      <c r="Z63" t="s">
        <v>21</v>
      </c>
      <c r="AB63" t="str">
        <f t="shared" si="31"/>
        <v>UW3_PL13_5,3.5,4.13,13,,37,,3,25,4,,38,4,Bs-weak</v>
      </c>
      <c r="AC63" s="30" t="str">
        <f>_xlfn.CONCAT(J63,",",F63,",",G63,",",B63,",",E63,",",E63,",UW3_Dummy")</f>
        <v>UW3_PL13_5,249845.32,722570.74,-276.2,4.13,4.13,UW3_Dummy</v>
      </c>
      <c r="AD63" s="30" t="str">
        <f>_xlfn.CONCAT(J63,",",M63,",",H63,",",I63)</f>
        <v>UW3_PL13_5,4.13,-90,0</v>
      </c>
      <c r="AE63" s="30" t="str">
        <f t="shared" si="52"/>
        <v>UW3_PL13_5,3.5,4.13,Bs-weak</v>
      </c>
    </row>
    <row r="64" spans="1:31" ht="15.75" thickBot="1" x14ac:dyDescent="0.3">
      <c r="A64" s="6" t="s">
        <v>55</v>
      </c>
      <c r="B64" s="6">
        <v>-276.2</v>
      </c>
      <c r="C64" s="6">
        <v>-272.07499999999999</v>
      </c>
      <c r="D64" s="6" t="s">
        <v>35</v>
      </c>
      <c r="E64" s="6">
        <v>4.13</v>
      </c>
      <c r="F64" s="6">
        <v>249845.32</v>
      </c>
      <c r="G64" s="6">
        <v>722570.74</v>
      </c>
      <c r="H64" s="6">
        <v>-90</v>
      </c>
      <c r="I64" s="6">
        <v>0</v>
      </c>
      <c r="J64" s="27" t="s">
        <v>75</v>
      </c>
      <c r="K64" s="82" t="s">
        <v>52</v>
      </c>
      <c r="L64" s="14">
        <v>0</v>
      </c>
      <c r="M64" s="14">
        <v>3.5</v>
      </c>
      <c r="N64" s="14">
        <v>8</v>
      </c>
      <c r="O64" s="14"/>
      <c r="P64" s="14">
        <v>35</v>
      </c>
      <c r="Q64" s="14"/>
      <c r="R64" s="14">
        <v>2</v>
      </c>
      <c r="S64" s="14">
        <v>15</v>
      </c>
      <c r="T64" s="14">
        <f t="shared" ref="T64:T66" si="59">IF(S64&lt;5,1,IF(S64&lt;25,2,IF(S64&lt;50,4,IF(S64&lt;100,7,12))))</f>
        <v>2</v>
      </c>
      <c r="U64" s="14"/>
      <c r="V64" s="14">
        <f t="shared" ref="V64:V66" si="60">INT(0.65*P64+T64+5+10-5)</f>
        <v>34</v>
      </c>
      <c r="W64" s="14">
        <f t="shared" ref="W64:W66" si="61">IF(V64&lt;21,5,IF(V64&lt;41,4,IF(V64&lt;61,3,IF(V64&lt;81,2,1))))</f>
        <v>4</v>
      </c>
      <c r="X64" s="14" t="s">
        <v>34</v>
      </c>
      <c r="Z64" t="s">
        <v>21</v>
      </c>
      <c r="AB64" t="str">
        <f t="shared" si="31"/>
        <v>UW3_PL13_5,0,3.5,8,,35,,2,15,2,,34,4,Bs-Amygdaloidal</v>
      </c>
      <c r="AC64" s="31"/>
      <c r="AD64" s="31"/>
      <c r="AE64" s="31" t="str">
        <f t="shared" si="52"/>
        <v>UW3_PL13_5,0,3.5,Bs-weak</v>
      </c>
    </row>
    <row r="65" spans="1:31" x14ac:dyDescent="0.25">
      <c r="A65" s="6" t="s">
        <v>54</v>
      </c>
      <c r="B65" s="6">
        <v>-276.2</v>
      </c>
      <c r="C65" s="6">
        <v>-272.07499999999999</v>
      </c>
      <c r="D65" s="6" t="s">
        <v>35</v>
      </c>
      <c r="E65" s="6">
        <v>4.13</v>
      </c>
      <c r="F65" s="6">
        <v>249849.17</v>
      </c>
      <c r="G65" s="6">
        <v>722564.09</v>
      </c>
      <c r="H65" s="6">
        <v>-90</v>
      </c>
      <c r="I65" s="6">
        <v>0</v>
      </c>
      <c r="J65" s="27" t="s">
        <v>76</v>
      </c>
      <c r="K65" s="62" t="s">
        <v>53</v>
      </c>
      <c r="L65" s="101">
        <v>2.7</v>
      </c>
      <c r="M65" s="8">
        <v>4.13</v>
      </c>
      <c r="N65" s="8">
        <v>13</v>
      </c>
      <c r="O65" s="8"/>
      <c r="P65" s="8">
        <v>37</v>
      </c>
      <c r="Q65" s="8"/>
      <c r="R65" s="8">
        <v>3</v>
      </c>
      <c r="S65" s="8">
        <v>25</v>
      </c>
      <c r="T65" s="8">
        <f t="shared" si="59"/>
        <v>4</v>
      </c>
      <c r="U65" s="8"/>
      <c r="V65" s="8">
        <f t="shared" si="60"/>
        <v>38</v>
      </c>
      <c r="W65" s="8">
        <f t="shared" si="61"/>
        <v>4</v>
      </c>
      <c r="X65" s="8" t="s">
        <v>21</v>
      </c>
      <c r="Z65" t="s">
        <v>21</v>
      </c>
      <c r="AB65" t="str">
        <f t="shared" si="31"/>
        <v>UW3_PL07_3,2.7,4.13,13,,37,,3,25,4,,38,4,Bs-weak</v>
      </c>
      <c r="AC65" s="30" t="str">
        <f>_xlfn.CONCAT(J65,",",F65,",",G65,",",B65,",",E65,",",E65,",UW3_Dummy")</f>
        <v>UW3_PL07_3,249849.17,722564.09,-276.2,4.13,4.13,UW3_Dummy</v>
      </c>
      <c r="AD65" s="30" t="str">
        <f>_xlfn.CONCAT(J65,",",M65,",",H65,",",I65)</f>
        <v>UW3_PL07_3,4.13,-90,0</v>
      </c>
      <c r="AE65" s="30" t="str">
        <f t="shared" si="52"/>
        <v>UW3_PL07_3,2.7,4.13,Bs-weak</v>
      </c>
    </row>
    <row r="66" spans="1:31" x14ac:dyDescent="0.25">
      <c r="A66" s="6" t="s">
        <v>54</v>
      </c>
      <c r="B66" s="6">
        <v>-276.2</v>
      </c>
      <c r="C66" s="6">
        <v>-272.07499999999999</v>
      </c>
      <c r="D66" s="6" t="s">
        <v>35</v>
      </c>
      <c r="E66" s="6">
        <v>4.13</v>
      </c>
      <c r="F66" s="6">
        <v>249849.17</v>
      </c>
      <c r="G66" s="6">
        <v>722564.09</v>
      </c>
      <c r="H66" s="6">
        <v>-90</v>
      </c>
      <c r="I66" s="6">
        <v>0</v>
      </c>
      <c r="J66" s="27" t="s">
        <v>76</v>
      </c>
      <c r="K66" s="58" t="s">
        <v>53</v>
      </c>
      <c r="L66" s="100">
        <v>2.2000000000000002</v>
      </c>
      <c r="M66" s="100">
        <v>2.7</v>
      </c>
      <c r="N66" s="20">
        <v>13</v>
      </c>
      <c r="O66" s="20"/>
      <c r="P66" s="20">
        <v>22</v>
      </c>
      <c r="Q66" s="20"/>
      <c r="R66" s="20">
        <v>0</v>
      </c>
      <c r="S66" s="20">
        <v>4</v>
      </c>
      <c r="T66" s="20">
        <f t="shared" si="59"/>
        <v>1</v>
      </c>
      <c r="U66" s="20"/>
      <c r="V66" s="20">
        <f t="shared" si="60"/>
        <v>25</v>
      </c>
      <c r="W66" s="20">
        <f t="shared" si="61"/>
        <v>4</v>
      </c>
      <c r="X66" s="20" t="s">
        <v>15</v>
      </c>
      <c r="Z66" t="s">
        <v>15</v>
      </c>
      <c r="AB66" t="str">
        <f t="shared" si="31"/>
        <v>UW3_PL07_3,2.2,2.7,13,,22,,0,4,1,,25,4,Pyr</v>
      </c>
      <c r="AC66" s="33"/>
      <c r="AD66" s="33"/>
      <c r="AE66" s="33" t="str">
        <f t="shared" si="52"/>
        <v>UW3_PL07_3,2.2,2.7,Pyr</v>
      </c>
    </row>
    <row r="67" spans="1:31" ht="15.75" thickBot="1" x14ac:dyDescent="0.3">
      <c r="A67" s="6" t="s">
        <v>54</v>
      </c>
      <c r="B67" s="6">
        <v>-276.2</v>
      </c>
      <c r="C67" s="6">
        <v>-272.07499999999999</v>
      </c>
      <c r="D67" s="6" t="s">
        <v>35</v>
      </c>
      <c r="E67" s="6">
        <v>4.13</v>
      </c>
      <c r="F67" s="6">
        <v>249849.17</v>
      </c>
      <c r="G67" s="6">
        <v>722564.09</v>
      </c>
      <c r="H67" s="6">
        <v>-90</v>
      </c>
      <c r="I67" s="6">
        <v>0</v>
      </c>
      <c r="J67" s="27" t="s">
        <v>76</v>
      </c>
      <c r="K67" s="82" t="s">
        <v>53</v>
      </c>
      <c r="L67" s="14">
        <v>0</v>
      </c>
      <c r="M67" s="100">
        <v>2.2000000000000002</v>
      </c>
      <c r="N67" s="14">
        <v>8</v>
      </c>
      <c r="O67" s="14"/>
      <c r="P67" s="14">
        <v>35</v>
      </c>
      <c r="Q67" s="14"/>
      <c r="R67" s="14">
        <v>2</v>
      </c>
      <c r="S67" s="14">
        <v>15</v>
      </c>
      <c r="T67" s="14">
        <f t="shared" ref="T67" si="62">IF(S67&lt;5,1,IF(S67&lt;25,2,IF(S67&lt;50,4,IF(S67&lt;100,7,12))))</f>
        <v>2</v>
      </c>
      <c r="U67" s="14"/>
      <c r="V67" s="14">
        <f t="shared" ref="V67" si="63">INT(0.65*P67+T67+5+10-5)</f>
        <v>34</v>
      </c>
      <c r="W67" s="14">
        <f t="shared" ref="W67" si="64">IF(V67&lt;21,5,IF(V67&lt;41,4,IF(V67&lt;61,3,IF(V67&lt;81,2,1))))</f>
        <v>4</v>
      </c>
      <c r="X67" s="14" t="s">
        <v>34</v>
      </c>
      <c r="Z67" t="s">
        <v>21</v>
      </c>
      <c r="AB67" t="str">
        <f t="shared" si="31"/>
        <v>UW3_PL07_3,0,2.2,8,,35,,2,15,2,,34,4,Bs-Amygdaloidal</v>
      </c>
      <c r="AC67" s="31"/>
      <c r="AD67" s="31"/>
      <c r="AE67" s="31" t="str">
        <f t="shared" si="52"/>
        <v>UW3_PL07_3,0,2.2,Bs-weak</v>
      </c>
    </row>
    <row r="68" spans="1:31" x14ac:dyDescent="0.25">
      <c r="K68" s="67" t="s">
        <v>151</v>
      </c>
    </row>
    <row r="69" spans="1:31" x14ac:dyDescent="0.25">
      <c r="K69" s="67" t="s">
        <v>151</v>
      </c>
    </row>
    <row r="70" spans="1:31" ht="15.75" thickBot="1" x14ac:dyDescent="0.3">
      <c r="K70" s="67" t="s">
        <v>151</v>
      </c>
    </row>
    <row r="71" spans="1:31" x14ac:dyDescent="0.25">
      <c r="A71" s="1" t="s">
        <v>104</v>
      </c>
      <c r="B71" s="1">
        <v>-272.07499999999999</v>
      </c>
      <c r="C71" s="1">
        <v>-269.07499999999999</v>
      </c>
      <c r="D71" s="1" t="s">
        <v>35</v>
      </c>
      <c r="E71" s="6">
        <v>3</v>
      </c>
      <c r="F71" s="15">
        <v>249843.62</v>
      </c>
      <c r="G71" s="15">
        <v>722573.7</v>
      </c>
      <c r="H71" s="6">
        <v>-90</v>
      </c>
      <c r="I71" s="6">
        <v>0</v>
      </c>
      <c r="J71" s="50" t="s">
        <v>152</v>
      </c>
      <c r="K71" s="72" t="s">
        <v>107</v>
      </c>
      <c r="L71" s="13">
        <v>1</v>
      </c>
      <c r="M71" s="13">
        <v>3</v>
      </c>
      <c r="N71" s="13">
        <v>13</v>
      </c>
      <c r="O71" s="13"/>
      <c r="P71" s="13">
        <v>37</v>
      </c>
      <c r="Q71" s="6"/>
      <c r="R71" s="13">
        <v>3</v>
      </c>
      <c r="S71" s="13">
        <v>25</v>
      </c>
      <c r="T71" s="13">
        <v>4</v>
      </c>
      <c r="U71" s="6"/>
      <c r="V71" s="13">
        <v>38</v>
      </c>
      <c r="W71" s="13">
        <v>4</v>
      </c>
      <c r="X71" s="13" t="s">
        <v>21</v>
      </c>
      <c r="Z71" t="s">
        <v>21</v>
      </c>
      <c r="AB71" t="str">
        <f t="shared" ref="AB71:AB82" si="65">_xlfn.CONCAT(J71,",",L71,",",M71,",",N71,",",O71,",",P71,",",Q71,",",R71,",",S71,",",T71,",",U71,",",V71,",",W71,",",X71)</f>
        <v>UW3a_PL18_4,1,3,13,,37,,3,25,4,,38,4,Bs-weak</v>
      </c>
      <c r="AC71" s="30" t="str">
        <f>_xlfn.CONCAT(J71,",",F71,",",G71,",",B71,",",E71,",",E71,",UW3a_Dummy")</f>
        <v>UW3a_PL18_4,249843.62,722573.7,-272.075,3,3,UW3a_Dummy</v>
      </c>
      <c r="AD71" s="30" t="str">
        <f t="shared" ref="AD71:AD135" si="66">_xlfn.CONCAT(J71,",",M71,",",H71,",",I71)</f>
        <v>UW3a_PL18_4,3,-90,0</v>
      </c>
      <c r="AE71" s="30" t="str">
        <f t="shared" ref="AE71:AE82" si="67">_xlfn.CONCAT(J71,",",L71,",",M71,",",Z71)</f>
        <v>UW3a_PL18_4,1,3,Bs-weak</v>
      </c>
    </row>
    <row r="72" spans="1:31" ht="15.75" thickBot="1" x14ac:dyDescent="0.3">
      <c r="A72" s="1" t="s">
        <v>104</v>
      </c>
      <c r="B72" s="1">
        <v>-272.07499999999999</v>
      </c>
      <c r="C72" s="1">
        <v>-269.07499999999999</v>
      </c>
      <c r="D72" s="1" t="s">
        <v>35</v>
      </c>
      <c r="E72" s="6">
        <v>3</v>
      </c>
      <c r="F72" s="15">
        <v>249843.62</v>
      </c>
      <c r="G72" s="15">
        <v>722573.7</v>
      </c>
      <c r="H72" s="6">
        <v>-90</v>
      </c>
      <c r="I72" s="6">
        <v>0</v>
      </c>
      <c r="J72" s="50" t="s">
        <v>152</v>
      </c>
      <c r="K72" s="83" t="s">
        <v>107</v>
      </c>
      <c r="L72" s="47">
        <v>0</v>
      </c>
      <c r="M72" s="47">
        <v>1</v>
      </c>
      <c r="N72" s="47">
        <v>13</v>
      </c>
      <c r="O72" s="47"/>
      <c r="P72" s="47">
        <v>22</v>
      </c>
      <c r="Q72" s="6"/>
      <c r="R72" s="47">
        <v>0</v>
      </c>
      <c r="S72" s="47">
        <v>4</v>
      </c>
      <c r="T72" s="47">
        <v>1</v>
      </c>
      <c r="U72" s="6"/>
      <c r="V72" s="47">
        <v>25</v>
      </c>
      <c r="W72" s="47">
        <v>4</v>
      </c>
      <c r="X72" s="47" t="s">
        <v>15</v>
      </c>
      <c r="Z72" t="s">
        <v>15</v>
      </c>
      <c r="AB72" t="str">
        <f t="shared" si="65"/>
        <v>UW3a_PL18_4,0,1,13,,22,,0,4,1,,25,4,Pyr</v>
      </c>
      <c r="AC72" s="31"/>
      <c r="AD72" s="31"/>
      <c r="AE72" s="31" t="str">
        <f t="shared" si="67"/>
        <v>UW3a_PL18_4,0,1,Pyr</v>
      </c>
    </row>
    <row r="73" spans="1:31" x14ac:dyDescent="0.25">
      <c r="A73" s="1" t="s">
        <v>104</v>
      </c>
      <c r="B73" s="1">
        <v>-272.07499999999999</v>
      </c>
      <c r="C73" s="1">
        <v>-269.07499999999999</v>
      </c>
      <c r="D73" s="1" t="s">
        <v>35</v>
      </c>
      <c r="E73" s="6">
        <v>3</v>
      </c>
      <c r="F73" s="15">
        <v>249841.12</v>
      </c>
      <c r="G73" s="15">
        <v>722578.03</v>
      </c>
      <c r="H73" s="6">
        <v>-90</v>
      </c>
      <c r="I73" s="6">
        <v>0</v>
      </c>
      <c r="J73" s="50" t="s">
        <v>153</v>
      </c>
      <c r="K73" s="83" t="s">
        <v>108</v>
      </c>
      <c r="L73" s="47">
        <v>2</v>
      </c>
      <c r="M73" s="47">
        <v>3</v>
      </c>
      <c r="N73" s="47">
        <v>13</v>
      </c>
      <c r="O73" s="47"/>
      <c r="P73" s="47">
        <v>22</v>
      </c>
      <c r="Q73" s="6"/>
      <c r="R73" s="47">
        <v>0</v>
      </c>
      <c r="S73" s="47">
        <v>4</v>
      </c>
      <c r="T73" s="47">
        <v>1</v>
      </c>
      <c r="U73" s="6"/>
      <c r="V73" s="47">
        <v>25</v>
      </c>
      <c r="W73" s="47">
        <v>4</v>
      </c>
      <c r="X73" s="47" t="s">
        <v>15</v>
      </c>
      <c r="Z73" t="s">
        <v>15</v>
      </c>
      <c r="AB73" t="str">
        <f t="shared" si="65"/>
        <v>UW3a_PL23_4,2,3,13,,22,,0,4,1,,25,4,Pyr</v>
      </c>
      <c r="AC73" s="30" t="str">
        <f>_xlfn.CONCAT(J73,",",F73,",",G73,",",B73,",",E73,",",E73,",UW3a_Dummy")</f>
        <v>UW3a_PL23_4,249841.12,722578.03,-272.075,3,3,UW3a_Dummy</v>
      </c>
      <c r="AD73" s="30" t="str">
        <f t="shared" si="66"/>
        <v>UW3a_PL23_4,3,-90,0</v>
      </c>
      <c r="AE73" s="30" t="str">
        <f t="shared" si="67"/>
        <v>UW3a_PL23_4,2,3,Pyr</v>
      </c>
    </row>
    <row r="74" spans="1:31" ht="15.75" thickBot="1" x14ac:dyDescent="0.3">
      <c r="A74" s="1" t="s">
        <v>104</v>
      </c>
      <c r="B74" s="1">
        <v>-272.07499999999999</v>
      </c>
      <c r="C74" s="1">
        <v>-269.07499999999999</v>
      </c>
      <c r="D74" s="1" t="s">
        <v>35</v>
      </c>
      <c r="E74" s="6">
        <v>3</v>
      </c>
      <c r="F74" s="15">
        <v>249841.12</v>
      </c>
      <c r="G74" s="15">
        <v>722578.03</v>
      </c>
      <c r="H74" s="6">
        <v>-90</v>
      </c>
      <c r="I74" s="6">
        <v>0</v>
      </c>
      <c r="J74" s="50" t="s">
        <v>153</v>
      </c>
      <c r="K74" s="84" t="s">
        <v>108</v>
      </c>
      <c r="L74" s="48">
        <v>0</v>
      </c>
      <c r="M74" s="48">
        <v>2</v>
      </c>
      <c r="N74" s="48">
        <v>8</v>
      </c>
      <c r="O74" s="48"/>
      <c r="P74" s="48">
        <v>35</v>
      </c>
      <c r="Q74" s="6"/>
      <c r="R74" s="48">
        <v>1</v>
      </c>
      <c r="S74" s="48">
        <v>10</v>
      </c>
      <c r="T74" s="48">
        <v>2</v>
      </c>
      <c r="U74" s="6"/>
      <c r="V74" s="48">
        <v>34</v>
      </c>
      <c r="W74" s="48">
        <v>4</v>
      </c>
      <c r="X74" s="48" t="s">
        <v>5</v>
      </c>
      <c r="Z74" t="s">
        <v>21</v>
      </c>
      <c r="AB74" t="str">
        <f t="shared" si="65"/>
        <v>UW3a_PL23_4,0,2,8,,35,,1,10,2,,34,4,Bs-weak with tuff - disintegrate</v>
      </c>
      <c r="AC74" s="31"/>
      <c r="AD74" s="31"/>
      <c r="AE74" s="31" t="str">
        <f t="shared" si="67"/>
        <v>UW3a_PL23_4,0,2,Bs-weak</v>
      </c>
    </row>
    <row r="75" spans="1:31" x14ac:dyDescent="0.25">
      <c r="A75" s="1"/>
      <c r="B75" s="1"/>
      <c r="C75" s="1"/>
      <c r="D75" s="1"/>
      <c r="J75" s="50"/>
      <c r="K75" s="67" t="s">
        <v>151</v>
      </c>
      <c r="Q75" s="6"/>
      <c r="U75" s="6"/>
    </row>
    <row r="76" spans="1:31" ht="15.75" thickBot="1" x14ac:dyDescent="0.3">
      <c r="A76" s="1"/>
      <c r="B76" s="1"/>
      <c r="C76" s="1"/>
      <c r="D76" s="1"/>
      <c r="J76" s="50"/>
      <c r="K76" s="67" t="s">
        <v>151</v>
      </c>
      <c r="Q76" s="6"/>
      <c r="U76" s="6"/>
    </row>
    <row r="77" spans="1:31" x14ac:dyDescent="0.25">
      <c r="A77" s="1" t="s">
        <v>105</v>
      </c>
      <c r="B77" s="1">
        <v>-272.07499999999999</v>
      </c>
      <c r="C77" s="1">
        <v>-269.07499999999999</v>
      </c>
      <c r="D77" s="1" t="s">
        <v>35</v>
      </c>
      <c r="E77" s="6">
        <v>3</v>
      </c>
      <c r="F77" s="15">
        <v>249838.12</v>
      </c>
      <c r="G77" s="15">
        <v>722583.23</v>
      </c>
      <c r="H77" s="6">
        <v>-90</v>
      </c>
      <c r="I77" s="6">
        <v>0</v>
      </c>
      <c r="J77" s="50" t="s">
        <v>154</v>
      </c>
      <c r="K77" s="83" t="s">
        <v>109</v>
      </c>
      <c r="L77" s="100">
        <v>2.5</v>
      </c>
      <c r="M77" s="47">
        <v>3</v>
      </c>
      <c r="N77" s="47">
        <v>13</v>
      </c>
      <c r="O77" s="47"/>
      <c r="P77" s="47">
        <v>22</v>
      </c>
      <c r="Q77" s="6"/>
      <c r="R77" s="47">
        <v>0</v>
      </c>
      <c r="S77" s="47">
        <v>4</v>
      </c>
      <c r="T77" s="47">
        <v>1</v>
      </c>
      <c r="U77" s="6"/>
      <c r="V77" s="47">
        <v>25</v>
      </c>
      <c r="W77" s="47">
        <v>4</v>
      </c>
      <c r="X77" s="47" t="s">
        <v>15</v>
      </c>
      <c r="Z77" t="s">
        <v>15</v>
      </c>
      <c r="AB77" t="str">
        <f t="shared" si="65"/>
        <v>UW3a_PL29_4,2.5,3,13,,22,,0,4,1,,25,4,Pyr</v>
      </c>
      <c r="AC77" s="30" t="str">
        <f>_xlfn.CONCAT(J77,",",F77,",",G77,",",B77,",",E77,",",E77,",UW3a_Dummy")</f>
        <v>UW3a_PL29_4,249838.12,722583.23,-272.075,3,3,UW3a_Dummy</v>
      </c>
      <c r="AD77" s="30" t="str">
        <f t="shared" si="66"/>
        <v>UW3a_PL29_4,3,-90,0</v>
      </c>
      <c r="AE77" s="98" t="str">
        <f t="shared" si="67"/>
        <v>UW3a_PL29_4,2.5,3,Pyr</v>
      </c>
    </row>
    <row r="78" spans="1:31" ht="15.75" thickBot="1" x14ac:dyDescent="0.3">
      <c r="A78" s="1" t="s">
        <v>105</v>
      </c>
      <c r="B78" s="1">
        <v>-272.07499999999999</v>
      </c>
      <c r="C78" s="1">
        <v>-269.07499999999999</v>
      </c>
      <c r="D78" s="1" t="s">
        <v>35</v>
      </c>
      <c r="E78" s="6">
        <v>3</v>
      </c>
      <c r="F78" s="15">
        <v>249838.12</v>
      </c>
      <c r="G78" s="15">
        <v>722583.23</v>
      </c>
      <c r="H78" s="6">
        <v>-90</v>
      </c>
      <c r="I78" s="6">
        <v>0</v>
      </c>
      <c r="J78" s="50" t="s">
        <v>154</v>
      </c>
      <c r="K78" s="84" t="s">
        <v>109</v>
      </c>
      <c r="L78" s="48">
        <v>0</v>
      </c>
      <c r="M78" s="48">
        <v>2.5</v>
      </c>
      <c r="N78" s="48">
        <v>8</v>
      </c>
      <c r="O78" s="48"/>
      <c r="P78" s="48">
        <v>35</v>
      </c>
      <c r="Q78" s="6"/>
      <c r="R78" s="48">
        <v>1</v>
      </c>
      <c r="S78" s="48">
        <v>10</v>
      </c>
      <c r="T78" s="48">
        <v>2</v>
      </c>
      <c r="U78" s="6"/>
      <c r="V78" s="48">
        <v>34</v>
      </c>
      <c r="W78" s="48">
        <v>4</v>
      </c>
      <c r="X78" s="48" t="s">
        <v>5</v>
      </c>
      <c r="Z78" t="s">
        <v>21</v>
      </c>
      <c r="AB78" t="str">
        <f t="shared" si="65"/>
        <v>UW3a_PL29_4,0,2.5,8,,35,,1,10,2,,34,4,Bs-weak with tuff - disintegrate</v>
      </c>
      <c r="AC78" s="31"/>
      <c r="AD78" s="31"/>
      <c r="AE78" s="31" t="str">
        <f t="shared" si="67"/>
        <v>UW3a_PL29_4,0,2.5,Bs-weak</v>
      </c>
    </row>
    <row r="79" spans="1:31" ht="15.75" thickBot="1" x14ac:dyDescent="0.3">
      <c r="A79" s="1" t="s">
        <v>105</v>
      </c>
      <c r="B79" s="1">
        <v>-272.07499999999999</v>
      </c>
      <c r="C79" s="1">
        <v>-269.07499999999999</v>
      </c>
      <c r="D79" s="1" t="s">
        <v>35</v>
      </c>
      <c r="E79" s="6">
        <v>3</v>
      </c>
      <c r="F79" s="6">
        <v>249835.41</v>
      </c>
      <c r="G79" s="6">
        <v>722587.9</v>
      </c>
      <c r="H79" s="6">
        <v>-90</v>
      </c>
      <c r="I79" s="6">
        <v>0</v>
      </c>
      <c r="J79" s="50" t="s">
        <v>159</v>
      </c>
      <c r="K79" s="84" t="s">
        <v>47</v>
      </c>
      <c r="L79" s="48">
        <v>0</v>
      </c>
      <c r="M79" s="48">
        <v>3</v>
      </c>
      <c r="N79" s="48">
        <v>8</v>
      </c>
      <c r="O79" s="48"/>
      <c r="P79" s="48">
        <v>35</v>
      </c>
      <c r="Q79" s="6"/>
      <c r="R79" s="48">
        <v>1</v>
      </c>
      <c r="S79" s="48">
        <v>10</v>
      </c>
      <c r="T79" s="48">
        <v>2</v>
      </c>
      <c r="U79" s="6"/>
      <c r="V79" s="48">
        <v>34</v>
      </c>
      <c r="W79" s="48">
        <v>4</v>
      </c>
      <c r="X79" s="48" t="s">
        <v>5</v>
      </c>
      <c r="Z79" t="s">
        <v>21</v>
      </c>
      <c r="AB79" t="str">
        <f t="shared" si="65"/>
        <v>UW3a_PL34_8,0,3,8,,35,,1,10,2,,34,4,Bs-weak with tuff - disintegrate</v>
      </c>
      <c r="AC79" s="32" t="str">
        <f>_xlfn.CONCAT(J79,",",F79,",",G79,",",B79,",",E79,",",E79,",UW3a_Dummy")</f>
        <v>UW3a_PL34_8,249835.41,722587.9,-272.075,3,3,UW3a_Dummy</v>
      </c>
      <c r="AD79" s="32" t="str">
        <f t="shared" si="66"/>
        <v>UW3a_PL34_8,3,-90,0</v>
      </c>
      <c r="AE79" s="32" t="str">
        <f t="shared" si="67"/>
        <v>UW3a_PL34_8,0,3,Bs-weak</v>
      </c>
    </row>
    <row r="80" spans="1:31" ht="15.75" thickBot="1" x14ac:dyDescent="0.3">
      <c r="A80" s="1"/>
      <c r="B80" s="1"/>
      <c r="C80" s="1"/>
      <c r="D80" s="1"/>
      <c r="J80" s="50"/>
      <c r="K80" s="67" t="s">
        <v>151</v>
      </c>
      <c r="Q80" s="6"/>
      <c r="U80" s="6"/>
      <c r="AD80" t="str">
        <f t="shared" si="66"/>
        <v>,,,</v>
      </c>
    </row>
    <row r="81" spans="1:31" ht="15.75" thickBot="1" x14ac:dyDescent="0.3">
      <c r="A81" s="1" t="s">
        <v>106</v>
      </c>
      <c r="B81" s="1">
        <v>-272.07499999999999</v>
      </c>
      <c r="C81" s="1">
        <v>-269.07499999999999</v>
      </c>
      <c r="D81" s="1" t="s">
        <v>35</v>
      </c>
      <c r="E81" s="6">
        <v>3</v>
      </c>
      <c r="F81" s="15">
        <v>249852.82</v>
      </c>
      <c r="G81" s="15">
        <v>722557.76</v>
      </c>
      <c r="H81" s="6">
        <v>-90</v>
      </c>
      <c r="I81" s="6">
        <v>0</v>
      </c>
      <c r="J81" s="50" t="s">
        <v>155</v>
      </c>
      <c r="K81" s="72" t="s">
        <v>110</v>
      </c>
      <c r="L81" s="13">
        <v>0</v>
      </c>
      <c r="M81" s="13">
        <v>3</v>
      </c>
      <c r="N81" s="13">
        <v>13</v>
      </c>
      <c r="O81" s="13"/>
      <c r="P81" s="13">
        <v>37</v>
      </c>
      <c r="Q81" s="6"/>
      <c r="R81" s="13">
        <v>3</v>
      </c>
      <c r="S81" s="13">
        <v>25</v>
      </c>
      <c r="T81" s="13">
        <v>4</v>
      </c>
      <c r="U81" s="6"/>
      <c r="V81" s="13">
        <v>38</v>
      </c>
      <c r="W81" s="13">
        <v>4</v>
      </c>
      <c r="X81" s="13" t="s">
        <v>21</v>
      </c>
      <c r="Z81" t="s">
        <v>21</v>
      </c>
      <c r="AB81" t="str">
        <f t="shared" si="65"/>
        <v>UW3a_PL00_0,0,3,13,,37,,3,25,4,,38,4,Bs-weak</v>
      </c>
      <c r="AC81" s="32" t="str">
        <f>_xlfn.CONCAT(J81,",",F81,",",G81,",",B81,",",E81,",",E81,",UW3a_Dummy")</f>
        <v>UW3a_PL00_0,249852.82,722557.76,-272.075,3,3,UW3a_Dummy</v>
      </c>
      <c r="AD81" s="32" t="str">
        <f t="shared" si="66"/>
        <v>UW3a_PL00_0,3,-90,0</v>
      </c>
      <c r="AE81" s="32" t="str">
        <f t="shared" si="67"/>
        <v>UW3a_PL00_0,0,3,Bs-weak</v>
      </c>
    </row>
    <row r="82" spans="1:31" ht="15.75" thickBot="1" x14ac:dyDescent="0.3">
      <c r="A82" s="1" t="s">
        <v>106</v>
      </c>
      <c r="B82" s="1">
        <v>-272.07499999999999</v>
      </c>
      <c r="C82" s="1">
        <v>-269.07499999999999</v>
      </c>
      <c r="D82" s="1" t="s">
        <v>35</v>
      </c>
      <c r="E82" s="6">
        <v>3</v>
      </c>
      <c r="F82" s="15">
        <v>249849.67</v>
      </c>
      <c r="G82" s="15">
        <v>722563.22</v>
      </c>
      <c r="H82" s="6">
        <v>-90</v>
      </c>
      <c r="I82" s="6">
        <v>0</v>
      </c>
      <c r="J82" s="50" t="s">
        <v>156</v>
      </c>
      <c r="K82" s="72" t="s">
        <v>111</v>
      </c>
      <c r="L82" s="13">
        <v>0</v>
      </c>
      <c r="M82" s="13">
        <v>3</v>
      </c>
      <c r="N82" s="13">
        <v>13</v>
      </c>
      <c r="O82" s="13"/>
      <c r="P82" s="13">
        <v>37</v>
      </c>
      <c r="Q82" s="6"/>
      <c r="R82" s="13">
        <v>3</v>
      </c>
      <c r="S82" s="13">
        <v>25</v>
      </c>
      <c r="T82" s="13">
        <v>4</v>
      </c>
      <c r="U82" s="6"/>
      <c r="V82" s="13">
        <v>38</v>
      </c>
      <c r="W82" s="13">
        <v>4</v>
      </c>
      <c r="X82" s="13" t="s">
        <v>21</v>
      </c>
      <c r="Z82" t="s">
        <v>21</v>
      </c>
      <c r="AB82" t="str">
        <f t="shared" si="65"/>
        <v>UW3a_PL06_3,0,3,13,,37,,3,25,4,,38,4,Bs-weak</v>
      </c>
      <c r="AC82" s="32" t="str">
        <f>_xlfn.CONCAT(J82,",",F82,",",G82,",",B82,",",E82,",",E82,",UW3a_Dummy")</f>
        <v>UW3a_PL06_3,249849.67,722563.22,-272.075,3,3,UW3a_Dummy</v>
      </c>
      <c r="AD82" s="32" t="str">
        <f t="shared" si="66"/>
        <v>UW3a_PL06_3,3,-90,0</v>
      </c>
      <c r="AE82" s="32" t="str">
        <f t="shared" si="67"/>
        <v>UW3a_PL06_3,0,3,Bs-weak</v>
      </c>
    </row>
    <row r="83" spans="1:31" x14ac:dyDescent="0.25">
      <c r="K83" s="67" t="s">
        <v>151</v>
      </c>
    </row>
    <row r="84" spans="1:31" s="52" customFormat="1" x14ac:dyDescent="0.25">
      <c r="A84" s="51"/>
      <c r="B84" s="51" t="s">
        <v>122</v>
      </c>
      <c r="C84" s="51"/>
      <c r="D84" s="51"/>
      <c r="E84" s="51"/>
      <c r="F84" s="51" t="s">
        <v>122</v>
      </c>
      <c r="G84" s="51"/>
      <c r="H84" s="51"/>
      <c r="I84" s="51"/>
      <c r="J84" s="51"/>
      <c r="K84" s="85" t="s">
        <v>122</v>
      </c>
      <c r="L84" s="51"/>
      <c r="M84" s="51"/>
      <c r="N84" s="51"/>
      <c r="O84" s="51"/>
      <c r="P84" s="51"/>
      <c r="Q84" s="51" t="s">
        <v>122</v>
      </c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spans="1:31" ht="15.75" thickBot="1" x14ac:dyDescent="0.3">
      <c r="K85" s="67" t="s">
        <v>151</v>
      </c>
      <c r="Q85" s="6"/>
      <c r="U85" s="6"/>
    </row>
    <row r="86" spans="1:31" ht="15.75" thickBot="1" x14ac:dyDescent="0.3">
      <c r="A86" s="1" t="s">
        <v>112</v>
      </c>
      <c r="B86" s="1">
        <v>-276.2</v>
      </c>
      <c r="C86" s="1">
        <v>-272.07499999999999</v>
      </c>
      <c r="D86" s="49" t="s">
        <v>45</v>
      </c>
      <c r="E86" s="6">
        <v>4</v>
      </c>
      <c r="F86" s="6">
        <v>249871.85</v>
      </c>
      <c r="G86" s="6">
        <v>722563.79</v>
      </c>
      <c r="H86" s="6">
        <v>-90</v>
      </c>
      <c r="I86" s="6">
        <v>0</v>
      </c>
      <c r="J86" s="55" t="s">
        <v>139</v>
      </c>
      <c r="K86" s="82">
        <v>4.3</v>
      </c>
      <c r="L86" s="14">
        <v>0</v>
      </c>
      <c r="M86" s="14">
        <v>4</v>
      </c>
      <c r="N86" s="14">
        <v>8</v>
      </c>
      <c r="O86" s="14"/>
      <c r="P86" s="14">
        <v>31</v>
      </c>
      <c r="Q86" s="6"/>
      <c r="R86" s="14">
        <v>2</v>
      </c>
      <c r="S86" s="14">
        <v>15</v>
      </c>
      <c r="T86" s="14">
        <v>2</v>
      </c>
      <c r="U86" s="6"/>
      <c r="V86" s="14">
        <v>32</v>
      </c>
      <c r="W86" s="14">
        <v>4</v>
      </c>
      <c r="X86" s="14" t="s">
        <v>34</v>
      </c>
      <c r="Z86" t="s">
        <v>21</v>
      </c>
      <c r="AB86" t="str">
        <f t="shared" ref="AB86:AB120" si="68">_xlfn.CONCAT(J86,",",L86,",",M86,",",N86,",",O86,",",P86,",",Q86,",",R86,",",S86,",",T86,",",U86,",",V86,",",W86,",",X86)</f>
        <v>DW3_PR04_3,0,4,8,,31,,2,15,2,,32,4,Bs-Amygdaloidal</v>
      </c>
      <c r="AC86" s="32" t="str">
        <f>_xlfn.CONCAT(J86,",",F86,",",G86,",",B86,",",E86,",",E86,",DW3_Dummy")</f>
        <v>DW3_PR04_3,249871.85,722563.79,-276.2,4,4,DW3_Dummy</v>
      </c>
      <c r="AD86" s="32" t="str">
        <f t="shared" si="66"/>
        <v>DW3_PR04_3,4,-90,0</v>
      </c>
      <c r="AE86" s="32" t="str">
        <f t="shared" ref="AE86:AE120" si="69">_xlfn.CONCAT(J86,",",L86,",",M86,",",Z86)</f>
        <v>DW3_PR04_3,0,4,Bs-weak</v>
      </c>
    </row>
    <row r="87" spans="1:31" x14ac:dyDescent="0.25">
      <c r="A87" s="1" t="s">
        <v>112</v>
      </c>
      <c r="B87" s="1">
        <v>-276.2</v>
      </c>
      <c r="C87" s="1">
        <v>-272.07499999999999</v>
      </c>
      <c r="D87" s="49" t="s">
        <v>35</v>
      </c>
      <c r="E87" s="6">
        <v>4</v>
      </c>
      <c r="F87" s="6">
        <v>249868.55</v>
      </c>
      <c r="G87" s="6">
        <v>722569.51</v>
      </c>
      <c r="H87" s="6">
        <v>-90</v>
      </c>
      <c r="I87" s="6">
        <v>0</v>
      </c>
      <c r="J87" s="55" t="s">
        <v>138</v>
      </c>
      <c r="K87" s="82">
        <v>2.335</v>
      </c>
      <c r="L87" s="14">
        <v>1.5</v>
      </c>
      <c r="M87" s="14">
        <v>4</v>
      </c>
      <c r="N87" s="14">
        <v>8</v>
      </c>
      <c r="O87" s="14"/>
      <c r="P87" s="14">
        <v>31</v>
      </c>
      <c r="Q87" s="6"/>
      <c r="R87" s="14">
        <v>2</v>
      </c>
      <c r="S87" s="14">
        <v>15</v>
      </c>
      <c r="T87" s="14">
        <v>2</v>
      </c>
      <c r="U87" s="6"/>
      <c r="V87" s="14">
        <v>32</v>
      </c>
      <c r="W87" s="14">
        <v>4</v>
      </c>
      <c r="X87" s="14" t="s">
        <v>34</v>
      </c>
      <c r="Z87" t="s">
        <v>21</v>
      </c>
      <c r="AB87" t="str">
        <f t="shared" si="68"/>
        <v>DW3_PL02_3,1.5,4,8,,31,,2,15,2,,32,4,Bs-Amygdaloidal</v>
      </c>
      <c r="AC87" s="30" t="str">
        <f>_xlfn.CONCAT(J87,",",F87,",",G87,",",B87,",",E87,",",E87,",DW3_Dummy")</f>
        <v>DW3_PL02_3,249868.55,722569.51,-276.2,4,4,DW3_Dummy</v>
      </c>
      <c r="AD87" s="30" t="str">
        <f t="shared" si="66"/>
        <v>DW3_PL02_3,4,-90,0</v>
      </c>
      <c r="AE87" s="30" t="str">
        <f t="shared" si="69"/>
        <v>DW3_PL02_3,1.5,4,Bs-weak</v>
      </c>
    </row>
    <row r="88" spans="1:31" ht="15.75" thickBot="1" x14ac:dyDescent="0.3">
      <c r="A88" s="1" t="s">
        <v>112</v>
      </c>
      <c r="B88" s="1">
        <v>-276.2</v>
      </c>
      <c r="C88" s="1">
        <v>-272.07499999999999</v>
      </c>
      <c r="D88" s="49" t="s">
        <v>35</v>
      </c>
      <c r="E88" s="6">
        <v>4</v>
      </c>
      <c r="F88" s="6">
        <v>249868.55</v>
      </c>
      <c r="G88" s="6">
        <v>722569.51</v>
      </c>
      <c r="H88" s="6">
        <v>-90</v>
      </c>
      <c r="I88" s="6">
        <v>0</v>
      </c>
      <c r="J88" s="55" t="s">
        <v>138</v>
      </c>
      <c r="K88" s="58">
        <v>2.335</v>
      </c>
      <c r="L88" s="20">
        <v>0</v>
      </c>
      <c r="M88" s="20">
        <v>1.5</v>
      </c>
      <c r="N88" s="20">
        <v>8</v>
      </c>
      <c r="O88" s="20"/>
      <c r="P88" s="20">
        <v>29</v>
      </c>
      <c r="Q88" s="6"/>
      <c r="R88" s="20">
        <v>1</v>
      </c>
      <c r="S88" s="20">
        <v>10</v>
      </c>
      <c r="T88" s="20">
        <v>2</v>
      </c>
      <c r="U88" s="6"/>
      <c r="V88" s="20">
        <v>30</v>
      </c>
      <c r="W88" s="20">
        <v>4</v>
      </c>
      <c r="X88" s="20" t="s">
        <v>5</v>
      </c>
      <c r="Z88" t="s">
        <v>21</v>
      </c>
      <c r="AB88" t="str">
        <f t="shared" si="68"/>
        <v>DW3_PL02_3,0,1.5,8,,29,,1,10,2,,30,4,Bs-weak with tuff - disintegrate</v>
      </c>
      <c r="AC88" s="31"/>
      <c r="AD88" s="31"/>
      <c r="AE88" s="31" t="str">
        <f t="shared" si="69"/>
        <v>DW3_PL02_3,0,1.5,Bs-weak</v>
      </c>
    </row>
    <row r="89" spans="1:31" ht="15.75" thickBot="1" x14ac:dyDescent="0.3">
      <c r="A89" s="1" t="s">
        <v>113</v>
      </c>
      <c r="B89" s="1">
        <v>-276.2</v>
      </c>
      <c r="C89" s="1">
        <v>-272.07499999999999</v>
      </c>
      <c r="D89" s="49" t="s">
        <v>35</v>
      </c>
      <c r="E89" s="6">
        <v>4</v>
      </c>
      <c r="F89" s="6">
        <v>249853.65</v>
      </c>
      <c r="G89" s="6">
        <v>722595.31</v>
      </c>
      <c r="H89" s="6">
        <v>-90</v>
      </c>
      <c r="I89" s="6">
        <v>0</v>
      </c>
      <c r="J89" s="55" t="s">
        <v>137</v>
      </c>
      <c r="K89" s="82">
        <v>32.1</v>
      </c>
      <c r="L89" s="14">
        <v>0</v>
      </c>
      <c r="M89" s="14">
        <v>4</v>
      </c>
      <c r="N89" s="14">
        <v>8</v>
      </c>
      <c r="O89" s="14"/>
      <c r="P89" s="14">
        <v>31</v>
      </c>
      <c r="Q89" s="6"/>
      <c r="R89" s="14">
        <v>2</v>
      </c>
      <c r="S89" s="14">
        <v>15</v>
      </c>
      <c r="T89" s="14">
        <v>2</v>
      </c>
      <c r="U89" s="6"/>
      <c r="V89" s="14">
        <v>32</v>
      </c>
      <c r="W89" s="14">
        <v>4</v>
      </c>
      <c r="X89" s="14" t="s">
        <v>34</v>
      </c>
      <c r="Z89" t="s">
        <v>21</v>
      </c>
      <c r="AB89" t="str">
        <f t="shared" si="68"/>
        <v>DW3_PL32_1,0,4,8,,31,,2,15,2,,32,4,Bs-Amygdaloidal</v>
      </c>
      <c r="AC89" s="32" t="str">
        <f>_xlfn.CONCAT(J89,",",F89,",",G89,",",B89,",",E89,",",E89,",DW3_Dummy")</f>
        <v>DW3_PL32_1,249853.65,722595.31,-276.2,4,4,DW3_Dummy</v>
      </c>
      <c r="AD89" s="32" t="str">
        <f t="shared" si="66"/>
        <v>DW3_PL32_1,4,-90,0</v>
      </c>
      <c r="AE89" s="32" t="str">
        <f t="shared" si="69"/>
        <v>DW3_PL32_1,0,4,Bs-weak</v>
      </c>
    </row>
    <row r="90" spans="1:31" ht="15.75" thickBot="1" x14ac:dyDescent="0.3">
      <c r="A90" s="1" t="s">
        <v>113</v>
      </c>
      <c r="B90" s="1">
        <v>-276.2</v>
      </c>
      <c r="C90" s="1">
        <v>-272.07499999999999</v>
      </c>
      <c r="D90" s="49" t="s">
        <v>35</v>
      </c>
      <c r="E90" s="6">
        <v>4</v>
      </c>
      <c r="F90" s="6">
        <v>249851.65</v>
      </c>
      <c r="G90" s="6">
        <v>722597.28</v>
      </c>
      <c r="H90" s="6">
        <v>-90</v>
      </c>
      <c r="I90" s="6">
        <v>0</v>
      </c>
      <c r="J90" s="55" t="s">
        <v>123</v>
      </c>
      <c r="K90" s="82" t="s">
        <v>20</v>
      </c>
      <c r="L90" s="14">
        <v>0</v>
      </c>
      <c r="M90" s="14">
        <v>4</v>
      </c>
      <c r="N90" s="14">
        <v>8</v>
      </c>
      <c r="O90" s="14"/>
      <c r="P90" s="14">
        <v>31</v>
      </c>
      <c r="Q90" s="6"/>
      <c r="R90" s="14">
        <v>2</v>
      </c>
      <c r="S90" s="14">
        <v>15</v>
      </c>
      <c r="T90" s="14">
        <v>2</v>
      </c>
      <c r="U90" s="6"/>
      <c r="V90" s="14">
        <v>32</v>
      </c>
      <c r="W90" s="14">
        <v>4</v>
      </c>
      <c r="X90" s="14" t="s">
        <v>34</v>
      </c>
      <c r="Z90" t="s">
        <v>21</v>
      </c>
      <c r="AB90" t="str">
        <f t="shared" si="68"/>
        <v>DW3_PL34_8,0,4,8,,31,,2,15,2,,32,4,Bs-Amygdaloidal</v>
      </c>
      <c r="AC90" s="32" t="str">
        <f>_xlfn.CONCAT(J90,",",F90,",",G90,",",B90,",",E90,",",E90,",DW3_Dummy")</f>
        <v>DW3_PL34_8,249851.65,722597.28,-276.2,4,4,DW3_Dummy</v>
      </c>
      <c r="AD90" s="32" t="str">
        <f t="shared" si="66"/>
        <v>DW3_PL34_8,4,-90,0</v>
      </c>
      <c r="AE90" s="32" t="str">
        <f t="shared" si="69"/>
        <v>DW3_PL34_8,0,4,Bs-weak</v>
      </c>
    </row>
    <row r="91" spans="1:31" x14ac:dyDescent="0.25">
      <c r="A91" s="1" t="s">
        <v>114</v>
      </c>
      <c r="B91" s="1">
        <v>-276.2</v>
      </c>
      <c r="C91" s="1">
        <v>-272.07499999999999</v>
      </c>
      <c r="D91" s="49" t="s">
        <v>35</v>
      </c>
      <c r="E91" s="6">
        <v>4</v>
      </c>
      <c r="F91" s="6">
        <v>249865.05</v>
      </c>
      <c r="G91" s="6">
        <v>722575.57</v>
      </c>
      <c r="H91" s="6">
        <v>-90</v>
      </c>
      <c r="I91" s="6">
        <v>0</v>
      </c>
      <c r="J91" s="55" t="s">
        <v>136</v>
      </c>
      <c r="K91" s="72">
        <v>9.3350000000000009</v>
      </c>
      <c r="L91" s="13">
        <v>2</v>
      </c>
      <c r="M91" s="13">
        <v>4</v>
      </c>
      <c r="N91" s="13">
        <v>13</v>
      </c>
      <c r="O91" s="13"/>
      <c r="P91" s="13">
        <v>44</v>
      </c>
      <c r="Q91" s="6"/>
      <c r="R91" s="13">
        <v>4</v>
      </c>
      <c r="S91" s="13">
        <v>70</v>
      </c>
      <c r="T91" s="13">
        <v>7</v>
      </c>
      <c r="U91" s="6"/>
      <c r="V91" s="13">
        <v>45</v>
      </c>
      <c r="W91" s="13">
        <v>3</v>
      </c>
      <c r="X91" s="13" t="s">
        <v>18</v>
      </c>
      <c r="Z91" t="s">
        <v>18</v>
      </c>
      <c r="AB91" t="str">
        <f t="shared" si="68"/>
        <v>DW3_PL09_3,2,4,13,,44,,4,70,7,,45,3,Bs-Strong</v>
      </c>
      <c r="AC91" s="30" t="str">
        <f>_xlfn.CONCAT(J91,",",F91,",",G91,",",B91,",",E91,",",E91,",DW3_Dummy")</f>
        <v>DW3_PL09_3,249865.05,722575.57,-276.2,4,4,DW3_Dummy</v>
      </c>
      <c r="AD91" s="30" t="str">
        <f t="shared" si="66"/>
        <v>DW3_PL09_3,4,-90,0</v>
      </c>
      <c r="AE91" s="30" t="str">
        <f t="shared" si="69"/>
        <v>DW3_PL09_3,2,4,Bs-Strong</v>
      </c>
    </row>
    <row r="92" spans="1:31" ht="15.75" thickBot="1" x14ac:dyDescent="0.3">
      <c r="A92" s="1" t="s">
        <v>114</v>
      </c>
      <c r="B92" s="1">
        <v>-276.2</v>
      </c>
      <c r="C92" s="1">
        <v>-272.07499999999999</v>
      </c>
      <c r="D92" s="49" t="s">
        <v>35</v>
      </c>
      <c r="E92" s="6">
        <v>4</v>
      </c>
      <c r="F92" s="6">
        <v>249865.05</v>
      </c>
      <c r="G92" s="6">
        <v>722575.57</v>
      </c>
      <c r="H92" s="6">
        <v>-90</v>
      </c>
      <c r="I92" s="6">
        <v>0</v>
      </c>
      <c r="J92" s="55" t="s">
        <v>136</v>
      </c>
      <c r="K92" s="82">
        <v>9.3350000000000009</v>
      </c>
      <c r="L92" s="14">
        <v>0</v>
      </c>
      <c r="M92" s="14">
        <v>2</v>
      </c>
      <c r="N92" s="14">
        <v>8</v>
      </c>
      <c r="O92" s="14"/>
      <c r="P92" s="14">
        <v>34</v>
      </c>
      <c r="Q92" s="6"/>
      <c r="R92" s="14">
        <v>2</v>
      </c>
      <c r="S92" s="14">
        <v>15</v>
      </c>
      <c r="T92" s="14">
        <v>2</v>
      </c>
      <c r="U92" s="6"/>
      <c r="V92" s="14">
        <v>34</v>
      </c>
      <c r="W92" s="14">
        <v>4</v>
      </c>
      <c r="X92" s="14" t="s">
        <v>34</v>
      </c>
      <c r="Z92" t="s">
        <v>21</v>
      </c>
      <c r="AB92" t="str">
        <f t="shared" si="68"/>
        <v>DW3_PL09_3,0,2,8,,34,,2,15,2,,34,4,Bs-Amygdaloidal</v>
      </c>
      <c r="AC92" s="31"/>
      <c r="AD92" s="31"/>
      <c r="AE92" s="31" t="str">
        <f t="shared" si="69"/>
        <v>DW3_PL09_3,0,2,Bs-weak</v>
      </c>
    </row>
    <row r="93" spans="1:31" ht="15.75" thickBot="1" x14ac:dyDescent="0.3">
      <c r="A93" s="1" t="s">
        <v>114</v>
      </c>
      <c r="B93" s="1">
        <v>-276.2</v>
      </c>
      <c r="C93" s="1">
        <v>-272.07499999999999</v>
      </c>
      <c r="D93" s="49" t="s">
        <v>35</v>
      </c>
      <c r="E93" s="6">
        <v>4</v>
      </c>
      <c r="F93" s="6">
        <v>249861.2</v>
      </c>
      <c r="G93" s="6">
        <v>722582.23</v>
      </c>
      <c r="H93" s="6">
        <v>-90</v>
      </c>
      <c r="I93" s="6">
        <v>0</v>
      </c>
      <c r="J93" s="55" t="s">
        <v>135</v>
      </c>
      <c r="K93" s="82">
        <v>17</v>
      </c>
      <c r="L93" s="14">
        <v>0</v>
      </c>
      <c r="M93" s="14">
        <v>4</v>
      </c>
      <c r="N93" s="14">
        <v>8</v>
      </c>
      <c r="O93" s="14"/>
      <c r="P93" s="14">
        <v>34</v>
      </c>
      <c r="Q93" s="6"/>
      <c r="R93" s="14">
        <v>2</v>
      </c>
      <c r="S93" s="14">
        <v>15</v>
      </c>
      <c r="T93" s="14">
        <v>2</v>
      </c>
      <c r="U93" s="6"/>
      <c r="V93" s="14">
        <v>34</v>
      </c>
      <c r="W93" s="14">
        <v>4</v>
      </c>
      <c r="X93" s="14" t="s">
        <v>34</v>
      </c>
      <c r="Z93" t="s">
        <v>21</v>
      </c>
      <c r="AB93" t="str">
        <f t="shared" si="68"/>
        <v>DW3_PL17_0,0,4,8,,34,,2,15,2,,34,4,Bs-Amygdaloidal</v>
      </c>
      <c r="AC93" s="32" t="str">
        <f>_xlfn.CONCAT(J93,",",F93,",",G93,",",B93,",",E93,",",E93,",DW3_Dummy")</f>
        <v>DW3_PL17_0,249861.2,722582.23,-276.2,4,4,DW3_Dummy</v>
      </c>
      <c r="AD93" s="32" t="str">
        <f t="shared" si="66"/>
        <v>DW3_PL17_0,4,-90,0</v>
      </c>
      <c r="AE93" s="32" t="str">
        <f t="shared" si="69"/>
        <v>DW3_PL17_0,0,4,Bs-weak</v>
      </c>
    </row>
    <row r="94" spans="1:31" ht="15.75" thickBot="1" x14ac:dyDescent="0.3">
      <c r="A94" s="1"/>
      <c r="B94" s="1"/>
      <c r="C94" s="1"/>
      <c r="D94" s="1"/>
      <c r="J94" s="50"/>
      <c r="K94" s="67" t="s">
        <v>151</v>
      </c>
      <c r="Q94" s="6"/>
      <c r="U94" s="6"/>
    </row>
    <row r="95" spans="1:31" ht="15.75" thickBot="1" x14ac:dyDescent="0.3">
      <c r="A95" s="1" t="s">
        <v>115</v>
      </c>
      <c r="B95" s="1">
        <v>-272.07499999999999</v>
      </c>
      <c r="C95" s="1">
        <v>-269.07499999999999</v>
      </c>
      <c r="D95" s="1" t="s">
        <v>35</v>
      </c>
      <c r="E95" s="6">
        <v>3</v>
      </c>
      <c r="F95" s="6">
        <v>249862.2</v>
      </c>
      <c r="G95" s="6">
        <v>722580.5</v>
      </c>
      <c r="H95" s="6">
        <v>-90</v>
      </c>
      <c r="I95" s="6">
        <v>0</v>
      </c>
      <c r="J95" s="55" t="s">
        <v>157</v>
      </c>
      <c r="K95" s="58">
        <v>15</v>
      </c>
      <c r="L95" s="20">
        <v>0</v>
      </c>
      <c r="M95" s="20">
        <v>3</v>
      </c>
      <c r="N95" s="20">
        <v>8</v>
      </c>
      <c r="O95" s="20"/>
      <c r="P95" s="20">
        <v>29</v>
      </c>
      <c r="Q95" s="6"/>
      <c r="R95" s="20">
        <v>1</v>
      </c>
      <c r="S95" s="20">
        <v>10</v>
      </c>
      <c r="T95" s="20">
        <v>2</v>
      </c>
      <c r="U95" s="6"/>
      <c r="V95" s="20">
        <v>30</v>
      </c>
      <c r="W95" s="20">
        <v>4</v>
      </c>
      <c r="X95" s="20" t="s">
        <v>5</v>
      </c>
      <c r="Z95" t="s">
        <v>21</v>
      </c>
      <c r="AB95" t="str">
        <f t="shared" si="68"/>
        <v>DW3a_PL15_0,0,3,8,,29,,1,10,2,,30,4,Bs-weak with tuff - disintegrate</v>
      </c>
      <c r="AC95" s="32" t="str">
        <f>_xlfn.CONCAT(J95,",",F95,",",G95,",",B95,",",E95,",",E95,",DW3a_Dummy")</f>
        <v>DW3a_PL15_0,249862.2,722580.5,-272.075,3,3,DW3a_Dummy</v>
      </c>
      <c r="AD95" s="32" t="str">
        <f t="shared" si="66"/>
        <v>DW3a_PL15_0,3,-90,0</v>
      </c>
      <c r="AE95" s="32" t="str">
        <f t="shared" si="69"/>
        <v>DW3a_PL15_0,0,3,Bs-weak</v>
      </c>
    </row>
    <row r="96" spans="1:31" ht="15.75" thickBot="1" x14ac:dyDescent="0.3">
      <c r="A96" s="1" t="s">
        <v>115</v>
      </c>
      <c r="B96" s="1">
        <v>-272.07499999999999</v>
      </c>
      <c r="C96" s="1">
        <v>-269.07499999999999</v>
      </c>
      <c r="D96" s="1" t="s">
        <v>35</v>
      </c>
      <c r="E96" s="6">
        <v>3</v>
      </c>
      <c r="F96" s="6">
        <v>249865.05</v>
      </c>
      <c r="G96" s="6">
        <v>722575.57</v>
      </c>
      <c r="H96" s="6">
        <v>-90</v>
      </c>
      <c r="I96" s="6">
        <v>0</v>
      </c>
      <c r="J96" s="55" t="s">
        <v>158</v>
      </c>
      <c r="K96" s="58">
        <v>9.3350000000000009</v>
      </c>
      <c r="L96" s="20">
        <v>0</v>
      </c>
      <c r="M96" s="20">
        <v>3</v>
      </c>
      <c r="N96" s="20">
        <v>8</v>
      </c>
      <c r="O96" s="20"/>
      <c r="P96" s="20">
        <v>29</v>
      </c>
      <c r="Q96" s="6"/>
      <c r="R96" s="20">
        <v>1</v>
      </c>
      <c r="S96" s="20">
        <v>10</v>
      </c>
      <c r="T96" s="20">
        <v>2</v>
      </c>
      <c r="U96" s="6"/>
      <c r="V96" s="20">
        <v>30</v>
      </c>
      <c r="W96" s="20">
        <v>4</v>
      </c>
      <c r="X96" s="20" t="s">
        <v>5</v>
      </c>
      <c r="Z96" t="s">
        <v>21</v>
      </c>
      <c r="AB96" t="str">
        <f t="shared" si="68"/>
        <v>DW3a_PL09_3,0,3,8,,29,,1,10,2,,30,4,Bs-weak with tuff - disintegrate</v>
      </c>
      <c r="AC96" s="32" t="str">
        <f>_xlfn.CONCAT(J96,",",F96,",",G96,",",B96,",",E96,",",E96,",DW3a_Dummy")</f>
        <v>DW3a_PL09_3,249865.05,722575.57,-272.075,3,3,DW3a_Dummy</v>
      </c>
      <c r="AD96" s="32" t="str">
        <f t="shared" si="66"/>
        <v>DW3a_PL09_3,3,-90,0</v>
      </c>
      <c r="AE96" s="32" t="str">
        <f t="shared" si="69"/>
        <v>DW3a_PL09_3,0,3,Bs-weak</v>
      </c>
    </row>
    <row r="97" spans="1:31" x14ac:dyDescent="0.25">
      <c r="A97" s="1"/>
      <c r="B97" s="1"/>
      <c r="C97" s="1"/>
      <c r="D97" s="1"/>
      <c r="J97" s="50"/>
      <c r="K97" s="67" t="s">
        <v>151</v>
      </c>
      <c r="Q97" s="6"/>
      <c r="U97" s="6"/>
    </row>
    <row r="98" spans="1:31" ht="15.75" thickBot="1" x14ac:dyDescent="0.3">
      <c r="A98" s="1" t="s">
        <v>116</v>
      </c>
      <c r="B98" s="1">
        <v>-272.07499999999999</v>
      </c>
      <c r="C98" s="1">
        <v>-269.07499999999999</v>
      </c>
      <c r="D98" s="1" t="s">
        <v>35</v>
      </c>
      <c r="E98" s="6">
        <v>3</v>
      </c>
      <c r="H98" s="6">
        <v>-90</v>
      </c>
      <c r="I98" s="6">
        <v>0</v>
      </c>
      <c r="J98" s="50"/>
      <c r="K98" s="67">
        <v>25</v>
      </c>
      <c r="L98" s="1">
        <v>0</v>
      </c>
      <c r="M98" s="1">
        <v>3</v>
      </c>
      <c r="Q98" s="6"/>
      <c r="U98" s="6"/>
    </row>
    <row r="99" spans="1:31" x14ac:dyDescent="0.25">
      <c r="A99" s="1" t="s">
        <v>116</v>
      </c>
      <c r="B99" s="1">
        <v>-272.07499999999999</v>
      </c>
      <c r="C99" s="1">
        <v>-269.07499999999999</v>
      </c>
      <c r="D99" s="49" t="s">
        <v>45</v>
      </c>
      <c r="E99" s="6">
        <v>3</v>
      </c>
      <c r="F99" s="6">
        <v>249870.2</v>
      </c>
      <c r="G99" s="6">
        <v>722566.65</v>
      </c>
      <c r="H99" s="6">
        <v>-90</v>
      </c>
      <c r="I99" s="6">
        <v>0</v>
      </c>
      <c r="J99" s="96" t="s">
        <v>140</v>
      </c>
      <c r="K99" s="13" t="s">
        <v>189</v>
      </c>
      <c r="L99" s="100">
        <v>2.2000000000000002</v>
      </c>
      <c r="M99" s="13">
        <v>3</v>
      </c>
      <c r="N99" s="13">
        <v>13</v>
      </c>
      <c r="O99" s="13"/>
      <c r="P99" s="13">
        <v>45</v>
      </c>
      <c r="Q99" s="6"/>
      <c r="R99" s="13">
        <v>4</v>
      </c>
      <c r="S99" s="13">
        <v>70</v>
      </c>
      <c r="T99" s="13">
        <v>7</v>
      </c>
      <c r="U99" s="6"/>
      <c r="V99" s="13">
        <v>46</v>
      </c>
      <c r="W99" s="13">
        <v>3</v>
      </c>
      <c r="X99" s="13" t="s">
        <v>18</v>
      </c>
      <c r="Z99" t="s">
        <v>18</v>
      </c>
      <c r="AB99" t="str">
        <f t="shared" si="68"/>
        <v>DW3a_PR01_0,2.2,3,13,,45,,4,70,7,,46,3,Bs-Strong</v>
      </c>
      <c r="AC99" s="30" t="str">
        <f>_xlfn.CONCAT(J99,",",F99,",",G99,",",B99,",",E99,",",E99,",DW3_Dummy")</f>
        <v>DW3a_PR01_0,249870.2,722566.65,-272.075,3,3,DW3_Dummy</v>
      </c>
      <c r="AD99" s="30" t="str">
        <f t="shared" si="66"/>
        <v>DW3a_PR01_0,3,-90,0</v>
      </c>
      <c r="AE99" s="97" t="str">
        <f t="shared" si="69"/>
        <v>DW3a_PR01_0,2.2,3,Bs-Strong</v>
      </c>
    </row>
    <row r="100" spans="1:31" x14ac:dyDescent="0.25">
      <c r="A100" s="1" t="s">
        <v>116</v>
      </c>
      <c r="B100" s="1">
        <v>-272.07499999999999</v>
      </c>
      <c r="C100" s="1">
        <v>-269.07499999999999</v>
      </c>
      <c r="D100" s="49" t="s">
        <v>45</v>
      </c>
      <c r="E100" s="6">
        <v>3</v>
      </c>
      <c r="F100" s="6">
        <v>249870.2</v>
      </c>
      <c r="G100" s="6">
        <v>722566.65</v>
      </c>
      <c r="H100" s="6">
        <v>-90</v>
      </c>
      <c r="I100" s="6">
        <v>0</v>
      </c>
      <c r="J100" s="96" t="s">
        <v>140</v>
      </c>
      <c r="K100" s="83">
        <v>1</v>
      </c>
      <c r="L100" s="100">
        <v>1.7</v>
      </c>
      <c r="M100" s="100">
        <v>2.2000000000000002</v>
      </c>
      <c r="N100" s="47">
        <v>13</v>
      </c>
      <c r="O100" s="47"/>
      <c r="P100" s="47">
        <v>35</v>
      </c>
      <c r="Q100" s="6"/>
      <c r="R100" s="47">
        <v>0</v>
      </c>
      <c r="S100" s="47">
        <v>4</v>
      </c>
      <c r="T100" s="47">
        <v>1</v>
      </c>
      <c r="U100" s="6"/>
      <c r="V100" s="47">
        <v>33</v>
      </c>
      <c r="W100" s="47">
        <v>4</v>
      </c>
      <c r="X100" s="47" t="s">
        <v>15</v>
      </c>
      <c r="Z100" t="s">
        <v>15</v>
      </c>
      <c r="AB100" t="str">
        <f t="shared" si="68"/>
        <v>DW3a_PR01_0,1.7,2.2,13,,35,,0,4,1,,33,4,Pyr</v>
      </c>
      <c r="AC100" s="33"/>
      <c r="AD100" s="33"/>
      <c r="AE100" s="98" t="str">
        <f t="shared" si="69"/>
        <v>DW3a_PR01_0,1.7,2.2,Pyr</v>
      </c>
    </row>
    <row r="101" spans="1:31" ht="15.75" thickBot="1" x14ac:dyDescent="0.3">
      <c r="A101" s="1" t="s">
        <v>116</v>
      </c>
      <c r="B101" s="1">
        <v>-272.07499999999999</v>
      </c>
      <c r="C101" s="1">
        <v>-269.07499999999999</v>
      </c>
      <c r="D101" s="49" t="s">
        <v>45</v>
      </c>
      <c r="E101" s="6">
        <v>3</v>
      </c>
      <c r="F101" s="6">
        <v>249870.2</v>
      </c>
      <c r="G101" s="6">
        <v>722566.65</v>
      </c>
      <c r="H101" s="6">
        <v>-90</v>
      </c>
      <c r="I101" s="6">
        <v>0</v>
      </c>
      <c r="J101" s="96" t="s">
        <v>140</v>
      </c>
      <c r="K101" s="58">
        <v>1</v>
      </c>
      <c r="L101" s="20">
        <v>0</v>
      </c>
      <c r="M101" s="100">
        <v>1.7</v>
      </c>
      <c r="N101" s="20">
        <v>8</v>
      </c>
      <c r="O101" s="20"/>
      <c r="P101" s="20">
        <v>29</v>
      </c>
      <c r="Q101" s="6"/>
      <c r="R101" s="20">
        <v>1</v>
      </c>
      <c r="S101" s="20">
        <v>10</v>
      </c>
      <c r="T101" s="20">
        <v>2</v>
      </c>
      <c r="U101" s="6"/>
      <c r="V101" s="20">
        <v>30</v>
      </c>
      <c r="W101" s="20">
        <v>4</v>
      </c>
      <c r="X101" s="20" t="s">
        <v>5</v>
      </c>
      <c r="Z101" t="s">
        <v>21</v>
      </c>
      <c r="AB101" t="str">
        <f t="shared" si="68"/>
        <v>DW3a_PR01_0,0,1.7,8,,29,,1,10,2,,30,4,Bs-weak with tuff - disintegrate</v>
      </c>
      <c r="AC101" s="31"/>
      <c r="AD101" s="31"/>
      <c r="AE101" s="99" t="str">
        <f t="shared" si="69"/>
        <v>DW3a_PR01_0,0,1.7,Bs-weak</v>
      </c>
    </row>
    <row r="102" spans="1:31" ht="15.75" thickBot="1" x14ac:dyDescent="0.3">
      <c r="A102" s="1"/>
      <c r="B102" s="1"/>
      <c r="C102" s="1"/>
      <c r="D102" s="1"/>
      <c r="J102" s="50"/>
      <c r="K102" s="67" t="s">
        <v>151</v>
      </c>
      <c r="Q102" s="6"/>
      <c r="U102" s="6"/>
    </row>
    <row r="103" spans="1:31" x14ac:dyDescent="0.25">
      <c r="A103" s="1" t="s">
        <v>117</v>
      </c>
      <c r="B103" s="1">
        <v>-269.07499999999999</v>
      </c>
      <c r="C103" s="1">
        <v>-263.57499999999999</v>
      </c>
      <c r="D103" s="1" t="s">
        <v>35</v>
      </c>
      <c r="E103" s="6">
        <v>5.5</v>
      </c>
      <c r="F103" s="15">
        <v>249852.3</v>
      </c>
      <c r="G103" s="15">
        <v>722597.65</v>
      </c>
      <c r="H103" s="6">
        <v>-90</v>
      </c>
      <c r="I103" s="6">
        <v>0</v>
      </c>
      <c r="J103" s="96" t="s">
        <v>133</v>
      </c>
      <c r="K103" s="84" t="s">
        <v>20</v>
      </c>
      <c r="L103" s="100">
        <v>2.2999999999999998</v>
      </c>
      <c r="M103" s="48">
        <v>5.5</v>
      </c>
      <c r="N103" s="48">
        <v>13</v>
      </c>
      <c r="O103" s="48"/>
      <c r="P103" s="48">
        <v>45</v>
      </c>
      <c r="Q103" s="6"/>
      <c r="R103" s="48">
        <v>4</v>
      </c>
      <c r="S103" s="48">
        <v>70</v>
      </c>
      <c r="T103" s="48">
        <v>7</v>
      </c>
      <c r="U103" s="6"/>
      <c r="V103" s="48">
        <v>46</v>
      </c>
      <c r="W103" s="48">
        <v>3</v>
      </c>
      <c r="X103" s="48" t="s">
        <v>18</v>
      </c>
      <c r="Z103" t="s">
        <v>18</v>
      </c>
      <c r="AB103" t="str">
        <f t="shared" si="68"/>
        <v>DW2b_PL34_8,2.3,5.5,13,,45,,4,70,7,,46,3,Bs-Strong</v>
      </c>
      <c r="AC103" s="97" t="str">
        <f>_xlfn.CONCAT(J103,",",F103,",",G103,",",B103,",",E103,",",E103,",DW2b_Dummy")</f>
        <v>DW2b_PL34_8,249852.3,722597.65,-269.075,5.5,5.5,DW2b_Dummy</v>
      </c>
      <c r="AD103" s="30" t="str">
        <f t="shared" si="66"/>
        <v>DW2b_PL34_8,5.5,-90,0</v>
      </c>
      <c r="AE103" s="97" t="str">
        <f t="shared" si="69"/>
        <v>DW2b_PL34_8,2.3,5.5,Bs-Strong</v>
      </c>
    </row>
    <row r="104" spans="1:31" x14ac:dyDescent="0.25">
      <c r="A104" s="1" t="s">
        <v>117</v>
      </c>
      <c r="B104" s="1">
        <v>-269.07499999999999</v>
      </c>
      <c r="C104" s="1">
        <v>-263.57499999999999</v>
      </c>
      <c r="D104" s="1" t="s">
        <v>35</v>
      </c>
      <c r="E104" s="6">
        <v>5.5</v>
      </c>
      <c r="F104" s="15">
        <v>249852.3</v>
      </c>
      <c r="G104" s="15">
        <v>722597.65</v>
      </c>
      <c r="H104" s="6">
        <v>-90</v>
      </c>
      <c r="I104" s="6">
        <v>0</v>
      </c>
      <c r="J104" s="96" t="s">
        <v>133</v>
      </c>
      <c r="K104" s="83" t="s">
        <v>20</v>
      </c>
      <c r="L104" s="47">
        <v>1</v>
      </c>
      <c r="M104" s="100">
        <v>2.2999999999999998</v>
      </c>
      <c r="N104" s="47">
        <v>13</v>
      </c>
      <c r="O104" s="47"/>
      <c r="P104" s="47">
        <v>35</v>
      </c>
      <c r="Q104" s="6"/>
      <c r="R104" s="47">
        <v>0</v>
      </c>
      <c r="S104" s="47">
        <v>4</v>
      </c>
      <c r="T104" s="47">
        <v>1</v>
      </c>
      <c r="U104" s="6"/>
      <c r="V104" s="47">
        <v>33</v>
      </c>
      <c r="W104" s="47">
        <v>4</v>
      </c>
      <c r="X104" s="47" t="s">
        <v>15</v>
      </c>
      <c r="Z104" t="s">
        <v>15</v>
      </c>
      <c r="AB104" t="str">
        <f t="shared" si="68"/>
        <v>DW2b_PL34_8,1,2.3,13,,35,,0,4,1,,33,4,Pyr</v>
      </c>
      <c r="AC104" s="33"/>
      <c r="AD104" s="33"/>
      <c r="AE104" s="98" t="str">
        <f t="shared" si="69"/>
        <v>DW2b_PL34_8,1,2.3,Pyr</v>
      </c>
    </row>
    <row r="105" spans="1:31" ht="15.75" thickBot="1" x14ac:dyDescent="0.3">
      <c r="A105" s="1" t="s">
        <v>117</v>
      </c>
      <c r="B105" s="1">
        <v>-269.07499999999999</v>
      </c>
      <c r="C105" s="1">
        <v>-263.57499999999999</v>
      </c>
      <c r="D105" s="1" t="s">
        <v>35</v>
      </c>
      <c r="E105" s="6">
        <v>5.5</v>
      </c>
      <c r="F105" s="15">
        <v>249852.3</v>
      </c>
      <c r="G105" s="15">
        <v>722597.65</v>
      </c>
      <c r="H105" s="6">
        <v>-90</v>
      </c>
      <c r="I105" s="6">
        <v>0</v>
      </c>
      <c r="J105" s="96" t="s">
        <v>133</v>
      </c>
      <c r="K105" s="58" t="s">
        <v>20</v>
      </c>
      <c r="L105" s="20">
        <v>0</v>
      </c>
      <c r="M105" s="20">
        <v>1</v>
      </c>
      <c r="N105" s="20">
        <v>8</v>
      </c>
      <c r="O105" s="20"/>
      <c r="P105" s="20">
        <v>29</v>
      </c>
      <c r="Q105" s="6"/>
      <c r="R105" s="20">
        <v>1</v>
      </c>
      <c r="S105" s="20">
        <v>10</v>
      </c>
      <c r="T105" s="20">
        <v>2</v>
      </c>
      <c r="U105" s="6"/>
      <c r="V105" s="20">
        <v>30</v>
      </c>
      <c r="W105" s="20">
        <v>4</v>
      </c>
      <c r="X105" s="20" t="s">
        <v>5</v>
      </c>
      <c r="Z105" t="s">
        <v>21</v>
      </c>
      <c r="AB105" t="str">
        <f t="shared" si="68"/>
        <v>DW2b_PL34_8,0,1,8,,29,,1,10,2,,30,4,Bs-weak with tuff - disintegrate</v>
      </c>
      <c r="AC105" s="31"/>
      <c r="AD105" s="31"/>
      <c r="AE105" s="99" t="str">
        <f t="shared" si="69"/>
        <v>DW2b_PL34_8,0,1,Bs-weak</v>
      </c>
    </row>
    <row r="106" spans="1:31" ht="15.75" thickBot="1" x14ac:dyDescent="0.3">
      <c r="A106" s="1" t="s">
        <v>117</v>
      </c>
      <c r="B106" s="1">
        <v>-269.07499999999999</v>
      </c>
      <c r="C106" s="1">
        <v>-263.57499999999999</v>
      </c>
      <c r="D106" s="1" t="s">
        <v>35</v>
      </c>
      <c r="E106" s="6">
        <v>5.5</v>
      </c>
      <c r="F106" s="6">
        <v>249856.7</v>
      </c>
      <c r="G106" s="6">
        <v>722590.03</v>
      </c>
      <c r="H106" s="6">
        <v>-90</v>
      </c>
      <c r="I106" s="6">
        <v>0</v>
      </c>
      <c r="J106" s="50" t="s">
        <v>134</v>
      </c>
      <c r="K106" s="84">
        <v>26</v>
      </c>
      <c r="L106" s="48">
        <v>0</v>
      </c>
      <c r="M106" s="48">
        <v>5.5</v>
      </c>
      <c r="N106" s="48">
        <v>13</v>
      </c>
      <c r="O106" s="48"/>
      <c r="P106" s="48">
        <v>45</v>
      </c>
      <c r="Q106" s="6"/>
      <c r="R106" s="48">
        <v>4</v>
      </c>
      <c r="S106" s="48">
        <v>70</v>
      </c>
      <c r="T106" s="48">
        <v>7</v>
      </c>
      <c r="U106" s="6"/>
      <c r="V106" s="48">
        <v>46</v>
      </c>
      <c r="W106" s="48">
        <v>3</v>
      </c>
      <c r="X106" s="48" t="s">
        <v>18</v>
      </c>
      <c r="Z106" t="s">
        <v>18</v>
      </c>
      <c r="AB106" t="str">
        <f t="shared" si="68"/>
        <v>DW2b_PL26_0,0,5.5,13,,45,,4,70,7,,46,3,Bs-Strong</v>
      </c>
      <c r="AC106" s="32" t="str">
        <f>_xlfn.CONCAT(J106,",",F106,",",G106,",",B106,",",E106,",",E106,",DW2b_Dummy")</f>
        <v>DW2b_PL26_0,249856.7,722590.03,-269.075,5.5,5.5,DW2b_Dummy</v>
      </c>
      <c r="AD106" s="32" t="str">
        <f t="shared" si="66"/>
        <v>DW2b_PL26_0,5.5,-90,0</v>
      </c>
      <c r="AE106" s="32" t="str">
        <f t="shared" si="69"/>
        <v>DW2b_PL26_0,0,5.5,Bs-Strong</v>
      </c>
    </row>
    <row r="107" spans="1:31" ht="15.75" thickBot="1" x14ac:dyDescent="0.3">
      <c r="A107" s="1"/>
      <c r="B107" s="1"/>
      <c r="C107" s="1"/>
      <c r="D107" s="1"/>
      <c r="J107" s="56"/>
      <c r="K107" s="67" t="s">
        <v>151</v>
      </c>
      <c r="Q107" s="6"/>
      <c r="U107" s="6"/>
    </row>
    <row r="108" spans="1:31" ht="15.75" thickBot="1" x14ac:dyDescent="0.3">
      <c r="A108" s="1" t="s">
        <v>118</v>
      </c>
      <c r="B108" s="1">
        <v>-263.57499999999999</v>
      </c>
      <c r="C108" s="1">
        <v>-259.57499999999999</v>
      </c>
      <c r="D108" s="1" t="s">
        <v>35</v>
      </c>
      <c r="E108" s="6">
        <v>4</v>
      </c>
      <c r="F108" s="15">
        <v>249852.3</v>
      </c>
      <c r="G108" s="15">
        <v>722597.65</v>
      </c>
      <c r="H108" s="6">
        <v>-90</v>
      </c>
      <c r="I108" s="6">
        <v>0</v>
      </c>
      <c r="J108" s="50" t="s">
        <v>132</v>
      </c>
      <c r="K108" s="84" t="s">
        <v>20</v>
      </c>
      <c r="L108" s="48">
        <v>0</v>
      </c>
      <c r="M108" s="48">
        <v>4</v>
      </c>
      <c r="N108" s="48">
        <v>13</v>
      </c>
      <c r="O108" s="48"/>
      <c r="P108" s="48">
        <v>47</v>
      </c>
      <c r="Q108" s="6"/>
      <c r="R108" s="48">
        <v>4</v>
      </c>
      <c r="S108" s="48">
        <v>70</v>
      </c>
      <c r="T108" s="48">
        <v>7</v>
      </c>
      <c r="U108" s="6"/>
      <c r="V108" s="48">
        <v>47</v>
      </c>
      <c r="W108" s="48">
        <v>3</v>
      </c>
      <c r="X108" s="48" t="s">
        <v>18</v>
      </c>
      <c r="Z108" t="s">
        <v>18</v>
      </c>
      <c r="AB108" t="str">
        <f t="shared" si="68"/>
        <v>DW2a_PL34_8,0,4,13,,47,,4,70,7,,47,3,Bs-Strong</v>
      </c>
      <c r="AC108" s="102" t="str">
        <f>_xlfn.CONCAT(J108,",",F108,",",G108,",",B108,",",E108,",",E108,",DW2a_Dummy")</f>
        <v>DW2a_PL34_8,249852.3,722597.65,-263.575,4,4,DW2a_Dummy</v>
      </c>
      <c r="AD108" s="32" t="str">
        <f t="shared" si="66"/>
        <v>DW2a_PL34_8,4,-90,0</v>
      </c>
      <c r="AE108" s="32" t="str">
        <f t="shared" si="69"/>
        <v>DW2a_PL34_8,0,4,Bs-Strong</v>
      </c>
    </row>
    <row r="109" spans="1:31" ht="15.75" thickBot="1" x14ac:dyDescent="0.3">
      <c r="A109" s="1" t="s">
        <v>118</v>
      </c>
      <c r="B109" s="1">
        <v>-263.57499999999999</v>
      </c>
      <c r="C109" s="1">
        <v>-259.57499999999999</v>
      </c>
      <c r="D109" s="1" t="s">
        <v>35</v>
      </c>
      <c r="E109" s="6">
        <v>4</v>
      </c>
      <c r="F109" s="6">
        <v>249856.7</v>
      </c>
      <c r="G109" s="6">
        <v>722590.03</v>
      </c>
      <c r="H109" s="6">
        <v>-90</v>
      </c>
      <c r="I109" s="6">
        <v>0</v>
      </c>
      <c r="J109" s="56" t="s">
        <v>131</v>
      </c>
      <c r="K109" s="84">
        <v>26</v>
      </c>
      <c r="L109" s="48">
        <v>0</v>
      </c>
      <c r="M109" s="48">
        <v>4</v>
      </c>
      <c r="N109" s="48">
        <v>13</v>
      </c>
      <c r="O109" s="48"/>
      <c r="P109" s="48">
        <v>47</v>
      </c>
      <c r="Q109" s="6"/>
      <c r="R109" s="48">
        <v>4</v>
      </c>
      <c r="S109" s="48">
        <v>70</v>
      </c>
      <c r="T109" s="48">
        <v>7</v>
      </c>
      <c r="U109" s="6"/>
      <c r="V109" s="48">
        <v>47</v>
      </c>
      <c r="W109" s="48">
        <v>3</v>
      </c>
      <c r="X109" s="48" t="s">
        <v>18</v>
      </c>
      <c r="Z109" t="s">
        <v>18</v>
      </c>
      <c r="AB109" t="str">
        <f t="shared" si="68"/>
        <v>DW2a_PL26_0,0,4,13,,47,,4,70,7,,47,3,Bs-Strong</v>
      </c>
      <c r="AC109" s="32" t="str">
        <f>_xlfn.CONCAT(J109,",",F109,",",G109,",",B109,",",E109,",",E109,",DW2a_Dummy")</f>
        <v>DW2a_PL26_0,249856.7,722590.03,-263.575,4,4,DW2a_Dummy</v>
      </c>
      <c r="AD109" s="32" t="str">
        <f t="shared" si="66"/>
        <v>DW2a_PL26_0,4,-90,0</v>
      </c>
      <c r="AE109" s="32" t="str">
        <f t="shared" si="69"/>
        <v>DW2a_PL26_0,0,4,Bs-Strong</v>
      </c>
    </row>
    <row r="110" spans="1:31" x14ac:dyDescent="0.25">
      <c r="A110" s="1" t="s">
        <v>118</v>
      </c>
      <c r="B110" s="1">
        <v>-263.57499999999999</v>
      </c>
      <c r="C110" s="1">
        <v>-259.57499999999999</v>
      </c>
      <c r="D110" s="1" t="s">
        <v>35</v>
      </c>
      <c r="E110" s="6">
        <v>4</v>
      </c>
      <c r="F110" s="6">
        <v>249867.45</v>
      </c>
      <c r="G110" s="6">
        <v>722571.41</v>
      </c>
      <c r="H110" s="6">
        <v>-90</v>
      </c>
      <c r="I110" s="6">
        <v>0</v>
      </c>
      <c r="J110" s="56" t="s">
        <v>130</v>
      </c>
      <c r="K110" s="78">
        <v>4.5</v>
      </c>
      <c r="L110" s="34">
        <v>3</v>
      </c>
      <c r="M110" s="35">
        <v>4</v>
      </c>
      <c r="N110" s="13">
        <v>13</v>
      </c>
      <c r="O110" s="13"/>
      <c r="P110" s="13">
        <v>37</v>
      </c>
      <c r="Q110" s="6"/>
      <c r="R110" s="13">
        <v>3</v>
      </c>
      <c r="S110" s="13">
        <v>25</v>
      </c>
      <c r="T110" s="13">
        <v>4</v>
      </c>
      <c r="U110" s="6"/>
      <c r="V110" s="13">
        <v>38</v>
      </c>
      <c r="W110" s="13">
        <v>4</v>
      </c>
      <c r="X110" s="13" t="s">
        <v>21</v>
      </c>
      <c r="Z110" t="s">
        <v>21</v>
      </c>
      <c r="AB110" t="str">
        <f t="shared" si="68"/>
        <v>DW2a_PL04_5,3,4,13,,37,,3,25,4,,38,4,Bs-weak</v>
      </c>
      <c r="AC110" s="30" t="str">
        <f>_xlfn.CONCAT(J110,",",F110,",",G110,",",B110,",",E110,",",E110,",DW2a_Dummy")</f>
        <v>DW2a_PL04_5,249867.45,722571.41,-263.575,4,4,DW2a_Dummy</v>
      </c>
      <c r="AD110" s="30" t="str">
        <f t="shared" si="66"/>
        <v>DW2a_PL04_5,4,-90,0</v>
      </c>
      <c r="AE110" s="30" t="str">
        <f t="shared" si="69"/>
        <v>DW2a_PL04_5,3,4,Bs-weak</v>
      </c>
    </row>
    <row r="111" spans="1:31" ht="15.75" thickBot="1" x14ac:dyDescent="0.3">
      <c r="A111" s="1" t="s">
        <v>118</v>
      </c>
      <c r="B111" s="1">
        <v>-263.57499999999999</v>
      </c>
      <c r="C111" s="1">
        <v>-259.57499999999999</v>
      </c>
      <c r="D111" s="1" t="s">
        <v>35</v>
      </c>
      <c r="E111" s="6">
        <v>4</v>
      </c>
      <c r="F111" s="6">
        <v>249867.45</v>
      </c>
      <c r="G111" s="6">
        <v>722571.41</v>
      </c>
      <c r="H111" s="6">
        <v>-90</v>
      </c>
      <c r="I111" s="6">
        <v>0</v>
      </c>
      <c r="J111" s="56" t="s">
        <v>130</v>
      </c>
      <c r="K111" s="92">
        <v>4.5</v>
      </c>
      <c r="L111" s="93">
        <v>0</v>
      </c>
      <c r="M111" s="94">
        <v>3</v>
      </c>
      <c r="N111" s="48">
        <v>13</v>
      </c>
      <c r="O111" s="48"/>
      <c r="P111" s="48">
        <v>47</v>
      </c>
      <c r="Q111" s="6"/>
      <c r="R111" s="48">
        <v>4</v>
      </c>
      <c r="S111" s="48">
        <v>70</v>
      </c>
      <c r="T111" s="48">
        <v>7</v>
      </c>
      <c r="U111" s="6"/>
      <c r="V111" s="48">
        <v>47</v>
      </c>
      <c r="W111" s="48">
        <v>3</v>
      </c>
      <c r="X111" s="48" t="s">
        <v>18</v>
      </c>
      <c r="Z111" t="s">
        <v>18</v>
      </c>
      <c r="AB111" t="str">
        <f t="shared" si="68"/>
        <v>DW2a_PL04_5,0,3,13,,47,,4,70,7,,47,3,Bs-Strong</v>
      </c>
      <c r="AC111" s="31"/>
      <c r="AD111" s="31" t="str">
        <f t="shared" si="66"/>
        <v>DW2a_PL04_5,3,-90,0</v>
      </c>
      <c r="AE111" s="31" t="str">
        <f t="shared" si="69"/>
        <v>DW2a_PL04_5,0,3,Bs-Strong</v>
      </c>
    </row>
    <row r="112" spans="1:31" ht="15.75" thickBot="1" x14ac:dyDescent="0.3">
      <c r="A112" s="1"/>
      <c r="B112" s="1"/>
      <c r="C112" s="1"/>
      <c r="D112" s="1"/>
      <c r="J112" s="50"/>
      <c r="K112" s="67" t="s">
        <v>151</v>
      </c>
      <c r="Q112" s="6"/>
      <c r="U112" s="6"/>
    </row>
    <row r="113" spans="1:31" ht="15.75" thickBot="1" x14ac:dyDescent="0.3">
      <c r="A113" s="1" t="s">
        <v>119</v>
      </c>
      <c r="B113" s="1">
        <v>-259.57499999999999</v>
      </c>
      <c r="C113" s="1">
        <v>-253.23</v>
      </c>
      <c r="D113" s="1" t="s">
        <v>35</v>
      </c>
      <c r="E113" s="6">
        <v>8.5</v>
      </c>
      <c r="F113" s="6">
        <v>249867.45</v>
      </c>
      <c r="G113" s="6">
        <v>722571.41</v>
      </c>
      <c r="H113" s="6" t="s">
        <v>141</v>
      </c>
      <c r="I113" s="6" t="s">
        <v>141</v>
      </c>
      <c r="J113" s="50" t="s">
        <v>125</v>
      </c>
      <c r="K113" s="84">
        <v>4.5</v>
      </c>
      <c r="L113" s="48">
        <v>0</v>
      </c>
      <c r="M113" s="48">
        <v>8.5</v>
      </c>
      <c r="N113" s="48">
        <v>13</v>
      </c>
      <c r="O113" s="48"/>
      <c r="P113" s="48">
        <v>47</v>
      </c>
      <c r="Q113" s="6"/>
      <c r="R113" s="48">
        <v>4</v>
      </c>
      <c r="S113" s="48">
        <v>70</v>
      </c>
      <c r="T113" s="48">
        <v>7</v>
      </c>
      <c r="U113" s="6"/>
      <c r="V113" s="48">
        <v>47</v>
      </c>
      <c r="W113" s="48">
        <v>3</v>
      </c>
      <c r="X113" s="48" t="s">
        <v>18</v>
      </c>
      <c r="Z113" t="s">
        <v>18</v>
      </c>
      <c r="AB113" t="str">
        <f t="shared" si="68"/>
        <v>DW_PL04_5,0,8.5,13,,47,,4,70,7,,47,3,Bs-Strong</v>
      </c>
      <c r="AC113" s="32" t="str">
        <f>_xlfn.CONCAT(J113,",",F113,",",G113,",",B113,",",E113,",",E113,",DW_Dummy")</f>
        <v>DW_PL04_5,249867.45,722571.41,-259.575,8.5,8.5,DW_Dummy</v>
      </c>
      <c r="AD113" s="87"/>
      <c r="AE113" s="32" t="str">
        <f t="shared" si="69"/>
        <v>DW_PL04_5,0,8.5,Bs-Strong</v>
      </c>
    </row>
    <row r="114" spans="1:31" x14ac:dyDescent="0.25">
      <c r="A114" s="1" t="s">
        <v>119</v>
      </c>
      <c r="B114" s="1">
        <v>-259.57499999999999</v>
      </c>
      <c r="C114" s="1">
        <v>-253.23</v>
      </c>
      <c r="D114" s="1" t="s">
        <v>35</v>
      </c>
      <c r="E114" s="6">
        <v>8.5</v>
      </c>
      <c r="F114" s="6">
        <v>249864.2</v>
      </c>
      <c r="G114" s="6">
        <v>722577.04</v>
      </c>
      <c r="H114" s="6" t="s">
        <v>141</v>
      </c>
      <c r="I114" s="6" t="s">
        <v>141</v>
      </c>
      <c r="J114" s="50" t="s">
        <v>126</v>
      </c>
      <c r="K114" s="84">
        <v>11</v>
      </c>
      <c r="L114" s="48">
        <v>6.5</v>
      </c>
      <c r="M114" s="48">
        <v>8.5</v>
      </c>
      <c r="N114" s="48">
        <v>13</v>
      </c>
      <c r="O114" s="48"/>
      <c r="P114" s="48">
        <v>47</v>
      </c>
      <c r="Q114" s="6"/>
      <c r="R114" s="48">
        <v>4</v>
      </c>
      <c r="S114" s="48">
        <v>70</v>
      </c>
      <c r="T114" s="48">
        <v>7</v>
      </c>
      <c r="U114" s="6"/>
      <c r="V114" s="48">
        <v>47</v>
      </c>
      <c r="W114" s="48">
        <v>3</v>
      </c>
      <c r="X114" s="48" t="s">
        <v>18</v>
      </c>
      <c r="Z114" t="s">
        <v>18</v>
      </c>
      <c r="AB114" t="str">
        <f t="shared" si="68"/>
        <v>DW_PL11_0,6.5,8.5,13,,47,,4,70,7,,47,3,Bs-Strong</v>
      </c>
      <c r="AC114" s="30" t="str">
        <f>_xlfn.CONCAT(J114,",",F114,",",G114,",",B114,",",E114,",",E114,",DW_Dummy")</f>
        <v>DW_PL11_0,249864.2,722577.04,-259.575,8.5,8.5,DW_Dummy</v>
      </c>
      <c r="AD114" s="88"/>
      <c r="AE114" s="30" t="str">
        <f t="shared" si="69"/>
        <v>DW_PL11_0,6.5,8.5,Bs-Strong</v>
      </c>
    </row>
    <row r="115" spans="1:31" x14ac:dyDescent="0.25">
      <c r="A115" s="1" t="s">
        <v>119</v>
      </c>
      <c r="B115" s="1">
        <v>-259.57499999999999</v>
      </c>
      <c r="C115" s="1">
        <v>-253.23</v>
      </c>
      <c r="D115" s="1" t="s">
        <v>35</v>
      </c>
      <c r="E115" s="6">
        <v>8.5</v>
      </c>
      <c r="F115" s="6">
        <v>249864.2</v>
      </c>
      <c r="G115" s="6">
        <v>722577.04</v>
      </c>
      <c r="H115" s="6" t="s">
        <v>141</v>
      </c>
      <c r="I115" s="6" t="s">
        <v>141</v>
      </c>
      <c r="J115" s="50" t="s">
        <v>126</v>
      </c>
      <c r="K115" s="58">
        <v>11</v>
      </c>
      <c r="L115" s="20">
        <v>5</v>
      </c>
      <c r="M115" s="20">
        <v>6.5</v>
      </c>
      <c r="N115" s="20">
        <v>8</v>
      </c>
      <c r="O115" s="20"/>
      <c r="P115" s="20">
        <v>29</v>
      </c>
      <c r="Q115" s="6"/>
      <c r="R115" s="20">
        <v>1</v>
      </c>
      <c r="S115" s="20">
        <v>10</v>
      </c>
      <c r="T115" s="20">
        <v>2</v>
      </c>
      <c r="U115" s="6"/>
      <c r="V115" s="20">
        <v>30</v>
      </c>
      <c r="W115" s="20">
        <v>4</v>
      </c>
      <c r="X115" s="20" t="s">
        <v>5</v>
      </c>
      <c r="Z115" t="s">
        <v>21</v>
      </c>
      <c r="AB115" t="str">
        <f t="shared" si="68"/>
        <v>DW_PL11_0,5,6.5,8,,29,,1,10,2,,30,4,Bs-weak with tuff - disintegrate</v>
      </c>
      <c r="AC115" s="33"/>
      <c r="AD115" s="89"/>
      <c r="AE115" s="33" t="str">
        <f t="shared" si="69"/>
        <v>DW_PL11_0,5,6.5,Bs-weak</v>
      </c>
    </row>
    <row r="116" spans="1:31" ht="15.75" thickBot="1" x14ac:dyDescent="0.3">
      <c r="A116" s="1" t="s">
        <v>119</v>
      </c>
      <c r="B116" s="1">
        <v>-259.57499999999999</v>
      </c>
      <c r="C116" s="1">
        <v>-253.23</v>
      </c>
      <c r="D116" s="1" t="s">
        <v>35</v>
      </c>
      <c r="E116" s="6">
        <v>8.5</v>
      </c>
      <c r="F116" s="6">
        <v>249864.2</v>
      </c>
      <c r="G116" s="6">
        <v>722577.04</v>
      </c>
      <c r="H116" s="6" t="s">
        <v>141</v>
      </c>
      <c r="I116" s="6" t="s">
        <v>141</v>
      </c>
      <c r="J116" s="50" t="s">
        <v>126</v>
      </c>
      <c r="K116" s="84">
        <v>11</v>
      </c>
      <c r="L116" s="48">
        <v>0</v>
      </c>
      <c r="M116" s="48">
        <v>5</v>
      </c>
      <c r="N116" s="48">
        <v>13</v>
      </c>
      <c r="O116" s="48"/>
      <c r="P116" s="48">
        <v>47</v>
      </c>
      <c r="Q116" s="6"/>
      <c r="R116" s="48">
        <v>4</v>
      </c>
      <c r="S116" s="48">
        <v>70</v>
      </c>
      <c r="T116" s="48">
        <v>7</v>
      </c>
      <c r="U116" s="6"/>
      <c r="V116" s="48">
        <v>47</v>
      </c>
      <c r="W116" s="48">
        <v>3</v>
      </c>
      <c r="X116" s="48" t="s">
        <v>18</v>
      </c>
      <c r="Z116" t="s">
        <v>18</v>
      </c>
      <c r="AB116" t="str">
        <f t="shared" si="68"/>
        <v>DW_PL11_0,0,5,13,,47,,4,70,7,,47,3,Bs-Strong</v>
      </c>
      <c r="AC116" s="31"/>
      <c r="AD116" s="90"/>
      <c r="AE116" s="31" t="str">
        <f t="shared" si="69"/>
        <v>DW_PL11_0,0,5,Bs-Strong</v>
      </c>
    </row>
    <row r="117" spans="1:31" ht="15.75" thickBot="1" x14ac:dyDescent="0.3">
      <c r="A117" s="1"/>
      <c r="B117" s="1"/>
      <c r="C117" s="1"/>
      <c r="D117" s="1"/>
      <c r="J117" s="50"/>
      <c r="K117" s="67" t="s">
        <v>151</v>
      </c>
      <c r="Q117" s="6"/>
      <c r="U117" s="6"/>
    </row>
    <row r="118" spans="1:31" ht="15.75" thickBot="1" x14ac:dyDescent="0.3">
      <c r="A118" s="1" t="s">
        <v>120</v>
      </c>
      <c r="B118" s="1">
        <v>-259.57499999999999</v>
      </c>
      <c r="C118" s="1">
        <v>-253.23</v>
      </c>
      <c r="D118" s="1" t="s">
        <v>35</v>
      </c>
      <c r="E118" s="6">
        <v>8.5</v>
      </c>
      <c r="F118" s="15">
        <v>249852.3</v>
      </c>
      <c r="G118" s="15">
        <v>722597.65</v>
      </c>
      <c r="H118" s="6" t="s">
        <v>141</v>
      </c>
      <c r="I118" s="6" t="s">
        <v>141</v>
      </c>
      <c r="J118" s="50" t="s">
        <v>127</v>
      </c>
      <c r="K118" s="84" t="s">
        <v>20</v>
      </c>
      <c r="L118" s="48">
        <v>0</v>
      </c>
      <c r="M118" s="48">
        <v>8.5</v>
      </c>
      <c r="N118" s="48">
        <v>13</v>
      </c>
      <c r="O118" s="48"/>
      <c r="P118" s="48">
        <v>52</v>
      </c>
      <c r="Q118" s="6"/>
      <c r="R118" s="48">
        <v>4</v>
      </c>
      <c r="S118" s="48">
        <v>70</v>
      </c>
      <c r="T118" s="48">
        <v>7</v>
      </c>
      <c r="U118" s="6"/>
      <c r="V118" s="48">
        <v>50</v>
      </c>
      <c r="W118" s="48">
        <v>3</v>
      </c>
      <c r="X118" s="48" t="s">
        <v>18</v>
      </c>
      <c r="Z118" t="s">
        <v>18</v>
      </c>
      <c r="AB118" t="str">
        <f t="shared" si="68"/>
        <v>DW_PL34_8,0,8.5,13,,52,,4,70,7,,50,3,Bs-Strong</v>
      </c>
      <c r="AC118" s="102" t="str">
        <f>_xlfn.CONCAT(J118,",",F118,",",G118,",",B118,",",E118,",",E118,",DW_Dummy")</f>
        <v>DW_PL34_8,249852.3,722597.65,-259.575,8.5,8.5,DW_Dummy</v>
      </c>
      <c r="AD118" s="87"/>
      <c r="AE118" s="32" t="str">
        <f t="shared" si="69"/>
        <v>DW_PL34_8,0,8.5,Bs-Strong</v>
      </c>
    </row>
    <row r="119" spans="1:31" ht="15.75" thickBot="1" x14ac:dyDescent="0.3">
      <c r="A119" s="1" t="s">
        <v>120</v>
      </c>
      <c r="B119" s="1">
        <v>-259.57499999999999</v>
      </c>
      <c r="C119" s="1">
        <v>-253.23</v>
      </c>
      <c r="D119" s="1" t="s">
        <v>35</v>
      </c>
      <c r="E119" s="6">
        <v>8.5</v>
      </c>
      <c r="F119" s="6">
        <v>249855.2</v>
      </c>
      <c r="G119" s="6">
        <v>722592.63</v>
      </c>
      <c r="H119" s="6" t="s">
        <v>141</v>
      </c>
      <c r="I119" s="6" t="s">
        <v>141</v>
      </c>
      <c r="J119" s="50" t="s">
        <v>128</v>
      </c>
      <c r="K119" s="84">
        <v>29</v>
      </c>
      <c r="L119" s="48">
        <v>0</v>
      </c>
      <c r="M119" s="48">
        <v>8.5</v>
      </c>
      <c r="N119" s="48">
        <v>13</v>
      </c>
      <c r="O119" s="48"/>
      <c r="P119" s="48">
        <v>52</v>
      </c>
      <c r="Q119" s="6"/>
      <c r="R119" s="48">
        <v>4</v>
      </c>
      <c r="S119" s="48">
        <v>70</v>
      </c>
      <c r="T119" s="48">
        <v>7</v>
      </c>
      <c r="U119" s="6"/>
      <c r="V119" s="48">
        <v>50</v>
      </c>
      <c r="W119" s="48">
        <v>3</v>
      </c>
      <c r="X119" s="48" t="s">
        <v>18</v>
      </c>
      <c r="Z119" t="s">
        <v>18</v>
      </c>
      <c r="AB119" t="str">
        <f t="shared" si="68"/>
        <v>DW_PL29_0,0,8.5,13,,52,,4,70,7,,50,3,Bs-Strong</v>
      </c>
      <c r="AC119" s="32" t="str">
        <f>_xlfn.CONCAT(J119,",",F119,",",G119,",",B119,",",E119,",",E119,",DW_Dummy")</f>
        <v>DW_PL29_0,249855.2,722592.63,-259.575,8.5,8.5,DW_Dummy</v>
      </c>
      <c r="AD119" s="87"/>
      <c r="AE119" s="32" t="str">
        <f t="shared" si="69"/>
        <v>DW_PL29_0,0,8.5,Bs-Strong</v>
      </c>
    </row>
    <row r="120" spans="1:31" ht="15.75" thickBot="1" x14ac:dyDescent="0.3">
      <c r="A120" s="1" t="s">
        <v>121</v>
      </c>
      <c r="B120" s="1">
        <v>-259.57499999999999</v>
      </c>
      <c r="C120" s="1">
        <v>-253.23</v>
      </c>
      <c r="D120" s="1" t="s">
        <v>35</v>
      </c>
      <c r="E120" s="6">
        <v>8.5</v>
      </c>
      <c r="F120" s="6">
        <v>249858.45</v>
      </c>
      <c r="G120" s="6">
        <v>722587</v>
      </c>
      <c r="H120" s="6" t="s">
        <v>141</v>
      </c>
      <c r="I120" s="6" t="s">
        <v>141</v>
      </c>
      <c r="J120" s="50" t="s">
        <v>129</v>
      </c>
      <c r="K120" s="72">
        <v>22.5</v>
      </c>
      <c r="L120" s="13">
        <v>0</v>
      </c>
      <c r="M120" s="13">
        <v>8.5</v>
      </c>
      <c r="N120" s="13">
        <v>13</v>
      </c>
      <c r="O120" s="13"/>
      <c r="P120" s="13">
        <v>37</v>
      </c>
      <c r="Q120" s="6"/>
      <c r="R120" s="13">
        <v>3</v>
      </c>
      <c r="S120" s="13">
        <v>25</v>
      </c>
      <c r="T120" s="13">
        <v>4</v>
      </c>
      <c r="U120" s="6"/>
      <c r="V120" s="13">
        <v>38</v>
      </c>
      <c r="W120" s="13">
        <v>4</v>
      </c>
      <c r="X120" s="13" t="s">
        <v>21</v>
      </c>
      <c r="Z120" t="s">
        <v>21</v>
      </c>
      <c r="AB120" t="str">
        <f t="shared" si="68"/>
        <v>DW_PL22_5,0,8.5,13,,37,,3,25,4,,38,4,Bs-weak</v>
      </c>
      <c r="AC120" s="32" t="str">
        <f>_xlfn.CONCAT(J120,",",F120,",",G120,",",B120,",",E120,",",E120,",DW_Dummy")</f>
        <v>DW_PL22_5,249858.45,722587,-259.575,8.5,8.5,DW_Dummy</v>
      </c>
      <c r="AD120" s="87"/>
      <c r="AE120" s="32" t="str">
        <f t="shared" si="69"/>
        <v>DW_PL22_5,0,8.5,Bs-weak</v>
      </c>
    </row>
    <row r="121" spans="1:31" x14ac:dyDescent="0.25">
      <c r="K121" s="67" t="s">
        <v>151</v>
      </c>
    </row>
    <row r="122" spans="1:31" x14ac:dyDescent="0.25">
      <c r="K122" s="67" t="s">
        <v>151</v>
      </c>
    </row>
    <row r="123" spans="1:31" s="54" customFormat="1" x14ac:dyDescent="0.25">
      <c r="A123" s="53"/>
      <c r="B123" s="53" t="s">
        <v>124</v>
      </c>
      <c r="C123" s="53"/>
      <c r="D123" s="53"/>
      <c r="E123" s="53"/>
      <c r="F123" s="53" t="s">
        <v>124</v>
      </c>
      <c r="G123" s="53"/>
      <c r="H123" s="53"/>
      <c r="I123" s="53"/>
      <c r="J123" s="53"/>
      <c r="K123" s="86" t="s">
        <v>124</v>
      </c>
      <c r="L123" s="53"/>
      <c r="M123" s="53"/>
      <c r="N123" s="53"/>
      <c r="O123" s="53"/>
      <c r="P123" s="53"/>
      <c r="Q123" s="53" t="s">
        <v>124</v>
      </c>
      <c r="R123" s="53"/>
      <c r="S123" s="53"/>
      <c r="T123" s="53"/>
      <c r="U123" s="53"/>
      <c r="V123" s="53"/>
      <c r="W123" s="53" t="s">
        <v>124</v>
      </c>
      <c r="X123" s="53"/>
      <c r="Y123" s="53"/>
      <c r="Z123" s="53"/>
      <c r="AA123" s="53" t="s">
        <v>124</v>
      </c>
    </row>
    <row r="124" spans="1:31" x14ac:dyDescent="0.25">
      <c r="K124" s="67" t="s">
        <v>151</v>
      </c>
    </row>
    <row r="125" spans="1:31" ht="15.75" thickBot="1" x14ac:dyDescent="0.3">
      <c r="K125" s="67" t="s">
        <v>151</v>
      </c>
      <c r="AE125" t="str">
        <f t="shared" ref="AE125:AE146" si="70">_xlfn.CONCAT(J125,",",L125,",",M125,",",Z125)</f>
        <v>,,,</v>
      </c>
    </row>
    <row r="126" spans="1:31" x14ac:dyDescent="0.25">
      <c r="A126" s="1" t="s">
        <v>142</v>
      </c>
      <c r="B126" s="1">
        <v>-269.07499999999999</v>
      </c>
      <c r="C126" s="1">
        <v>-252.07499999999999</v>
      </c>
      <c r="D126" s="49" t="s">
        <v>143</v>
      </c>
      <c r="E126" s="6">
        <f>+C126-B126</f>
        <v>17</v>
      </c>
      <c r="F126" s="6">
        <v>249842.69</v>
      </c>
      <c r="G126" s="6">
        <v>722592.1</v>
      </c>
      <c r="H126" s="6">
        <v>-90</v>
      </c>
      <c r="I126" s="6">
        <v>0</v>
      </c>
      <c r="J126" s="96" t="s">
        <v>160</v>
      </c>
      <c r="K126" s="67" t="s">
        <v>144</v>
      </c>
      <c r="L126" s="1">
        <v>13</v>
      </c>
      <c r="M126" s="1">
        <v>17</v>
      </c>
      <c r="N126" s="48">
        <v>13</v>
      </c>
      <c r="O126" s="48"/>
      <c r="P126" s="48">
        <v>47</v>
      </c>
      <c r="R126" s="48">
        <v>4</v>
      </c>
      <c r="S126" s="48">
        <v>55</v>
      </c>
      <c r="T126" s="48">
        <v>7</v>
      </c>
      <c r="V126" s="48">
        <v>47</v>
      </c>
      <c r="W126" s="48">
        <v>3</v>
      </c>
      <c r="X126" s="48" t="s">
        <v>18</v>
      </c>
      <c r="Z126" t="s">
        <v>18</v>
      </c>
      <c r="AB126" t="str">
        <f t="shared" ref="AB126:AB146" si="71">_xlfn.CONCAT(J126,",",L126,",",M126,",",N126,",",O126,",",P126,",",Q126,",",R126,",",S126,",",T126,",",U126,",",V126,",",W126,",",X126)</f>
        <v>NW_PU_00_0,13,17,13,,47,,4,55,7,,47,3,Bs-Strong</v>
      </c>
      <c r="AC126" s="30" t="str">
        <f>_xlfn.CONCAT(J126,",",F126,",",G126,",",B126,",",E126,",",E126,",NW_Dummy")</f>
        <v>NW_PU_00_0,249842.69,722592.1,-269.075,17,17,NW_Dummy</v>
      </c>
      <c r="AD126" s="30" t="str">
        <f t="shared" si="66"/>
        <v>NW_PU_00_0,17,-90,0</v>
      </c>
      <c r="AE126" s="97" t="str">
        <f t="shared" si="70"/>
        <v>NW_PU_00_0,13,17,Bs-Strong</v>
      </c>
    </row>
    <row r="127" spans="1:31" x14ac:dyDescent="0.25">
      <c r="A127" s="1" t="s">
        <v>142</v>
      </c>
      <c r="B127" s="1">
        <v>-269.07499999999999</v>
      </c>
      <c r="C127" s="1">
        <v>-252.07499999999999</v>
      </c>
      <c r="D127" s="49" t="s">
        <v>143</v>
      </c>
      <c r="E127" s="6">
        <f t="shared" ref="E127:E144" si="72">+C127-B127</f>
        <v>17</v>
      </c>
      <c r="F127" s="6">
        <v>249842.69</v>
      </c>
      <c r="G127" s="6">
        <v>722592.1</v>
      </c>
      <c r="H127" s="6">
        <v>-90</v>
      </c>
      <c r="I127" s="6">
        <v>0</v>
      </c>
      <c r="J127" s="96" t="s">
        <v>160</v>
      </c>
      <c r="K127" s="67" t="s">
        <v>144</v>
      </c>
      <c r="L127" s="1">
        <v>2.5</v>
      </c>
      <c r="M127" s="1">
        <v>13</v>
      </c>
      <c r="N127" s="13">
        <v>13</v>
      </c>
      <c r="O127" s="13"/>
      <c r="P127" s="13">
        <v>37</v>
      </c>
      <c r="R127" s="13">
        <v>3</v>
      </c>
      <c r="S127" s="13">
        <v>25</v>
      </c>
      <c r="T127" s="13">
        <v>4</v>
      </c>
      <c r="V127" s="13">
        <v>38</v>
      </c>
      <c r="W127" s="13">
        <v>4</v>
      </c>
      <c r="X127" s="13" t="s">
        <v>21</v>
      </c>
      <c r="Z127" t="s">
        <v>21</v>
      </c>
      <c r="AB127" t="str">
        <f t="shared" si="71"/>
        <v>NW_PU_00_0,2.5,13,13,,37,,3,25,4,,38,4,Bs-weak</v>
      </c>
      <c r="AC127" s="33"/>
      <c r="AD127" s="33"/>
      <c r="AE127" s="98" t="str">
        <f t="shared" si="70"/>
        <v>NW_PU_00_0,2.5,13,Bs-weak</v>
      </c>
    </row>
    <row r="128" spans="1:31" x14ac:dyDescent="0.25">
      <c r="A128" s="1" t="s">
        <v>142</v>
      </c>
      <c r="B128" s="1">
        <v>-269.07499999999999</v>
      </c>
      <c r="C128" s="1">
        <v>-252.07499999999999</v>
      </c>
      <c r="D128" s="49" t="s">
        <v>143</v>
      </c>
      <c r="E128" s="6">
        <f t="shared" si="72"/>
        <v>17</v>
      </c>
      <c r="F128" s="6">
        <v>249842.69</v>
      </c>
      <c r="G128" s="6">
        <v>722592.1</v>
      </c>
      <c r="H128" s="6">
        <v>-90</v>
      </c>
      <c r="I128" s="6">
        <v>0</v>
      </c>
      <c r="J128" s="96" t="s">
        <v>160</v>
      </c>
      <c r="K128" s="67" t="s">
        <v>144</v>
      </c>
      <c r="L128" s="100">
        <v>0.8</v>
      </c>
      <c r="M128" s="1">
        <v>2.5</v>
      </c>
      <c r="N128" s="47">
        <v>3</v>
      </c>
      <c r="O128" s="47"/>
      <c r="P128" s="47">
        <v>16</v>
      </c>
      <c r="R128" s="47">
        <v>0</v>
      </c>
      <c r="S128" s="47">
        <v>4</v>
      </c>
      <c r="T128" s="47">
        <v>1</v>
      </c>
      <c r="V128" s="47">
        <v>21</v>
      </c>
      <c r="W128" s="47">
        <v>4</v>
      </c>
      <c r="X128" s="47" t="s">
        <v>15</v>
      </c>
      <c r="Z128" t="s">
        <v>15</v>
      </c>
      <c r="AB128" t="str">
        <f t="shared" si="71"/>
        <v>NW_PU_00_0,0.8,2.5,3,,16,,0,4,1,,21,4,Pyr</v>
      </c>
      <c r="AC128" s="33"/>
      <c r="AD128" s="33"/>
      <c r="AE128" s="98" t="str">
        <f t="shared" si="70"/>
        <v>NW_PU_00_0,0.8,2.5,Pyr</v>
      </c>
    </row>
    <row r="129" spans="1:31" ht="15.75" thickBot="1" x14ac:dyDescent="0.3">
      <c r="A129" s="1" t="s">
        <v>145</v>
      </c>
      <c r="B129" s="1">
        <v>-272.07499999999999</v>
      </c>
      <c r="C129" s="1">
        <v>-269.07499999999999</v>
      </c>
      <c r="D129" s="49" t="s">
        <v>143</v>
      </c>
      <c r="E129" s="6">
        <f t="shared" si="72"/>
        <v>3</v>
      </c>
      <c r="F129" s="6">
        <v>249842.69</v>
      </c>
      <c r="G129" s="6">
        <v>722592.1</v>
      </c>
      <c r="H129" s="6">
        <v>-90</v>
      </c>
      <c r="I129" s="6">
        <v>0</v>
      </c>
      <c r="J129" s="96" t="s">
        <v>160</v>
      </c>
      <c r="K129" s="67" t="s">
        <v>144</v>
      </c>
      <c r="L129" s="100">
        <v>0</v>
      </c>
      <c r="M129" s="100">
        <v>0.8</v>
      </c>
      <c r="N129" s="14">
        <v>8</v>
      </c>
      <c r="O129" s="14"/>
      <c r="P129" s="14">
        <v>29</v>
      </c>
      <c r="R129" s="14">
        <v>2</v>
      </c>
      <c r="S129" s="14">
        <v>15</v>
      </c>
      <c r="T129" s="14">
        <v>2</v>
      </c>
      <c r="V129" s="14">
        <v>30</v>
      </c>
      <c r="W129" s="14">
        <v>4</v>
      </c>
      <c r="X129" s="14" t="s">
        <v>34</v>
      </c>
      <c r="Z129" t="s">
        <v>21</v>
      </c>
      <c r="AB129" t="str">
        <f t="shared" si="71"/>
        <v>NW_PU_00_0,0,0.8,8,,29,,2,15,2,,30,4,Bs-Amygdaloidal</v>
      </c>
      <c r="AC129" s="31"/>
      <c r="AD129" s="31"/>
      <c r="AE129" s="99" t="str">
        <f t="shared" si="70"/>
        <v>NW_PU_00_0,0,0.8,Bs-weak</v>
      </c>
    </row>
    <row r="130" spans="1:31" ht="15.75" thickBot="1" x14ac:dyDescent="0.3">
      <c r="A130" s="1" t="s">
        <v>145</v>
      </c>
      <c r="B130" s="1">
        <v>-272.07499999999999</v>
      </c>
      <c r="C130" s="1">
        <v>-269.07499999999999</v>
      </c>
      <c r="D130" s="49" t="s">
        <v>143</v>
      </c>
      <c r="E130" s="6">
        <f t="shared" ref="E130" si="73">+C130-B130</f>
        <v>3</v>
      </c>
      <c r="F130" s="6">
        <v>249842.69</v>
      </c>
      <c r="G130" s="6">
        <v>722592.1</v>
      </c>
      <c r="H130" s="6">
        <v>-90</v>
      </c>
      <c r="I130" s="6">
        <v>0</v>
      </c>
      <c r="J130" s="50" t="s">
        <v>161</v>
      </c>
      <c r="K130" s="67" t="s">
        <v>144</v>
      </c>
      <c r="L130" s="1">
        <v>0</v>
      </c>
      <c r="M130" s="1">
        <v>3</v>
      </c>
      <c r="N130" s="14">
        <v>8</v>
      </c>
      <c r="O130" s="14"/>
      <c r="P130" s="14">
        <v>29</v>
      </c>
      <c r="Q130" s="14"/>
      <c r="R130" s="14">
        <v>2</v>
      </c>
      <c r="S130" s="14">
        <v>15</v>
      </c>
      <c r="T130" s="14">
        <f t="shared" ref="T130" si="74">IF(S130&lt;5,1,IF(S130&lt;25,2,IF(S130&lt;50,4,IF(S130&lt;100,7,12))))</f>
        <v>2</v>
      </c>
      <c r="U130" s="14"/>
      <c r="V130" s="14">
        <f>INT(0.65*P130+T130+5+10-5)</f>
        <v>30</v>
      </c>
      <c r="W130" s="14">
        <f t="shared" ref="W130" si="75">IF(V130&lt;21,5,IF(V130&lt;41,4,IF(V130&lt;61,3,IF(V130&lt;81,2,1))))</f>
        <v>4</v>
      </c>
      <c r="X130" s="14" t="s">
        <v>34</v>
      </c>
      <c r="Z130" t="s">
        <v>21</v>
      </c>
      <c r="AB130" t="str">
        <f t="shared" si="71"/>
        <v>NW_PU2_00_0,0,3,8,,29,,2,15,2,,30,4,Bs-Amygdaloidal</v>
      </c>
      <c r="AC130" s="31" t="str">
        <f>_xlfn.CONCAT(J130,",",F130,",",G130,",",B130,",",E130,",",E130,",NW_Dummy")</f>
        <v>NW_PU2_00_0,249842.69,722592.1,-272.075,3,3,NW_Dummy</v>
      </c>
      <c r="AD130" s="30" t="str">
        <f t="shared" si="66"/>
        <v>NW_PU2_00_0,3,-90,0</v>
      </c>
      <c r="AE130" s="30" t="str">
        <f t="shared" si="70"/>
        <v>NW_PU2_00_0,0,3,Bs-weak</v>
      </c>
    </row>
    <row r="131" spans="1:31" ht="15.75" thickBot="1" x14ac:dyDescent="0.3">
      <c r="A131" s="1" t="s">
        <v>146</v>
      </c>
      <c r="B131" s="1">
        <v>-276.2</v>
      </c>
      <c r="C131" s="1">
        <v>-272.07499999999999</v>
      </c>
      <c r="D131" s="49" t="s">
        <v>143</v>
      </c>
      <c r="E131" s="6">
        <v>4.13</v>
      </c>
      <c r="F131" s="6">
        <v>249842.69</v>
      </c>
      <c r="G131" s="6">
        <v>722592.1</v>
      </c>
      <c r="H131" s="6">
        <v>-90</v>
      </c>
      <c r="I131" s="6">
        <v>0</v>
      </c>
      <c r="J131" s="50" t="s">
        <v>162</v>
      </c>
      <c r="K131" s="67" t="s">
        <v>144</v>
      </c>
      <c r="L131" s="1">
        <v>0</v>
      </c>
      <c r="M131" s="1">
        <v>4.13</v>
      </c>
      <c r="N131" s="20">
        <v>8</v>
      </c>
      <c r="O131" s="20"/>
      <c r="P131" s="20">
        <v>21</v>
      </c>
      <c r="R131" s="20">
        <v>1</v>
      </c>
      <c r="S131" s="20">
        <v>10</v>
      </c>
      <c r="T131" s="20">
        <v>2</v>
      </c>
      <c r="V131" s="20">
        <v>25</v>
      </c>
      <c r="W131" s="20">
        <v>4</v>
      </c>
      <c r="X131" s="20" t="s">
        <v>5</v>
      </c>
      <c r="Z131" t="s">
        <v>21</v>
      </c>
      <c r="AB131" t="str">
        <f t="shared" si="71"/>
        <v>NW_PU3_00_0,0,4.13,8,,21,,1,10,2,,25,4,Bs-weak with tuff - disintegrate</v>
      </c>
      <c r="AC131" s="32" t="str">
        <f>_xlfn.CONCAT(J131,",",F131,",",G131,",",B131,",",E131,",",E131,",NW_Dummy")</f>
        <v>NW_PU3_00_0,249842.69,722592.1,-276.2,4.13,4.13,NW_Dummy</v>
      </c>
      <c r="AD131" s="32" t="str">
        <f t="shared" si="66"/>
        <v>NW_PU3_00_0,4.13,-90,0</v>
      </c>
      <c r="AE131" s="32" t="str">
        <f t="shared" si="70"/>
        <v>NW_PU3_00_0,0,4.13,Bs-weak</v>
      </c>
    </row>
    <row r="132" spans="1:31" ht="15.75" thickBot="1" x14ac:dyDescent="0.3">
      <c r="A132" s="1"/>
      <c r="B132" s="1"/>
      <c r="C132" s="1"/>
      <c r="D132" s="49"/>
      <c r="J132" s="50"/>
      <c r="K132" s="67" t="s">
        <v>151</v>
      </c>
    </row>
    <row r="133" spans="1:31" x14ac:dyDescent="0.25">
      <c r="A133" s="1" t="s">
        <v>142</v>
      </c>
      <c r="B133" s="1">
        <v>-269.07499999999999</v>
      </c>
      <c r="C133" s="1">
        <v>-252.07499999999999</v>
      </c>
      <c r="D133" s="49" t="s">
        <v>147</v>
      </c>
      <c r="E133" s="6">
        <v>14</v>
      </c>
      <c r="F133" s="6">
        <v>249849.92</v>
      </c>
      <c r="G133" s="6">
        <v>722596.28</v>
      </c>
      <c r="H133" s="6">
        <v>-90</v>
      </c>
      <c r="I133" s="6">
        <v>0</v>
      </c>
      <c r="J133" s="96" t="s">
        <v>163</v>
      </c>
      <c r="K133" s="67" t="s">
        <v>148</v>
      </c>
      <c r="L133" s="1">
        <v>13</v>
      </c>
      <c r="M133" s="1">
        <v>14</v>
      </c>
      <c r="N133" s="48">
        <v>13</v>
      </c>
      <c r="O133" s="48"/>
      <c r="P133" s="48">
        <v>47</v>
      </c>
      <c r="R133" s="48">
        <v>4</v>
      </c>
      <c r="S133" s="48">
        <v>55</v>
      </c>
      <c r="T133" s="48">
        <v>7</v>
      </c>
      <c r="V133" s="48">
        <v>47</v>
      </c>
      <c r="W133" s="48">
        <v>3</v>
      </c>
      <c r="X133" s="48" t="s">
        <v>18</v>
      </c>
      <c r="Z133" t="s">
        <v>18</v>
      </c>
      <c r="AB133" t="str">
        <f t="shared" si="71"/>
        <v>NW_PU_08_3,13,14,13,,47,,4,55,7,,47,3,Bs-Strong</v>
      </c>
      <c r="AC133" s="30" t="str">
        <f>_xlfn.CONCAT(J133,",",F133,",",G133,",",B133,",",E133,",",E133,",NW_Dummy")</f>
        <v>NW_PU_08_3,249849.92,722596.28,-269.075,14,14,NW_Dummy</v>
      </c>
      <c r="AD133" s="30" t="str">
        <f>_xlfn.CONCAT(J133,",",M133,",",H133,",",I133)</f>
        <v>NW_PU_08_3,14,-90,0</v>
      </c>
      <c r="AE133" s="97" t="str">
        <f t="shared" si="70"/>
        <v>NW_PU_08_3,13,14,Bs-Strong</v>
      </c>
    </row>
    <row r="134" spans="1:31" x14ac:dyDescent="0.25">
      <c r="A134" s="1" t="s">
        <v>142</v>
      </c>
      <c r="B134" s="1">
        <v>-269.07499999999999</v>
      </c>
      <c r="C134" s="1">
        <v>-252.07499999999999</v>
      </c>
      <c r="D134" s="49" t="s">
        <v>147</v>
      </c>
      <c r="E134" s="6">
        <v>14</v>
      </c>
      <c r="F134" s="6">
        <v>249849.92</v>
      </c>
      <c r="G134" s="6">
        <v>722596.28</v>
      </c>
      <c r="H134" s="6">
        <v>-90</v>
      </c>
      <c r="I134" s="6">
        <v>0</v>
      </c>
      <c r="J134" s="96" t="s">
        <v>163</v>
      </c>
      <c r="K134" s="67" t="s">
        <v>148</v>
      </c>
      <c r="L134" s="100">
        <v>2.2999999999999998</v>
      </c>
      <c r="M134" s="1">
        <v>13</v>
      </c>
      <c r="N134" s="13">
        <v>13</v>
      </c>
      <c r="O134" s="13"/>
      <c r="P134" s="13">
        <v>37</v>
      </c>
      <c r="R134" s="13">
        <v>3</v>
      </c>
      <c r="S134" s="13">
        <v>25</v>
      </c>
      <c r="T134" s="13">
        <v>4</v>
      </c>
      <c r="V134" s="13">
        <v>38</v>
      </c>
      <c r="W134" s="13">
        <v>4</v>
      </c>
      <c r="X134" s="13" t="s">
        <v>21</v>
      </c>
      <c r="Z134" t="s">
        <v>21</v>
      </c>
      <c r="AB134" t="str">
        <f t="shared" si="71"/>
        <v>NW_PU_08_3,2.3,13,13,,37,,3,25,4,,38,4,Bs-weak</v>
      </c>
      <c r="AC134" s="33"/>
      <c r="AD134" s="33"/>
      <c r="AE134" s="98" t="str">
        <f t="shared" si="70"/>
        <v>NW_PU_08_3,2.3,13,Bs-weak</v>
      </c>
    </row>
    <row r="135" spans="1:31" x14ac:dyDescent="0.25">
      <c r="A135" s="1" t="s">
        <v>142</v>
      </c>
      <c r="B135" s="1">
        <v>-269.07499999999999</v>
      </c>
      <c r="C135" s="1">
        <v>-252.07499999999999</v>
      </c>
      <c r="D135" s="49" t="s">
        <v>147</v>
      </c>
      <c r="E135" s="6">
        <v>14</v>
      </c>
      <c r="F135" s="6">
        <v>249849.92</v>
      </c>
      <c r="G135" s="6">
        <v>722596.28</v>
      </c>
      <c r="H135" s="6">
        <v>-90</v>
      </c>
      <c r="I135" s="6">
        <v>0</v>
      </c>
      <c r="J135" s="96" t="s">
        <v>163</v>
      </c>
      <c r="K135" s="67" t="s">
        <v>148</v>
      </c>
      <c r="L135" s="100">
        <v>1</v>
      </c>
      <c r="M135" s="100">
        <v>2.2999999999999998</v>
      </c>
      <c r="N135" s="47">
        <v>3</v>
      </c>
      <c r="O135" s="47"/>
      <c r="P135" s="47">
        <v>16</v>
      </c>
      <c r="R135" s="47">
        <v>0</v>
      </c>
      <c r="S135" s="47">
        <v>4</v>
      </c>
      <c r="T135" s="47">
        <v>1</v>
      </c>
      <c r="V135" s="47">
        <v>21</v>
      </c>
      <c r="W135" s="47">
        <v>4</v>
      </c>
      <c r="X135" s="47" t="s">
        <v>15</v>
      </c>
      <c r="Z135" t="s">
        <v>15</v>
      </c>
      <c r="AB135" t="str">
        <f t="shared" si="71"/>
        <v>NW_PU_08_3,1,2.3,3,,16,,0,4,1,,21,4,Pyr</v>
      </c>
      <c r="AC135" s="33"/>
      <c r="AD135" s="33"/>
      <c r="AE135" s="98" t="str">
        <f t="shared" si="70"/>
        <v>NW_PU_08_3,1,2.3,Pyr</v>
      </c>
    </row>
    <row r="136" spans="1:31" ht="15.75" thickBot="1" x14ac:dyDescent="0.3">
      <c r="A136" s="1" t="s">
        <v>145</v>
      </c>
      <c r="B136" s="1">
        <v>-272.07499999999999</v>
      </c>
      <c r="C136" s="1">
        <v>-269.07499999999999</v>
      </c>
      <c r="D136" s="49" t="s">
        <v>147</v>
      </c>
      <c r="E136" s="6">
        <f t="shared" si="72"/>
        <v>3</v>
      </c>
      <c r="F136" s="6">
        <v>249849.92</v>
      </c>
      <c r="G136" s="6">
        <v>722596.28</v>
      </c>
      <c r="H136" s="6">
        <v>-90</v>
      </c>
      <c r="I136" s="6">
        <v>0</v>
      </c>
      <c r="J136" s="96" t="s">
        <v>163</v>
      </c>
      <c r="K136" s="67" t="s">
        <v>148</v>
      </c>
      <c r="L136" s="1">
        <v>0</v>
      </c>
      <c r="M136" s="100">
        <v>1</v>
      </c>
      <c r="N136" s="14">
        <v>8</v>
      </c>
      <c r="O136" s="14"/>
      <c r="P136" s="14">
        <v>29</v>
      </c>
      <c r="R136" s="14">
        <v>2</v>
      </c>
      <c r="S136" s="14">
        <v>15</v>
      </c>
      <c r="T136" s="14">
        <v>2</v>
      </c>
      <c r="V136" s="14">
        <v>30</v>
      </c>
      <c r="W136" s="14">
        <v>4</v>
      </c>
      <c r="X136" s="14" t="s">
        <v>34</v>
      </c>
      <c r="Z136" t="s">
        <v>21</v>
      </c>
      <c r="AB136" t="str">
        <f t="shared" si="71"/>
        <v>NW_PU_08_3,0,1,8,,29,,2,15,2,,30,4,Bs-Amygdaloidal</v>
      </c>
      <c r="AC136" s="31"/>
      <c r="AD136" s="31"/>
      <c r="AE136" s="99" t="str">
        <f t="shared" si="70"/>
        <v>NW_PU_08_3,0,1,Bs-weak</v>
      </c>
    </row>
    <row r="137" spans="1:31" ht="15.75" thickBot="1" x14ac:dyDescent="0.3">
      <c r="A137" s="1" t="s">
        <v>145</v>
      </c>
      <c r="B137" s="1">
        <v>-272.07499999999999</v>
      </c>
      <c r="C137" s="1">
        <v>-269.07499999999999</v>
      </c>
      <c r="D137" s="49" t="s">
        <v>147</v>
      </c>
      <c r="E137" s="6">
        <f t="shared" ref="E137" si="76">+C137-B137</f>
        <v>3</v>
      </c>
      <c r="F137" s="6">
        <v>249849.92</v>
      </c>
      <c r="G137" s="6">
        <v>722596.28</v>
      </c>
      <c r="H137" s="6">
        <v>-90</v>
      </c>
      <c r="I137" s="6">
        <v>0</v>
      </c>
      <c r="J137" s="50" t="s">
        <v>164</v>
      </c>
      <c r="K137" s="67" t="s">
        <v>148</v>
      </c>
      <c r="L137" s="1">
        <v>0</v>
      </c>
      <c r="M137" s="1">
        <v>3</v>
      </c>
      <c r="N137" s="14">
        <v>8</v>
      </c>
      <c r="O137" s="14"/>
      <c r="P137" s="14">
        <v>29</v>
      </c>
      <c r="Q137" s="14"/>
      <c r="R137" s="14">
        <v>2</v>
      </c>
      <c r="S137" s="14">
        <v>15</v>
      </c>
      <c r="T137" s="14">
        <f t="shared" ref="T137" si="77">IF(S137&lt;5,1,IF(S137&lt;25,2,IF(S137&lt;50,4,IF(S137&lt;100,7,12))))</f>
        <v>2</v>
      </c>
      <c r="U137" s="14"/>
      <c r="V137" s="14">
        <f>INT(0.65*P137+T137+5+10-5)</f>
        <v>30</v>
      </c>
      <c r="W137" s="14">
        <f t="shared" ref="W137" si="78">IF(V137&lt;21,5,IF(V137&lt;41,4,IF(V137&lt;61,3,IF(V137&lt;81,2,1))))</f>
        <v>4</v>
      </c>
      <c r="X137" s="14" t="s">
        <v>34</v>
      </c>
      <c r="Z137" t="s">
        <v>21</v>
      </c>
      <c r="AB137" t="str">
        <f t="shared" si="71"/>
        <v>NW_PU2_08_3,0,3,8,,29,,2,15,2,,30,4,Bs-Amygdaloidal</v>
      </c>
      <c r="AC137" s="31" t="str">
        <f>_xlfn.CONCAT(J137,",",F137,",",G137,",",B137,",",E137,",",E137,",NW_Dummy")</f>
        <v>NW_PU2_08_3,249849.92,722596.28,-272.075,3,3,NW_Dummy</v>
      </c>
      <c r="AD137" s="30" t="str">
        <f t="shared" ref="AD136:AD146" si="79">_xlfn.CONCAT(J137,",",M137,",",H137,",",I137)</f>
        <v>NW_PU2_08_3,3,-90,0</v>
      </c>
      <c r="AE137" s="30" t="str">
        <f t="shared" ref="AE137" si="80">_xlfn.CONCAT(J137,",",L137,",",M137,",",Z137)</f>
        <v>NW_PU2_08_3,0,3,Bs-weak</v>
      </c>
    </row>
    <row r="138" spans="1:31" ht="15.75" thickBot="1" x14ac:dyDescent="0.3">
      <c r="A138" s="1" t="s">
        <v>146</v>
      </c>
      <c r="B138" s="1">
        <v>-276.2</v>
      </c>
      <c r="C138" s="1">
        <v>-272.07499999999999</v>
      </c>
      <c r="D138" s="49" t="s">
        <v>147</v>
      </c>
      <c r="E138" s="6">
        <v>4.13</v>
      </c>
      <c r="F138" s="6">
        <v>249849.92</v>
      </c>
      <c r="G138" s="6">
        <v>722596.28</v>
      </c>
      <c r="H138" s="6">
        <v>-90</v>
      </c>
      <c r="I138" s="6">
        <v>0</v>
      </c>
      <c r="J138" s="50" t="s">
        <v>165</v>
      </c>
      <c r="K138" s="67" t="s">
        <v>148</v>
      </c>
      <c r="L138" s="1">
        <v>0</v>
      </c>
      <c r="M138" s="1">
        <v>4.13</v>
      </c>
      <c r="N138" s="20">
        <v>8</v>
      </c>
      <c r="O138" s="20"/>
      <c r="P138" s="20">
        <v>21</v>
      </c>
      <c r="R138" s="20">
        <v>1</v>
      </c>
      <c r="S138" s="20">
        <v>10</v>
      </c>
      <c r="T138" s="20">
        <v>2</v>
      </c>
      <c r="V138" s="20">
        <v>25</v>
      </c>
      <c r="W138" s="20">
        <v>4</v>
      </c>
      <c r="X138" s="20" t="s">
        <v>5</v>
      </c>
      <c r="Z138" t="s">
        <v>21</v>
      </c>
      <c r="AB138" t="str">
        <f t="shared" si="71"/>
        <v>NW_PU3_08_3,0,4.13,8,,21,,1,10,2,,25,4,Bs-weak with tuff - disintegrate</v>
      </c>
      <c r="AC138" s="32" t="str">
        <f>_xlfn.CONCAT(J138,",",F138,",",G138,",",B138,",",E138,",",E138,",NW_Dummy")</f>
        <v>NW_PU3_08_3,249849.92,722596.28,-276.2,4.13,4.13,NW_Dummy</v>
      </c>
      <c r="AD138" s="32" t="str">
        <f t="shared" si="79"/>
        <v>NW_PU3_08_3,4.13,-90,0</v>
      </c>
      <c r="AE138" s="32" t="str">
        <f t="shared" si="70"/>
        <v>NW_PU3_08_3,0,4.13,Bs-weak</v>
      </c>
    </row>
    <row r="139" spans="1:31" ht="15.75" thickBot="1" x14ac:dyDescent="0.3">
      <c r="A139" s="1"/>
      <c r="B139" s="1"/>
      <c r="C139" s="1"/>
      <c r="D139" s="1"/>
      <c r="J139" s="50"/>
      <c r="K139" s="67" t="s">
        <v>151</v>
      </c>
    </row>
    <row r="140" spans="1:31" x14ac:dyDescent="0.25">
      <c r="A140" s="1" t="s">
        <v>142</v>
      </c>
      <c r="B140" s="1">
        <v>-269.07499999999999</v>
      </c>
      <c r="C140" s="1">
        <v>-255.07499999999999</v>
      </c>
      <c r="D140" s="49" t="s">
        <v>149</v>
      </c>
      <c r="E140" s="6">
        <v>14</v>
      </c>
      <c r="F140" s="6">
        <v>249837.8</v>
      </c>
      <c r="G140" s="6">
        <v>722589.28</v>
      </c>
      <c r="H140" s="6">
        <v>-90</v>
      </c>
      <c r="I140" s="6">
        <v>0</v>
      </c>
      <c r="J140" s="96" t="s">
        <v>166</v>
      </c>
      <c r="K140" s="67" t="s">
        <v>150</v>
      </c>
      <c r="L140" s="1">
        <v>13</v>
      </c>
      <c r="M140" s="1">
        <v>14</v>
      </c>
      <c r="N140" s="48">
        <v>13</v>
      </c>
      <c r="O140" s="48"/>
      <c r="P140" s="48">
        <v>47</v>
      </c>
      <c r="R140" s="48">
        <v>4</v>
      </c>
      <c r="S140" s="48">
        <v>55</v>
      </c>
      <c r="T140" s="48">
        <v>7</v>
      </c>
      <c r="V140" s="48">
        <v>47</v>
      </c>
      <c r="W140" s="48">
        <v>3</v>
      </c>
      <c r="X140" s="48" t="s">
        <v>18</v>
      </c>
      <c r="Z140" t="s">
        <v>18</v>
      </c>
      <c r="AB140" t="str">
        <f t="shared" si="71"/>
        <v>NW_PD_05_6,13,14,13,,47,,4,55,7,,47,3,Bs-Strong</v>
      </c>
      <c r="AC140" s="30" t="str">
        <f>_xlfn.CONCAT(J140,",",F140,",",G140,",",B140,",",E140,",",E140,",NW_Dummy")</f>
        <v>NW_PD_05_6,249837.8,722589.28,-269.075,14,14,NW_Dummy</v>
      </c>
      <c r="AD140" s="30" t="str">
        <f t="shared" si="79"/>
        <v>NW_PD_05_6,14,-90,0</v>
      </c>
      <c r="AE140" s="97" t="str">
        <f t="shared" si="70"/>
        <v>NW_PD_05_6,13,14,Bs-Strong</v>
      </c>
    </row>
    <row r="141" spans="1:31" x14ac:dyDescent="0.25">
      <c r="A141" s="1" t="s">
        <v>142</v>
      </c>
      <c r="B141" s="1">
        <v>-269.07499999999999</v>
      </c>
      <c r="C141" s="1">
        <v>-255.07499999999999</v>
      </c>
      <c r="D141" s="49" t="s">
        <v>149</v>
      </c>
      <c r="E141" s="6">
        <v>14</v>
      </c>
      <c r="F141" s="6">
        <v>249837.8</v>
      </c>
      <c r="G141" s="6">
        <v>722589.28</v>
      </c>
      <c r="H141" s="6">
        <v>-90</v>
      </c>
      <c r="I141" s="6">
        <v>0</v>
      </c>
      <c r="J141" s="96" t="s">
        <v>166</v>
      </c>
      <c r="K141" s="67" t="s">
        <v>150</v>
      </c>
      <c r="L141" s="100">
        <v>2.8</v>
      </c>
      <c r="M141" s="1">
        <v>13</v>
      </c>
      <c r="N141" s="13">
        <v>13</v>
      </c>
      <c r="O141" s="13"/>
      <c r="P141" s="13">
        <v>37</v>
      </c>
      <c r="R141" s="13">
        <v>3</v>
      </c>
      <c r="S141" s="13">
        <v>25</v>
      </c>
      <c r="T141" s="13">
        <v>4</v>
      </c>
      <c r="V141" s="13">
        <v>38</v>
      </c>
      <c r="W141" s="13">
        <v>4</v>
      </c>
      <c r="X141" s="13" t="s">
        <v>21</v>
      </c>
      <c r="Z141" t="s">
        <v>21</v>
      </c>
      <c r="AB141" t="str">
        <f t="shared" si="71"/>
        <v>NW_PD_05_6,2.8,13,13,,37,,3,25,4,,38,4,Bs-weak</v>
      </c>
      <c r="AC141" s="33"/>
      <c r="AD141" s="33"/>
      <c r="AE141" s="98" t="str">
        <f t="shared" si="70"/>
        <v>NW_PD_05_6,2.8,13,Bs-weak</v>
      </c>
    </row>
    <row r="142" spans="1:31" x14ac:dyDescent="0.25">
      <c r="A142" s="1" t="s">
        <v>142</v>
      </c>
      <c r="B142" s="1">
        <v>-269.07499999999999</v>
      </c>
      <c r="C142" s="1">
        <v>-255.07499999999999</v>
      </c>
      <c r="D142" s="49" t="s">
        <v>149</v>
      </c>
      <c r="E142" s="6">
        <v>14</v>
      </c>
      <c r="F142" s="6">
        <v>249837.8</v>
      </c>
      <c r="G142" s="6">
        <v>722589.28</v>
      </c>
      <c r="H142" s="6">
        <v>-90</v>
      </c>
      <c r="I142" s="6">
        <v>0</v>
      </c>
      <c r="J142" s="96" t="s">
        <v>166</v>
      </c>
      <c r="K142" s="67" t="s">
        <v>150</v>
      </c>
      <c r="L142" s="100">
        <v>0.7</v>
      </c>
      <c r="M142" s="100">
        <v>2.8</v>
      </c>
      <c r="N142" s="47">
        <v>3</v>
      </c>
      <c r="O142" s="47"/>
      <c r="P142" s="47">
        <v>16</v>
      </c>
      <c r="R142" s="47">
        <v>0</v>
      </c>
      <c r="S142" s="47">
        <v>4</v>
      </c>
      <c r="T142" s="47">
        <v>1</v>
      </c>
      <c r="V142" s="47">
        <v>21</v>
      </c>
      <c r="W142" s="47">
        <v>4</v>
      </c>
      <c r="X142" s="47" t="s">
        <v>15</v>
      </c>
      <c r="Z142" t="s">
        <v>15</v>
      </c>
      <c r="AB142" t="str">
        <f t="shared" si="71"/>
        <v>NW_PD_05_6,0.7,2.8,3,,16,,0,4,1,,21,4,Pyr</v>
      </c>
      <c r="AC142" s="33"/>
      <c r="AD142" s="33"/>
      <c r="AE142" s="98" t="str">
        <f t="shared" si="70"/>
        <v>NW_PD_05_6,0.7,2.8,Pyr</v>
      </c>
    </row>
    <row r="143" spans="1:31" ht="15.75" thickBot="1" x14ac:dyDescent="0.3">
      <c r="A143" s="1" t="s">
        <v>142</v>
      </c>
      <c r="B143" s="1">
        <v>-269.07499999999999</v>
      </c>
      <c r="C143" s="1">
        <v>-255.07499999999999</v>
      </c>
      <c r="D143" s="49" t="s">
        <v>149</v>
      </c>
      <c r="E143" s="6">
        <v>14</v>
      </c>
      <c r="F143" s="6">
        <v>249837.8</v>
      </c>
      <c r="G143" s="6">
        <v>722589.28</v>
      </c>
      <c r="H143" s="6">
        <v>-90</v>
      </c>
      <c r="I143" s="6">
        <v>0</v>
      </c>
      <c r="J143" s="96" t="s">
        <v>166</v>
      </c>
      <c r="K143" s="67" t="s">
        <v>150</v>
      </c>
      <c r="L143" s="1">
        <v>0</v>
      </c>
      <c r="M143" s="100">
        <v>0.7</v>
      </c>
      <c r="N143" s="14">
        <v>8</v>
      </c>
      <c r="O143" s="14"/>
      <c r="P143" s="14">
        <v>29</v>
      </c>
      <c r="Q143" s="14"/>
      <c r="R143" s="14">
        <v>2</v>
      </c>
      <c r="S143" s="14">
        <v>15</v>
      </c>
      <c r="T143" s="14">
        <f t="shared" ref="T143" si="81">IF(S143&lt;5,1,IF(S143&lt;25,2,IF(S143&lt;50,4,IF(S143&lt;100,7,12))))</f>
        <v>2</v>
      </c>
      <c r="U143" s="14"/>
      <c r="V143" s="14">
        <f>INT(0.65*P143+T143+5+10-5)</f>
        <v>30</v>
      </c>
      <c r="W143" s="14">
        <f t="shared" ref="W143" si="82">IF(V143&lt;21,5,IF(V143&lt;41,4,IF(V143&lt;61,3,IF(V143&lt;81,2,1))))</f>
        <v>4</v>
      </c>
      <c r="X143" s="14" t="s">
        <v>34</v>
      </c>
      <c r="Z143" t="s">
        <v>21</v>
      </c>
      <c r="AB143" t="str">
        <f t="shared" si="71"/>
        <v>NW_PD_05_6,0,0.7,8,,29,,2,15,2,,30,4,Bs-Amygdaloidal</v>
      </c>
      <c r="AC143" s="31"/>
      <c r="AD143" s="31"/>
      <c r="AE143" s="99" t="str">
        <f t="shared" si="70"/>
        <v>NW_PD_05_6,0,0.7,Bs-weak</v>
      </c>
    </row>
    <row r="144" spans="1:31" ht="15.75" thickBot="1" x14ac:dyDescent="0.3">
      <c r="A144" s="1" t="s">
        <v>145</v>
      </c>
      <c r="B144" s="1">
        <v>-272.07499999999999</v>
      </c>
      <c r="C144" s="1">
        <v>-269.07499999999999</v>
      </c>
      <c r="D144" s="49" t="s">
        <v>149</v>
      </c>
      <c r="E144" s="6">
        <f t="shared" si="72"/>
        <v>3</v>
      </c>
      <c r="F144" s="6">
        <v>249837.8</v>
      </c>
      <c r="G144" s="6">
        <v>722589.28</v>
      </c>
      <c r="H144" s="6">
        <v>-90</v>
      </c>
      <c r="I144" s="6">
        <v>0</v>
      </c>
      <c r="J144" s="50" t="s">
        <v>167</v>
      </c>
      <c r="K144" s="67" t="s">
        <v>150</v>
      </c>
      <c r="L144" s="1">
        <v>0</v>
      </c>
      <c r="M144" s="1">
        <v>3</v>
      </c>
      <c r="N144" s="14">
        <v>8</v>
      </c>
      <c r="O144" s="14"/>
      <c r="P144" s="14">
        <v>29</v>
      </c>
      <c r="R144" s="14">
        <v>2</v>
      </c>
      <c r="S144" s="14">
        <v>15</v>
      </c>
      <c r="T144" s="14">
        <v>2</v>
      </c>
      <c r="V144" s="14">
        <v>30</v>
      </c>
      <c r="W144" s="14">
        <v>4</v>
      </c>
      <c r="X144" s="14" t="s">
        <v>34</v>
      </c>
      <c r="Z144" t="s">
        <v>21</v>
      </c>
      <c r="AB144" t="str">
        <f t="shared" si="71"/>
        <v>NW_PD2_05_6,0,3,8,,29,,2,15,2,,30,4,Bs-Amygdaloidal</v>
      </c>
      <c r="AC144" s="31" t="str">
        <f>_xlfn.CONCAT(J144,",",F144,",",G144,",",B144,",",E144,",",E144,",NW_Dummy")</f>
        <v>NW_PD2_05_6,249837.8,722589.28,-272.075,3,3,NW_Dummy</v>
      </c>
      <c r="AD144" s="31" t="str">
        <f t="shared" si="79"/>
        <v>NW_PD2_05_6,3,-90,0</v>
      </c>
      <c r="AE144" s="31" t="str">
        <f t="shared" si="70"/>
        <v>NW_PD2_05_6,0,3,Bs-weak</v>
      </c>
    </row>
    <row r="145" spans="1:32" x14ac:dyDescent="0.25">
      <c r="A145" s="1" t="s">
        <v>146</v>
      </c>
      <c r="B145" s="1">
        <v>-276.2</v>
      </c>
      <c r="C145" s="1">
        <v>-272.07499999999999</v>
      </c>
      <c r="D145" s="49" t="s">
        <v>149</v>
      </c>
      <c r="E145" s="6">
        <v>4.13</v>
      </c>
      <c r="F145" s="6">
        <v>249837.8</v>
      </c>
      <c r="G145" s="6">
        <v>722589.28</v>
      </c>
      <c r="H145" s="6">
        <v>-90</v>
      </c>
      <c r="I145" s="6">
        <v>0</v>
      </c>
      <c r="J145" s="50" t="s">
        <v>168</v>
      </c>
      <c r="K145" s="67" t="s">
        <v>150</v>
      </c>
      <c r="L145" s="1">
        <v>2</v>
      </c>
      <c r="M145" s="1">
        <v>4.13</v>
      </c>
      <c r="N145" s="20">
        <v>8</v>
      </c>
      <c r="O145" s="20"/>
      <c r="P145" s="20">
        <v>21</v>
      </c>
      <c r="R145" s="20">
        <v>1</v>
      </c>
      <c r="S145" s="20">
        <v>10</v>
      </c>
      <c r="T145" s="20">
        <v>2</v>
      </c>
      <c r="V145" s="20">
        <v>25</v>
      </c>
      <c r="W145" s="20">
        <v>4</v>
      </c>
      <c r="X145" s="20" t="s">
        <v>5</v>
      </c>
      <c r="Z145" t="s">
        <v>21</v>
      </c>
      <c r="AB145" t="str">
        <f t="shared" si="71"/>
        <v>NW_PD3_05_6,2,4.13,8,,21,,1,10,2,,25,4,Bs-weak with tuff - disintegrate</v>
      </c>
      <c r="AC145" s="30" t="str">
        <f>_xlfn.CONCAT(J145,",",F145,",",G145,",",B145,",",E145,",",E145,",NW_Dummy")</f>
        <v>NW_PD3_05_6,249837.8,722589.28,-276.2,4.13,4.13,NW_Dummy</v>
      </c>
      <c r="AD145" s="30" t="str">
        <f t="shared" si="79"/>
        <v>NW_PD3_05_6,4.13,-90,0</v>
      </c>
      <c r="AE145" s="30" t="str">
        <f t="shared" si="70"/>
        <v>NW_PD3_05_6,2,4.13,Bs-weak</v>
      </c>
    </row>
    <row r="146" spans="1:32" ht="15.75" thickBot="1" x14ac:dyDescent="0.3">
      <c r="A146" s="1" t="s">
        <v>146</v>
      </c>
      <c r="B146" s="1">
        <v>-276.2</v>
      </c>
      <c r="C146" s="1">
        <v>-272.07499999999999</v>
      </c>
      <c r="D146" s="49" t="s">
        <v>149</v>
      </c>
      <c r="E146" s="6">
        <v>4.13</v>
      </c>
      <c r="F146" s="6">
        <v>249837.8</v>
      </c>
      <c r="G146" s="6">
        <v>722589.28</v>
      </c>
      <c r="H146" s="6">
        <v>-90</v>
      </c>
      <c r="I146" s="6">
        <v>0</v>
      </c>
      <c r="J146" s="50" t="s">
        <v>168</v>
      </c>
      <c r="K146" s="67" t="s">
        <v>150</v>
      </c>
      <c r="L146" s="1">
        <v>0</v>
      </c>
      <c r="M146" s="1">
        <v>2</v>
      </c>
      <c r="N146" s="13">
        <v>13</v>
      </c>
      <c r="O146" s="13"/>
      <c r="P146" s="13">
        <v>37</v>
      </c>
      <c r="R146" s="13">
        <v>3</v>
      </c>
      <c r="S146" s="13">
        <v>25</v>
      </c>
      <c r="T146" s="13">
        <v>4</v>
      </c>
      <c r="V146" s="13">
        <v>38</v>
      </c>
      <c r="W146" s="13">
        <v>4</v>
      </c>
      <c r="X146" s="13" t="s">
        <v>21</v>
      </c>
      <c r="Z146" t="s">
        <v>21</v>
      </c>
      <c r="AB146" t="str">
        <f t="shared" si="71"/>
        <v>NW_PD3_05_6,0,2,13,,37,,3,25,4,,38,4,Bs-weak</v>
      </c>
      <c r="AC146" s="31"/>
      <c r="AD146" s="31" t="str">
        <f t="shared" si="79"/>
        <v>NW_PD3_05_6,2,-90,0</v>
      </c>
      <c r="AE146" s="31" t="str">
        <f t="shared" si="70"/>
        <v>NW_PD3_05_6,0,2,Bs-weak</v>
      </c>
    </row>
    <row r="149" spans="1:32" ht="15.75" thickBot="1" x14ac:dyDescent="0.3"/>
    <row r="150" spans="1:32" x14ac:dyDescent="0.25">
      <c r="AD150" s="88" t="s">
        <v>169</v>
      </c>
    </row>
    <row r="151" spans="1:32" x14ac:dyDescent="0.25">
      <c r="AD151" s="89" t="s">
        <v>170</v>
      </c>
    </row>
    <row r="152" spans="1:32" x14ac:dyDescent="0.25">
      <c r="A152" s="15" t="s">
        <v>142</v>
      </c>
      <c r="B152" s="15">
        <v>-269.07499999999999</v>
      </c>
      <c r="C152" s="15">
        <v>-252.07499999999999</v>
      </c>
      <c r="D152" s="95" t="s">
        <v>143</v>
      </c>
      <c r="E152" s="95"/>
      <c r="F152" s="95"/>
      <c r="G152" s="95"/>
      <c r="H152" s="95"/>
      <c r="I152" s="95"/>
      <c r="J152" s="95"/>
      <c r="K152" s="15" t="s">
        <v>144</v>
      </c>
      <c r="L152" s="1">
        <v>13</v>
      </c>
      <c r="M152" s="1">
        <v>17</v>
      </c>
      <c r="N152" s="48">
        <v>13</v>
      </c>
      <c r="O152" s="48"/>
      <c r="P152" s="48">
        <v>47</v>
      </c>
      <c r="Q152" s="48"/>
      <c r="R152" s="48">
        <v>4</v>
      </c>
      <c r="S152" s="48">
        <v>55</v>
      </c>
      <c r="T152" s="48">
        <f t="shared" ref="T152:T156" si="83">IF(S152&lt;5,1,IF(S152&lt;25,2,IF(S152&lt;50,4,IF(S152&lt;100,7,12))))</f>
        <v>7</v>
      </c>
      <c r="U152" s="48"/>
      <c r="V152" s="48">
        <f>INT(0.65*P152+T152+5+10-5)</f>
        <v>47</v>
      </c>
      <c r="W152" s="48">
        <f t="shared" ref="W152:W156" si="84">IF(V152&lt;21,5,IF(V152&lt;41,4,IF(V152&lt;61,3,IF(V152&lt;81,2,1))))</f>
        <v>3</v>
      </c>
      <c r="X152" s="48" t="s">
        <v>18</v>
      </c>
      <c r="Y152" s="1"/>
      <c r="Z152" s="1"/>
      <c r="AA152" s="1"/>
      <c r="AB152" s="1"/>
      <c r="AC152" s="1"/>
      <c r="AD152" s="89" t="s">
        <v>171</v>
      </c>
      <c r="AE152" s="1"/>
      <c r="AF152" s="1"/>
    </row>
    <row r="153" spans="1:32" ht="15.75" thickBot="1" x14ac:dyDescent="0.3">
      <c r="A153" s="15" t="s">
        <v>142</v>
      </c>
      <c r="B153" s="15">
        <v>-269.07499999999999</v>
      </c>
      <c r="C153" s="15">
        <v>-252.07499999999999</v>
      </c>
      <c r="D153" s="95" t="s">
        <v>143</v>
      </c>
      <c r="E153" s="95"/>
      <c r="F153" s="95"/>
      <c r="G153" s="95"/>
      <c r="H153" s="95"/>
      <c r="I153" s="95"/>
      <c r="J153" s="95"/>
      <c r="K153" s="15" t="s">
        <v>144</v>
      </c>
      <c r="L153" s="1">
        <v>2.5</v>
      </c>
      <c r="M153" s="1">
        <v>13</v>
      </c>
      <c r="N153" s="13">
        <v>13</v>
      </c>
      <c r="O153" s="13"/>
      <c r="P153" s="13">
        <v>37</v>
      </c>
      <c r="Q153" s="13"/>
      <c r="R153" s="13">
        <v>3</v>
      </c>
      <c r="S153" s="13">
        <v>25</v>
      </c>
      <c r="T153" s="13">
        <f t="shared" si="83"/>
        <v>4</v>
      </c>
      <c r="U153" s="13"/>
      <c r="V153" s="13">
        <f>INT(0.65*P153+T153+5+10-5)</f>
        <v>38</v>
      </c>
      <c r="W153" s="13">
        <f t="shared" si="84"/>
        <v>4</v>
      </c>
      <c r="X153" s="13" t="s">
        <v>21</v>
      </c>
      <c r="Y153" s="1"/>
      <c r="Z153" s="1"/>
      <c r="AA153" s="1"/>
      <c r="AB153" s="1"/>
      <c r="AC153" s="1"/>
      <c r="AD153" s="90" t="s">
        <v>172</v>
      </c>
      <c r="AE153" s="1"/>
      <c r="AF153" s="1"/>
    </row>
    <row r="154" spans="1:32" ht="15.75" thickBot="1" x14ac:dyDescent="0.3">
      <c r="A154" s="15" t="s">
        <v>142</v>
      </c>
      <c r="B154" s="15">
        <v>-269.07499999999999</v>
      </c>
      <c r="C154" s="15">
        <v>-252.07499999999999</v>
      </c>
      <c r="D154" s="95" t="s">
        <v>143</v>
      </c>
      <c r="E154" s="95"/>
      <c r="F154" s="95"/>
      <c r="G154" s="95"/>
      <c r="H154" s="95"/>
      <c r="I154" s="95"/>
      <c r="J154" s="95"/>
      <c r="K154" s="15" t="s">
        <v>144</v>
      </c>
      <c r="L154" s="1">
        <v>0</v>
      </c>
      <c r="M154" s="1">
        <v>2.5</v>
      </c>
      <c r="N154" s="47">
        <v>3</v>
      </c>
      <c r="O154" s="47"/>
      <c r="P154" s="47">
        <v>16</v>
      </c>
      <c r="Q154" s="47"/>
      <c r="R154" s="47">
        <v>0</v>
      </c>
      <c r="S154" s="47">
        <v>4</v>
      </c>
      <c r="T154" s="47">
        <f t="shared" si="83"/>
        <v>1</v>
      </c>
      <c r="U154" s="47"/>
      <c r="V154" s="47">
        <f>INT(0.65*P154+T154+5+10-5)</f>
        <v>21</v>
      </c>
      <c r="W154" s="47">
        <f t="shared" si="84"/>
        <v>4</v>
      </c>
      <c r="X154" s="47" t="s">
        <v>15</v>
      </c>
      <c r="Y154" s="1"/>
      <c r="Z154" s="1"/>
      <c r="AA154" s="1"/>
      <c r="AB154" s="1"/>
      <c r="AC154" s="1"/>
      <c r="AD154" s="91"/>
      <c r="AE154" s="1"/>
      <c r="AF154" s="1"/>
    </row>
    <row r="155" spans="1:32" x14ac:dyDescent="0.25">
      <c r="A155" s="1" t="s">
        <v>145</v>
      </c>
      <c r="B155" s="1">
        <v>-272.07499999999999</v>
      </c>
      <c r="C155" s="1">
        <v>-269.07499999999999</v>
      </c>
      <c r="D155" s="49" t="s">
        <v>143</v>
      </c>
      <c r="E155" s="49"/>
      <c r="F155" s="49"/>
      <c r="G155" s="49"/>
      <c r="H155" s="49"/>
      <c r="I155" s="49"/>
      <c r="J155" s="49"/>
      <c r="K155" s="1" t="s">
        <v>144</v>
      </c>
      <c r="L155" s="1">
        <v>0</v>
      </c>
      <c r="M155" s="1">
        <v>3</v>
      </c>
      <c r="N155" s="14">
        <v>8</v>
      </c>
      <c r="O155" s="14"/>
      <c r="P155" s="14">
        <v>29</v>
      </c>
      <c r="Q155" s="14"/>
      <c r="R155" s="14">
        <v>2</v>
      </c>
      <c r="S155" s="14">
        <v>15</v>
      </c>
      <c r="T155" s="14">
        <f t="shared" si="83"/>
        <v>2</v>
      </c>
      <c r="U155" s="14"/>
      <c r="V155" s="14">
        <f>INT(0.65*P155+T155+5+10-5)</f>
        <v>30</v>
      </c>
      <c r="W155" s="14">
        <f t="shared" si="84"/>
        <v>4</v>
      </c>
      <c r="X155" s="14" t="s">
        <v>34</v>
      </c>
      <c r="Y155" s="1"/>
      <c r="Z155" s="1"/>
      <c r="AA155" s="1"/>
      <c r="AB155" s="1"/>
      <c r="AC155" s="1"/>
      <c r="AD155" s="88" t="s">
        <v>173</v>
      </c>
      <c r="AE155" s="1"/>
      <c r="AF155" s="1"/>
    </row>
    <row r="156" spans="1:32" x14ac:dyDescent="0.25">
      <c r="A156" s="1" t="s">
        <v>146</v>
      </c>
      <c r="B156" s="1">
        <v>-276.2</v>
      </c>
      <c r="C156" s="1">
        <v>-272.07499999999999</v>
      </c>
      <c r="D156" s="49" t="s">
        <v>143</v>
      </c>
      <c r="E156" s="49"/>
      <c r="F156" s="49"/>
      <c r="G156" s="49"/>
      <c r="H156" s="49"/>
      <c r="I156" s="49"/>
      <c r="J156" s="49"/>
      <c r="K156" s="1" t="s">
        <v>144</v>
      </c>
      <c r="L156" s="1">
        <v>0</v>
      </c>
      <c r="M156" s="1">
        <v>4.13</v>
      </c>
      <c r="N156" s="20">
        <v>8</v>
      </c>
      <c r="O156" s="20"/>
      <c r="P156" s="20">
        <v>21</v>
      </c>
      <c r="Q156" s="20"/>
      <c r="R156" s="20">
        <v>1</v>
      </c>
      <c r="S156" s="20">
        <v>10</v>
      </c>
      <c r="T156" s="20">
        <f t="shared" si="83"/>
        <v>2</v>
      </c>
      <c r="U156" s="20"/>
      <c r="V156" s="20">
        <f>INT(0.65*P156+T156+5+10-5)</f>
        <v>25</v>
      </c>
      <c r="W156" s="20">
        <f t="shared" si="84"/>
        <v>4</v>
      </c>
      <c r="X156" s="20" t="s">
        <v>5</v>
      </c>
      <c r="Y156" s="1"/>
      <c r="Z156" s="1"/>
      <c r="AA156" s="1"/>
      <c r="AB156" s="1"/>
      <c r="AC156" s="1"/>
      <c r="AD156" s="89" t="s">
        <v>174</v>
      </c>
      <c r="AE156" s="1"/>
      <c r="AF156" s="1"/>
    </row>
    <row r="157" spans="1:32" x14ac:dyDescent="0.25">
      <c r="A157" s="1"/>
      <c r="B157" s="1"/>
      <c r="C157" s="1"/>
      <c r="D157" s="49"/>
      <c r="E157" s="49"/>
      <c r="F157" s="49"/>
      <c r="G157" s="49"/>
      <c r="H157" s="49"/>
      <c r="I157" s="49"/>
      <c r="J157" s="49"/>
      <c r="K157" s="1"/>
      <c r="Y157" s="1"/>
      <c r="Z157" s="1"/>
      <c r="AA157" s="1"/>
      <c r="AB157" s="1"/>
      <c r="AC157" s="1"/>
      <c r="AD157" s="89" t="s">
        <v>175</v>
      </c>
      <c r="AE157" s="1"/>
      <c r="AF157" s="1"/>
    </row>
    <row r="158" spans="1:32" ht="15.75" thickBot="1" x14ac:dyDescent="0.3">
      <c r="A158" s="15" t="s">
        <v>142</v>
      </c>
      <c r="B158" s="15">
        <v>-269.07499999999999</v>
      </c>
      <c r="C158" s="15">
        <v>-252.07499999999999</v>
      </c>
      <c r="D158" s="95" t="s">
        <v>147</v>
      </c>
      <c r="E158" s="95"/>
      <c r="F158" s="95"/>
      <c r="G158" s="95"/>
      <c r="H158" s="95"/>
      <c r="I158" s="95"/>
      <c r="J158" s="95"/>
      <c r="K158" s="15" t="s">
        <v>148</v>
      </c>
      <c r="L158" s="1">
        <v>13</v>
      </c>
      <c r="M158" s="1">
        <v>14</v>
      </c>
      <c r="N158" s="48">
        <v>13</v>
      </c>
      <c r="O158" s="48"/>
      <c r="P158" s="48">
        <v>47</v>
      </c>
      <c r="Q158" s="48"/>
      <c r="R158" s="48">
        <v>4</v>
      </c>
      <c r="S158" s="48">
        <v>55</v>
      </c>
      <c r="T158" s="48">
        <f t="shared" ref="T158:T162" si="85">IF(S158&lt;5,1,IF(S158&lt;25,2,IF(S158&lt;50,4,IF(S158&lt;100,7,12))))</f>
        <v>7</v>
      </c>
      <c r="U158" s="48"/>
      <c r="V158" s="48">
        <f>INT(0.65*P158+T158+5+10-5)</f>
        <v>47</v>
      </c>
      <c r="W158" s="48">
        <f t="shared" ref="W158:W162" si="86">IF(V158&lt;21,5,IF(V158&lt;41,4,IF(V158&lt;61,3,IF(V158&lt;81,2,1))))</f>
        <v>3</v>
      </c>
      <c r="X158" s="48" t="s">
        <v>18</v>
      </c>
      <c r="Y158" s="1"/>
      <c r="Z158" s="1"/>
      <c r="AA158" s="1"/>
      <c r="AB158" s="1"/>
      <c r="AC158" s="1"/>
      <c r="AD158" s="90" t="s">
        <v>176</v>
      </c>
      <c r="AE158" s="1"/>
      <c r="AF158" s="1"/>
    </row>
    <row r="159" spans="1:32" ht="15.75" thickBot="1" x14ac:dyDescent="0.3">
      <c r="A159" s="15" t="s">
        <v>142</v>
      </c>
      <c r="B159" s="15">
        <v>-269.07499999999999</v>
      </c>
      <c r="C159" s="15">
        <v>-252.07499999999999</v>
      </c>
      <c r="D159" s="95" t="s">
        <v>147</v>
      </c>
      <c r="E159" s="95"/>
      <c r="F159" s="95"/>
      <c r="G159" s="95"/>
      <c r="H159" s="95"/>
      <c r="I159" s="95"/>
      <c r="J159" s="95"/>
      <c r="K159" s="15" t="s">
        <v>148</v>
      </c>
      <c r="L159" s="1">
        <v>3</v>
      </c>
      <c r="M159" s="1">
        <v>13</v>
      </c>
      <c r="N159" s="13">
        <v>13</v>
      </c>
      <c r="O159" s="13"/>
      <c r="P159" s="13">
        <v>37</v>
      </c>
      <c r="Q159" s="13"/>
      <c r="R159" s="13">
        <v>3</v>
      </c>
      <c r="S159" s="13">
        <v>25</v>
      </c>
      <c r="T159" s="13">
        <f t="shared" si="85"/>
        <v>4</v>
      </c>
      <c r="U159" s="13"/>
      <c r="V159" s="13">
        <f>INT(0.65*P159+T159+5+10-5)</f>
        <v>38</v>
      </c>
      <c r="W159" s="13">
        <f t="shared" si="86"/>
        <v>4</v>
      </c>
      <c r="X159" s="13" t="s">
        <v>21</v>
      </c>
      <c r="Y159" s="1"/>
      <c r="Z159" s="1"/>
      <c r="AA159" s="1"/>
      <c r="AB159" s="1"/>
      <c r="AC159" s="1"/>
      <c r="AD159" s="91"/>
      <c r="AE159" s="1"/>
      <c r="AF159" s="1"/>
    </row>
    <row r="160" spans="1:32" x14ac:dyDescent="0.25">
      <c r="A160" s="15" t="s">
        <v>142</v>
      </c>
      <c r="B160" s="15">
        <v>-269.07499999999999</v>
      </c>
      <c r="C160" s="15">
        <v>-252.07499999999999</v>
      </c>
      <c r="D160" s="95" t="s">
        <v>147</v>
      </c>
      <c r="E160" s="95"/>
      <c r="F160" s="95"/>
      <c r="G160" s="95"/>
      <c r="H160" s="95"/>
      <c r="I160" s="95"/>
      <c r="J160" s="95"/>
      <c r="K160" s="15" t="s">
        <v>148</v>
      </c>
      <c r="L160" s="1">
        <v>0</v>
      </c>
      <c r="M160" s="1">
        <v>3</v>
      </c>
      <c r="N160" s="47">
        <v>3</v>
      </c>
      <c r="O160" s="47"/>
      <c r="P160" s="47">
        <v>16</v>
      </c>
      <c r="Q160" s="47"/>
      <c r="R160" s="47">
        <v>0</v>
      </c>
      <c r="S160" s="47">
        <v>4</v>
      </c>
      <c r="T160" s="47">
        <f t="shared" si="85"/>
        <v>1</v>
      </c>
      <c r="U160" s="47"/>
      <c r="V160" s="47">
        <f>INT(0.65*P160+T160+5+10-5)</f>
        <v>21</v>
      </c>
      <c r="W160" s="47">
        <f t="shared" si="86"/>
        <v>4</v>
      </c>
      <c r="X160" s="47" t="s">
        <v>15</v>
      </c>
      <c r="Y160" s="1"/>
      <c r="Z160" s="1"/>
      <c r="AA160" s="1"/>
      <c r="AB160" s="1"/>
      <c r="AC160" s="1"/>
      <c r="AD160" s="88" t="s">
        <v>177</v>
      </c>
      <c r="AE160" s="1"/>
      <c r="AF160" s="1"/>
    </row>
    <row r="161" spans="1:32" x14ac:dyDescent="0.25">
      <c r="A161" s="1" t="s">
        <v>145</v>
      </c>
      <c r="B161" s="1">
        <v>-272.07499999999999</v>
      </c>
      <c r="C161" s="1">
        <v>-269.07499999999999</v>
      </c>
      <c r="D161" s="49" t="s">
        <v>147</v>
      </c>
      <c r="E161" s="49"/>
      <c r="F161" s="49"/>
      <c r="G161" s="49"/>
      <c r="H161" s="49"/>
      <c r="I161" s="49"/>
      <c r="J161" s="49"/>
      <c r="K161" s="1" t="s">
        <v>148</v>
      </c>
      <c r="L161" s="1">
        <v>0</v>
      </c>
      <c r="M161" s="1">
        <v>3</v>
      </c>
      <c r="N161" s="14">
        <v>8</v>
      </c>
      <c r="O161" s="14"/>
      <c r="P161" s="14">
        <v>29</v>
      </c>
      <c r="Q161" s="14"/>
      <c r="R161" s="14">
        <v>2</v>
      </c>
      <c r="S161" s="14">
        <v>15</v>
      </c>
      <c r="T161" s="14">
        <f t="shared" si="85"/>
        <v>2</v>
      </c>
      <c r="U161" s="14"/>
      <c r="V161" s="14">
        <f>INT(0.65*P161+T161+5+10-5)</f>
        <v>30</v>
      </c>
      <c r="W161" s="14">
        <f t="shared" si="86"/>
        <v>4</v>
      </c>
      <c r="X161" s="14" t="s">
        <v>34</v>
      </c>
      <c r="Y161" s="1"/>
      <c r="Z161" s="1"/>
      <c r="AA161" s="1"/>
      <c r="AB161" s="1"/>
      <c r="AC161" s="1"/>
      <c r="AD161" s="89" t="s">
        <v>178</v>
      </c>
      <c r="AE161" s="1"/>
      <c r="AF161" s="1"/>
    </row>
    <row r="162" spans="1:32" x14ac:dyDescent="0.25">
      <c r="A162" s="1" t="s">
        <v>146</v>
      </c>
      <c r="B162" s="1">
        <v>-276.2</v>
      </c>
      <c r="C162" s="1">
        <v>-272.07499999999999</v>
      </c>
      <c r="D162" s="49" t="s">
        <v>147</v>
      </c>
      <c r="E162" s="49"/>
      <c r="F162" s="49"/>
      <c r="G162" s="49"/>
      <c r="H162" s="49"/>
      <c r="I162" s="49"/>
      <c r="J162" s="49"/>
      <c r="K162" s="1" t="s">
        <v>148</v>
      </c>
      <c r="L162" s="1">
        <v>0</v>
      </c>
      <c r="M162" s="1">
        <v>4.13</v>
      </c>
      <c r="N162" s="20">
        <v>8</v>
      </c>
      <c r="O162" s="20"/>
      <c r="P162" s="20">
        <v>21</v>
      </c>
      <c r="Q162" s="20"/>
      <c r="R162" s="20">
        <v>1</v>
      </c>
      <c r="S162" s="20">
        <v>10</v>
      </c>
      <c r="T162" s="20">
        <f t="shared" si="85"/>
        <v>2</v>
      </c>
      <c r="U162" s="20"/>
      <c r="V162" s="20">
        <f>INT(0.65*P162+T162+5+10-5)</f>
        <v>25</v>
      </c>
      <c r="W162" s="20">
        <f t="shared" si="86"/>
        <v>4</v>
      </c>
      <c r="X162" s="20" t="s">
        <v>5</v>
      </c>
      <c r="Y162" s="1"/>
      <c r="Z162" s="1"/>
      <c r="AA162" s="1"/>
      <c r="AB162" s="1"/>
      <c r="AC162" s="1"/>
      <c r="AD162" s="89" t="s">
        <v>179</v>
      </c>
      <c r="AE162" s="1"/>
      <c r="AF162" s="1"/>
    </row>
    <row r="163" spans="1:3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Y163" s="1"/>
      <c r="Z163" s="1"/>
      <c r="AA163" s="1"/>
      <c r="AB163" s="1"/>
      <c r="AC163" s="1"/>
      <c r="AD163" s="90" t="s">
        <v>180</v>
      </c>
      <c r="AE163" s="1"/>
      <c r="AF163" s="1"/>
    </row>
    <row r="164" spans="1:32" ht="15.75" thickBot="1" x14ac:dyDescent="0.3">
      <c r="A164" s="15" t="s">
        <v>142</v>
      </c>
      <c r="B164" s="15">
        <v>-269.07499999999999</v>
      </c>
      <c r="C164" s="15">
        <v>-252.07499999999999</v>
      </c>
      <c r="D164" s="95" t="s">
        <v>149</v>
      </c>
      <c r="E164" s="95"/>
      <c r="F164" s="95"/>
      <c r="G164" s="95"/>
      <c r="H164" s="95"/>
      <c r="I164" s="95"/>
      <c r="J164" s="95"/>
      <c r="K164" s="15" t="s">
        <v>150</v>
      </c>
      <c r="L164" s="1">
        <v>13</v>
      </c>
      <c r="M164" s="1">
        <v>14</v>
      </c>
      <c r="N164" s="48">
        <v>13</v>
      </c>
      <c r="O164" s="48"/>
      <c r="P164" s="48">
        <v>47</v>
      </c>
      <c r="Q164" s="48"/>
      <c r="R164" s="48">
        <v>4</v>
      </c>
      <c r="S164" s="48">
        <v>55</v>
      </c>
      <c r="T164" s="48">
        <f t="shared" ref="T164:T170" si="87">IF(S164&lt;5,1,IF(S164&lt;25,2,IF(S164&lt;50,4,IF(S164&lt;100,7,12))))</f>
        <v>7</v>
      </c>
      <c r="U164" s="48"/>
      <c r="V164" s="48">
        <f>INT(0.65*P164+T164+5+10-5)</f>
        <v>47</v>
      </c>
      <c r="W164" s="48">
        <f t="shared" ref="W164:W170" si="88">IF(V164&lt;21,5,IF(V164&lt;41,4,IF(V164&lt;61,3,IF(V164&lt;81,2,1))))</f>
        <v>3</v>
      </c>
      <c r="X164" s="48" t="s">
        <v>18</v>
      </c>
      <c r="Y164" s="1"/>
      <c r="Z164" s="1"/>
      <c r="AA164" s="1"/>
      <c r="AB164" s="1"/>
      <c r="AC164" s="1"/>
      <c r="AD164" s="91"/>
      <c r="AE164" s="1"/>
      <c r="AF164" s="1"/>
    </row>
    <row r="165" spans="1:32" x14ac:dyDescent="0.25">
      <c r="A165" s="15" t="s">
        <v>142</v>
      </c>
      <c r="B165" s="15">
        <v>-269.07499999999999</v>
      </c>
      <c r="C165" s="15">
        <v>-252.07499999999999</v>
      </c>
      <c r="D165" s="95" t="s">
        <v>149</v>
      </c>
      <c r="E165" s="95"/>
      <c r="F165" s="95"/>
      <c r="G165" s="95"/>
      <c r="H165" s="95"/>
      <c r="I165" s="95"/>
      <c r="J165" s="95"/>
      <c r="K165" s="15" t="s">
        <v>150</v>
      </c>
      <c r="L165" s="1">
        <v>2</v>
      </c>
      <c r="M165" s="1">
        <v>13</v>
      </c>
      <c r="N165" s="13">
        <v>13</v>
      </c>
      <c r="O165" s="13"/>
      <c r="P165" s="13">
        <v>37</v>
      </c>
      <c r="Q165" s="13"/>
      <c r="R165" s="13">
        <v>3</v>
      </c>
      <c r="S165" s="13">
        <v>25</v>
      </c>
      <c r="T165" s="13">
        <f t="shared" si="87"/>
        <v>4</v>
      </c>
      <c r="U165" s="13"/>
      <c r="V165" s="13">
        <f>INT(0.65*P165+T165+5+10-5)</f>
        <v>38</v>
      </c>
      <c r="W165" s="13">
        <f t="shared" si="88"/>
        <v>4</v>
      </c>
      <c r="X165" s="13" t="s">
        <v>21</v>
      </c>
      <c r="Y165" s="1"/>
      <c r="Z165" s="1"/>
      <c r="AA165" s="1"/>
      <c r="AB165" s="1"/>
      <c r="AC165" s="1"/>
      <c r="AD165" s="88" t="s">
        <v>181</v>
      </c>
      <c r="AE165" s="1"/>
      <c r="AF165" s="1"/>
    </row>
    <row r="166" spans="1:32" x14ac:dyDescent="0.25">
      <c r="A166" s="15" t="s">
        <v>142</v>
      </c>
      <c r="B166" s="15">
        <v>-269.07499999999999</v>
      </c>
      <c r="C166" s="15">
        <v>-252.07499999999999</v>
      </c>
      <c r="D166" s="95" t="s">
        <v>149</v>
      </c>
      <c r="E166" s="95"/>
      <c r="F166" s="95"/>
      <c r="G166" s="95"/>
      <c r="H166" s="95"/>
      <c r="I166" s="95"/>
      <c r="J166" s="95"/>
      <c r="K166" s="15" t="s">
        <v>150</v>
      </c>
      <c r="L166" s="1">
        <v>1</v>
      </c>
      <c r="M166" s="1">
        <v>3</v>
      </c>
      <c r="N166" s="47">
        <v>3</v>
      </c>
      <c r="O166" s="47"/>
      <c r="P166" s="47">
        <v>16</v>
      </c>
      <c r="Q166" s="47"/>
      <c r="R166" s="47">
        <v>0</v>
      </c>
      <c r="S166" s="47">
        <v>4</v>
      </c>
      <c r="T166" s="47">
        <f t="shared" si="87"/>
        <v>1</v>
      </c>
      <c r="U166" s="47"/>
      <c r="V166" s="47">
        <f>INT(0.65*P166+T166+5+10-5)</f>
        <v>21</v>
      </c>
      <c r="W166" s="47">
        <f t="shared" si="88"/>
        <v>4</v>
      </c>
      <c r="X166" s="47" t="s">
        <v>15</v>
      </c>
      <c r="Y166" s="1"/>
      <c r="Z166" s="1"/>
      <c r="AA166" s="1"/>
      <c r="AB166" s="1"/>
      <c r="AC166" s="1"/>
      <c r="AD166" s="89" t="s">
        <v>182</v>
      </c>
      <c r="AE166" s="1"/>
      <c r="AF166" s="1"/>
    </row>
    <row r="167" spans="1:32" x14ac:dyDescent="0.25">
      <c r="A167" s="15" t="s">
        <v>142</v>
      </c>
      <c r="B167" s="15">
        <v>-269.07499999999999</v>
      </c>
      <c r="C167" s="15">
        <v>-252.07499999999999</v>
      </c>
      <c r="D167" s="95" t="s">
        <v>149</v>
      </c>
      <c r="E167" s="95"/>
      <c r="F167" s="95"/>
      <c r="G167" s="95"/>
      <c r="H167" s="95"/>
      <c r="I167" s="95"/>
      <c r="J167" s="95"/>
      <c r="K167" s="15" t="s">
        <v>150</v>
      </c>
      <c r="L167" s="1">
        <v>0</v>
      </c>
      <c r="M167" s="1">
        <v>1</v>
      </c>
      <c r="N167" s="14">
        <v>8</v>
      </c>
      <c r="O167" s="14"/>
      <c r="P167" s="14">
        <v>29</v>
      </c>
      <c r="Q167" s="14"/>
      <c r="R167" s="14">
        <v>2</v>
      </c>
      <c r="S167" s="14">
        <v>15</v>
      </c>
      <c r="T167" s="14">
        <f t="shared" si="87"/>
        <v>2</v>
      </c>
      <c r="U167" s="14"/>
      <c r="V167" s="14">
        <f>INT(0.65*P167+T167+5+10-5)</f>
        <v>30</v>
      </c>
      <c r="W167" s="14">
        <f t="shared" si="88"/>
        <v>4</v>
      </c>
      <c r="X167" s="14" t="s">
        <v>34</v>
      </c>
      <c r="Y167" s="1"/>
      <c r="Z167" s="1"/>
      <c r="AA167" s="1"/>
      <c r="AB167" s="1"/>
      <c r="AC167" s="1"/>
      <c r="AD167" s="89" t="s">
        <v>183</v>
      </c>
      <c r="AE167" s="1"/>
      <c r="AF167" s="1"/>
    </row>
    <row r="168" spans="1:32" ht="15.75" thickBot="1" x14ac:dyDescent="0.3">
      <c r="A168" s="1" t="s">
        <v>145</v>
      </c>
      <c r="B168" s="1">
        <v>-272.07499999999999</v>
      </c>
      <c r="C168" s="1">
        <v>-269.07499999999999</v>
      </c>
      <c r="D168" s="49" t="s">
        <v>149</v>
      </c>
      <c r="E168" s="49"/>
      <c r="F168" s="49"/>
      <c r="G168" s="49"/>
      <c r="H168" s="49"/>
      <c r="I168" s="49"/>
      <c r="J168" s="49"/>
      <c r="K168" s="1" t="s">
        <v>150</v>
      </c>
      <c r="L168" s="1">
        <v>0</v>
      </c>
      <c r="M168" s="1">
        <v>3</v>
      </c>
      <c r="N168" s="14">
        <v>8</v>
      </c>
      <c r="O168" s="14"/>
      <c r="P168" s="14">
        <v>29</v>
      </c>
      <c r="Q168" s="14"/>
      <c r="R168" s="14">
        <v>2</v>
      </c>
      <c r="S168" s="14">
        <v>15</v>
      </c>
      <c r="T168" s="14">
        <f t="shared" si="87"/>
        <v>2</v>
      </c>
      <c r="U168" s="14"/>
      <c r="V168" s="14">
        <f>INT(0.65*P168+T168+5+10-5)</f>
        <v>30</v>
      </c>
      <c r="W168" s="14">
        <f t="shared" si="88"/>
        <v>4</v>
      </c>
      <c r="X168" s="14" t="s">
        <v>34</v>
      </c>
      <c r="Y168" s="1"/>
      <c r="Z168" s="1"/>
      <c r="AA168" s="1"/>
      <c r="AB168" s="1"/>
      <c r="AC168" s="1"/>
      <c r="AD168" s="90" t="s">
        <v>184</v>
      </c>
      <c r="AE168" s="1"/>
      <c r="AF168" s="1"/>
    </row>
    <row r="169" spans="1:32" ht="15.75" thickBot="1" x14ac:dyDescent="0.3">
      <c r="A169" s="1" t="s">
        <v>146</v>
      </c>
      <c r="B169" s="1">
        <v>-276.2</v>
      </c>
      <c r="C169" s="1">
        <v>-272.07499999999999</v>
      </c>
      <c r="D169" s="49" t="s">
        <v>149</v>
      </c>
      <c r="E169" s="49"/>
      <c r="F169" s="49"/>
      <c r="G169" s="49"/>
      <c r="H169" s="49"/>
      <c r="I169" s="49"/>
      <c r="J169" s="49"/>
      <c r="K169" s="1" t="s">
        <v>150</v>
      </c>
      <c r="L169" s="1">
        <v>2</v>
      </c>
      <c r="M169" s="1">
        <v>4.13</v>
      </c>
      <c r="N169" s="20">
        <v>8</v>
      </c>
      <c r="O169" s="20"/>
      <c r="P169" s="20">
        <v>21</v>
      </c>
      <c r="Q169" s="20"/>
      <c r="R169" s="20">
        <v>1</v>
      </c>
      <c r="S169" s="20">
        <v>10</v>
      </c>
      <c r="T169" s="20">
        <f t="shared" si="87"/>
        <v>2</v>
      </c>
      <c r="U169" s="20"/>
      <c r="V169" s="20">
        <f>INT(0.65*P169+T169+5+10-5)</f>
        <v>25</v>
      </c>
      <c r="W169" s="20">
        <f t="shared" si="88"/>
        <v>4</v>
      </c>
      <c r="X169" s="20" t="s">
        <v>5</v>
      </c>
      <c r="Y169" s="1"/>
      <c r="Z169" s="1"/>
      <c r="AA169" s="1"/>
      <c r="AB169" s="1"/>
      <c r="AC169" s="1"/>
      <c r="AD169" s="91"/>
      <c r="AE169" s="1"/>
      <c r="AF169" s="1"/>
    </row>
    <row r="170" spans="1:32" x14ac:dyDescent="0.25">
      <c r="A170" s="1" t="s">
        <v>146</v>
      </c>
      <c r="B170" s="1">
        <v>-276.2</v>
      </c>
      <c r="C170" s="1">
        <v>-272.07499999999999</v>
      </c>
      <c r="D170" s="49" t="s">
        <v>149</v>
      </c>
      <c r="E170" s="49"/>
      <c r="F170" s="49"/>
      <c r="G170" s="49"/>
      <c r="H170" s="49"/>
      <c r="I170" s="49"/>
      <c r="J170" s="49"/>
      <c r="K170" s="1" t="s">
        <v>150</v>
      </c>
      <c r="L170" s="1">
        <v>0</v>
      </c>
      <c r="M170" s="1">
        <v>2</v>
      </c>
      <c r="N170" s="13">
        <v>13</v>
      </c>
      <c r="O170" s="13"/>
      <c r="P170" s="13">
        <v>37</v>
      </c>
      <c r="Q170" s="13"/>
      <c r="R170" s="13">
        <v>3</v>
      </c>
      <c r="S170" s="13">
        <v>25</v>
      </c>
      <c r="T170" s="13">
        <f t="shared" si="87"/>
        <v>4</v>
      </c>
      <c r="U170" s="13"/>
      <c r="V170" s="13">
        <f>INT(0.65*P170+T170+5+10-5)</f>
        <v>38</v>
      </c>
      <c r="W170" s="13">
        <f t="shared" si="88"/>
        <v>4</v>
      </c>
      <c r="X170" s="13" t="s">
        <v>21</v>
      </c>
      <c r="Y170" s="1"/>
      <c r="Z170" s="1"/>
      <c r="AA170" s="1"/>
      <c r="AB170" s="1"/>
      <c r="AC170" s="1"/>
      <c r="AD170" s="88" t="s">
        <v>185</v>
      </c>
      <c r="AE170" s="1"/>
      <c r="AF170" s="1"/>
    </row>
    <row r="171" spans="1:32" x14ac:dyDescent="0.25">
      <c r="Y171" s="1"/>
      <c r="Z171" s="1"/>
      <c r="AA171" s="1"/>
      <c r="AB171" s="1"/>
      <c r="AC171" s="1"/>
      <c r="AD171" s="89" t="s">
        <v>186</v>
      </c>
      <c r="AE171" s="1"/>
      <c r="AF171" s="1"/>
    </row>
    <row r="172" spans="1:32" x14ac:dyDescent="0.25">
      <c r="Y172" s="1"/>
      <c r="Z172" s="1"/>
      <c r="AA172" s="1"/>
      <c r="AB172" s="1"/>
      <c r="AC172" s="1"/>
      <c r="AD172" s="89" t="s">
        <v>187</v>
      </c>
      <c r="AE172" s="1"/>
      <c r="AF172" s="1"/>
    </row>
    <row r="173" spans="1:32" ht="15.75" thickBot="1" x14ac:dyDescent="0.3">
      <c r="Y173" s="1"/>
      <c r="Z173" s="1"/>
      <c r="AA173" s="1"/>
      <c r="AB173" s="1"/>
      <c r="AC173" s="1"/>
      <c r="AD173" s="90" t="s">
        <v>188</v>
      </c>
      <c r="AE173" s="1"/>
      <c r="AF173" s="1"/>
    </row>
    <row r="175" spans="1:32" x14ac:dyDescent="0.25">
      <c r="L175" s="15">
        <f>+L152-L126</f>
        <v>0</v>
      </c>
      <c r="M175" s="15">
        <f>+M152-M126</f>
        <v>0</v>
      </c>
    </row>
    <row r="176" spans="1:32" x14ac:dyDescent="0.25">
      <c r="L176" s="15">
        <f>+L153-L127</f>
        <v>0</v>
      </c>
      <c r="M176" s="15">
        <f>+M153-M127</f>
        <v>0</v>
      </c>
    </row>
    <row r="177" spans="12:13" x14ac:dyDescent="0.25">
      <c r="L177" s="15">
        <f>+L154-L128</f>
        <v>-0.8</v>
      </c>
      <c r="M177" s="15">
        <f>+M154-M128</f>
        <v>0</v>
      </c>
    </row>
    <row r="178" spans="12:13" x14ac:dyDescent="0.25">
      <c r="L178" s="1">
        <f>+L155-L129</f>
        <v>0</v>
      </c>
      <c r="M178" s="1">
        <f>+M155-M129</f>
        <v>2.2000000000000002</v>
      </c>
    </row>
    <row r="179" spans="12:13" x14ac:dyDescent="0.25">
      <c r="L179" s="1">
        <f>+L156-L131</f>
        <v>0</v>
      </c>
      <c r="M179" s="1">
        <f>+M156-M131</f>
        <v>0</v>
      </c>
    </row>
    <row r="181" spans="12:13" x14ac:dyDescent="0.25">
      <c r="L181" s="15">
        <f>+L158-L133</f>
        <v>0</v>
      </c>
      <c r="M181" s="15">
        <f>+M158-M133</f>
        <v>0</v>
      </c>
    </row>
    <row r="182" spans="12:13" x14ac:dyDescent="0.25">
      <c r="L182" s="15">
        <f>+L159-L134</f>
        <v>0.70000000000000018</v>
      </c>
      <c r="M182" s="15">
        <f>+M159-M134</f>
        <v>0</v>
      </c>
    </row>
    <row r="183" spans="12:13" x14ac:dyDescent="0.25">
      <c r="L183" s="15">
        <f>+L160-L135</f>
        <v>-1</v>
      </c>
      <c r="M183" s="15">
        <f>+M160-M135</f>
        <v>0.70000000000000018</v>
      </c>
    </row>
    <row r="184" spans="12:13" x14ac:dyDescent="0.25">
      <c r="L184" s="1">
        <f>+L161-L136</f>
        <v>0</v>
      </c>
      <c r="M184" s="1">
        <f>+M161-M136</f>
        <v>2</v>
      </c>
    </row>
    <row r="185" spans="12:13" x14ac:dyDescent="0.25">
      <c r="L185" s="1">
        <f>+L162-L138</f>
        <v>0</v>
      </c>
      <c r="M185" s="1">
        <f>+M162-M138</f>
        <v>0</v>
      </c>
    </row>
    <row r="187" spans="12:13" x14ac:dyDescent="0.25">
      <c r="L187" s="15">
        <f>+L164-L140</f>
        <v>0</v>
      </c>
      <c r="M187" s="15">
        <f t="shared" ref="M187" si="89">+M164-M140</f>
        <v>0</v>
      </c>
    </row>
    <row r="188" spans="12:13" x14ac:dyDescent="0.25">
      <c r="L188" s="15">
        <f>+L165-L141</f>
        <v>-0.79999999999999982</v>
      </c>
      <c r="M188" s="15">
        <f t="shared" ref="M188" si="90">+M165-M141</f>
        <v>0</v>
      </c>
    </row>
    <row r="189" spans="12:13" x14ac:dyDescent="0.25">
      <c r="L189" s="15">
        <f>+L166-L142</f>
        <v>0.30000000000000004</v>
      </c>
      <c r="M189" s="15">
        <f t="shared" ref="M189" si="91">+M166-M142</f>
        <v>0.20000000000000018</v>
      </c>
    </row>
    <row r="191" spans="12:13" x14ac:dyDescent="0.25">
      <c r="L191" s="1">
        <f t="shared" ref="L191:M192" si="92">+L168-L144</f>
        <v>0</v>
      </c>
      <c r="M191" s="1">
        <f t="shared" si="92"/>
        <v>0</v>
      </c>
    </row>
    <row r="192" spans="12:13" x14ac:dyDescent="0.25">
      <c r="L192" s="1">
        <f t="shared" si="92"/>
        <v>0</v>
      </c>
      <c r="M192" s="1">
        <f t="shared" si="92"/>
        <v>0</v>
      </c>
    </row>
    <row r="193" spans="12:13" x14ac:dyDescent="0.25">
      <c r="L193" s="1">
        <f>+L170-L146</f>
        <v>0</v>
      </c>
      <c r="M193" s="1">
        <f>+M170-M146</f>
        <v>0</v>
      </c>
    </row>
  </sheetData>
  <autoFilter ref="A1:X146" xr:uid="{113FFAA6-DFDF-4959-A1A6-1BDDB233728B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Massimo Merlo</cp:lastModifiedBy>
  <cp:lastPrinted>2020-07-01T15:20:03Z</cp:lastPrinted>
  <dcterms:created xsi:type="dcterms:W3CDTF">2020-06-08T11:07:10Z</dcterms:created>
  <dcterms:modified xsi:type="dcterms:W3CDTF">2020-07-10T18:53:50Z</dcterms:modified>
</cp:coreProperties>
</file>