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A1DE1866-8EDB-4CD6-AB6B-1B6E3D785DCA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Planilha1" sheetId="1" r:id="rId1"/>
    <sheet name="simulacao 1" sheetId="2" r:id="rId2"/>
    <sheet name="simulacao 2" sheetId="5" r:id="rId3"/>
    <sheet name="Planilha2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5" l="1"/>
  <c r="Z22" i="5"/>
  <c r="W8" i="5"/>
  <c r="Q2" i="5"/>
  <c r="P2" i="5"/>
  <c r="B4" i="2"/>
  <c r="N3" i="2"/>
  <c r="N2" i="2"/>
  <c r="H2" i="5"/>
  <c r="U2" i="5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N39" i="5"/>
  <c r="S39" i="5"/>
  <c r="N40" i="5"/>
  <c r="S40" i="5"/>
  <c r="N41" i="5"/>
  <c r="S41" i="5"/>
  <c r="N42" i="5"/>
  <c r="S42" i="5"/>
  <c r="N43" i="5"/>
  <c r="S43" i="5"/>
  <c r="N29" i="5"/>
  <c r="S29" i="5"/>
  <c r="N30" i="5"/>
  <c r="S30" i="5"/>
  <c r="N31" i="5"/>
  <c r="S31" i="5"/>
  <c r="N32" i="5"/>
  <c r="S32" i="5"/>
  <c r="N33" i="5"/>
  <c r="S33" i="5"/>
  <c r="E2" i="5"/>
  <c r="R2" i="5" s="1"/>
  <c r="F2" i="5"/>
  <c r="S2" i="5" s="1"/>
  <c r="G2" i="5"/>
  <c r="T2" i="5" s="1"/>
  <c r="E3" i="5"/>
  <c r="R3" i="5" s="1"/>
  <c r="F3" i="5"/>
  <c r="S3" i="5" s="1"/>
  <c r="G3" i="5"/>
  <c r="T3" i="5" s="1"/>
  <c r="H3" i="5"/>
  <c r="U3" i="5" s="1"/>
  <c r="E4" i="5"/>
  <c r="R4" i="5" s="1"/>
  <c r="F4" i="5"/>
  <c r="S4" i="5" s="1"/>
  <c r="G4" i="5"/>
  <c r="T4" i="5" s="1"/>
  <c r="H4" i="5"/>
  <c r="U4" i="5" s="1"/>
  <c r="E5" i="5"/>
  <c r="R5" i="5" s="1"/>
  <c r="F5" i="5"/>
  <c r="S5" i="5" s="1"/>
  <c r="G5" i="5"/>
  <c r="T5" i="5" s="1"/>
  <c r="H5" i="5"/>
  <c r="U5" i="5" s="1"/>
  <c r="E6" i="5"/>
  <c r="R6" i="5" s="1"/>
  <c r="F6" i="5"/>
  <c r="S6" i="5" s="1"/>
  <c r="G6" i="5"/>
  <c r="T6" i="5" s="1"/>
  <c r="H6" i="5"/>
  <c r="U6" i="5" s="1"/>
  <c r="E7" i="5"/>
  <c r="R7" i="5" s="1"/>
  <c r="F7" i="5"/>
  <c r="S7" i="5" s="1"/>
  <c r="G7" i="5"/>
  <c r="T7" i="5" s="1"/>
  <c r="H7" i="5"/>
  <c r="U7" i="5" s="1"/>
  <c r="E8" i="5"/>
  <c r="R8" i="5" s="1"/>
  <c r="F8" i="5"/>
  <c r="S8" i="5" s="1"/>
  <c r="G8" i="5"/>
  <c r="T8" i="5" s="1"/>
  <c r="H8" i="5"/>
  <c r="U8" i="5" s="1"/>
  <c r="E9" i="5"/>
  <c r="R9" i="5" s="1"/>
  <c r="F9" i="5"/>
  <c r="S9" i="5" s="1"/>
  <c r="G9" i="5"/>
  <c r="T9" i="5" s="1"/>
  <c r="H9" i="5"/>
  <c r="U9" i="5" s="1"/>
  <c r="E10" i="5"/>
  <c r="R10" i="5" s="1"/>
  <c r="F10" i="5"/>
  <c r="S10" i="5" s="1"/>
  <c r="G10" i="5"/>
  <c r="T10" i="5" s="1"/>
  <c r="H10" i="5"/>
  <c r="U10" i="5" s="1"/>
  <c r="E11" i="5"/>
  <c r="R11" i="5" s="1"/>
  <c r="F11" i="5"/>
  <c r="S11" i="5" s="1"/>
  <c r="G11" i="5"/>
  <c r="T11" i="5" s="1"/>
  <c r="H11" i="5"/>
  <c r="U11" i="5" s="1"/>
  <c r="E12" i="5"/>
  <c r="R12" i="5" s="1"/>
  <c r="F12" i="5"/>
  <c r="S12" i="5" s="1"/>
  <c r="G12" i="5"/>
  <c r="T12" i="5" s="1"/>
  <c r="H12" i="5"/>
  <c r="U12" i="5" s="1"/>
  <c r="E13" i="5"/>
  <c r="R13" i="5" s="1"/>
  <c r="F13" i="5"/>
  <c r="S13" i="5" s="1"/>
  <c r="G13" i="5"/>
  <c r="T13" i="5" s="1"/>
  <c r="H13" i="5"/>
  <c r="U13" i="5" s="1"/>
  <c r="E14" i="5"/>
  <c r="R14" i="5" s="1"/>
  <c r="F14" i="5"/>
  <c r="S14" i="5" s="1"/>
  <c r="G14" i="5"/>
  <c r="T14" i="5" s="1"/>
  <c r="H14" i="5"/>
  <c r="U14" i="5" s="1"/>
  <c r="E15" i="5"/>
  <c r="R15" i="5" s="1"/>
  <c r="F15" i="5"/>
  <c r="S15" i="5" s="1"/>
  <c r="G15" i="5"/>
  <c r="T15" i="5" s="1"/>
  <c r="H15" i="5"/>
  <c r="U15" i="5" s="1"/>
  <c r="E16" i="5"/>
  <c r="R16" i="5" s="1"/>
  <c r="F16" i="5"/>
  <c r="S16" i="5" s="1"/>
  <c r="G16" i="5"/>
  <c r="T16" i="5" s="1"/>
  <c r="H16" i="5"/>
  <c r="U16" i="5" s="1"/>
  <c r="E17" i="5"/>
  <c r="R17" i="5" s="1"/>
  <c r="F17" i="5"/>
  <c r="S17" i="5" s="1"/>
  <c r="G17" i="5"/>
  <c r="T17" i="5" s="1"/>
  <c r="H17" i="5"/>
  <c r="U17" i="5" s="1"/>
  <c r="E18" i="5"/>
  <c r="R18" i="5" s="1"/>
  <c r="F18" i="5"/>
  <c r="S18" i="5" s="1"/>
  <c r="G18" i="5"/>
  <c r="T18" i="5" s="1"/>
  <c r="H18" i="5"/>
  <c r="U18" i="5" s="1"/>
  <c r="E19" i="5"/>
  <c r="R19" i="5" s="1"/>
  <c r="F19" i="5"/>
  <c r="S19" i="5" s="1"/>
  <c r="G19" i="5"/>
  <c r="T19" i="5" s="1"/>
  <c r="H19" i="5"/>
  <c r="U19" i="5" s="1"/>
  <c r="E20" i="5"/>
  <c r="R20" i="5" s="1"/>
  <c r="F20" i="5"/>
  <c r="S20" i="5" s="1"/>
  <c r="G20" i="5"/>
  <c r="T20" i="5" s="1"/>
  <c r="H20" i="5"/>
  <c r="U20" i="5" s="1"/>
  <c r="E21" i="5"/>
  <c r="R21" i="5" s="1"/>
  <c r="F21" i="5"/>
  <c r="S21" i="5" s="1"/>
  <c r="G21" i="5"/>
  <c r="T21" i="5" s="1"/>
  <c r="H21" i="5"/>
  <c r="U21" i="5" s="1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A2" i="3"/>
  <c r="G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  <c r="G3" i="2"/>
  <c r="N29" i="2"/>
  <c r="N30" i="2" s="1"/>
  <c r="N31" i="2" s="1"/>
  <c r="N32" i="2" s="1"/>
  <c r="N33" i="2" s="1"/>
  <c r="S39" i="2"/>
  <c r="S40" i="2" s="1"/>
  <c r="S41" i="2" s="1"/>
  <c r="S42" i="2" s="1"/>
  <c r="S43" i="2" s="1"/>
  <c r="S29" i="2"/>
  <c r="S30" i="2" s="1"/>
  <c r="S31" i="2" s="1"/>
  <c r="S32" i="2" s="1"/>
  <c r="S33" i="2" s="1"/>
  <c r="N39" i="2"/>
  <c r="N40" i="2" s="1"/>
  <c r="N41" i="2" s="1"/>
  <c r="N42" i="2" s="1"/>
  <c r="N43" i="2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T22" i="5" l="1"/>
  <c r="S22" i="5"/>
  <c r="R22" i="5"/>
  <c r="U22" i="5"/>
  <c r="J2" i="5"/>
  <c r="C3" i="5" s="1"/>
  <c r="Q3" i="5" s="1"/>
  <c r="I2" i="5"/>
  <c r="N2" i="5"/>
  <c r="J3" i="5"/>
  <c r="C4" i="5" s="1"/>
  <c r="J2" i="2"/>
  <c r="C3" i="2" s="1"/>
  <c r="J3" i="2" s="1"/>
  <c r="C4" i="2" s="1"/>
  <c r="J4" i="2" s="1"/>
  <c r="C5" i="2" s="1"/>
  <c r="J5" i="2" s="1"/>
  <c r="C6" i="2" s="1"/>
  <c r="J6" i="2" s="1"/>
  <c r="C7" i="2" s="1"/>
  <c r="J7" i="2" s="1"/>
  <c r="C8" i="2" s="1"/>
  <c r="J8" i="2" s="1"/>
  <c r="C9" i="2" s="1"/>
  <c r="J9" i="2" s="1"/>
  <c r="C10" i="2" s="1"/>
  <c r="J10" i="2" s="1"/>
  <c r="C11" i="2" s="1"/>
  <c r="J11" i="2" s="1"/>
  <c r="C12" i="2" s="1"/>
  <c r="J12" i="2" s="1"/>
  <c r="C13" i="2" s="1"/>
  <c r="J13" i="2" s="1"/>
  <c r="C14" i="2" s="1"/>
  <c r="J14" i="2" s="1"/>
  <c r="C15" i="2" s="1"/>
  <c r="J15" i="2" s="1"/>
  <c r="C16" i="2" s="1"/>
  <c r="J16" i="2" s="1"/>
  <c r="C17" i="2" s="1"/>
  <c r="J17" i="2" s="1"/>
  <c r="C18" i="2" s="1"/>
  <c r="J18" i="2" s="1"/>
  <c r="C19" i="2" s="1"/>
  <c r="J19" i="2" s="1"/>
  <c r="C20" i="2" s="1"/>
  <c r="J20" i="2" s="1"/>
  <c r="C21" i="2" s="1"/>
  <c r="J21" i="2" s="1"/>
  <c r="I2" i="2"/>
  <c r="Q4" i="5" l="1"/>
  <c r="J4" i="5"/>
  <c r="C5" i="5" s="1"/>
  <c r="Q5" i="5" s="1"/>
  <c r="B3" i="5"/>
  <c r="B3" i="2"/>
  <c r="I3" i="2" s="1"/>
  <c r="P3" i="5" l="1"/>
  <c r="I3" i="5"/>
  <c r="J5" i="5"/>
  <c r="C6" i="5" s="1"/>
  <c r="Q6" i="5" s="1"/>
  <c r="I4" i="2"/>
  <c r="N4" i="2" s="1"/>
  <c r="B4" i="5" l="1"/>
  <c r="N3" i="5"/>
  <c r="J6" i="5"/>
  <c r="C7" i="5" s="1"/>
  <c r="Q7" i="5" s="1"/>
  <c r="B5" i="2"/>
  <c r="I5" i="2" s="1"/>
  <c r="N5" i="2" s="1"/>
  <c r="P4" i="5" l="1"/>
  <c r="I4" i="5"/>
  <c r="J7" i="5"/>
  <c r="C8" i="5" s="1"/>
  <c r="Q8" i="5" s="1"/>
  <c r="B6" i="2"/>
  <c r="I6" i="2" s="1"/>
  <c r="N6" i="2" s="1"/>
  <c r="B5" i="5" l="1"/>
  <c r="N4" i="5"/>
  <c r="J8" i="5"/>
  <c r="C9" i="5" s="1"/>
  <c r="Q9" i="5" s="1"/>
  <c r="B7" i="2"/>
  <c r="I7" i="2" s="1"/>
  <c r="N7" i="2" s="1"/>
  <c r="P5" i="5" l="1"/>
  <c r="I5" i="5"/>
  <c r="J9" i="5"/>
  <c r="C10" i="5" s="1"/>
  <c r="Q10" i="5" s="1"/>
  <c r="B8" i="2"/>
  <c r="I8" i="2" s="1"/>
  <c r="N8" i="2" s="1"/>
  <c r="B6" i="5" l="1"/>
  <c r="N5" i="5"/>
  <c r="J10" i="5"/>
  <c r="C11" i="5" s="1"/>
  <c r="Q11" i="5" s="1"/>
  <c r="B9" i="2"/>
  <c r="I9" i="2" s="1"/>
  <c r="N9" i="2" s="1"/>
  <c r="P6" i="5" l="1"/>
  <c r="I6" i="5"/>
  <c r="J11" i="5"/>
  <c r="C12" i="5" s="1"/>
  <c r="Q12" i="5" s="1"/>
  <c r="B10" i="2"/>
  <c r="I10" i="2" s="1"/>
  <c r="N10" i="2" s="1"/>
  <c r="B7" i="5" l="1"/>
  <c r="N6" i="5"/>
  <c r="J12" i="5"/>
  <c r="C13" i="5" s="1"/>
  <c r="Q13" i="5" s="1"/>
  <c r="B11" i="2"/>
  <c r="I11" i="2" s="1"/>
  <c r="N11" i="2" s="1"/>
  <c r="P7" i="5" l="1"/>
  <c r="I7" i="5"/>
  <c r="J13" i="5"/>
  <c r="C14" i="5" s="1"/>
  <c r="Q14" i="5" s="1"/>
  <c r="B12" i="2"/>
  <c r="I12" i="2" s="1"/>
  <c r="N12" i="2" s="1"/>
  <c r="B8" i="5" l="1"/>
  <c r="N7" i="5"/>
  <c r="J14" i="5"/>
  <c r="C15" i="5" s="1"/>
  <c r="Q15" i="5" s="1"/>
  <c r="B13" i="2"/>
  <c r="I13" i="2" s="1"/>
  <c r="N13" i="2" s="1"/>
  <c r="P8" i="5" l="1"/>
  <c r="I8" i="5"/>
  <c r="J15" i="5"/>
  <c r="C16" i="5" s="1"/>
  <c r="Q16" i="5" s="1"/>
  <c r="B14" i="2"/>
  <c r="I14" i="2" s="1"/>
  <c r="N14" i="2" s="1"/>
  <c r="B9" i="5" l="1"/>
  <c r="N8" i="5"/>
  <c r="J16" i="5"/>
  <c r="C17" i="5" s="1"/>
  <c r="Q17" i="5" s="1"/>
  <c r="B15" i="2"/>
  <c r="I15" i="2" s="1"/>
  <c r="N15" i="2" s="1"/>
  <c r="P9" i="5" l="1"/>
  <c r="I9" i="5"/>
  <c r="J17" i="5"/>
  <c r="C18" i="5" s="1"/>
  <c r="Q18" i="5" s="1"/>
  <c r="B16" i="2"/>
  <c r="I16" i="2" s="1"/>
  <c r="N16" i="2" s="1"/>
  <c r="B10" i="5" l="1"/>
  <c r="N9" i="5"/>
  <c r="J18" i="5"/>
  <c r="C19" i="5" s="1"/>
  <c r="Q19" i="5" s="1"/>
  <c r="B17" i="2"/>
  <c r="I17" i="2" s="1"/>
  <c r="N17" i="2" s="1"/>
  <c r="P10" i="5" l="1"/>
  <c r="I10" i="5"/>
  <c r="J19" i="5"/>
  <c r="C20" i="5" s="1"/>
  <c r="Q20" i="5" s="1"/>
  <c r="B18" i="2"/>
  <c r="I18" i="2" s="1"/>
  <c r="N18" i="2" s="1"/>
  <c r="B11" i="5" l="1"/>
  <c r="N10" i="5"/>
  <c r="J20" i="5"/>
  <c r="C21" i="5" s="1"/>
  <c r="Q21" i="5" s="1"/>
  <c r="Q22" i="5" s="1"/>
  <c r="B19" i="2"/>
  <c r="I19" i="2" s="1"/>
  <c r="N19" i="2" s="1"/>
  <c r="P11" i="5" l="1"/>
  <c r="I11" i="5"/>
  <c r="J21" i="5"/>
  <c r="B20" i="2"/>
  <c r="I20" i="2" s="1"/>
  <c r="N20" i="2" s="1"/>
  <c r="B12" i="5" l="1"/>
  <c r="N11" i="5"/>
  <c r="B21" i="2"/>
  <c r="I21" i="2" s="1"/>
  <c r="N21" i="2" s="1"/>
  <c r="N22" i="2" s="1"/>
  <c r="E3" i="3"/>
  <c r="P12" i="5" l="1"/>
  <c r="I12" i="5"/>
  <c r="B13" i="5" l="1"/>
  <c r="N12" i="5"/>
  <c r="P13" i="5" l="1"/>
  <c r="I13" i="5"/>
  <c r="B14" i="5" l="1"/>
  <c r="N13" i="5"/>
  <c r="P14" i="5" l="1"/>
  <c r="I14" i="5"/>
  <c r="B15" i="5" l="1"/>
  <c r="N14" i="5"/>
  <c r="P15" i="5" l="1"/>
  <c r="I15" i="5"/>
  <c r="B16" i="5" l="1"/>
  <c r="N15" i="5"/>
  <c r="P16" i="5" l="1"/>
  <c r="I16" i="5"/>
  <c r="B17" i="5" l="1"/>
  <c r="N16" i="5"/>
  <c r="P17" i="5" l="1"/>
  <c r="I17" i="5"/>
  <c r="B18" i="5" l="1"/>
  <c r="N17" i="5"/>
  <c r="P18" i="5" l="1"/>
  <c r="I18" i="5"/>
  <c r="B19" i="5" l="1"/>
  <c r="N18" i="5"/>
  <c r="P19" i="5" l="1"/>
  <c r="I19" i="5"/>
  <c r="B20" i="5" l="1"/>
  <c r="N19" i="5"/>
  <c r="P20" i="5" l="1"/>
  <c r="I20" i="5"/>
  <c r="B21" i="5" l="1"/>
  <c r="N20" i="5"/>
  <c r="P21" i="5" l="1"/>
  <c r="P22" i="5" s="1"/>
  <c r="I21" i="5"/>
  <c r="N21" i="5" s="1"/>
  <c r="N22" i="5" s="1"/>
</calcChain>
</file>

<file path=xl/sharedStrings.xml><?xml version="1.0" encoding="utf-8"?>
<sst xmlns="http://schemas.openxmlformats.org/spreadsheetml/2006/main" count="156" uniqueCount="60">
  <si>
    <t>Tabela 1 - Prob. Demanda</t>
  </si>
  <si>
    <t>Tabela 2 - Prob. Produção</t>
  </si>
  <si>
    <t>a) Em uma planilha do Excel faça uma simulação para 20 dias.</t>
  </si>
  <si>
    <t>Produto A</t>
  </si>
  <si>
    <t>Produto B</t>
  </si>
  <si>
    <t>b) Determine o resultado da empresa no período. Avalie em quantos dias a empresa não atende a demanda.</t>
  </si>
  <si>
    <t>Demanda</t>
  </si>
  <si>
    <t>Probabilidade</t>
  </si>
  <si>
    <t>Produção</t>
  </si>
  <si>
    <t>c) Em uma nova aba faça uma simulação para 20 dias com uma nova política de compra.</t>
  </si>
  <si>
    <t>d) Faça uma análise do lote de compra e com isso afetará o resultado do período.</t>
  </si>
  <si>
    <t>Dia</t>
  </si>
  <si>
    <t>estoque x</t>
  </si>
  <si>
    <t>estoque y</t>
  </si>
  <si>
    <t>N Aleatório produção a</t>
  </si>
  <si>
    <t>demanda A</t>
  </si>
  <si>
    <t>demanda B</t>
  </si>
  <si>
    <t>produção A</t>
  </si>
  <si>
    <t>produção B</t>
  </si>
  <si>
    <t xml:space="preserve">gasto x </t>
  </si>
  <si>
    <t>gasto y</t>
  </si>
  <si>
    <t>N Aleatório Demanda B</t>
  </si>
  <si>
    <t>N Aleatório Produção b</t>
  </si>
  <si>
    <t>N Aleatório Demanda A</t>
  </si>
  <si>
    <t>Cumpriu a demanda?</t>
  </si>
  <si>
    <t>Demanda A</t>
  </si>
  <si>
    <t>Produção A</t>
  </si>
  <si>
    <t>probabilidade</t>
  </si>
  <si>
    <t>min</t>
  </si>
  <si>
    <t>max</t>
  </si>
  <si>
    <t>Uma empresa produz dois tipos de produtos, o produto A e o produto B. Para a produção de uma unidade de A são necessárias duas unidades de X e uma unidade de Y e para a produção de uma unidade de B são necessárias duas unidades de X e três unidades de Y. O preço de venda de A é 150 reais e o preço de venda de B é 280 reais. O preço unitário de compra de X é 15 reais e de Y é 20 reais, o custo unitário de produção de A é 10 reais e de B é 45 reais.
A distribuição de probabilidade da demanda os produtos A e B estão na tabela 1. Na tabela 2 está a distribuição de probabilidade da produção de A e B.
A empresa tem uma política de estoque de X e Y, faz pedido de 500 unidades de X e de 400 unidades de Y. A política de estoque é pedir quando o estoque for de 300 unidades para X e 250 unidades para Y. Após o pedido o produto X chega no dia seguinte e o produto Y chega dois dias depois.</t>
  </si>
  <si>
    <t>Demanda B</t>
  </si>
  <si>
    <t>Produção B</t>
  </si>
  <si>
    <t>verificar se a produção do dia anterior + a produção do dia foi maior que a demanda</t>
  </si>
  <si>
    <t>if(prod maior and n faltou) sucesso</t>
  </si>
  <si>
    <t>Gasto X</t>
  </si>
  <si>
    <t>Gasto Y</t>
  </si>
  <si>
    <t>venda a</t>
  </si>
  <si>
    <t>venda b</t>
  </si>
  <si>
    <t>Producão A</t>
  </si>
  <si>
    <t>preço venda a</t>
  </si>
  <si>
    <t>preço venda b</t>
  </si>
  <si>
    <t>Receita A</t>
  </si>
  <si>
    <t>Receita</t>
  </si>
  <si>
    <t>Custo A</t>
  </si>
  <si>
    <t>Custo B</t>
  </si>
  <si>
    <t>Lucro A</t>
  </si>
  <si>
    <t>Lucro B</t>
  </si>
  <si>
    <t xml:space="preserve">NOVA POLITICA DE COMPRA:
A ideia é não deixar o estoque atingir um nivel baixo para fazer um novo pedido. 
A nova politica de reposição de estoque foi:
Quando o estoque de X estiver abaixo de 400, repor 500 unidades
Quando o estoque de Y estiver abaixo de 390, repor 450 unidades
</t>
  </si>
  <si>
    <t xml:space="preserve"> O preço unitário de compra de X é 15 reais e de Y é 20 reais, o custo unitário de produção de A é 10 reais e de B é 45 reais.</t>
  </si>
  <si>
    <t>numero aleatorio</t>
  </si>
  <si>
    <t>demanda a</t>
  </si>
  <si>
    <t>demanda xa</t>
  </si>
  <si>
    <t>demanda ya</t>
  </si>
  <si>
    <t>demanda b</t>
  </si>
  <si>
    <t>demanda xb</t>
  </si>
  <si>
    <t>demanda yb</t>
  </si>
  <si>
    <t>gasto total x</t>
  </si>
  <si>
    <t>gasto total y</t>
  </si>
  <si>
    <t>Para a produção de uma unidade de A são necessárias duas unidades de X e uma unidade de Y e para a produção de uma unidade de B são necessárias duas unidades de X e três unidades de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</si>
</sst>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</font>
    <font>
      <sz val="24"/>
      <color rgb="FF000000"/>
      <name val="Calibri"/>
      <charset val="1"/>
    </font>
    <font>
      <sz val="16"/>
      <color rgb="FF000000"/>
      <name val="Calibri"/>
      <charset val="1"/>
    </font>
    <font>
      <sz val="18"/>
      <color rgb="FF000000"/>
      <name val="Calibri"/>
      <charset val="1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9" fontId="2" fillId="0" borderId="8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9" fontId="5" fillId="0" borderId="8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9" fontId="5" fillId="0" borderId="5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9" fontId="5" fillId="0" borderId="13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9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">
    <dxf>
      <font>
        <color rgb="FFC00000"/>
      </font>
      <fill>
        <patternFill patternType="solid">
          <bgColor rgb="FFFCE4D6"/>
        </patternFill>
      </fill>
    </dxf>
    <dxf>
      <font>
        <color rgb="FF548235"/>
      </font>
      <fill>
        <patternFill patternType="solid">
          <bgColor rgb="FFE2EFDA"/>
        </patternFill>
      </fill>
    </dxf>
    <dxf>
      <font>
        <color rgb="FF548235"/>
      </font>
      <fill>
        <patternFill patternType="solid">
          <bgColor rgb="FFE2EFDA"/>
        </patternFill>
      </fill>
    </dxf>
    <dxf>
      <font>
        <color rgb="FFC00000"/>
      </font>
      <fill>
        <patternFill patternType="solid">
          <bgColor rgb="FFFCE4D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A4" sqref="A4:A9"/>
    </sheetView>
  </sheetViews>
  <sheetFormatPr defaultRowHeight="15"/>
  <cols>
    <col min="1" max="1" width="14.140625" customWidth="1"/>
    <col min="2" max="2" width="19.5703125" customWidth="1"/>
    <col min="3" max="3" width="14.85546875" customWidth="1"/>
    <col min="4" max="4" width="20.140625" customWidth="1"/>
    <col min="6" max="6" width="16.85546875" customWidth="1"/>
    <col min="7" max="7" width="21.28515625" customWidth="1"/>
    <col min="8" max="8" width="15.28515625" customWidth="1"/>
    <col min="9" max="9" width="20.140625" customWidth="1"/>
    <col min="11" max="11" width="34.5703125" bestFit="1" customWidth="1"/>
  </cols>
  <sheetData>
    <row r="1" spans="1:11" ht="31.5">
      <c r="A1" s="6" t="s">
        <v>0</v>
      </c>
      <c r="B1" s="7"/>
      <c r="C1" s="7"/>
      <c r="D1" s="8"/>
      <c r="F1" s="6" t="s">
        <v>1</v>
      </c>
      <c r="G1" s="7"/>
      <c r="H1" s="7"/>
      <c r="I1" s="8"/>
      <c r="K1" t="s">
        <v>2</v>
      </c>
    </row>
    <row r="2" spans="1:11" ht="21" customHeight="1">
      <c r="A2" s="9" t="s">
        <v>3</v>
      </c>
      <c r="B2" s="10"/>
      <c r="C2" s="11" t="s">
        <v>4</v>
      </c>
      <c r="D2" s="10"/>
      <c r="F2" s="9" t="s">
        <v>3</v>
      </c>
      <c r="G2" s="10"/>
      <c r="H2" s="11" t="s">
        <v>4</v>
      </c>
      <c r="I2" s="10"/>
      <c r="K2" t="s">
        <v>5</v>
      </c>
    </row>
    <row r="3" spans="1:11" ht="21">
      <c r="A3" s="4" t="s">
        <v>6</v>
      </c>
      <c r="B3" s="5" t="s">
        <v>7</v>
      </c>
      <c r="C3" s="5" t="s">
        <v>6</v>
      </c>
      <c r="D3" s="5" t="s">
        <v>7</v>
      </c>
      <c r="F3" s="4" t="s">
        <v>8</v>
      </c>
      <c r="G3" s="5" t="s">
        <v>7</v>
      </c>
      <c r="H3" s="5" t="s">
        <v>8</v>
      </c>
      <c r="I3" s="5" t="s">
        <v>7</v>
      </c>
      <c r="K3" t="s">
        <v>9</v>
      </c>
    </row>
    <row r="4" spans="1:11" ht="21">
      <c r="A4" s="1">
        <v>70</v>
      </c>
      <c r="B4" s="3">
        <v>0.1</v>
      </c>
      <c r="C4" s="2">
        <v>80</v>
      </c>
      <c r="D4" s="3">
        <v>0.15</v>
      </c>
      <c r="F4" s="1">
        <v>60</v>
      </c>
      <c r="G4" s="3">
        <v>0.1</v>
      </c>
      <c r="H4" s="2">
        <v>60</v>
      </c>
      <c r="I4" s="3">
        <v>0.1</v>
      </c>
      <c r="K4" t="s">
        <v>10</v>
      </c>
    </row>
    <row r="5" spans="1:11" ht="21">
      <c r="A5" s="1">
        <v>80</v>
      </c>
      <c r="B5" s="3">
        <v>0.25</v>
      </c>
      <c r="C5" s="2">
        <v>95</v>
      </c>
      <c r="D5" s="3">
        <v>0.2</v>
      </c>
      <c r="F5" s="1">
        <v>75</v>
      </c>
      <c r="G5" s="3">
        <v>0.2</v>
      </c>
      <c r="H5" s="2">
        <v>75</v>
      </c>
      <c r="I5" s="3">
        <v>0.2</v>
      </c>
    </row>
    <row r="6" spans="1:11" ht="21">
      <c r="A6" s="1">
        <v>90</v>
      </c>
      <c r="B6" s="3">
        <v>0.2</v>
      </c>
      <c r="C6" s="2">
        <v>110</v>
      </c>
      <c r="D6" s="3">
        <v>0.25</v>
      </c>
      <c r="F6" s="1">
        <v>80</v>
      </c>
      <c r="G6" s="3">
        <v>0.25</v>
      </c>
      <c r="H6" s="2">
        <v>90</v>
      </c>
      <c r="I6" s="3">
        <v>0.2</v>
      </c>
    </row>
    <row r="7" spans="1:11" ht="21">
      <c r="A7" s="1">
        <v>100</v>
      </c>
      <c r="B7" s="3">
        <v>0.3</v>
      </c>
      <c r="C7" s="2">
        <v>130</v>
      </c>
      <c r="D7" s="3">
        <v>0.3</v>
      </c>
      <c r="F7" s="1">
        <v>150</v>
      </c>
      <c r="G7" s="3">
        <v>0.25</v>
      </c>
      <c r="H7" s="2">
        <v>110</v>
      </c>
      <c r="I7" s="3">
        <v>0.3</v>
      </c>
    </row>
    <row r="8" spans="1:11" ht="21">
      <c r="A8" s="1">
        <v>120</v>
      </c>
      <c r="B8" s="3">
        <v>0.1</v>
      </c>
      <c r="C8" s="2">
        <v>140</v>
      </c>
      <c r="D8" s="3">
        <v>0.05</v>
      </c>
      <c r="F8" s="1">
        <v>180</v>
      </c>
      <c r="G8" s="3">
        <v>0.1</v>
      </c>
      <c r="H8" s="2">
        <v>130</v>
      </c>
      <c r="I8" s="3">
        <v>0.1</v>
      </c>
    </row>
    <row r="9" spans="1:11" ht="21">
      <c r="A9" s="1">
        <v>130</v>
      </c>
      <c r="B9" s="3">
        <v>0.05</v>
      </c>
      <c r="C9" s="2">
        <v>160</v>
      </c>
      <c r="D9" s="3">
        <v>0.05</v>
      </c>
      <c r="F9" s="1">
        <v>200</v>
      </c>
      <c r="G9" s="3">
        <v>0.1</v>
      </c>
      <c r="H9" s="2">
        <v>170</v>
      </c>
      <c r="I9" s="3">
        <v>0.1</v>
      </c>
    </row>
    <row r="10" spans="1:11">
      <c r="G10" s="12"/>
    </row>
  </sheetData>
  <mergeCells count="6">
    <mergeCell ref="F1:I1"/>
    <mergeCell ref="F2:G2"/>
    <mergeCell ref="H2:I2"/>
    <mergeCell ref="A1:D1"/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468D-C3F2-4DDC-834A-B1AB90005BD9}">
  <dimension ref="A1:X43"/>
  <sheetViews>
    <sheetView workbookViewId="0">
      <selection activeCell="B4" sqref="B4"/>
    </sheetView>
  </sheetViews>
  <sheetFormatPr defaultRowHeight="15"/>
  <cols>
    <col min="1" max="1" width="13.140625" style="13" bestFit="1" customWidth="1"/>
    <col min="2" max="2" width="17.85546875" style="13" customWidth="1"/>
    <col min="3" max="3" width="13.140625" style="14" bestFit="1" customWidth="1"/>
    <col min="4" max="4" width="26.7109375" customWidth="1"/>
    <col min="5" max="5" width="14.7109375" customWidth="1"/>
    <col min="6" max="6" width="13.5703125" bestFit="1" customWidth="1"/>
    <col min="7" max="7" width="18.42578125" customWidth="1"/>
    <col min="8" max="8" width="16.7109375" customWidth="1"/>
    <col min="9" max="9" width="19.140625" customWidth="1"/>
    <col min="10" max="10" width="21.7109375" customWidth="1"/>
    <col min="11" max="11" width="21.5703125" bestFit="1" customWidth="1"/>
    <col min="12" max="12" width="22.5703125" bestFit="1" customWidth="1"/>
    <col min="13" max="13" width="22" bestFit="1" customWidth="1"/>
    <col min="14" max="14" width="20.42578125" customWidth="1"/>
    <col min="15" max="15" width="12" bestFit="1" customWidth="1"/>
    <col min="16" max="16" width="21.42578125" style="14" customWidth="1"/>
    <col min="17" max="17" width="21.7109375" customWidth="1"/>
    <col min="21" max="21" width="18.140625" customWidth="1"/>
    <col min="22" max="22" width="17.28515625" customWidth="1"/>
    <col min="23" max="23" width="9.140625" style="14"/>
    <col min="24" max="24" width="9.140625" style="14" bestFit="1" customWidth="1"/>
    <col min="26" max="26" width="17.42578125" customWidth="1"/>
    <col min="27" max="27" width="19.28515625" customWidth="1"/>
  </cols>
  <sheetData>
    <row r="1" spans="1:16" s="13" customFormat="1" ht="21" customHeight="1">
      <c r="A1" s="77" t="s">
        <v>11</v>
      </c>
      <c r="B1" s="77" t="s">
        <v>12</v>
      </c>
      <c r="C1" s="77" t="s">
        <v>13</v>
      </c>
      <c r="D1" s="78" t="s">
        <v>14</v>
      </c>
      <c r="E1" s="77" t="s">
        <v>15</v>
      </c>
      <c r="F1" s="77" t="s">
        <v>16</v>
      </c>
      <c r="G1" s="77" t="s">
        <v>17</v>
      </c>
      <c r="H1" s="77" t="s">
        <v>18</v>
      </c>
      <c r="I1" s="77" t="s">
        <v>19</v>
      </c>
      <c r="J1" s="71" t="s">
        <v>20</v>
      </c>
      <c r="K1" s="71" t="s">
        <v>21</v>
      </c>
      <c r="L1" s="71" t="s">
        <v>22</v>
      </c>
      <c r="M1" s="71" t="s">
        <v>23</v>
      </c>
      <c r="N1" s="70" t="s">
        <v>24</v>
      </c>
      <c r="O1" s="59"/>
      <c r="P1" s="59"/>
    </row>
    <row r="2" spans="1:16" ht="21" customHeight="1">
      <c r="A2" s="79">
        <v>1</v>
      </c>
      <c r="B2" s="74">
        <v>1000</v>
      </c>
      <c r="C2" s="72">
        <v>1000</v>
      </c>
      <c r="D2" s="72">
        <v>85</v>
      </c>
      <c r="E2" s="74">
        <f>LOOKUP($M2,$M$28:$N$33,$K$28:$K$33)</f>
        <v>130</v>
      </c>
      <c r="F2" s="74">
        <f>LOOKUP($K2,$M$38:$N$43,$K$38:$K$43)</f>
        <v>130</v>
      </c>
      <c r="G2" s="74">
        <f>LOOKUP($D2,$R$28:$S$33,$P$28:$P$33)</f>
        <v>180</v>
      </c>
      <c r="H2" s="74">
        <f>LOOKUP($L2,$R$38:$S$43,$P$38:$P$43)</f>
        <v>75</v>
      </c>
      <c r="I2" s="74">
        <f>B2-(2*G2+2*H2)</f>
        <v>490</v>
      </c>
      <c r="J2" s="74">
        <f>C2-(1*G2+3*H2)</f>
        <v>595</v>
      </c>
      <c r="K2" s="74">
        <v>84</v>
      </c>
      <c r="L2" s="74">
        <v>25</v>
      </c>
      <c r="M2" s="72">
        <v>97</v>
      </c>
      <c r="N2" s="50" t="str">
        <f>IF(OR(I2&lt;0,J2&lt;0),"não","sim")</f>
        <v>sim</v>
      </c>
      <c r="O2" s="60"/>
      <c r="P2" s="61"/>
    </row>
    <row r="3" spans="1:16" ht="21" customHeight="1">
      <c r="A3" s="80">
        <v>2</v>
      </c>
      <c r="B3" s="75">
        <f>IF(I2&lt;0,0,I2)+IF(I2&lt;300,500)</f>
        <v>490</v>
      </c>
      <c r="C3" s="37">
        <f>J2</f>
        <v>595</v>
      </c>
      <c r="D3" s="37">
        <v>41</v>
      </c>
      <c r="E3" s="75">
        <f>LOOKUP($M3,$M$28:$N$33,$K$28:$K$33)</f>
        <v>70</v>
      </c>
      <c r="F3" s="75">
        <f>LOOKUP($K3,$M$38:$N$43,$K$38:$K$43)</f>
        <v>130</v>
      </c>
      <c r="G3" s="75">
        <f>LOOKUP($D3,$R$28:$S$33,$P$28:$P$33)</f>
        <v>80</v>
      </c>
      <c r="H3" s="75">
        <f>LOOKUP($L3,$R$38:$S$43,$P$38:$P$43)</f>
        <v>110</v>
      </c>
      <c r="I3" s="75">
        <f>B3-(2*G3+2*H3)</f>
        <v>110</v>
      </c>
      <c r="J3" s="75">
        <f>C3-(1*G3+3*H3)</f>
        <v>185</v>
      </c>
      <c r="K3" s="75">
        <v>87</v>
      </c>
      <c r="L3" s="75">
        <v>75</v>
      </c>
      <c r="M3" s="37">
        <v>6</v>
      </c>
      <c r="N3" s="50" t="str">
        <f>IF(OR(I3&lt;0,J3&lt;0),"não","sim")</f>
        <v>sim</v>
      </c>
      <c r="O3" s="60"/>
      <c r="P3" s="61"/>
    </row>
    <row r="4" spans="1:16" ht="21" customHeight="1">
      <c r="A4" s="80">
        <v>3</v>
      </c>
      <c r="B4" s="75">
        <f>IF(I3&lt;0,0,I3)+IF(I3&lt;300,500)</f>
        <v>610</v>
      </c>
      <c r="C4" s="37">
        <f>IF(J3&lt;0,0,J3)+IF(J2&lt;250,400)</f>
        <v>185</v>
      </c>
      <c r="D4" s="37">
        <v>16</v>
      </c>
      <c r="E4" s="75">
        <f t="shared" ref="E4:E21" si="0">LOOKUP($M4,$M$28:$N$33,$K$28:$K$33)</f>
        <v>90</v>
      </c>
      <c r="F4" s="75">
        <f>LOOKUP($K4,$M$38:$N$43,$K$38:$K$43)</f>
        <v>130</v>
      </c>
      <c r="G4" s="75">
        <f>LOOKUP($D4,$R$28:$S$33,$P$28:$P$33)</f>
        <v>75</v>
      </c>
      <c r="H4" s="75">
        <f>LOOKUP($L4,$R$38:$S$43,$P$38:$P$43)</f>
        <v>110</v>
      </c>
      <c r="I4" s="75">
        <f>B4-(2*G4+2*H4)</f>
        <v>240</v>
      </c>
      <c r="J4" s="75">
        <f>C4-(1*G4+3*H4)</f>
        <v>-220</v>
      </c>
      <c r="K4" s="75">
        <v>61</v>
      </c>
      <c r="L4" s="75">
        <v>75</v>
      </c>
      <c r="M4" s="37">
        <v>39</v>
      </c>
      <c r="N4" s="50" t="str">
        <f>IF(OR(I4&lt;0,J4&lt;0),"não","sim")</f>
        <v>não</v>
      </c>
      <c r="O4" s="60"/>
      <c r="P4" s="61"/>
    </row>
    <row r="5" spans="1:16">
      <c r="A5" s="80">
        <v>4</v>
      </c>
      <c r="B5" s="75">
        <f>IF(I4&lt;0,0,I4)+IF(I4&lt;300,500)</f>
        <v>740</v>
      </c>
      <c r="C5" s="37">
        <f>IF(J4&lt;0,0,J4)+IF(J3&lt;250,400)</f>
        <v>400</v>
      </c>
      <c r="D5" s="37">
        <v>29</v>
      </c>
      <c r="E5" s="75">
        <f t="shared" si="0"/>
        <v>80</v>
      </c>
      <c r="F5" s="75">
        <f>LOOKUP($K5,$M$38:$N$43,$K$38:$K$43)</f>
        <v>95</v>
      </c>
      <c r="G5" s="75">
        <f>LOOKUP($D5,$R$28:$S$33,$P$28:$P$33)</f>
        <v>75</v>
      </c>
      <c r="H5" s="75">
        <f>LOOKUP($L5,$R$38:$S$43,$P$38:$P$43)</f>
        <v>130</v>
      </c>
      <c r="I5" s="75">
        <f>B5-(2*G5+2*H5)</f>
        <v>330</v>
      </c>
      <c r="J5" s="75">
        <f>C5-(1*G5+3*H5)</f>
        <v>-65</v>
      </c>
      <c r="K5" s="75">
        <v>20</v>
      </c>
      <c r="L5" s="75">
        <v>87</v>
      </c>
      <c r="M5" s="37">
        <v>13</v>
      </c>
      <c r="N5" s="50" t="str">
        <f>IF(OR(I5&lt;0,J5&lt;0),"não","sim")</f>
        <v>não</v>
      </c>
      <c r="O5" s="60"/>
      <c r="P5" s="61"/>
    </row>
    <row r="6" spans="1:16">
      <c r="A6" s="80">
        <v>5</v>
      </c>
      <c r="B6" s="75">
        <f>IF(I5&lt;0,0,I5)+IF(I5&lt;300,500)</f>
        <v>330</v>
      </c>
      <c r="C6" s="37">
        <f>IF(J5&lt;0,0,J5)+IF(J4&lt;250,400)</f>
        <v>400</v>
      </c>
      <c r="D6" s="37">
        <v>64</v>
      </c>
      <c r="E6" s="75">
        <f t="shared" si="0"/>
        <v>90</v>
      </c>
      <c r="F6" s="75">
        <f>LOOKUP($K6,$M$38:$N$43,$K$38:$K$43)</f>
        <v>130</v>
      </c>
      <c r="G6" s="75">
        <f>LOOKUP($D6,$R$28:$S$33,$P$28:$P$33)</f>
        <v>150</v>
      </c>
      <c r="H6" s="75">
        <f>LOOKUP($L6,$R$38:$S$43,$P$38:$P$43)</f>
        <v>170</v>
      </c>
      <c r="I6" s="75">
        <f>B6-(2*G6+2*H6)</f>
        <v>-310</v>
      </c>
      <c r="J6" s="75">
        <f>C6-(1*G6+3*H6)</f>
        <v>-260</v>
      </c>
      <c r="K6" s="75">
        <v>62</v>
      </c>
      <c r="L6" s="75">
        <v>97</v>
      </c>
      <c r="M6" s="37">
        <v>43</v>
      </c>
      <c r="N6" s="50" t="str">
        <f>IF(OR(I6&lt;0,J6&lt;0),"não","sim")</f>
        <v>não</v>
      </c>
      <c r="O6" s="60"/>
      <c r="P6" s="61"/>
    </row>
    <row r="7" spans="1:16">
      <c r="A7" s="80">
        <v>6</v>
      </c>
      <c r="B7" s="75">
        <f>IF(I6&lt;0,0,I6)+IF(I6&lt;300,500)</f>
        <v>500</v>
      </c>
      <c r="C7" s="37">
        <f>IF(J6&lt;0,0,J6)+IF(J5&lt;250,400)</f>
        <v>400</v>
      </c>
      <c r="D7" s="37">
        <v>39</v>
      </c>
      <c r="E7" s="75">
        <f t="shared" si="0"/>
        <v>90</v>
      </c>
      <c r="F7" s="75">
        <f>LOOKUP($K7,$M$38:$N$43,$K$38:$K$43)</f>
        <v>95</v>
      </c>
      <c r="G7" s="75">
        <f>LOOKUP($D7,$R$28:$S$33,$P$28:$P$33)</f>
        <v>80</v>
      </c>
      <c r="H7" s="75">
        <f>LOOKUP($L7,$R$38:$S$43,$P$38:$P$43)</f>
        <v>170</v>
      </c>
      <c r="I7" s="75">
        <f>B7-(2*G7+2*H7)</f>
        <v>0</v>
      </c>
      <c r="J7" s="75">
        <f>C7-(1*G7+3*H7)</f>
        <v>-190</v>
      </c>
      <c r="K7" s="75">
        <v>28</v>
      </c>
      <c r="L7" s="75">
        <v>98</v>
      </c>
      <c r="M7" s="37">
        <v>54</v>
      </c>
      <c r="N7" s="50" t="str">
        <f>IF(OR(I7&lt;0,J7&lt;0),"não","sim")</f>
        <v>não</v>
      </c>
      <c r="O7" s="60"/>
      <c r="P7" s="61"/>
    </row>
    <row r="8" spans="1:16">
      <c r="A8" s="80">
        <v>7</v>
      </c>
      <c r="B8" s="75">
        <f>IF(I7&lt;0,0,I7)+IF(I7&lt;300,500)</f>
        <v>500</v>
      </c>
      <c r="C8" s="37">
        <f>IF(J7&lt;0,0,J7)+IF(J6&lt;250,400)</f>
        <v>400</v>
      </c>
      <c r="D8" s="37">
        <v>6</v>
      </c>
      <c r="E8" s="75">
        <f t="shared" si="0"/>
        <v>100</v>
      </c>
      <c r="F8" s="75">
        <f>LOOKUP($K8,$M$38:$N$43,$K$38:$K$43)</f>
        <v>80</v>
      </c>
      <c r="G8" s="75">
        <f>LOOKUP($D8,$R$28:$S$33,$P$28:$P$33)</f>
        <v>60</v>
      </c>
      <c r="H8" s="75">
        <f>LOOKUP($L8,$R$38:$S$43,$P$38:$P$43)</f>
        <v>130</v>
      </c>
      <c r="I8" s="75">
        <f>B8-(2*G8+2*H8)</f>
        <v>120</v>
      </c>
      <c r="J8" s="75">
        <f>C8-(1*G8+3*H8)</f>
        <v>-50</v>
      </c>
      <c r="K8" s="75">
        <v>8</v>
      </c>
      <c r="L8" s="75">
        <v>82</v>
      </c>
      <c r="M8" s="37">
        <v>67</v>
      </c>
      <c r="N8" s="50" t="str">
        <f>IF(OR(I8&lt;0,J8&lt;0),"não","sim")</f>
        <v>não</v>
      </c>
      <c r="O8" s="60"/>
      <c r="P8" s="61"/>
    </row>
    <row r="9" spans="1:16">
      <c r="A9" s="80">
        <v>8</v>
      </c>
      <c r="B9" s="75">
        <f>IF(I8&lt;0,0,I8)+IF(I8&lt;300,500)</f>
        <v>620</v>
      </c>
      <c r="C9" s="37">
        <f>IF(J8&lt;0,0,J8)+IF(J7&lt;250,400)</f>
        <v>400</v>
      </c>
      <c r="D9" s="37">
        <v>17</v>
      </c>
      <c r="E9" s="75">
        <f t="shared" si="0"/>
        <v>120</v>
      </c>
      <c r="F9" s="75">
        <f>LOOKUP($K9,$M$38:$N$43,$K$38:$K$43)</f>
        <v>140</v>
      </c>
      <c r="G9" s="75">
        <f>LOOKUP($D9,$R$28:$S$33,$P$28:$P$33)</f>
        <v>75</v>
      </c>
      <c r="H9" s="75">
        <f>LOOKUP($L9,$R$38:$S$43,$P$38:$P$43)</f>
        <v>110</v>
      </c>
      <c r="I9" s="75">
        <f>B9-(2*G9+2*H9)</f>
        <v>250</v>
      </c>
      <c r="J9" s="75">
        <f>C9-(1*G9+3*H9)</f>
        <v>-5</v>
      </c>
      <c r="K9" s="75">
        <v>93</v>
      </c>
      <c r="L9" s="75">
        <v>80</v>
      </c>
      <c r="M9" s="37">
        <v>87</v>
      </c>
      <c r="N9" s="50" t="str">
        <f>IF(OR(I9&lt;0,J9&lt;0),"não","sim")</f>
        <v>não</v>
      </c>
      <c r="O9" s="60"/>
      <c r="P9" s="61"/>
    </row>
    <row r="10" spans="1:16">
      <c r="A10" s="80">
        <v>9</v>
      </c>
      <c r="B10" s="75">
        <f>IF(I9&lt;0,0,I9)+IF(I9&lt;300,500)</f>
        <v>750</v>
      </c>
      <c r="C10" s="37">
        <f>IF(J9&lt;0,0,J9)+IF(J8&lt;250,400)</f>
        <v>400</v>
      </c>
      <c r="D10" s="37">
        <v>10</v>
      </c>
      <c r="E10" s="75">
        <f t="shared" si="0"/>
        <v>80</v>
      </c>
      <c r="F10" s="75">
        <f>LOOKUP($K10,$M$38:$N$43,$K$38:$K$43)</f>
        <v>140</v>
      </c>
      <c r="G10" s="75">
        <f>LOOKUP($D10,$R$28:$S$33,$P$28:$P$33)</f>
        <v>60</v>
      </c>
      <c r="H10" s="75">
        <f>LOOKUP($L10,$R$38:$S$43,$P$38:$P$43)</f>
        <v>60</v>
      </c>
      <c r="I10" s="75">
        <f>B10-(2*G10+2*H10)</f>
        <v>510</v>
      </c>
      <c r="J10" s="75">
        <f>C10-(1*G10+3*H10)</f>
        <v>160</v>
      </c>
      <c r="K10" s="75">
        <v>92</v>
      </c>
      <c r="L10" s="75">
        <v>9</v>
      </c>
      <c r="M10" s="37">
        <v>27</v>
      </c>
      <c r="N10" s="50" t="str">
        <f>IF(OR(I10&lt;0,J10&lt;0),"não","sim")</f>
        <v>sim</v>
      </c>
      <c r="O10" s="60"/>
      <c r="P10" s="61"/>
    </row>
    <row r="11" spans="1:16">
      <c r="A11" s="80">
        <v>10</v>
      </c>
      <c r="B11" s="75">
        <f>IF(I10&lt;0,0,I10)+IF(I10&lt;300,500)</f>
        <v>510</v>
      </c>
      <c r="C11" s="37">
        <f>IF(J10&lt;0,0,J10)+IF(J9&lt;250,400)</f>
        <v>560</v>
      </c>
      <c r="D11" s="37">
        <v>27</v>
      </c>
      <c r="E11" s="75">
        <f t="shared" si="0"/>
        <v>70</v>
      </c>
      <c r="F11" s="75">
        <f>LOOKUP($K11,$M$38:$N$43,$K$38:$K$43)</f>
        <v>130</v>
      </c>
      <c r="G11" s="75">
        <f>LOOKUP($D11,$R$28:$S$33,$P$28:$P$33)</f>
        <v>75</v>
      </c>
      <c r="H11" s="75">
        <f>LOOKUP($L11,$R$38:$S$43,$P$38:$P$43)</f>
        <v>110</v>
      </c>
      <c r="I11" s="75">
        <f>B11-(2*G11+2*H11)</f>
        <v>140</v>
      </c>
      <c r="J11" s="75">
        <f>C11-(1*G11+3*H11)</f>
        <v>155</v>
      </c>
      <c r="K11" s="75">
        <v>77</v>
      </c>
      <c r="L11" s="75">
        <v>60</v>
      </c>
      <c r="M11" s="37">
        <v>3</v>
      </c>
      <c r="N11" s="50" t="str">
        <f>IF(OR(I11&lt;0,J11&lt;0),"não","sim")</f>
        <v>sim</v>
      </c>
      <c r="O11" s="60"/>
      <c r="P11" s="61"/>
    </row>
    <row r="12" spans="1:16">
      <c r="A12" s="80">
        <v>11</v>
      </c>
      <c r="B12" s="75">
        <f>IF(I11&lt;0,0,I11)+IF(I11&lt;300,500)</f>
        <v>640</v>
      </c>
      <c r="C12" s="37">
        <f>IF(J11&lt;0,0,J11)+IF(J10&lt;250,400)</f>
        <v>555</v>
      </c>
      <c r="D12" s="37">
        <v>12</v>
      </c>
      <c r="E12" s="75">
        <f t="shared" si="0"/>
        <v>100</v>
      </c>
      <c r="F12" s="75">
        <f>LOOKUP($K12,$M$38:$N$43,$K$38:$K$43)</f>
        <v>95</v>
      </c>
      <c r="G12" s="75">
        <f>LOOKUP($D12,$R$28:$S$33,$P$28:$P$33)</f>
        <v>75</v>
      </c>
      <c r="H12" s="75">
        <f>LOOKUP($L12,$R$38:$S$43,$P$38:$P$43)</f>
        <v>130</v>
      </c>
      <c r="I12" s="75">
        <f>B12-(2*G12+2*H12)</f>
        <v>230</v>
      </c>
      <c r="J12" s="75">
        <f>C12-(1*G12+3*H12)</f>
        <v>90</v>
      </c>
      <c r="K12" s="75">
        <v>29</v>
      </c>
      <c r="L12" s="75">
        <v>81</v>
      </c>
      <c r="M12" s="37">
        <v>68</v>
      </c>
      <c r="N12" s="50" t="str">
        <f>IF(OR(I12&lt;0,J12&lt;0),"não","sim")</f>
        <v>sim</v>
      </c>
      <c r="O12" s="60"/>
      <c r="P12" s="61"/>
    </row>
    <row r="13" spans="1:16">
      <c r="A13" s="80">
        <v>12</v>
      </c>
      <c r="B13" s="75">
        <f>IF(I12&lt;0,0,I12)+IF(I12&lt;300,500)</f>
        <v>730</v>
      </c>
      <c r="C13" s="37">
        <f>IF(J12&lt;0,0,J12)+IF(J11&lt;250,400)</f>
        <v>490</v>
      </c>
      <c r="D13" s="37">
        <v>96</v>
      </c>
      <c r="E13" s="75">
        <f t="shared" si="0"/>
        <v>90</v>
      </c>
      <c r="F13" s="75">
        <f>LOOKUP($K13,$M$38:$N$43,$K$38:$K$43)</f>
        <v>80</v>
      </c>
      <c r="G13" s="75">
        <f>LOOKUP($D13,$R$28:$S$33,$P$28:$P$33)</f>
        <v>200</v>
      </c>
      <c r="H13" s="75">
        <f>LOOKUP($L13,$R$38:$S$43,$P$38:$P$43)</f>
        <v>110</v>
      </c>
      <c r="I13" s="75">
        <f>B13-(2*G13+2*H13)</f>
        <v>110</v>
      </c>
      <c r="J13" s="75">
        <f>C13-(1*G13+3*H13)</f>
        <v>-40</v>
      </c>
      <c r="K13" s="75">
        <v>8</v>
      </c>
      <c r="L13" s="75">
        <v>55</v>
      </c>
      <c r="M13" s="37">
        <v>52</v>
      </c>
      <c r="N13" s="50" t="str">
        <f>IF(OR(I13&lt;0,J13&lt;0),"não","sim")</f>
        <v>não</v>
      </c>
      <c r="O13" s="60"/>
      <c r="P13" s="61"/>
    </row>
    <row r="14" spans="1:16">
      <c r="A14" s="80">
        <v>13</v>
      </c>
      <c r="B14" s="75">
        <f>IF(I13&lt;0,0,I13)+IF(I13&lt;300,500)</f>
        <v>610</v>
      </c>
      <c r="C14" s="37">
        <f>IF(J13&lt;0,0,J13)+IF(J12&lt;250,400)</f>
        <v>400</v>
      </c>
      <c r="D14" s="37">
        <v>59</v>
      </c>
      <c r="E14" s="75">
        <f t="shared" si="0"/>
        <v>90</v>
      </c>
      <c r="F14" s="75">
        <f>LOOKUP($K14,$M$38:$N$43,$K$38:$K$43)</f>
        <v>130</v>
      </c>
      <c r="G14" s="75">
        <f>LOOKUP($D14,$R$28:$S$33,$P$28:$P$33)</f>
        <v>150</v>
      </c>
      <c r="H14" s="75">
        <f>LOOKUP($L14,$R$38:$S$43,$P$38:$P$43)</f>
        <v>90</v>
      </c>
      <c r="I14" s="75">
        <f>B14-(2*G14+2*H14)</f>
        <v>130</v>
      </c>
      <c r="J14" s="75">
        <f>C14-(1*G14+3*H14)</f>
        <v>-20</v>
      </c>
      <c r="K14" s="75">
        <v>63</v>
      </c>
      <c r="L14" s="75">
        <v>37</v>
      </c>
      <c r="M14" s="37">
        <v>52</v>
      </c>
      <c r="N14" s="50" t="str">
        <f>IF(OR(I14&lt;0,J14&lt;0),"não","sim")</f>
        <v>não</v>
      </c>
      <c r="O14" s="60"/>
      <c r="P14" s="61"/>
    </row>
    <row r="15" spans="1:16">
      <c r="A15" s="80">
        <v>14</v>
      </c>
      <c r="B15" s="75">
        <f>IF(I14&lt;0,0,I14)+IF(I14&lt;300,500)</f>
        <v>630</v>
      </c>
      <c r="C15" s="37">
        <f>IF(J14&lt;0,0,J14)+IF(J13&lt;250,400)</f>
        <v>400</v>
      </c>
      <c r="D15" s="37">
        <v>14</v>
      </c>
      <c r="E15" s="75">
        <f t="shared" si="0"/>
        <v>100</v>
      </c>
      <c r="F15" s="75">
        <f>LOOKUP($K15,$M$38:$N$43,$K$38:$K$43)</f>
        <v>80</v>
      </c>
      <c r="G15" s="75">
        <f>LOOKUP($D15,$R$28:$S$33,$P$28:$P$33)</f>
        <v>75</v>
      </c>
      <c r="H15" s="75">
        <f>LOOKUP($L15,$R$38:$S$43,$P$38:$P$43)</f>
        <v>75</v>
      </c>
      <c r="I15" s="75">
        <f>B15-(2*G15+2*H15)</f>
        <v>330</v>
      </c>
      <c r="J15" s="75">
        <f>C15-(1*G15+3*H15)</f>
        <v>100</v>
      </c>
      <c r="K15" s="75">
        <v>12</v>
      </c>
      <c r="L15" s="75">
        <v>16</v>
      </c>
      <c r="M15" s="37">
        <v>66</v>
      </c>
      <c r="N15" s="50" t="str">
        <f>IF(OR(I15&lt;0,J15&lt;0),"não","sim")</f>
        <v>sim</v>
      </c>
      <c r="O15" s="60"/>
      <c r="P15" s="61"/>
    </row>
    <row r="16" spans="1:16">
      <c r="A16" s="80">
        <v>15</v>
      </c>
      <c r="B16" s="75">
        <f>IF(I15&lt;0,0,I15)+IF(I15&lt;300,500)</f>
        <v>330</v>
      </c>
      <c r="C16" s="37">
        <f>IF(J15&lt;0,0,J15)+IF(J14&lt;250,400)</f>
        <v>500</v>
      </c>
      <c r="D16" s="37">
        <v>45</v>
      </c>
      <c r="E16" s="75">
        <f t="shared" si="0"/>
        <v>100</v>
      </c>
      <c r="F16" s="75">
        <f>LOOKUP($K16,$M$38:$N$43,$K$38:$K$43)</f>
        <v>95</v>
      </c>
      <c r="G16" s="75">
        <f>LOOKUP($D16,$R$28:$S$33,$P$28:$P$33)</f>
        <v>80</v>
      </c>
      <c r="H16" s="75">
        <f>LOOKUP($L16,$R$38:$S$43,$P$38:$P$43)</f>
        <v>90</v>
      </c>
      <c r="I16" s="75">
        <f>B16-(2*G16+2*H16)</f>
        <v>-10</v>
      </c>
      <c r="J16" s="75">
        <f>C16-(1*G16+3*H16)</f>
        <v>150</v>
      </c>
      <c r="K16" s="75">
        <v>35</v>
      </c>
      <c r="L16" s="75">
        <v>35</v>
      </c>
      <c r="M16" s="37">
        <v>85</v>
      </c>
      <c r="N16" s="50" t="str">
        <f>IF(OR(I16&lt;0,J16&lt;0),"não","sim")</f>
        <v>não</v>
      </c>
      <c r="O16" s="60"/>
      <c r="P16" s="61"/>
    </row>
    <row r="17" spans="1:19">
      <c r="A17" s="80">
        <v>16</v>
      </c>
      <c r="B17" s="75">
        <f>IF(I16&lt;0,0,I16)+IF(I16&lt;300,500)</f>
        <v>500</v>
      </c>
      <c r="C17" s="37">
        <f>IF(J16&lt;0,0,J16)+IF(J15&lt;250,400)</f>
        <v>550</v>
      </c>
      <c r="D17" s="37">
        <v>31</v>
      </c>
      <c r="E17" s="75">
        <f t="shared" si="0"/>
        <v>90</v>
      </c>
      <c r="F17" s="75">
        <f>LOOKUP($K17,$M$38:$N$43,$K$38:$K$43)</f>
        <v>130</v>
      </c>
      <c r="G17" s="75">
        <f>LOOKUP($D17,$R$28:$S$33,$P$28:$P$33)</f>
        <v>80</v>
      </c>
      <c r="H17" s="75">
        <f>LOOKUP($L17,$R$38:$S$43,$P$38:$P$43)</f>
        <v>60</v>
      </c>
      <c r="I17" s="75">
        <f>B17-(2*G17+2*H17)</f>
        <v>220</v>
      </c>
      <c r="J17" s="75">
        <f>C17-(1*G17+3*H17)</f>
        <v>290</v>
      </c>
      <c r="K17" s="75">
        <v>79</v>
      </c>
      <c r="L17" s="75">
        <v>5</v>
      </c>
      <c r="M17" s="37">
        <v>45</v>
      </c>
      <c r="N17" s="50" t="str">
        <f>IF(OR(I17&lt;0,J17&lt;0),"não","sim")</f>
        <v>sim</v>
      </c>
      <c r="O17" s="60"/>
      <c r="P17" s="61"/>
    </row>
    <row r="18" spans="1:19">
      <c r="A18" s="80">
        <v>17</v>
      </c>
      <c r="B18" s="75">
        <f>IF(I17&lt;0,0,I17)+IF(I17&lt;300,500)</f>
        <v>720</v>
      </c>
      <c r="C18" s="37">
        <f>IF(J17&lt;0,0,J17)+IF(J16&lt;250,400)</f>
        <v>690</v>
      </c>
      <c r="D18" s="37">
        <v>43</v>
      </c>
      <c r="E18" s="75">
        <f t="shared" si="0"/>
        <v>80</v>
      </c>
      <c r="F18" s="75">
        <f>LOOKUP($K18,$M$38:$N$43,$K$38:$K$43)</f>
        <v>110</v>
      </c>
      <c r="G18" s="75">
        <f>LOOKUP($D18,$R$28:$S$33,$P$28:$P$33)</f>
        <v>80</v>
      </c>
      <c r="H18" s="75">
        <f>LOOKUP($L18,$R$38:$S$43,$P$38:$P$43)</f>
        <v>130</v>
      </c>
      <c r="I18" s="75">
        <f>B18-(2*G18+2*H18)</f>
        <v>300</v>
      </c>
      <c r="J18" s="75">
        <f>C18-(1*G18+3*H18)</f>
        <v>220</v>
      </c>
      <c r="K18" s="75">
        <v>53</v>
      </c>
      <c r="L18" s="75">
        <v>88</v>
      </c>
      <c r="M18" s="37">
        <v>33</v>
      </c>
      <c r="N18" s="50" t="str">
        <f>IF(OR(I18&lt;0,J18&lt;0),"não","sim")</f>
        <v>sim</v>
      </c>
      <c r="O18" s="60"/>
      <c r="P18" s="61"/>
    </row>
    <row r="19" spans="1:19">
      <c r="A19" s="80">
        <v>18</v>
      </c>
      <c r="B19" s="75">
        <f>IF(I18&lt;0,0,I18)+IF(I18&lt;300,500)</f>
        <v>300</v>
      </c>
      <c r="C19" s="37">
        <f>IF(J18&lt;0,0,J18)+IF(J17&lt;250,400)</f>
        <v>220</v>
      </c>
      <c r="D19" s="37">
        <v>64</v>
      </c>
      <c r="E19" s="75">
        <f t="shared" si="0"/>
        <v>100</v>
      </c>
      <c r="F19" s="75">
        <f>LOOKUP($K19,$M$38:$N$43,$K$38:$K$43)</f>
        <v>110</v>
      </c>
      <c r="G19" s="75">
        <f>LOOKUP($D19,$R$28:$S$33,$P$28:$P$33)</f>
        <v>150</v>
      </c>
      <c r="H19" s="75">
        <f>LOOKUP($L19,$R$38:$S$43,$P$38:$P$43)</f>
        <v>90</v>
      </c>
      <c r="I19" s="75">
        <f>B19-(2*G19+2*H19)</f>
        <v>-180</v>
      </c>
      <c r="J19" s="75">
        <f>C19-(1*G19+3*H19)</f>
        <v>-200</v>
      </c>
      <c r="K19" s="75">
        <v>53</v>
      </c>
      <c r="L19" s="75">
        <v>32</v>
      </c>
      <c r="M19" s="37">
        <v>65</v>
      </c>
      <c r="N19" s="50" t="str">
        <f>IF(OR(I19&lt;0,J19&lt;0),"não","sim")</f>
        <v>não</v>
      </c>
      <c r="O19" s="60"/>
      <c r="P19" s="61"/>
    </row>
    <row r="20" spans="1:19">
      <c r="A20" s="80">
        <v>19</v>
      </c>
      <c r="B20" s="75">
        <f>IF(I19&lt;0,0,I19)+IF(I19&lt;300,500)</f>
        <v>500</v>
      </c>
      <c r="C20" s="37">
        <f>IF(J19&lt;0,0,J19)+IF(J18&lt;250,400)</f>
        <v>400</v>
      </c>
      <c r="D20" s="37">
        <v>64</v>
      </c>
      <c r="E20" s="75">
        <f t="shared" si="0"/>
        <v>80</v>
      </c>
      <c r="F20" s="75">
        <f>LOOKUP($K20,$M$38:$N$43,$K$38:$K$43)</f>
        <v>140</v>
      </c>
      <c r="G20" s="75">
        <f>LOOKUP($D20,$R$28:$S$33,$P$28:$P$33)</f>
        <v>150</v>
      </c>
      <c r="H20" s="75">
        <f>LOOKUP($L20,$R$38:$S$43,$P$38:$P$43)</f>
        <v>130</v>
      </c>
      <c r="I20" s="75">
        <f>B20-(2*G20+2*H20)</f>
        <v>-60</v>
      </c>
      <c r="J20" s="75">
        <f>C20-(1*G20+3*H20)</f>
        <v>-140</v>
      </c>
      <c r="K20" s="75">
        <v>95</v>
      </c>
      <c r="L20" s="75">
        <v>89</v>
      </c>
      <c r="M20" s="37">
        <v>31</v>
      </c>
      <c r="N20" s="50" t="str">
        <f>IF(OR(I20&lt;0,J20&lt;0),"não","sim")</f>
        <v>não</v>
      </c>
      <c r="O20" s="60"/>
      <c r="P20" s="61"/>
    </row>
    <row r="21" spans="1:19">
      <c r="A21" s="66">
        <v>20</v>
      </c>
      <c r="B21" s="76">
        <f>IF(I20&lt;0,0,I20)+IF(I20&lt;300,500)</f>
        <v>500</v>
      </c>
      <c r="C21" s="73">
        <f>IF(J20&lt;0,0,J20)+IF(J19&lt;250,400)</f>
        <v>400</v>
      </c>
      <c r="D21" s="73">
        <v>84</v>
      </c>
      <c r="E21" s="76">
        <f t="shared" si="0"/>
        <v>120</v>
      </c>
      <c r="F21" s="76">
        <f>LOOKUP($K21,$M$38:$N$43,$K$38:$K$43)</f>
        <v>130</v>
      </c>
      <c r="G21" s="76">
        <f>LOOKUP($D21,$R$28:$S$33,$P$28:$P$33)</f>
        <v>180</v>
      </c>
      <c r="H21" s="76">
        <f>LOOKUP($L21,$R$38:$S$43,$P$38:$P$43)</f>
        <v>110</v>
      </c>
      <c r="I21" s="76">
        <f>B21-(2*G21+2*H21)</f>
        <v>-80</v>
      </c>
      <c r="J21" s="76">
        <f>C21-(1*G21+3*H21)</f>
        <v>-110</v>
      </c>
      <c r="K21" s="76">
        <v>69</v>
      </c>
      <c r="L21" s="76">
        <v>75</v>
      </c>
      <c r="M21" s="73">
        <v>93</v>
      </c>
      <c r="N21" s="50" t="str">
        <f>IF(OR(I21&lt;0,J21&lt;0),"não","sim")</f>
        <v>não</v>
      </c>
      <c r="O21" s="60"/>
      <c r="P21" s="61"/>
    </row>
    <row r="22" spans="1:19" ht="26.25" customHeight="1">
      <c r="A22" s="66"/>
      <c r="B22" s="67"/>
      <c r="C22" s="68"/>
      <c r="D22" s="68"/>
      <c r="E22" s="67"/>
      <c r="F22" s="67"/>
      <c r="G22" s="67"/>
      <c r="H22" s="67"/>
      <c r="I22" s="67"/>
      <c r="J22" s="67"/>
      <c r="K22" s="67"/>
      <c r="L22" s="67"/>
      <c r="M22" s="68"/>
      <c r="N22" s="69">
        <f>COUNTIF(N2:N21,"sim")</f>
        <v>8</v>
      </c>
      <c r="O22" s="60"/>
      <c r="P22" s="61"/>
    </row>
    <row r="23" spans="1:19">
      <c r="A23" s="62"/>
      <c r="C23" s="63"/>
      <c r="D23" s="63"/>
      <c r="E23" s="64"/>
      <c r="F23" s="64"/>
      <c r="G23" s="64"/>
      <c r="H23" s="64"/>
      <c r="I23" s="64"/>
      <c r="J23" s="64"/>
      <c r="K23" s="64"/>
      <c r="L23" s="64"/>
      <c r="M23" s="14"/>
      <c r="N23" s="14"/>
      <c r="O23" s="60"/>
      <c r="P23" s="61"/>
    </row>
    <row r="25" spans="1:19" ht="31.5" customHeight="1">
      <c r="A25" s="22" t="s">
        <v>0</v>
      </c>
      <c r="B25" s="23"/>
      <c r="C25" s="23"/>
      <c r="D25" s="24"/>
      <c r="F25" s="28" t="s">
        <v>1</v>
      </c>
      <c r="G25" s="29"/>
      <c r="H25" s="29"/>
      <c r="I25" s="30"/>
      <c r="K25" s="43" t="s">
        <v>25</v>
      </c>
      <c r="L25" s="44"/>
      <c r="M25" s="44"/>
      <c r="N25" s="45"/>
      <c r="P25" s="43" t="s">
        <v>26</v>
      </c>
      <c r="Q25" s="44"/>
      <c r="R25" s="44"/>
      <c r="S25" s="45"/>
    </row>
    <row r="26" spans="1:19" ht="21" customHeight="1">
      <c r="A26" s="25" t="s">
        <v>3</v>
      </c>
      <c r="B26" s="26"/>
      <c r="C26" s="27" t="s">
        <v>4</v>
      </c>
      <c r="D26" s="26"/>
      <c r="F26" s="25" t="s">
        <v>3</v>
      </c>
      <c r="G26" s="26"/>
      <c r="H26" s="27" t="s">
        <v>4</v>
      </c>
      <c r="I26" s="26"/>
      <c r="K26" s="40" t="s">
        <v>3</v>
      </c>
      <c r="L26" s="41"/>
      <c r="M26" s="41"/>
      <c r="N26" s="42"/>
      <c r="P26" s="40" t="s">
        <v>3</v>
      </c>
      <c r="Q26" s="41"/>
      <c r="R26" s="41"/>
      <c r="S26" s="42"/>
    </row>
    <row r="27" spans="1:19" ht="41.25">
      <c r="A27" s="17" t="s">
        <v>6</v>
      </c>
      <c r="B27" s="18" t="s">
        <v>7</v>
      </c>
      <c r="C27" s="18" t="s">
        <v>6</v>
      </c>
      <c r="D27" s="18" t="s">
        <v>7</v>
      </c>
      <c r="F27" s="17" t="s">
        <v>8</v>
      </c>
      <c r="G27" s="18" t="s">
        <v>7</v>
      </c>
      <c r="H27" s="18" t="s">
        <v>8</v>
      </c>
      <c r="I27" s="18" t="s">
        <v>7</v>
      </c>
      <c r="K27" s="17" t="s">
        <v>6</v>
      </c>
      <c r="L27" s="17" t="s">
        <v>27</v>
      </c>
      <c r="M27" s="17" t="s">
        <v>28</v>
      </c>
      <c r="N27" s="17" t="s">
        <v>29</v>
      </c>
      <c r="P27" s="17" t="s">
        <v>8</v>
      </c>
      <c r="Q27" s="18" t="s">
        <v>7</v>
      </c>
      <c r="R27" s="16" t="s">
        <v>28</v>
      </c>
      <c r="S27" s="47" t="s">
        <v>29</v>
      </c>
    </row>
    <row r="28" spans="1:19" ht="21">
      <c r="A28" s="19">
        <v>70</v>
      </c>
      <c r="B28" s="20">
        <v>0.1</v>
      </c>
      <c r="C28" s="21">
        <v>80</v>
      </c>
      <c r="D28" s="20">
        <v>0.15</v>
      </c>
      <c r="F28" s="19">
        <v>60</v>
      </c>
      <c r="G28" s="20">
        <v>0.1</v>
      </c>
      <c r="H28" s="21">
        <v>60</v>
      </c>
      <c r="I28" s="20">
        <v>0.1</v>
      </c>
      <c r="K28" s="19">
        <v>70</v>
      </c>
      <c r="L28" s="19">
        <v>0.1</v>
      </c>
      <c r="M28" s="19">
        <v>1</v>
      </c>
      <c r="N28" s="19">
        <v>10</v>
      </c>
      <c r="P28" s="17">
        <v>60</v>
      </c>
      <c r="Q28" s="20">
        <v>0.1</v>
      </c>
      <c r="R28" s="36">
        <v>1</v>
      </c>
      <c r="S28" s="50">
        <v>10</v>
      </c>
    </row>
    <row r="29" spans="1:19" ht="21">
      <c r="A29" s="19">
        <v>80</v>
      </c>
      <c r="B29" s="20">
        <v>0.25</v>
      </c>
      <c r="C29" s="21">
        <v>95</v>
      </c>
      <c r="D29" s="20">
        <v>0.2</v>
      </c>
      <c r="F29" s="19">
        <v>75</v>
      </c>
      <c r="G29" s="20">
        <v>0.2</v>
      </c>
      <c r="H29" s="21">
        <v>75</v>
      </c>
      <c r="I29" s="20">
        <v>0.2</v>
      </c>
      <c r="K29" s="19">
        <v>80</v>
      </c>
      <c r="L29" s="19">
        <v>0.25</v>
      </c>
      <c r="M29" s="19">
        <v>11</v>
      </c>
      <c r="N29" s="19">
        <f>L29*100+N28</f>
        <v>35</v>
      </c>
      <c r="P29" s="17">
        <v>75</v>
      </c>
      <c r="Q29" s="20">
        <v>0.2</v>
      </c>
      <c r="R29" s="36">
        <v>11</v>
      </c>
      <c r="S29" s="50">
        <f>Q29*100+S28</f>
        <v>30</v>
      </c>
    </row>
    <row r="30" spans="1:19" ht="21">
      <c r="A30" s="19">
        <v>90</v>
      </c>
      <c r="B30" s="20">
        <v>0.2</v>
      </c>
      <c r="C30" s="21">
        <v>110</v>
      </c>
      <c r="D30" s="20">
        <v>0.25</v>
      </c>
      <c r="F30" s="19">
        <v>80</v>
      </c>
      <c r="G30" s="20">
        <v>0.25</v>
      </c>
      <c r="H30" s="21">
        <v>90</v>
      </c>
      <c r="I30" s="20">
        <v>0.2</v>
      </c>
      <c r="K30" s="19">
        <v>90</v>
      </c>
      <c r="L30" s="19">
        <v>0.2</v>
      </c>
      <c r="M30" s="19">
        <v>36</v>
      </c>
      <c r="N30" s="19">
        <f>L30*100+N29</f>
        <v>55</v>
      </c>
      <c r="P30" s="17">
        <v>80</v>
      </c>
      <c r="Q30" s="20">
        <v>0.25</v>
      </c>
      <c r="R30" s="36">
        <v>31</v>
      </c>
      <c r="S30" s="50">
        <f>Q30*100+S29</f>
        <v>55</v>
      </c>
    </row>
    <row r="31" spans="1:19" ht="21">
      <c r="A31" s="19">
        <v>100</v>
      </c>
      <c r="B31" s="20">
        <v>0.3</v>
      </c>
      <c r="C31" s="21">
        <v>130</v>
      </c>
      <c r="D31" s="20">
        <v>0.3</v>
      </c>
      <c r="F31" s="19">
        <v>150</v>
      </c>
      <c r="G31" s="20">
        <v>0.25</v>
      </c>
      <c r="H31" s="21">
        <v>110</v>
      </c>
      <c r="I31" s="20">
        <v>0.3</v>
      </c>
      <c r="K31" s="19">
        <v>100</v>
      </c>
      <c r="L31" s="19">
        <v>0.3</v>
      </c>
      <c r="M31" s="19">
        <v>56</v>
      </c>
      <c r="N31" s="19">
        <f>L31*100+N30</f>
        <v>85</v>
      </c>
      <c r="P31" s="17">
        <v>150</v>
      </c>
      <c r="Q31" s="20">
        <v>0.25</v>
      </c>
      <c r="R31" s="36">
        <v>56</v>
      </c>
      <c r="S31" s="50">
        <f>Q31*100+S30</f>
        <v>80</v>
      </c>
    </row>
    <row r="32" spans="1:19" ht="21">
      <c r="A32" s="19">
        <v>120</v>
      </c>
      <c r="B32" s="20">
        <v>0.1</v>
      </c>
      <c r="C32" s="21">
        <v>140</v>
      </c>
      <c r="D32" s="20">
        <v>0.05</v>
      </c>
      <c r="F32" s="19">
        <v>180</v>
      </c>
      <c r="G32" s="20">
        <v>0.1</v>
      </c>
      <c r="H32" s="21">
        <v>130</v>
      </c>
      <c r="I32" s="20">
        <v>0.1</v>
      </c>
      <c r="K32" s="19">
        <v>120</v>
      </c>
      <c r="L32" s="19">
        <v>0.1</v>
      </c>
      <c r="M32" s="19">
        <v>86</v>
      </c>
      <c r="N32" s="19">
        <f>L32*100+N31</f>
        <v>95</v>
      </c>
      <c r="P32" s="17">
        <v>180</v>
      </c>
      <c r="Q32" s="20">
        <v>0.1</v>
      </c>
      <c r="R32" s="36">
        <v>81</v>
      </c>
      <c r="S32" s="50">
        <f>Q32*100+S31</f>
        <v>90</v>
      </c>
    </row>
    <row r="33" spans="1:19" ht="21">
      <c r="A33" s="19">
        <v>130</v>
      </c>
      <c r="B33" s="20">
        <v>0.05</v>
      </c>
      <c r="C33" s="21">
        <v>160</v>
      </c>
      <c r="D33" s="20">
        <v>0.05</v>
      </c>
      <c r="F33" s="19">
        <v>200</v>
      </c>
      <c r="G33" s="20">
        <v>0.1</v>
      </c>
      <c r="H33" s="21">
        <v>170</v>
      </c>
      <c r="I33" s="20">
        <v>0.1</v>
      </c>
      <c r="K33" s="19">
        <v>130</v>
      </c>
      <c r="L33" s="19">
        <v>0.05</v>
      </c>
      <c r="M33" s="19">
        <v>96</v>
      </c>
      <c r="N33" s="19">
        <f>L33*100+N32</f>
        <v>100</v>
      </c>
      <c r="P33" s="17">
        <v>200</v>
      </c>
      <c r="Q33" s="20">
        <v>0.1</v>
      </c>
      <c r="R33" s="36">
        <v>91</v>
      </c>
      <c r="S33" s="49">
        <f>Q33*100+S32</f>
        <v>100</v>
      </c>
    </row>
    <row r="35" spans="1:19" ht="23.25">
      <c r="A35" s="57" t="s">
        <v>30</v>
      </c>
      <c r="B35" s="57"/>
      <c r="C35" s="57"/>
      <c r="D35" s="57"/>
      <c r="E35" s="57"/>
      <c r="F35" s="57"/>
      <c r="G35" s="57"/>
      <c r="H35" s="57"/>
      <c r="I35" s="57"/>
      <c r="K35" s="43" t="s">
        <v>31</v>
      </c>
      <c r="L35" s="44"/>
      <c r="M35" s="44"/>
      <c r="N35" s="45"/>
      <c r="P35" s="43" t="s">
        <v>32</v>
      </c>
      <c r="Q35" s="44"/>
      <c r="R35" s="44"/>
      <c r="S35" s="45"/>
    </row>
    <row r="36" spans="1:19" ht="21">
      <c r="A36" s="57"/>
      <c r="B36" s="57"/>
      <c r="C36" s="57"/>
      <c r="D36" s="57"/>
      <c r="E36" s="57"/>
      <c r="F36" s="57"/>
      <c r="G36" s="57"/>
      <c r="H36" s="57"/>
      <c r="I36" s="57"/>
      <c r="K36" s="53" t="s">
        <v>4</v>
      </c>
      <c r="L36" s="54"/>
      <c r="M36" s="54"/>
      <c r="N36" s="55"/>
      <c r="P36" s="38" t="s">
        <v>4</v>
      </c>
      <c r="Q36" s="39"/>
      <c r="R36" s="41"/>
      <c r="S36" s="42"/>
    </row>
    <row r="37" spans="1:19" ht="21">
      <c r="A37" s="57"/>
      <c r="B37" s="57"/>
      <c r="C37" s="57"/>
      <c r="D37" s="57"/>
      <c r="E37" s="57"/>
      <c r="F37" s="57"/>
      <c r="G37" s="57"/>
      <c r="H37" s="57"/>
      <c r="I37" s="57"/>
      <c r="K37" s="31" t="s">
        <v>6</v>
      </c>
      <c r="L37" s="16" t="s">
        <v>7</v>
      </c>
      <c r="M37" s="16" t="s">
        <v>28</v>
      </c>
      <c r="N37" s="47" t="s">
        <v>29</v>
      </c>
      <c r="P37" s="51" t="s">
        <v>8</v>
      </c>
      <c r="Q37" s="52" t="s">
        <v>7</v>
      </c>
      <c r="R37" s="16" t="s">
        <v>28</v>
      </c>
      <c r="S37" s="47" t="s">
        <v>29</v>
      </c>
    </row>
    <row r="38" spans="1:19" ht="21">
      <c r="A38" s="57"/>
      <c r="B38" s="57"/>
      <c r="C38" s="57"/>
      <c r="D38" s="57"/>
      <c r="E38" s="57"/>
      <c r="F38" s="57"/>
      <c r="G38" s="57"/>
      <c r="H38" s="57"/>
      <c r="I38" s="57"/>
      <c r="K38" s="32">
        <v>80</v>
      </c>
      <c r="L38" s="33">
        <v>0.15</v>
      </c>
      <c r="M38" s="36">
        <v>1</v>
      </c>
      <c r="N38" s="46">
        <v>15</v>
      </c>
      <c r="P38" s="31">
        <v>60</v>
      </c>
      <c r="Q38" s="33">
        <v>0.1</v>
      </c>
      <c r="R38" s="36">
        <v>1</v>
      </c>
      <c r="S38" s="50">
        <v>10</v>
      </c>
    </row>
    <row r="39" spans="1:19" ht="21">
      <c r="K39" s="32">
        <v>95</v>
      </c>
      <c r="L39" s="33">
        <v>0.2</v>
      </c>
      <c r="M39" s="36">
        <v>16</v>
      </c>
      <c r="N39" s="46">
        <f>L39*100+N38</f>
        <v>35</v>
      </c>
      <c r="P39" s="31">
        <v>75</v>
      </c>
      <c r="Q39" s="33">
        <v>0.2</v>
      </c>
      <c r="R39" s="36">
        <v>11</v>
      </c>
      <c r="S39" s="50">
        <f>Q39*100+S38</f>
        <v>30</v>
      </c>
    </row>
    <row r="40" spans="1:19" ht="21">
      <c r="B40" t="s">
        <v>33</v>
      </c>
      <c r="K40" s="32">
        <v>110</v>
      </c>
      <c r="L40" s="33">
        <v>0.25</v>
      </c>
      <c r="M40" s="36">
        <v>36</v>
      </c>
      <c r="N40" s="46">
        <f>L40*100+N39</f>
        <v>60</v>
      </c>
      <c r="P40" s="31">
        <v>90</v>
      </c>
      <c r="Q40" s="33">
        <v>0.2</v>
      </c>
      <c r="R40" s="36">
        <v>31</v>
      </c>
      <c r="S40" s="50">
        <f>Q40*100+S39</f>
        <v>50</v>
      </c>
    </row>
    <row r="41" spans="1:19" ht="21">
      <c r="B41" s="13" t="s">
        <v>34</v>
      </c>
      <c r="K41" s="32">
        <v>130</v>
      </c>
      <c r="L41" s="33">
        <v>0.3</v>
      </c>
      <c r="M41" s="36">
        <v>61</v>
      </c>
      <c r="N41" s="46">
        <f>L41*100+N40</f>
        <v>90</v>
      </c>
      <c r="P41" s="31">
        <v>110</v>
      </c>
      <c r="Q41" s="33">
        <v>0.3</v>
      </c>
      <c r="R41" s="36">
        <v>51</v>
      </c>
      <c r="S41" s="50">
        <f>Q41*100+S40</f>
        <v>80</v>
      </c>
    </row>
    <row r="42" spans="1:19" ht="21">
      <c r="K42" s="32">
        <v>140</v>
      </c>
      <c r="L42" s="33">
        <v>0.05</v>
      </c>
      <c r="M42" s="36">
        <v>91</v>
      </c>
      <c r="N42" s="46">
        <f>L42*100+N41</f>
        <v>95</v>
      </c>
      <c r="P42" s="31">
        <v>130</v>
      </c>
      <c r="Q42" s="33">
        <v>0.1</v>
      </c>
      <c r="R42" s="36">
        <v>81</v>
      </c>
      <c r="S42" s="50">
        <f>Q42*100+S41</f>
        <v>90</v>
      </c>
    </row>
    <row r="43" spans="1:19" ht="21">
      <c r="K43" s="34">
        <v>160</v>
      </c>
      <c r="L43" s="35">
        <v>0.05</v>
      </c>
      <c r="M43" s="36">
        <v>96</v>
      </c>
      <c r="N43" s="48">
        <f>L43*100+N42</f>
        <v>100</v>
      </c>
      <c r="P43" s="56">
        <v>170</v>
      </c>
      <c r="Q43" s="35">
        <v>0.1</v>
      </c>
      <c r="R43" s="36">
        <v>91</v>
      </c>
      <c r="S43" s="49">
        <f>Q43*100+S42</f>
        <v>100</v>
      </c>
    </row>
  </sheetData>
  <mergeCells count="15">
    <mergeCell ref="A35:I38"/>
    <mergeCell ref="K25:N25"/>
    <mergeCell ref="K26:N26"/>
    <mergeCell ref="P35:S35"/>
    <mergeCell ref="P36:S36"/>
    <mergeCell ref="K35:N35"/>
    <mergeCell ref="K36:N36"/>
    <mergeCell ref="P25:S25"/>
    <mergeCell ref="P26:S26"/>
    <mergeCell ref="A25:D25"/>
    <mergeCell ref="F25:I25"/>
    <mergeCell ref="A26:B26"/>
    <mergeCell ref="C26:D26"/>
    <mergeCell ref="F26:G26"/>
    <mergeCell ref="H26:I26"/>
  </mergeCells>
  <conditionalFormatting sqref="N2:N21">
    <cfRule type="cellIs" dxfId="3" priority="1" operator="equal">
      <formula>"não"</formula>
    </cfRule>
    <cfRule type="cellIs" dxfId="2" priority="2" operator="equal">
      <formula>"sim"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17AD-85AA-497C-97A3-D45198C681D9}">
  <dimension ref="A1:AD56"/>
  <sheetViews>
    <sheetView tabSelected="1" topLeftCell="D1" workbookViewId="0">
      <selection activeCell="W32" sqref="P32:W35"/>
    </sheetView>
  </sheetViews>
  <sheetFormatPr defaultRowHeight="15"/>
  <cols>
    <col min="1" max="1" width="13.140625" style="13" bestFit="1" customWidth="1"/>
    <col min="2" max="2" width="17.85546875" style="13" customWidth="1"/>
    <col min="3" max="3" width="13.140625" style="14" bestFit="1" customWidth="1"/>
    <col min="4" max="4" width="26.7109375" customWidth="1"/>
    <col min="5" max="5" width="14.7109375" customWidth="1"/>
    <col min="6" max="6" width="13.5703125" bestFit="1" customWidth="1"/>
    <col min="7" max="7" width="18.42578125" customWidth="1"/>
    <col min="8" max="8" width="16.7109375" customWidth="1"/>
    <col min="9" max="9" width="19.140625" customWidth="1"/>
    <col min="10" max="10" width="21.7109375" customWidth="1"/>
    <col min="11" max="11" width="21.5703125" bestFit="1" customWidth="1"/>
    <col min="12" max="12" width="22.5703125" bestFit="1" customWidth="1"/>
    <col min="13" max="13" width="22" bestFit="1" customWidth="1"/>
    <col min="14" max="14" width="20.42578125" customWidth="1"/>
    <col min="15" max="15" width="12" bestFit="1" customWidth="1"/>
    <col min="16" max="16" width="21.42578125" style="14" customWidth="1"/>
    <col min="17" max="17" width="21.7109375" customWidth="1"/>
    <col min="18" max="18" width="12.85546875" customWidth="1"/>
    <col min="19" max="19" width="9.140625" bestFit="1" customWidth="1"/>
    <col min="20" max="20" width="11.140625" bestFit="1" customWidth="1"/>
    <col min="21" max="21" width="18.140625" customWidth="1"/>
    <col min="22" max="22" width="17.28515625" customWidth="1"/>
    <col min="23" max="23" width="24.140625" style="14" customWidth="1"/>
    <col min="24" max="24" width="13.5703125" style="14" bestFit="1" customWidth="1"/>
    <col min="25" max="25" width="9.140625" bestFit="1" customWidth="1"/>
    <col min="26" max="26" width="17.42578125" customWidth="1"/>
    <col min="27" max="27" width="19.28515625" customWidth="1"/>
  </cols>
  <sheetData>
    <row r="1" spans="1:30" s="13" customFormat="1" ht="21" customHeight="1">
      <c r="A1" s="77" t="s">
        <v>11</v>
      </c>
      <c r="B1" s="77" t="s">
        <v>12</v>
      </c>
      <c r="C1" s="77" t="s">
        <v>13</v>
      </c>
      <c r="D1" s="78" t="s">
        <v>14</v>
      </c>
      <c r="E1" s="77" t="s">
        <v>15</v>
      </c>
      <c r="F1" s="77" t="s">
        <v>16</v>
      </c>
      <c r="G1" s="77" t="s">
        <v>17</v>
      </c>
      <c r="H1" s="77" t="s">
        <v>18</v>
      </c>
      <c r="I1" s="77" t="s">
        <v>19</v>
      </c>
      <c r="J1" s="71" t="s">
        <v>20</v>
      </c>
      <c r="K1" s="71" t="s">
        <v>21</v>
      </c>
      <c r="L1" s="71" t="s">
        <v>22</v>
      </c>
      <c r="M1" s="71" t="s">
        <v>23</v>
      </c>
      <c r="N1" s="70" t="s">
        <v>24</v>
      </c>
      <c r="O1" s="58"/>
      <c r="P1" s="58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32</v>
      </c>
      <c r="W1" s="88" t="s">
        <v>40</v>
      </c>
      <c r="X1" s="13" t="s">
        <v>41</v>
      </c>
      <c r="Z1" s="13" t="s">
        <v>15</v>
      </c>
      <c r="AA1" s="13" t="s">
        <v>16</v>
      </c>
      <c r="AC1" s="13" t="s">
        <v>42</v>
      </c>
      <c r="AD1" s="13" t="s">
        <v>43</v>
      </c>
    </row>
    <row r="2" spans="1:30" ht="18.75">
      <c r="A2" s="79">
        <v>1</v>
      </c>
      <c r="B2" s="74">
        <v>1000</v>
      </c>
      <c r="C2" s="72">
        <v>1000</v>
      </c>
      <c r="D2" s="72">
        <v>85</v>
      </c>
      <c r="E2" s="74">
        <f>LOOKUP($M2,$M$28:$N$33,$K$28:$K$33)</f>
        <v>130</v>
      </c>
      <c r="F2" s="74">
        <f>LOOKUP($K2,$M$38:$N$43,$K$38:$K$43)</f>
        <v>130</v>
      </c>
      <c r="G2" s="74">
        <f>LOOKUP($D2,$R$28:$S$33,$P$28:$P$33)</f>
        <v>180</v>
      </c>
      <c r="H2" s="74">
        <f>LOOKUP($L2,$R$38:$S$43,$P$38:$P$43)</f>
        <v>75</v>
      </c>
      <c r="I2" s="74">
        <f>B2-(2*G2+2*H2)</f>
        <v>490</v>
      </c>
      <c r="J2" s="74">
        <f>C2-(1*G2+3*H2)</f>
        <v>595</v>
      </c>
      <c r="K2" s="74">
        <v>84</v>
      </c>
      <c r="L2" s="74">
        <v>25</v>
      </c>
      <c r="M2" s="72">
        <v>97</v>
      </c>
      <c r="N2" s="50" t="str">
        <f>IF(OR(I2&lt;0,J2&lt;0),"não","sim")</f>
        <v>sim</v>
      </c>
      <c r="P2" s="88">
        <f xml:space="preserve"> B2*15</f>
        <v>15000</v>
      </c>
      <c r="Q2" s="88">
        <f xml:space="preserve"> C2*20</f>
        <v>20000</v>
      </c>
      <c r="R2" s="88">
        <f>E2*150</f>
        <v>19500</v>
      </c>
      <c r="S2" s="88">
        <f>F2*280</f>
        <v>36400</v>
      </c>
      <c r="T2" s="88">
        <f>G2*10</f>
        <v>1800</v>
      </c>
      <c r="U2" s="88">
        <f>H2*45</f>
        <v>3375</v>
      </c>
      <c r="V2" s="88"/>
      <c r="W2" s="14">
        <v>150</v>
      </c>
      <c r="X2" s="14">
        <v>180</v>
      </c>
      <c r="Z2" s="14">
        <v>130</v>
      </c>
      <c r="AA2" s="14">
        <v>130</v>
      </c>
    </row>
    <row r="3" spans="1:30" ht="18.75">
      <c r="A3" s="80">
        <v>2</v>
      </c>
      <c r="B3" s="75">
        <f>IF(I2&lt;0,0,I2)+IF(I2&lt;400,500)</f>
        <v>490</v>
      </c>
      <c r="C3" s="37">
        <f>J2</f>
        <v>595</v>
      </c>
      <c r="D3" s="37">
        <v>41</v>
      </c>
      <c r="E3" s="75">
        <f>LOOKUP($M3,$M$28:$N$33,$K$28:$K$33)</f>
        <v>70</v>
      </c>
      <c r="F3" s="75">
        <f>LOOKUP($K3,$M$38:$N$43,$K$38:$K$43)</f>
        <v>130</v>
      </c>
      <c r="G3" s="75">
        <f>LOOKUP($D3,$R$28:$S$33,$P$28:$P$33)</f>
        <v>80</v>
      </c>
      <c r="H3" s="75">
        <f>LOOKUP($L3,$R$38:$S$43,$P$38:$P$43)</f>
        <v>110</v>
      </c>
      <c r="I3" s="75">
        <f>B3-(2*G3+2*H3)</f>
        <v>110</v>
      </c>
      <c r="J3" s="75">
        <f>C3-(1*G3+3*H3)</f>
        <v>185</v>
      </c>
      <c r="K3" s="75">
        <v>87</v>
      </c>
      <c r="L3" s="75">
        <v>75</v>
      </c>
      <c r="M3" s="37">
        <v>6</v>
      </c>
      <c r="N3" s="50" t="str">
        <f>IF(OR(I3&lt;0,J3&lt;0),"não","sim")</f>
        <v>sim</v>
      </c>
      <c r="P3" s="88">
        <f t="shared" ref="P3:P21" si="0" xml:space="preserve"> B3*15</f>
        <v>7350</v>
      </c>
      <c r="Q3" s="88">
        <f t="shared" ref="Q3:Q21" si="1" xml:space="preserve"> C3*20</f>
        <v>11900</v>
      </c>
      <c r="R3" s="88">
        <f t="shared" ref="R3:R21" si="2">E3*150</f>
        <v>10500</v>
      </c>
      <c r="S3" s="88">
        <f t="shared" ref="S3:S21" si="3">F3*280</f>
        <v>36400</v>
      </c>
      <c r="T3" s="88">
        <f t="shared" ref="T3:T21" si="4">G3*10</f>
        <v>800</v>
      </c>
      <c r="U3" s="88">
        <f t="shared" ref="U3:U21" si="5">H3*45</f>
        <v>4950</v>
      </c>
      <c r="V3" s="88"/>
      <c r="W3" s="88"/>
      <c r="Z3" s="14">
        <v>70</v>
      </c>
      <c r="AA3" s="14">
        <v>130</v>
      </c>
    </row>
    <row r="4" spans="1:30" ht="18.75">
      <c r="A4" s="80">
        <v>3</v>
      </c>
      <c r="B4" s="75">
        <f>IF(I3&lt;0,0,I3)+IF(I3&lt;400,500)</f>
        <v>610</v>
      </c>
      <c r="C4" s="75">
        <f>IF(J3&lt;0,0,J3)+IF(J3&lt;390,450)</f>
        <v>635</v>
      </c>
      <c r="D4" s="37">
        <v>16</v>
      </c>
      <c r="E4" s="75">
        <f>LOOKUP($M4,$M$28:$N$33,$K$28:$K$33)</f>
        <v>90</v>
      </c>
      <c r="F4" s="75">
        <f>LOOKUP($K4,$M$38:$N$43,$K$38:$K$43)</f>
        <v>130</v>
      </c>
      <c r="G4" s="75">
        <f>LOOKUP($D4,$R$28:$S$33,$P$28:$P$33)</f>
        <v>75</v>
      </c>
      <c r="H4" s="75">
        <f>LOOKUP($L4,$R$38:$S$43,$P$38:$P$43)</f>
        <v>110</v>
      </c>
      <c r="I4" s="75">
        <f>B4-(2*G4+2*H4)</f>
        <v>240</v>
      </c>
      <c r="J4" s="75">
        <f>C4-(1*G4+3*H4)</f>
        <v>230</v>
      </c>
      <c r="K4" s="75">
        <v>61</v>
      </c>
      <c r="L4" s="75">
        <v>75</v>
      </c>
      <c r="M4" s="37">
        <v>39</v>
      </c>
      <c r="N4" s="50" t="str">
        <f>IF(OR(I4&lt;0,J4&lt;0),"não","sim")</f>
        <v>sim</v>
      </c>
      <c r="P4" s="88">
        <f t="shared" si="0"/>
        <v>9150</v>
      </c>
      <c r="Q4" s="88">
        <f t="shared" si="1"/>
        <v>12700</v>
      </c>
      <c r="R4" s="88">
        <f t="shared" si="2"/>
        <v>13500</v>
      </c>
      <c r="S4" s="88">
        <f t="shared" si="3"/>
        <v>36400</v>
      </c>
      <c r="T4" s="88">
        <f t="shared" si="4"/>
        <v>750</v>
      </c>
      <c r="U4" s="88">
        <f t="shared" si="5"/>
        <v>4950</v>
      </c>
      <c r="V4" s="88"/>
      <c r="W4" s="88"/>
      <c r="Z4" s="14">
        <v>90</v>
      </c>
      <c r="AA4" s="14">
        <v>130</v>
      </c>
    </row>
    <row r="5" spans="1:30" ht="18.75">
      <c r="A5" s="80">
        <v>4</v>
      </c>
      <c r="B5" s="75">
        <f>IF(I4&lt;0,0,I4)+IF(I4&lt;400,500)</f>
        <v>740</v>
      </c>
      <c r="C5" s="75">
        <f t="shared" ref="C5:C21" si="6">IF(J4&lt;0,0,J4)+IF(J4&lt;390,450)</f>
        <v>680</v>
      </c>
      <c r="D5" s="37">
        <v>29</v>
      </c>
      <c r="E5" s="75">
        <f>LOOKUP($M5,$M$28:$N$33,$K$28:$K$33)</f>
        <v>80</v>
      </c>
      <c r="F5" s="75">
        <f>LOOKUP($K5,$M$38:$N$43,$K$38:$K$43)</f>
        <v>95</v>
      </c>
      <c r="G5" s="75">
        <f>LOOKUP($D5,$R$28:$S$33,$P$28:$P$33)</f>
        <v>75</v>
      </c>
      <c r="H5" s="75">
        <f>LOOKUP($L5,$R$38:$S$43,$P$38:$P$43)</f>
        <v>130</v>
      </c>
      <c r="I5" s="75">
        <f>B5-(2*G5+2*H5)</f>
        <v>330</v>
      </c>
      <c r="J5" s="75">
        <f>C5-(1*G5+3*H5)</f>
        <v>215</v>
      </c>
      <c r="K5" s="75">
        <v>20</v>
      </c>
      <c r="L5" s="75">
        <v>87</v>
      </c>
      <c r="M5" s="37">
        <v>13</v>
      </c>
      <c r="N5" s="50" t="str">
        <f>IF(OR(I5&lt;0,J5&lt;0),"não","sim")</f>
        <v>sim</v>
      </c>
      <c r="P5" s="88">
        <f t="shared" si="0"/>
        <v>11100</v>
      </c>
      <c r="Q5" s="88">
        <f t="shared" si="1"/>
        <v>13600</v>
      </c>
      <c r="R5" s="88">
        <f t="shared" si="2"/>
        <v>12000</v>
      </c>
      <c r="S5" s="88">
        <f t="shared" si="3"/>
        <v>26600</v>
      </c>
      <c r="T5" s="88">
        <f t="shared" si="4"/>
        <v>750</v>
      </c>
      <c r="U5" s="88">
        <f t="shared" si="5"/>
        <v>5850</v>
      </c>
      <c r="V5" s="88"/>
      <c r="W5" s="88"/>
      <c r="Z5" s="14">
        <v>80</v>
      </c>
      <c r="AA5" s="14">
        <v>95</v>
      </c>
    </row>
    <row r="6" spans="1:30" ht="18.75">
      <c r="A6" s="80">
        <v>5</v>
      </c>
      <c r="B6" s="75">
        <f>IF(I5&lt;0,0,I5)+IF(I5&lt;400,500)</f>
        <v>830</v>
      </c>
      <c r="C6" s="75">
        <f t="shared" si="6"/>
        <v>665</v>
      </c>
      <c r="D6" s="37">
        <v>64</v>
      </c>
      <c r="E6" s="75">
        <f>LOOKUP($M6,$M$28:$N$33,$K$28:$K$33)</f>
        <v>90</v>
      </c>
      <c r="F6" s="75">
        <f>LOOKUP($K6,$M$38:$N$43,$K$38:$K$43)</f>
        <v>130</v>
      </c>
      <c r="G6" s="75">
        <f>LOOKUP($D6,$R$28:$S$33,$P$28:$P$33)</f>
        <v>150</v>
      </c>
      <c r="H6" s="75">
        <f>LOOKUP($L6,$R$38:$S$43,$P$38:$P$43)</f>
        <v>170</v>
      </c>
      <c r="I6" s="75">
        <f>B6-(2*G6+2*H6)</f>
        <v>190</v>
      </c>
      <c r="J6" s="75">
        <f>C6-(1*G6+3*H6)</f>
        <v>5</v>
      </c>
      <c r="K6" s="75">
        <v>62</v>
      </c>
      <c r="L6" s="75">
        <v>97</v>
      </c>
      <c r="M6" s="37">
        <v>43</v>
      </c>
      <c r="N6" s="50" t="str">
        <f>IF(OR(I6&lt;0,J6&lt;0),"não","sim")</f>
        <v>sim</v>
      </c>
      <c r="P6" s="88">
        <f t="shared" si="0"/>
        <v>12450</v>
      </c>
      <c r="Q6" s="88">
        <f t="shared" si="1"/>
        <v>13300</v>
      </c>
      <c r="R6" s="88">
        <f t="shared" si="2"/>
        <v>13500</v>
      </c>
      <c r="S6" s="88">
        <f t="shared" si="3"/>
        <v>36400</v>
      </c>
      <c r="T6" s="88">
        <f t="shared" si="4"/>
        <v>1500</v>
      </c>
      <c r="U6" s="88">
        <f t="shared" si="5"/>
        <v>7650</v>
      </c>
      <c r="V6" s="88"/>
      <c r="W6" s="88"/>
      <c r="Z6" s="14">
        <v>90</v>
      </c>
      <c r="AA6" s="14">
        <v>130</v>
      </c>
    </row>
    <row r="7" spans="1:30" s="14" customFormat="1" ht="18.75">
      <c r="A7" s="80">
        <v>6</v>
      </c>
      <c r="B7" s="75">
        <f>IF(I6&lt;0,0,I6)+IF(I6&lt;400,500)</f>
        <v>690</v>
      </c>
      <c r="C7" s="75">
        <f t="shared" si="6"/>
        <v>455</v>
      </c>
      <c r="D7" s="37">
        <v>39</v>
      </c>
      <c r="E7" s="75">
        <f>LOOKUP($M7,$M$28:$N$33,$K$28:$K$33)</f>
        <v>90</v>
      </c>
      <c r="F7" s="75">
        <f>LOOKUP($K7,$M$38:$N$43,$K$38:$K$43)</f>
        <v>95</v>
      </c>
      <c r="G7" s="75">
        <f>LOOKUP($D7,$R$28:$S$33,$P$28:$P$33)</f>
        <v>80</v>
      </c>
      <c r="H7" s="75">
        <f>LOOKUP($L7,$R$38:$S$43,$P$38:$P$43)</f>
        <v>170</v>
      </c>
      <c r="I7" s="75">
        <f>B7-(2*G7+2*H7)</f>
        <v>190</v>
      </c>
      <c r="J7" s="75">
        <f>C7-(1*G7+3*H7)</f>
        <v>-135</v>
      </c>
      <c r="K7" s="75">
        <v>28</v>
      </c>
      <c r="L7" s="75">
        <v>98</v>
      </c>
      <c r="M7" s="37">
        <v>54</v>
      </c>
      <c r="N7" s="50" t="str">
        <f>IF(OR(I7&lt;0,J7&lt;0),"não","sim")</f>
        <v>não</v>
      </c>
      <c r="P7" s="88">
        <f t="shared" si="0"/>
        <v>10350</v>
      </c>
      <c r="Q7" s="88">
        <f t="shared" si="1"/>
        <v>9100</v>
      </c>
      <c r="R7" s="88">
        <f t="shared" si="2"/>
        <v>13500</v>
      </c>
      <c r="S7" s="88">
        <f t="shared" si="3"/>
        <v>26600</v>
      </c>
      <c r="T7" s="88">
        <f t="shared" si="4"/>
        <v>800</v>
      </c>
      <c r="U7" s="88">
        <f t="shared" si="5"/>
        <v>7650</v>
      </c>
      <c r="V7" s="65"/>
      <c r="W7" s="65" t="s">
        <v>44</v>
      </c>
      <c r="X7" s="14" t="s">
        <v>45</v>
      </c>
      <c r="Z7" s="14">
        <v>90</v>
      </c>
      <c r="AA7" s="14">
        <v>95</v>
      </c>
    </row>
    <row r="8" spans="1:30" ht="18.75">
      <c r="A8" s="80">
        <v>7</v>
      </c>
      <c r="B8" s="75">
        <f>IF(I7&lt;0,0,I7)+IF(I7&lt;400,500)</f>
        <v>690</v>
      </c>
      <c r="C8" s="75">
        <f t="shared" si="6"/>
        <v>450</v>
      </c>
      <c r="D8" s="37">
        <v>6</v>
      </c>
      <c r="E8" s="75">
        <f>LOOKUP($M8,$M$28:$N$33,$K$28:$K$33)</f>
        <v>100</v>
      </c>
      <c r="F8" s="75">
        <f>LOOKUP($K8,$M$38:$N$43,$K$38:$K$43)</f>
        <v>80</v>
      </c>
      <c r="G8" s="75">
        <f>LOOKUP($D8,$R$28:$S$33,$P$28:$P$33)</f>
        <v>60</v>
      </c>
      <c r="H8" s="75">
        <f>LOOKUP($L8,$R$38:$S$43,$P$38:$P$43)</f>
        <v>130</v>
      </c>
      <c r="I8" s="75">
        <f>B8-(2*G8+2*H8)</f>
        <v>310</v>
      </c>
      <c r="J8" s="75">
        <f>C8-(1*G8+3*H8)</f>
        <v>0</v>
      </c>
      <c r="K8" s="75">
        <v>8</v>
      </c>
      <c r="L8" s="75">
        <v>82</v>
      </c>
      <c r="M8" s="37">
        <v>67</v>
      </c>
      <c r="N8" s="50" t="str">
        <f>IF(OR(I8&lt;0,J8&lt;0),"não","sim")</f>
        <v>sim</v>
      </c>
      <c r="P8" s="88">
        <f t="shared" si="0"/>
        <v>10350</v>
      </c>
      <c r="Q8" s="88">
        <f t="shared" si="1"/>
        <v>9000</v>
      </c>
      <c r="R8" s="88">
        <f t="shared" si="2"/>
        <v>15000</v>
      </c>
      <c r="S8" s="88">
        <f t="shared" si="3"/>
        <v>22400</v>
      </c>
      <c r="T8" s="88">
        <f t="shared" si="4"/>
        <v>600</v>
      </c>
      <c r="U8" s="88">
        <f t="shared" si="5"/>
        <v>5850</v>
      </c>
      <c r="V8" s="88"/>
      <c r="W8" s="88">
        <f>(2*15)+20+10</f>
        <v>60</v>
      </c>
      <c r="Z8" s="14">
        <v>100</v>
      </c>
      <c r="AA8" s="14">
        <v>80</v>
      </c>
    </row>
    <row r="9" spans="1:30" ht="18.75">
      <c r="A9" s="80">
        <v>8</v>
      </c>
      <c r="B9" s="75">
        <f>IF(I8&lt;0,0,I8)+IF(I8&lt;400,500)</f>
        <v>810</v>
      </c>
      <c r="C9" s="75">
        <f t="shared" si="6"/>
        <v>450</v>
      </c>
      <c r="D9" s="37">
        <v>17</v>
      </c>
      <c r="E9" s="75">
        <f>LOOKUP($M9,$M$28:$N$33,$K$28:$K$33)</f>
        <v>120</v>
      </c>
      <c r="F9" s="75">
        <f>LOOKUP($K9,$M$38:$N$43,$K$38:$K$43)</f>
        <v>140</v>
      </c>
      <c r="G9" s="75">
        <f>LOOKUP($D9,$R$28:$S$33,$P$28:$P$33)</f>
        <v>75</v>
      </c>
      <c r="H9" s="75">
        <f>LOOKUP($L9,$R$38:$S$43,$P$38:$P$43)</f>
        <v>110</v>
      </c>
      <c r="I9" s="75">
        <f>B9-(2*G9+2*H9)</f>
        <v>440</v>
      </c>
      <c r="J9" s="75">
        <f>C9-(1*G9+3*H9)</f>
        <v>45</v>
      </c>
      <c r="K9" s="75">
        <v>93</v>
      </c>
      <c r="L9" s="75">
        <v>80</v>
      </c>
      <c r="M9" s="37">
        <v>87</v>
      </c>
      <c r="N9" s="50" t="str">
        <f>IF(OR(I9&lt;0,J9&lt;0),"não","sim")</f>
        <v>sim</v>
      </c>
      <c r="P9" s="88">
        <f t="shared" si="0"/>
        <v>12150</v>
      </c>
      <c r="Q9" s="88">
        <f t="shared" si="1"/>
        <v>9000</v>
      </c>
      <c r="R9" s="88">
        <f t="shared" si="2"/>
        <v>18000</v>
      </c>
      <c r="S9" s="88">
        <f t="shared" si="3"/>
        <v>39200</v>
      </c>
      <c r="T9" s="88">
        <f t="shared" si="4"/>
        <v>750</v>
      </c>
      <c r="U9" s="88">
        <f t="shared" si="5"/>
        <v>4950</v>
      </c>
      <c r="V9" s="88"/>
      <c r="W9" s="88" t="s">
        <v>46</v>
      </c>
      <c r="X9" s="14" t="s">
        <v>47</v>
      </c>
      <c r="Z9" s="14">
        <v>120</v>
      </c>
      <c r="AA9" s="14">
        <v>140</v>
      </c>
    </row>
    <row r="10" spans="1:30" ht="18.75">
      <c r="A10" s="80">
        <v>9</v>
      </c>
      <c r="B10" s="75">
        <f>IF(I9&lt;0,0,I9)+IF(I9&lt;400,500)</f>
        <v>440</v>
      </c>
      <c r="C10" s="75">
        <f t="shared" si="6"/>
        <v>495</v>
      </c>
      <c r="D10" s="37">
        <v>10</v>
      </c>
      <c r="E10" s="75">
        <f>LOOKUP($M10,$M$28:$N$33,$K$28:$K$33)</f>
        <v>80</v>
      </c>
      <c r="F10" s="75">
        <f>LOOKUP($K10,$M$38:$N$43,$K$38:$K$43)</f>
        <v>140</v>
      </c>
      <c r="G10" s="75">
        <f>LOOKUP($D10,$R$28:$S$33,$P$28:$P$33)</f>
        <v>60</v>
      </c>
      <c r="H10" s="75">
        <f>LOOKUP($L10,$R$38:$S$43,$P$38:$P$43)</f>
        <v>60</v>
      </c>
      <c r="I10" s="75">
        <f>B10-(2*G10+2*H10)</f>
        <v>200</v>
      </c>
      <c r="J10" s="75">
        <f>C10-(1*G10+3*H10)</f>
        <v>255</v>
      </c>
      <c r="K10" s="75">
        <v>92</v>
      </c>
      <c r="L10" s="75">
        <v>9</v>
      </c>
      <c r="M10" s="37">
        <v>27</v>
      </c>
      <c r="N10" s="50" t="str">
        <f>IF(OR(I10&lt;0,J10&lt;0),"não","sim")</f>
        <v>sim</v>
      </c>
      <c r="P10" s="88">
        <f t="shared" si="0"/>
        <v>6600</v>
      </c>
      <c r="Q10" s="88">
        <f t="shared" si="1"/>
        <v>9900</v>
      </c>
      <c r="R10" s="88">
        <f t="shared" si="2"/>
        <v>12000</v>
      </c>
      <c r="S10" s="88">
        <f t="shared" si="3"/>
        <v>39200</v>
      </c>
      <c r="T10" s="88">
        <f t="shared" si="4"/>
        <v>600</v>
      </c>
      <c r="U10" s="88">
        <f t="shared" si="5"/>
        <v>2700</v>
      </c>
      <c r="V10" s="88"/>
      <c r="W10" s="88"/>
      <c r="Z10" s="14">
        <v>80</v>
      </c>
      <c r="AA10" s="14">
        <v>140</v>
      </c>
    </row>
    <row r="11" spans="1:30" ht="18.75">
      <c r="A11" s="80">
        <v>10</v>
      </c>
      <c r="B11" s="75">
        <f>IF(I10&lt;0,0,I10)+IF(I10&lt;400,500)</f>
        <v>700</v>
      </c>
      <c r="C11" s="75">
        <f t="shared" si="6"/>
        <v>705</v>
      </c>
      <c r="D11" s="37">
        <v>27</v>
      </c>
      <c r="E11" s="75">
        <f>LOOKUP($M11,$M$28:$N$33,$K$28:$K$33)</f>
        <v>70</v>
      </c>
      <c r="F11" s="75">
        <f>LOOKUP($K11,$M$38:$N$43,$K$38:$K$43)</f>
        <v>130</v>
      </c>
      <c r="G11" s="75">
        <f>LOOKUP($D11,$R$28:$S$33,$P$28:$P$33)</f>
        <v>75</v>
      </c>
      <c r="H11" s="75">
        <f>LOOKUP($L11,$R$38:$S$43,$P$38:$P$43)</f>
        <v>110</v>
      </c>
      <c r="I11" s="75">
        <f>B11-(2*G11+2*H11)</f>
        <v>330</v>
      </c>
      <c r="J11" s="75">
        <f>C11-(1*G11+3*H11)</f>
        <v>300</v>
      </c>
      <c r="K11" s="75">
        <v>77</v>
      </c>
      <c r="L11" s="75">
        <v>60</v>
      </c>
      <c r="M11" s="37">
        <v>3</v>
      </c>
      <c r="N11" s="50" t="str">
        <f>IF(OR(I11&lt;0,J11&lt;0),"não","sim")</f>
        <v>sim</v>
      </c>
      <c r="P11" s="88">
        <f t="shared" si="0"/>
        <v>10500</v>
      </c>
      <c r="Q11" s="88">
        <f t="shared" si="1"/>
        <v>14100</v>
      </c>
      <c r="R11" s="88">
        <f t="shared" si="2"/>
        <v>10500</v>
      </c>
      <c r="S11" s="88">
        <f t="shared" si="3"/>
        <v>36400</v>
      </c>
      <c r="T11" s="88">
        <f t="shared" si="4"/>
        <v>750</v>
      </c>
      <c r="U11" s="88">
        <f t="shared" si="5"/>
        <v>4950</v>
      </c>
      <c r="V11" s="88"/>
      <c r="W11" s="88"/>
      <c r="Z11" s="14">
        <v>70</v>
      </c>
      <c r="AA11" s="14">
        <v>130</v>
      </c>
    </row>
    <row r="12" spans="1:30" ht="18.75">
      <c r="A12" s="80">
        <v>11</v>
      </c>
      <c r="B12" s="75">
        <f>IF(I11&lt;0,0,I11)+IF(I11&lt;400,500)</f>
        <v>830</v>
      </c>
      <c r="C12" s="75">
        <f t="shared" si="6"/>
        <v>750</v>
      </c>
      <c r="D12" s="37">
        <v>12</v>
      </c>
      <c r="E12" s="75">
        <f>LOOKUP($M12,$M$28:$N$33,$K$28:$K$33)</f>
        <v>100</v>
      </c>
      <c r="F12" s="75">
        <f>LOOKUP($K12,$M$38:$N$43,$K$38:$K$43)</f>
        <v>95</v>
      </c>
      <c r="G12" s="75">
        <f>LOOKUP($D12,$R$28:$S$33,$P$28:$P$33)</f>
        <v>75</v>
      </c>
      <c r="H12" s="75">
        <f>LOOKUP($L12,$R$38:$S$43,$P$38:$P$43)</f>
        <v>130</v>
      </c>
      <c r="I12" s="75">
        <f>B12-(2*G12+2*H12)</f>
        <v>420</v>
      </c>
      <c r="J12" s="75">
        <f>C12-(1*G12+3*H12)</f>
        <v>285</v>
      </c>
      <c r="K12" s="75">
        <v>29</v>
      </c>
      <c r="L12" s="75">
        <v>81</v>
      </c>
      <c r="M12" s="37">
        <v>68</v>
      </c>
      <c r="N12" s="50" t="str">
        <f>IF(OR(I12&lt;0,J12&lt;0),"não","sim")</f>
        <v>sim</v>
      </c>
      <c r="P12" s="88">
        <f t="shared" si="0"/>
        <v>12450</v>
      </c>
      <c r="Q12" s="88">
        <f t="shared" si="1"/>
        <v>15000</v>
      </c>
      <c r="R12" s="88">
        <f t="shared" si="2"/>
        <v>15000</v>
      </c>
      <c r="S12" s="88">
        <f t="shared" si="3"/>
        <v>26600</v>
      </c>
      <c r="T12" s="88">
        <f t="shared" si="4"/>
        <v>750</v>
      </c>
      <c r="U12" s="88">
        <f t="shared" si="5"/>
        <v>5850</v>
      </c>
      <c r="V12" s="88"/>
      <c r="W12" s="88"/>
      <c r="Z12" s="14">
        <v>100</v>
      </c>
      <c r="AA12" s="14">
        <v>95</v>
      </c>
    </row>
    <row r="13" spans="1:30" ht="18.75">
      <c r="A13" s="80">
        <v>12</v>
      </c>
      <c r="B13" s="75">
        <f>IF(I12&lt;0,0,I12)+IF(I12&lt;400,500)</f>
        <v>420</v>
      </c>
      <c r="C13" s="75">
        <f t="shared" si="6"/>
        <v>735</v>
      </c>
      <c r="D13" s="37">
        <v>96</v>
      </c>
      <c r="E13" s="75">
        <f>LOOKUP($M13,$M$28:$N$33,$K$28:$K$33)</f>
        <v>90</v>
      </c>
      <c r="F13" s="75">
        <f>LOOKUP($K13,$M$38:$N$43,$K$38:$K$43)</f>
        <v>80</v>
      </c>
      <c r="G13" s="75">
        <f>LOOKUP($D13,$R$28:$S$33,$P$28:$P$33)</f>
        <v>200</v>
      </c>
      <c r="H13" s="75">
        <f>LOOKUP($L13,$R$38:$S$43,$P$38:$P$43)</f>
        <v>110</v>
      </c>
      <c r="I13" s="75">
        <f>B13-(2*G13+2*H13)</f>
        <v>-200</v>
      </c>
      <c r="J13" s="75">
        <f>C13-(1*G13+3*H13)</f>
        <v>205</v>
      </c>
      <c r="K13" s="75">
        <v>8</v>
      </c>
      <c r="L13" s="75">
        <v>55</v>
      </c>
      <c r="M13" s="37">
        <v>52</v>
      </c>
      <c r="N13" s="50" t="str">
        <f>IF(OR(I13&lt;0,J13&lt;0),"não","sim")</f>
        <v>não</v>
      </c>
      <c r="P13" s="88">
        <f t="shared" si="0"/>
        <v>6300</v>
      </c>
      <c r="Q13" s="88">
        <f t="shared" si="1"/>
        <v>14700</v>
      </c>
      <c r="R13" s="88">
        <f t="shared" si="2"/>
        <v>13500</v>
      </c>
      <c r="S13" s="88">
        <f t="shared" si="3"/>
        <v>22400</v>
      </c>
      <c r="T13" s="88">
        <f t="shared" si="4"/>
        <v>2000</v>
      </c>
      <c r="U13" s="88">
        <f t="shared" si="5"/>
        <v>4950</v>
      </c>
      <c r="V13" s="88"/>
      <c r="W13" s="88"/>
      <c r="Z13" s="14">
        <v>90</v>
      </c>
      <c r="AA13" s="14">
        <v>80</v>
      </c>
    </row>
    <row r="14" spans="1:30" ht="18.75">
      <c r="A14" s="80">
        <v>13</v>
      </c>
      <c r="B14" s="75">
        <f>IF(I13&lt;0,0,I13)+IF(I13&lt;400,500)</f>
        <v>500</v>
      </c>
      <c r="C14" s="75">
        <f t="shared" si="6"/>
        <v>655</v>
      </c>
      <c r="D14" s="37">
        <v>59</v>
      </c>
      <c r="E14" s="75">
        <f>LOOKUP($M14,$M$28:$N$33,$K$28:$K$33)</f>
        <v>90</v>
      </c>
      <c r="F14" s="75">
        <f>LOOKUP($K14,$M$38:$N$43,$K$38:$K$43)</f>
        <v>130</v>
      </c>
      <c r="G14" s="75">
        <f>LOOKUP($D14,$R$28:$S$33,$P$28:$P$33)</f>
        <v>150</v>
      </c>
      <c r="H14" s="75">
        <f>LOOKUP($L14,$R$38:$S$43,$P$38:$P$43)</f>
        <v>90</v>
      </c>
      <c r="I14" s="75">
        <f>B14-(2*G14+2*H14)</f>
        <v>20</v>
      </c>
      <c r="J14" s="75">
        <f>C14-(1*G14+3*H14)</f>
        <v>235</v>
      </c>
      <c r="K14" s="75">
        <v>63</v>
      </c>
      <c r="L14" s="75">
        <v>37</v>
      </c>
      <c r="M14" s="37">
        <v>52</v>
      </c>
      <c r="N14" s="50" t="str">
        <f>IF(OR(I14&lt;0,J14&lt;0),"não","sim")</f>
        <v>sim</v>
      </c>
      <c r="P14" s="88">
        <f t="shared" si="0"/>
        <v>7500</v>
      </c>
      <c r="Q14" s="88">
        <f t="shared" si="1"/>
        <v>13100</v>
      </c>
      <c r="R14" s="88">
        <f t="shared" si="2"/>
        <v>13500</v>
      </c>
      <c r="S14" s="88">
        <f t="shared" si="3"/>
        <v>36400</v>
      </c>
      <c r="T14" s="88">
        <f t="shared" si="4"/>
        <v>1500</v>
      </c>
      <c r="U14" s="88">
        <f t="shared" si="5"/>
        <v>4050</v>
      </c>
      <c r="V14" s="88"/>
      <c r="W14" s="88"/>
      <c r="Z14" s="14">
        <v>90</v>
      </c>
      <c r="AA14" s="14">
        <v>130</v>
      </c>
    </row>
    <row r="15" spans="1:30" ht="18.75">
      <c r="A15" s="80">
        <v>14</v>
      </c>
      <c r="B15" s="75">
        <f>IF(I14&lt;0,0,I14)+IF(I14&lt;400,500)</f>
        <v>520</v>
      </c>
      <c r="C15" s="75">
        <f t="shared" si="6"/>
        <v>685</v>
      </c>
      <c r="D15" s="37">
        <v>14</v>
      </c>
      <c r="E15" s="75">
        <f>LOOKUP($M15,$M$28:$N$33,$K$28:$K$33)</f>
        <v>100</v>
      </c>
      <c r="F15" s="75">
        <f>LOOKUP($K15,$M$38:$N$43,$K$38:$K$43)</f>
        <v>80</v>
      </c>
      <c r="G15" s="75">
        <f>LOOKUP($D15,$R$28:$S$33,$P$28:$P$33)</f>
        <v>75</v>
      </c>
      <c r="H15" s="75">
        <f>LOOKUP($L15,$R$38:$S$43,$P$38:$P$43)</f>
        <v>75</v>
      </c>
      <c r="I15" s="75">
        <f>B15-(2*G15+2*H15)</f>
        <v>220</v>
      </c>
      <c r="J15" s="75">
        <f>C15-(1*G15+3*H15)</f>
        <v>385</v>
      </c>
      <c r="K15" s="75">
        <v>12</v>
      </c>
      <c r="L15" s="75">
        <v>16</v>
      </c>
      <c r="M15" s="37">
        <v>66</v>
      </c>
      <c r="N15" s="50" t="str">
        <f>IF(OR(I15&lt;0,J15&lt;0),"não","sim")</f>
        <v>sim</v>
      </c>
      <c r="P15" s="88">
        <f t="shared" si="0"/>
        <v>7800</v>
      </c>
      <c r="Q15" s="88">
        <f t="shared" si="1"/>
        <v>13700</v>
      </c>
      <c r="R15" s="88">
        <f t="shared" si="2"/>
        <v>15000</v>
      </c>
      <c r="S15" s="88">
        <f t="shared" si="3"/>
        <v>22400</v>
      </c>
      <c r="T15" s="88">
        <f t="shared" si="4"/>
        <v>750</v>
      </c>
      <c r="U15" s="88">
        <f t="shared" si="5"/>
        <v>3375</v>
      </c>
      <c r="V15" s="88"/>
      <c r="W15" s="88"/>
      <c r="Z15" s="14">
        <v>100</v>
      </c>
      <c r="AA15" s="14">
        <v>80</v>
      </c>
    </row>
    <row r="16" spans="1:30" ht="18.75">
      <c r="A16" s="80">
        <v>15</v>
      </c>
      <c r="B16" s="75">
        <f>IF(I15&lt;0,0,I15)+IF(I15&lt;400,500)</f>
        <v>720</v>
      </c>
      <c r="C16" s="75">
        <f t="shared" si="6"/>
        <v>835</v>
      </c>
      <c r="D16" s="37">
        <v>45</v>
      </c>
      <c r="E16" s="75">
        <f>LOOKUP($M16,$M$28:$N$33,$K$28:$K$33)</f>
        <v>100</v>
      </c>
      <c r="F16" s="75">
        <f>LOOKUP($K16,$M$38:$N$43,$K$38:$K$43)</f>
        <v>95</v>
      </c>
      <c r="G16" s="75">
        <f>LOOKUP($D16,$R$28:$S$33,$P$28:$P$33)</f>
        <v>80</v>
      </c>
      <c r="H16" s="75">
        <f>LOOKUP($L16,$R$38:$S$43,$P$38:$P$43)</f>
        <v>90</v>
      </c>
      <c r="I16" s="75">
        <f>B16-(2*G16+2*H16)</f>
        <v>380</v>
      </c>
      <c r="J16" s="75">
        <f>C16-(1*G16+3*H16)</f>
        <v>485</v>
      </c>
      <c r="K16" s="75">
        <v>35</v>
      </c>
      <c r="L16" s="75">
        <v>35</v>
      </c>
      <c r="M16" s="37">
        <v>85</v>
      </c>
      <c r="N16" s="50" t="str">
        <f>IF(OR(I16&lt;0,J16&lt;0),"não","sim")</f>
        <v>sim</v>
      </c>
      <c r="P16" s="88">
        <f t="shared" si="0"/>
        <v>10800</v>
      </c>
      <c r="Q16" s="88">
        <f t="shared" si="1"/>
        <v>16700</v>
      </c>
      <c r="R16" s="88">
        <f t="shared" si="2"/>
        <v>15000</v>
      </c>
      <c r="S16" s="88">
        <f t="shared" si="3"/>
        <v>26600</v>
      </c>
      <c r="T16" s="88">
        <f t="shared" si="4"/>
        <v>800</v>
      </c>
      <c r="U16" s="88">
        <f t="shared" si="5"/>
        <v>4050</v>
      </c>
      <c r="Z16" s="14">
        <v>100</v>
      </c>
      <c r="AA16" s="14">
        <v>95</v>
      </c>
    </row>
    <row r="17" spans="1:27" ht="18.75">
      <c r="A17" s="80">
        <v>16</v>
      </c>
      <c r="B17" s="75">
        <f>IF(I16&lt;0,0,I16)+IF(I16&lt;400,500)</f>
        <v>880</v>
      </c>
      <c r="C17" s="75">
        <f t="shared" si="6"/>
        <v>485</v>
      </c>
      <c r="D17" s="37">
        <v>31</v>
      </c>
      <c r="E17" s="75">
        <f>LOOKUP($M17,$M$28:$N$33,$K$28:$K$33)</f>
        <v>90</v>
      </c>
      <c r="F17" s="75">
        <f>LOOKUP($K17,$M$38:$N$43,$K$38:$K$43)</f>
        <v>130</v>
      </c>
      <c r="G17" s="75">
        <f>LOOKUP($D17,$R$28:$S$33,$P$28:$P$33)</f>
        <v>80</v>
      </c>
      <c r="H17" s="75">
        <f>LOOKUP($L17,$R$38:$S$43,$P$38:$P$43)</f>
        <v>60</v>
      </c>
      <c r="I17" s="75">
        <f>B17-(2*G17+2*H17)</f>
        <v>600</v>
      </c>
      <c r="J17" s="75">
        <f>C17-(1*G17+3*H17)</f>
        <v>225</v>
      </c>
      <c r="K17" s="75">
        <v>79</v>
      </c>
      <c r="L17" s="75">
        <v>5</v>
      </c>
      <c r="M17" s="37">
        <v>45</v>
      </c>
      <c r="N17" s="50" t="str">
        <f>IF(OR(I17&lt;0,J17&lt;0),"não","sim")</f>
        <v>sim</v>
      </c>
      <c r="P17" s="88">
        <f t="shared" si="0"/>
        <v>13200</v>
      </c>
      <c r="Q17" s="88">
        <f t="shared" si="1"/>
        <v>9700</v>
      </c>
      <c r="R17" s="88">
        <f t="shared" si="2"/>
        <v>13500</v>
      </c>
      <c r="S17" s="88">
        <f t="shared" si="3"/>
        <v>36400</v>
      </c>
      <c r="T17" s="88">
        <f t="shared" si="4"/>
        <v>800</v>
      </c>
      <c r="U17" s="88">
        <f t="shared" si="5"/>
        <v>2700</v>
      </c>
      <c r="Z17" s="14">
        <v>90</v>
      </c>
      <c r="AA17" s="14">
        <v>130</v>
      </c>
    </row>
    <row r="18" spans="1:27" ht="18.75">
      <c r="A18" s="80">
        <v>17</v>
      </c>
      <c r="B18" s="75">
        <f>IF(I17&lt;0,0,I17)+IF(I17&lt;400,500)</f>
        <v>600</v>
      </c>
      <c r="C18" s="75">
        <f t="shared" si="6"/>
        <v>675</v>
      </c>
      <c r="D18" s="37">
        <v>43</v>
      </c>
      <c r="E18" s="75">
        <f>LOOKUP($M18,$M$28:$N$33,$K$28:$K$33)</f>
        <v>80</v>
      </c>
      <c r="F18" s="75">
        <f>LOOKUP($K18,$M$38:$N$43,$K$38:$K$43)</f>
        <v>110</v>
      </c>
      <c r="G18" s="75">
        <f>LOOKUP($D18,$R$28:$S$33,$P$28:$P$33)</f>
        <v>80</v>
      </c>
      <c r="H18" s="75">
        <f>LOOKUP($L18,$R$38:$S$43,$P$38:$P$43)</f>
        <v>130</v>
      </c>
      <c r="I18" s="75">
        <f>B18-(2*G18+2*H18)</f>
        <v>180</v>
      </c>
      <c r="J18" s="75">
        <f>C18-(1*G18+3*H18)</f>
        <v>205</v>
      </c>
      <c r="K18" s="75">
        <v>53</v>
      </c>
      <c r="L18" s="75">
        <v>88</v>
      </c>
      <c r="M18" s="37">
        <v>33</v>
      </c>
      <c r="N18" s="50" t="str">
        <f>IF(OR(I18&lt;0,J18&lt;0),"não","sim")</f>
        <v>sim</v>
      </c>
      <c r="P18" s="88">
        <f t="shared" si="0"/>
        <v>9000</v>
      </c>
      <c r="Q18" s="88">
        <f t="shared" si="1"/>
        <v>13500</v>
      </c>
      <c r="R18" s="88">
        <f t="shared" si="2"/>
        <v>12000</v>
      </c>
      <c r="S18" s="88">
        <f t="shared" si="3"/>
        <v>30800</v>
      </c>
      <c r="T18" s="88">
        <f t="shared" si="4"/>
        <v>800</v>
      </c>
      <c r="U18" s="88">
        <f t="shared" si="5"/>
        <v>5850</v>
      </c>
      <c r="Z18" s="14">
        <v>80</v>
      </c>
      <c r="AA18" s="14">
        <v>110</v>
      </c>
    </row>
    <row r="19" spans="1:27" ht="18.75">
      <c r="A19" s="80">
        <v>18</v>
      </c>
      <c r="B19" s="75">
        <f>IF(I18&lt;0,0,I18)+IF(I18&lt;400,500)</f>
        <v>680</v>
      </c>
      <c r="C19" s="75">
        <f t="shared" si="6"/>
        <v>655</v>
      </c>
      <c r="D19" s="37">
        <v>64</v>
      </c>
      <c r="E19" s="75">
        <f>LOOKUP($M19,$M$28:$N$33,$K$28:$K$33)</f>
        <v>100</v>
      </c>
      <c r="F19" s="75">
        <f>LOOKUP($K19,$M$38:$N$43,$K$38:$K$43)</f>
        <v>110</v>
      </c>
      <c r="G19" s="75">
        <f>LOOKUP($D19,$R$28:$S$33,$P$28:$P$33)</f>
        <v>150</v>
      </c>
      <c r="H19" s="75">
        <f>LOOKUP($L19,$R$38:$S$43,$P$38:$P$43)</f>
        <v>90</v>
      </c>
      <c r="I19" s="75">
        <f>B19-(2*G19+2*H19)</f>
        <v>200</v>
      </c>
      <c r="J19" s="75">
        <f>C19-(1*G19+3*H19)</f>
        <v>235</v>
      </c>
      <c r="K19" s="75">
        <v>53</v>
      </c>
      <c r="L19" s="75">
        <v>32</v>
      </c>
      <c r="M19" s="37">
        <v>65</v>
      </c>
      <c r="N19" s="50" t="str">
        <f>IF(OR(I19&lt;0,J19&lt;0),"não","sim")</f>
        <v>sim</v>
      </c>
      <c r="P19" s="88">
        <f t="shared" si="0"/>
        <v>10200</v>
      </c>
      <c r="Q19" s="88">
        <f t="shared" si="1"/>
        <v>13100</v>
      </c>
      <c r="R19" s="88">
        <f t="shared" si="2"/>
        <v>15000</v>
      </c>
      <c r="S19" s="88">
        <f t="shared" si="3"/>
        <v>30800</v>
      </c>
      <c r="T19" s="88">
        <f t="shared" si="4"/>
        <v>1500</v>
      </c>
      <c r="U19" s="88">
        <f t="shared" si="5"/>
        <v>4050</v>
      </c>
      <c r="Z19" s="14">
        <v>100</v>
      </c>
      <c r="AA19" s="14">
        <v>110</v>
      </c>
    </row>
    <row r="20" spans="1:27" ht="18.75">
      <c r="A20" s="80">
        <v>19</v>
      </c>
      <c r="B20" s="75">
        <f>IF(I19&lt;0,0,I19)+IF(I19&lt;400,500)</f>
        <v>700</v>
      </c>
      <c r="C20" s="75">
        <f t="shared" si="6"/>
        <v>685</v>
      </c>
      <c r="D20" s="37">
        <v>64</v>
      </c>
      <c r="E20" s="75">
        <f>LOOKUP($M20,$M$28:$N$33,$K$28:$K$33)</f>
        <v>80</v>
      </c>
      <c r="F20" s="75">
        <f>LOOKUP($K20,$M$38:$N$43,$K$38:$K$43)</f>
        <v>140</v>
      </c>
      <c r="G20" s="75">
        <f>LOOKUP($D20,$R$28:$S$33,$P$28:$P$33)</f>
        <v>150</v>
      </c>
      <c r="H20" s="75">
        <f>LOOKUP($L20,$R$38:$S$43,$P$38:$P$43)</f>
        <v>130</v>
      </c>
      <c r="I20" s="75">
        <f>B20-(2*G20+2*H20)</f>
        <v>140</v>
      </c>
      <c r="J20" s="75">
        <f>C20-(1*G20+3*H20)</f>
        <v>145</v>
      </c>
      <c r="K20" s="75">
        <v>95</v>
      </c>
      <c r="L20" s="75">
        <v>89</v>
      </c>
      <c r="M20" s="37">
        <v>31</v>
      </c>
      <c r="N20" s="50" t="str">
        <f>IF(OR(I20&lt;0,J20&lt;0),"não","sim")</f>
        <v>sim</v>
      </c>
      <c r="P20" s="88">
        <f t="shared" si="0"/>
        <v>10500</v>
      </c>
      <c r="Q20" s="88">
        <f t="shared" si="1"/>
        <v>13700</v>
      </c>
      <c r="R20" s="88">
        <f t="shared" si="2"/>
        <v>12000</v>
      </c>
      <c r="S20" s="88">
        <f t="shared" si="3"/>
        <v>39200</v>
      </c>
      <c r="T20" s="88">
        <f t="shared" si="4"/>
        <v>1500</v>
      </c>
      <c r="U20" s="88">
        <f t="shared" si="5"/>
        <v>5850</v>
      </c>
      <c r="Z20" s="14">
        <v>80</v>
      </c>
      <c r="AA20" s="14">
        <v>140</v>
      </c>
    </row>
    <row r="21" spans="1:27" ht="18.75">
      <c r="A21" s="66">
        <v>20</v>
      </c>
      <c r="B21" s="75">
        <f>IF(I20&lt;0,0,I20)+IF(I20&lt;400,500)</f>
        <v>640</v>
      </c>
      <c r="C21" s="75">
        <f t="shared" si="6"/>
        <v>595</v>
      </c>
      <c r="D21" s="73">
        <v>84</v>
      </c>
      <c r="E21" s="76">
        <f>LOOKUP($M21,$M$28:$N$33,$K$28:$K$33)</f>
        <v>120</v>
      </c>
      <c r="F21" s="76">
        <f>LOOKUP($K21,$M$38:$N$43,$K$38:$K$43)</f>
        <v>130</v>
      </c>
      <c r="G21" s="76">
        <f>LOOKUP($D21,$R$28:$S$33,$P$28:$P$33)</f>
        <v>180</v>
      </c>
      <c r="H21" s="76">
        <f>LOOKUP($L21,$R$38:$S$43,$P$38:$P$43)</f>
        <v>110</v>
      </c>
      <c r="I21" s="76">
        <f>B21-(2*G21+2*H21)</f>
        <v>60</v>
      </c>
      <c r="J21" s="76">
        <f>C21-(1*G21+3*H21)</f>
        <v>85</v>
      </c>
      <c r="K21" s="76">
        <v>69</v>
      </c>
      <c r="L21" s="76">
        <v>75</v>
      </c>
      <c r="M21" s="73">
        <v>93</v>
      </c>
      <c r="N21" s="50" t="str">
        <f>IF(OR(I21&lt;0,J21&lt;0),"não","sim")</f>
        <v>sim</v>
      </c>
      <c r="P21" s="88">
        <f t="shared" si="0"/>
        <v>9600</v>
      </c>
      <c r="Q21" s="88">
        <f t="shared" si="1"/>
        <v>11900</v>
      </c>
      <c r="R21" s="88">
        <f t="shared" si="2"/>
        <v>18000</v>
      </c>
      <c r="S21" s="88">
        <f t="shared" si="3"/>
        <v>36400</v>
      </c>
      <c r="T21" s="88">
        <f t="shared" si="4"/>
        <v>1800</v>
      </c>
      <c r="U21" s="88">
        <f t="shared" si="5"/>
        <v>4950</v>
      </c>
      <c r="Z21" s="14">
        <v>120</v>
      </c>
      <c r="AA21" s="14">
        <v>130</v>
      </c>
    </row>
    <row r="22" spans="1:27" ht="26.25" customHeight="1">
      <c r="A22" s="66"/>
      <c r="B22" s="86"/>
      <c r="C22" s="87"/>
      <c r="D22" s="68"/>
      <c r="E22" s="67"/>
      <c r="F22" s="67"/>
      <c r="G22" s="67"/>
      <c r="H22" s="67"/>
      <c r="I22" s="67"/>
      <c r="J22" s="67"/>
      <c r="K22" s="67"/>
      <c r="L22" s="67"/>
      <c r="M22" s="68"/>
      <c r="N22" s="69">
        <f>COUNTIF(N2:N21,"sim")</f>
        <v>18</v>
      </c>
      <c r="P22" s="14">
        <f>SUM(P2:P21)</f>
        <v>202350</v>
      </c>
      <c r="Q22">
        <f>SUM(Q2:Q21)</f>
        <v>257700</v>
      </c>
      <c r="R22">
        <f>SUM(R2:R21)</f>
        <v>280500</v>
      </c>
      <c r="S22">
        <f>SUM(S2:S21)</f>
        <v>644000</v>
      </c>
      <c r="T22">
        <f>SUM(T2:T21)</f>
        <v>21300</v>
      </c>
      <c r="U22">
        <f>SUM(U2:U21)</f>
        <v>98550</v>
      </c>
      <c r="Z22" s="91">
        <f>SUM(Z2:Z21)</f>
        <v>1870</v>
      </c>
      <c r="AA22" s="91">
        <f>SUM(AA2:AA21)</f>
        <v>2300</v>
      </c>
    </row>
    <row r="23" spans="1:27">
      <c r="A23" s="81"/>
      <c r="D23" s="14"/>
      <c r="E23" s="13"/>
      <c r="F23" s="13"/>
      <c r="G23" s="13"/>
      <c r="H23" s="13"/>
      <c r="I23" s="13"/>
      <c r="J23" s="13"/>
      <c r="K23" s="13"/>
      <c r="L23" s="13"/>
      <c r="M23" s="14"/>
      <c r="N23" s="14"/>
    </row>
    <row r="25" spans="1:27" ht="31.5" customHeight="1">
      <c r="A25" s="22" t="s">
        <v>0</v>
      </c>
      <c r="B25" s="23"/>
      <c r="C25" s="23"/>
      <c r="D25" s="24"/>
      <c r="F25" s="28" t="s">
        <v>1</v>
      </c>
      <c r="G25" s="29"/>
      <c r="H25" s="29"/>
      <c r="I25" s="30"/>
      <c r="K25" s="43" t="s">
        <v>25</v>
      </c>
      <c r="L25" s="44"/>
      <c r="M25" s="44"/>
      <c r="N25" s="45"/>
      <c r="P25" s="43" t="s">
        <v>26</v>
      </c>
      <c r="Q25" s="44"/>
      <c r="R25" s="44"/>
      <c r="S25" s="45"/>
    </row>
    <row r="26" spans="1:27" ht="21" customHeight="1">
      <c r="A26" s="25" t="s">
        <v>3</v>
      </c>
      <c r="B26" s="26"/>
      <c r="C26" s="27" t="s">
        <v>4</v>
      </c>
      <c r="D26" s="26"/>
      <c r="F26" s="25" t="s">
        <v>3</v>
      </c>
      <c r="G26" s="26"/>
      <c r="H26" s="27" t="s">
        <v>4</v>
      </c>
      <c r="I26" s="26"/>
      <c r="K26" s="40" t="s">
        <v>3</v>
      </c>
      <c r="L26" s="41"/>
      <c r="M26" s="41"/>
      <c r="N26" s="42"/>
      <c r="P26" s="40" t="s">
        <v>3</v>
      </c>
      <c r="Q26" s="41"/>
      <c r="R26" s="41"/>
      <c r="S26" s="42"/>
    </row>
    <row r="27" spans="1:27" ht="41.25">
      <c r="A27" s="17" t="s">
        <v>6</v>
      </c>
      <c r="B27" s="18" t="s">
        <v>7</v>
      </c>
      <c r="C27" s="18" t="s">
        <v>6</v>
      </c>
      <c r="D27" s="18" t="s">
        <v>7</v>
      </c>
      <c r="F27" s="17" t="s">
        <v>8</v>
      </c>
      <c r="G27" s="18" t="s">
        <v>7</v>
      </c>
      <c r="H27" s="18" t="s">
        <v>8</v>
      </c>
      <c r="I27" s="18" t="s">
        <v>7</v>
      </c>
      <c r="K27" s="17" t="s">
        <v>6</v>
      </c>
      <c r="L27" s="17" t="s">
        <v>27</v>
      </c>
      <c r="M27" s="17" t="s">
        <v>28</v>
      </c>
      <c r="N27" s="17" t="s">
        <v>29</v>
      </c>
      <c r="P27" s="17" t="s">
        <v>8</v>
      </c>
      <c r="Q27" s="18" t="s">
        <v>7</v>
      </c>
      <c r="R27" s="16" t="s">
        <v>28</v>
      </c>
      <c r="S27" s="47" t="s">
        <v>29</v>
      </c>
    </row>
    <row r="28" spans="1:27" ht="21">
      <c r="A28" s="19">
        <v>70</v>
      </c>
      <c r="B28" s="20">
        <v>0.1</v>
      </c>
      <c r="C28" s="21">
        <v>80</v>
      </c>
      <c r="D28" s="20">
        <v>0.15</v>
      </c>
      <c r="F28" s="19">
        <v>60</v>
      </c>
      <c r="G28" s="20">
        <v>0.1</v>
      </c>
      <c r="H28" s="21">
        <v>60</v>
      </c>
      <c r="I28" s="20">
        <v>0.1</v>
      </c>
      <c r="K28" s="19">
        <v>70</v>
      </c>
      <c r="L28" s="19">
        <v>0.1</v>
      </c>
      <c r="M28" s="19">
        <v>1</v>
      </c>
      <c r="N28" s="19">
        <v>10</v>
      </c>
      <c r="P28" s="17">
        <v>60</v>
      </c>
      <c r="Q28" s="20">
        <v>0.1</v>
      </c>
      <c r="R28" s="36">
        <v>1</v>
      </c>
      <c r="S28" s="50">
        <v>10</v>
      </c>
    </row>
    <row r="29" spans="1:27" ht="21">
      <c r="A29" s="19">
        <v>80</v>
      </c>
      <c r="B29" s="20">
        <v>0.25</v>
      </c>
      <c r="C29" s="21">
        <v>95</v>
      </c>
      <c r="D29" s="20">
        <v>0.2</v>
      </c>
      <c r="F29" s="19">
        <v>75</v>
      </c>
      <c r="G29" s="20">
        <v>0.2</v>
      </c>
      <c r="H29" s="21">
        <v>75</v>
      </c>
      <c r="I29" s="20">
        <v>0.2</v>
      </c>
      <c r="K29" s="19">
        <v>80</v>
      </c>
      <c r="L29" s="19">
        <v>0.25</v>
      </c>
      <c r="M29" s="19">
        <v>11</v>
      </c>
      <c r="N29" s="19">
        <f>L29*100+N28</f>
        <v>35</v>
      </c>
      <c r="P29" s="17">
        <v>75</v>
      </c>
      <c r="Q29" s="20">
        <v>0.2</v>
      </c>
      <c r="R29" s="36">
        <v>11</v>
      </c>
      <c r="S29" s="50">
        <f>Q29*100+S28</f>
        <v>30</v>
      </c>
    </row>
    <row r="30" spans="1:27" ht="21">
      <c r="A30" s="19">
        <v>90</v>
      </c>
      <c r="B30" s="20">
        <v>0.2</v>
      </c>
      <c r="C30" s="21">
        <v>110</v>
      </c>
      <c r="D30" s="20">
        <v>0.25</v>
      </c>
      <c r="F30" s="19">
        <v>80</v>
      </c>
      <c r="G30" s="20">
        <v>0.25</v>
      </c>
      <c r="H30" s="21">
        <v>90</v>
      </c>
      <c r="I30" s="20">
        <v>0.2</v>
      </c>
      <c r="K30" s="19">
        <v>90</v>
      </c>
      <c r="L30" s="19">
        <v>0.2</v>
      </c>
      <c r="M30" s="19">
        <v>36</v>
      </c>
      <c r="N30" s="19">
        <f>L30*100+N29</f>
        <v>55</v>
      </c>
      <c r="P30" s="17">
        <v>80</v>
      </c>
      <c r="Q30" s="20">
        <v>0.25</v>
      </c>
      <c r="R30" s="36">
        <v>31</v>
      </c>
      <c r="S30" s="50">
        <f>Q30*100+S29</f>
        <v>55</v>
      </c>
    </row>
    <row r="31" spans="1:27" ht="21">
      <c r="A31" s="19">
        <v>100</v>
      </c>
      <c r="B31" s="20">
        <v>0.3</v>
      </c>
      <c r="C31" s="21">
        <v>130</v>
      </c>
      <c r="D31" s="20">
        <v>0.3</v>
      </c>
      <c r="F31" s="19">
        <v>150</v>
      </c>
      <c r="G31" s="20">
        <v>0.25</v>
      </c>
      <c r="H31" s="21">
        <v>110</v>
      </c>
      <c r="I31" s="20">
        <v>0.3</v>
      </c>
      <c r="K31" s="19">
        <v>100</v>
      </c>
      <c r="L31" s="19">
        <v>0.3</v>
      </c>
      <c r="M31" s="19">
        <v>56</v>
      </c>
      <c r="N31" s="19">
        <f>L31*100+N30</f>
        <v>85</v>
      </c>
      <c r="P31" s="17">
        <v>150</v>
      </c>
      <c r="Q31" s="20">
        <v>0.25</v>
      </c>
      <c r="R31" s="36">
        <v>56</v>
      </c>
      <c r="S31" s="50">
        <f>Q31*100+S30</f>
        <v>80</v>
      </c>
    </row>
    <row r="32" spans="1:27" ht="21">
      <c r="A32" s="19">
        <v>120</v>
      </c>
      <c r="B32" s="20">
        <v>0.1</v>
      </c>
      <c r="C32" s="21">
        <v>140</v>
      </c>
      <c r="D32" s="20">
        <v>0.05</v>
      </c>
      <c r="F32" s="19">
        <v>180</v>
      </c>
      <c r="G32" s="20">
        <v>0.1</v>
      </c>
      <c r="H32" s="21">
        <v>130</v>
      </c>
      <c r="I32" s="20">
        <v>0.1</v>
      </c>
      <c r="K32" s="19">
        <v>120</v>
      </c>
      <c r="L32" s="19">
        <v>0.1</v>
      </c>
      <c r="M32" s="19">
        <v>86</v>
      </c>
      <c r="N32" s="19">
        <f>L32*100+N31</f>
        <v>95</v>
      </c>
      <c r="P32" s="17">
        <v>180</v>
      </c>
      <c r="Q32" s="20">
        <v>0.1</v>
      </c>
      <c r="R32" s="36">
        <v>81</v>
      </c>
      <c r="S32" s="50">
        <f>Q32*100+S31</f>
        <v>90</v>
      </c>
    </row>
    <row r="33" spans="1:19" ht="21">
      <c r="A33" s="19">
        <v>130</v>
      </c>
      <c r="B33" s="20">
        <v>0.05</v>
      </c>
      <c r="C33" s="21">
        <v>160</v>
      </c>
      <c r="D33" s="20">
        <v>0.05</v>
      </c>
      <c r="F33" s="19">
        <v>200</v>
      </c>
      <c r="G33" s="20">
        <v>0.1</v>
      </c>
      <c r="H33" s="21">
        <v>170</v>
      </c>
      <c r="I33" s="20">
        <v>0.1</v>
      </c>
      <c r="K33" s="19">
        <v>130</v>
      </c>
      <c r="L33" s="19">
        <v>0.05</v>
      </c>
      <c r="M33" s="19">
        <v>96</v>
      </c>
      <c r="N33" s="19">
        <f>L33*100+N32</f>
        <v>100</v>
      </c>
      <c r="P33" s="17">
        <v>200</v>
      </c>
      <c r="Q33" s="20">
        <v>0.1</v>
      </c>
      <c r="R33" s="36">
        <v>91</v>
      </c>
      <c r="S33" s="49">
        <f>Q33*100+S32</f>
        <v>100</v>
      </c>
    </row>
    <row r="35" spans="1:19" ht="23.25">
      <c r="A35" s="57" t="s">
        <v>30</v>
      </c>
      <c r="B35" s="57"/>
      <c r="C35" s="57"/>
      <c r="D35" s="57"/>
      <c r="E35" s="57"/>
      <c r="F35" s="57"/>
      <c r="G35" s="57"/>
      <c r="H35" s="57"/>
      <c r="I35" s="57"/>
      <c r="K35" s="43" t="s">
        <v>31</v>
      </c>
      <c r="L35" s="44"/>
      <c r="M35" s="44"/>
      <c r="N35" s="45"/>
      <c r="P35" s="43" t="s">
        <v>32</v>
      </c>
      <c r="Q35" s="44"/>
      <c r="R35" s="44"/>
      <c r="S35" s="45"/>
    </row>
    <row r="36" spans="1:19" ht="21">
      <c r="A36" s="57"/>
      <c r="B36" s="57"/>
      <c r="C36" s="57"/>
      <c r="D36" s="57"/>
      <c r="E36" s="57"/>
      <c r="F36" s="57"/>
      <c r="G36" s="57"/>
      <c r="H36" s="57"/>
      <c r="I36" s="57"/>
      <c r="K36" s="53" t="s">
        <v>4</v>
      </c>
      <c r="L36" s="54"/>
      <c r="M36" s="54"/>
      <c r="N36" s="55"/>
      <c r="P36" s="38" t="s">
        <v>4</v>
      </c>
      <c r="Q36" s="82"/>
      <c r="R36" s="41"/>
      <c r="S36" s="42"/>
    </row>
    <row r="37" spans="1:19" ht="21">
      <c r="A37" s="57"/>
      <c r="B37" s="57"/>
      <c r="C37" s="57"/>
      <c r="D37" s="57"/>
      <c r="E37" s="57"/>
      <c r="F37" s="57"/>
      <c r="G37" s="57"/>
      <c r="H37" s="57"/>
      <c r="I37" s="57"/>
      <c r="K37" s="31" t="s">
        <v>6</v>
      </c>
      <c r="L37" s="16" t="s">
        <v>7</v>
      </c>
      <c r="M37" s="16" t="s">
        <v>28</v>
      </c>
      <c r="N37" s="47" t="s">
        <v>29</v>
      </c>
      <c r="P37" s="51" t="s">
        <v>8</v>
      </c>
      <c r="Q37" s="52" t="s">
        <v>7</v>
      </c>
      <c r="R37" s="16" t="s">
        <v>28</v>
      </c>
      <c r="S37" s="47" t="s">
        <v>29</v>
      </c>
    </row>
    <row r="38" spans="1:19" ht="21">
      <c r="A38" s="57"/>
      <c r="B38" s="57"/>
      <c r="C38" s="57"/>
      <c r="D38" s="57"/>
      <c r="E38" s="57"/>
      <c r="F38" s="57"/>
      <c r="G38" s="57"/>
      <c r="H38" s="57"/>
      <c r="I38" s="57"/>
      <c r="K38" s="32">
        <v>80</v>
      </c>
      <c r="L38" s="33">
        <v>0.15</v>
      </c>
      <c r="M38" s="36">
        <v>1</v>
      </c>
      <c r="N38" s="83">
        <v>15</v>
      </c>
      <c r="P38" s="31">
        <v>60</v>
      </c>
      <c r="Q38" s="33">
        <v>0.1</v>
      </c>
      <c r="R38" s="36">
        <v>1</v>
      </c>
      <c r="S38" s="50">
        <v>10</v>
      </c>
    </row>
    <row r="39" spans="1:19" ht="21">
      <c r="K39" s="32">
        <v>95</v>
      </c>
      <c r="L39" s="33">
        <v>0.2</v>
      </c>
      <c r="M39" s="36">
        <v>16</v>
      </c>
      <c r="N39" s="83">
        <f>L39*100+N38</f>
        <v>35</v>
      </c>
      <c r="P39" s="31">
        <v>75</v>
      </c>
      <c r="Q39" s="33">
        <v>0.2</v>
      </c>
      <c r="R39" s="36">
        <v>11</v>
      </c>
      <c r="S39" s="50">
        <f>Q39*100+S38</f>
        <v>30</v>
      </c>
    </row>
    <row r="40" spans="1:19" ht="21">
      <c r="B40" t="s">
        <v>33</v>
      </c>
      <c r="K40" s="32">
        <v>110</v>
      </c>
      <c r="L40" s="33">
        <v>0.25</v>
      </c>
      <c r="M40" s="36">
        <v>36</v>
      </c>
      <c r="N40" s="83">
        <f>L40*100+N39</f>
        <v>60</v>
      </c>
      <c r="P40" s="31">
        <v>90</v>
      </c>
      <c r="Q40" s="33">
        <v>0.2</v>
      </c>
      <c r="R40" s="36">
        <v>31</v>
      </c>
      <c r="S40" s="50">
        <f>Q40*100+S39</f>
        <v>50</v>
      </c>
    </row>
    <row r="41" spans="1:19" ht="21">
      <c r="B41" s="13" t="s">
        <v>34</v>
      </c>
      <c r="K41" s="32">
        <v>130</v>
      </c>
      <c r="L41" s="33">
        <v>0.3</v>
      </c>
      <c r="M41" s="36">
        <v>61</v>
      </c>
      <c r="N41" s="83">
        <f>L41*100+N40</f>
        <v>90</v>
      </c>
      <c r="P41" s="31">
        <v>110</v>
      </c>
      <c r="Q41" s="33">
        <v>0.3</v>
      </c>
      <c r="R41" s="36">
        <v>51</v>
      </c>
      <c r="S41" s="50">
        <f>Q41*100+S40</f>
        <v>80</v>
      </c>
    </row>
    <row r="42" spans="1:19" ht="21">
      <c r="K42" s="32">
        <v>140</v>
      </c>
      <c r="L42" s="33">
        <v>0.05</v>
      </c>
      <c r="M42" s="36">
        <v>91</v>
      </c>
      <c r="N42" s="83">
        <f>L42*100+N41</f>
        <v>95</v>
      </c>
      <c r="P42" s="31">
        <v>130</v>
      </c>
      <c r="Q42" s="33">
        <v>0.1</v>
      </c>
      <c r="R42" s="36">
        <v>81</v>
      </c>
      <c r="S42" s="50">
        <f>Q42*100+S41</f>
        <v>90</v>
      </c>
    </row>
    <row r="43" spans="1:19" ht="21">
      <c r="A43" s="90" t="s">
        <v>48</v>
      </c>
      <c r="B43" s="90"/>
      <c r="C43" s="90"/>
      <c r="D43" s="90"/>
      <c r="E43" s="90"/>
      <c r="F43" s="90"/>
      <c r="G43" s="89"/>
      <c r="H43" s="89"/>
      <c r="I43" s="89"/>
      <c r="K43" s="34">
        <v>160</v>
      </c>
      <c r="L43" s="35">
        <v>0.05</v>
      </c>
      <c r="M43" s="36">
        <v>96</v>
      </c>
      <c r="N43" s="84">
        <f>L43*100+N42</f>
        <v>100</v>
      </c>
      <c r="P43" s="56">
        <v>170</v>
      </c>
      <c r="Q43" s="35">
        <v>0.1</v>
      </c>
      <c r="R43" s="36">
        <v>91</v>
      </c>
      <c r="S43" s="49">
        <f>Q43*100+S42</f>
        <v>100</v>
      </c>
    </row>
    <row r="44" spans="1:19">
      <c r="A44" s="90"/>
      <c r="B44" s="90"/>
      <c r="C44" s="90"/>
      <c r="D44" s="90"/>
      <c r="E44" s="90"/>
      <c r="F44" s="90"/>
      <c r="G44" s="89"/>
      <c r="H44" s="89"/>
      <c r="I44" s="89"/>
    </row>
    <row r="45" spans="1:19">
      <c r="A45" s="90"/>
      <c r="B45" s="90"/>
      <c r="C45" s="90"/>
      <c r="D45" s="90"/>
      <c r="E45" s="90"/>
      <c r="F45" s="90"/>
      <c r="G45" s="89"/>
      <c r="H45" s="89"/>
      <c r="I45" s="89"/>
    </row>
    <row r="46" spans="1:19">
      <c r="A46" s="90"/>
      <c r="B46" s="90"/>
      <c r="C46" s="90"/>
      <c r="D46" s="90"/>
      <c r="E46" s="90"/>
      <c r="F46" s="90"/>
      <c r="G46" s="89"/>
      <c r="H46" s="89"/>
      <c r="I46" s="89"/>
    </row>
    <row r="47" spans="1:19">
      <c r="A47" s="90"/>
      <c r="B47" s="90"/>
      <c r="C47" s="90"/>
      <c r="D47" s="90"/>
      <c r="E47" s="90"/>
      <c r="F47" s="90"/>
      <c r="G47" s="89"/>
      <c r="H47" s="89"/>
      <c r="I47" s="89"/>
    </row>
    <row r="48" spans="1:19">
      <c r="A48" s="90"/>
      <c r="B48" s="90"/>
      <c r="C48" s="90"/>
      <c r="D48" s="90"/>
      <c r="E48" s="90"/>
      <c r="F48" s="90"/>
      <c r="G48" s="89"/>
      <c r="H48" s="90" t="s">
        <v>49</v>
      </c>
      <c r="I48" s="90"/>
      <c r="J48" s="90"/>
      <c r="K48" s="90"/>
      <c r="L48" s="90"/>
    </row>
    <row r="49" spans="1:12">
      <c r="A49" s="90"/>
      <c r="B49" s="90"/>
      <c r="C49" s="90"/>
      <c r="D49" s="90"/>
      <c r="E49" s="90"/>
      <c r="F49" s="90"/>
      <c r="G49" s="89"/>
      <c r="H49" s="90"/>
      <c r="I49" s="90"/>
      <c r="J49" s="90"/>
      <c r="K49" s="90"/>
      <c r="L49" s="90"/>
    </row>
    <row r="50" spans="1:12">
      <c r="A50" s="90"/>
      <c r="B50" s="90"/>
      <c r="C50" s="90"/>
      <c r="D50" s="90"/>
      <c r="E50" s="90"/>
      <c r="F50" s="90"/>
      <c r="G50" s="89"/>
      <c r="H50" s="90"/>
      <c r="I50" s="90"/>
      <c r="J50" s="90"/>
      <c r="K50" s="90"/>
      <c r="L50" s="90"/>
    </row>
    <row r="51" spans="1:12">
      <c r="A51" s="90"/>
      <c r="B51" s="90"/>
      <c r="C51" s="90"/>
      <c r="D51" s="90"/>
      <c r="E51" s="90"/>
      <c r="F51" s="90"/>
      <c r="G51" s="89"/>
      <c r="H51" s="89"/>
      <c r="I51" s="89"/>
    </row>
    <row r="52" spans="1:12">
      <c r="A52" s="90"/>
      <c r="B52" s="90"/>
      <c r="C52" s="90"/>
      <c r="D52" s="90"/>
      <c r="E52" s="90"/>
      <c r="F52" s="90"/>
      <c r="G52" s="89"/>
      <c r="H52" s="89"/>
      <c r="I52" s="89"/>
    </row>
    <row r="53" spans="1:12">
      <c r="A53" s="89"/>
      <c r="B53" s="89"/>
      <c r="C53" s="89"/>
      <c r="D53" s="89"/>
      <c r="E53" s="89"/>
      <c r="F53" s="89"/>
      <c r="G53" s="89"/>
      <c r="H53" s="89"/>
      <c r="I53" s="89"/>
    </row>
    <row r="54" spans="1:12">
      <c r="A54" s="89"/>
      <c r="B54" s="89"/>
      <c r="C54" s="89"/>
      <c r="D54" s="89"/>
      <c r="E54" s="89"/>
      <c r="F54" s="89"/>
      <c r="G54" s="89"/>
      <c r="H54" s="89"/>
      <c r="I54" s="89"/>
    </row>
    <row r="55" spans="1:12">
      <c r="A55" s="89"/>
      <c r="B55" s="89"/>
      <c r="C55" s="89"/>
      <c r="D55" s="89"/>
      <c r="E55" s="89"/>
      <c r="F55" s="89"/>
      <c r="G55" s="89"/>
      <c r="H55" s="89"/>
      <c r="I55" s="89"/>
    </row>
    <row r="56" spans="1:12">
      <c r="A56" s="89"/>
      <c r="B56" s="89"/>
      <c r="C56" s="89"/>
      <c r="D56" s="89"/>
      <c r="E56" s="89"/>
      <c r="F56" s="89"/>
      <c r="G56" s="89"/>
      <c r="H56" s="89"/>
      <c r="I56" s="89"/>
    </row>
  </sheetData>
  <mergeCells count="17">
    <mergeCell ref="A43:F52"/>
    <mergeCell ref="H48:L50"/>
    <mergeCell ref="A35:I38"/>
    <mergeCell ref="K35:N35"/>
    <mergeCell ref="P35:S35"/>
    <mergeCell ref="K36:N36"/>
    <mergeCell ref="P36:S36"/>
    <mergeCell ref="A25:D25"/>
    <mergeCell ref="F25:I25"/>
    <mergeCell ref="K25:N25"/>
    <mergeCell ref="P25:S25"/>
    <mergeCell ref="A26:B26"/>
    <mergeCell ref="C26:D26"/>
    <mergeCell ref="F26:G26"/>
    <mergeCell ref="H26:I26"/>
    <mergeCell ref="K26:N26"/>
    <mergeCell ref="P26:S26"/>
  </mergeCells>
  <conditionalFormatting sqref="N2:N21">
    <cfRule type="cellIs" dxfId="1" priority="2" operator="equal">
      <formula>"sim"</formula>
    </cfRule>
  </conditionalFormatting>
  <conditionalFormatting sqref="N2:N21">
    <cfRule type="cellIs" dxfId="0" priority="1" operator="equal">
      <formula>"não"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CF7D-4011-4379-8A50-E4EF72F26FD5}">
  <dimension ref="A1:Z22"/>
  <sheetViews>
    <sheetView workbookViewId="0"/>
  </sheetViews>
  <sheetFormatPr defaultRowHeight="15"/>
  <cols>
    <col min="4" max="4" width="16.28515625" customWidth="1"/>
    <col min="5" max="6" width="11.85546875" bestFit="1" customWidth="1"/>
    <col min="8" max="8" width="13" customWidth="1"/>
    <col min="9" max="9" width="11.85546875" bestFit="1" customWidth="1"/>
    <col min="10" max="10" width="12" bestFit="1" customWidth="1"/>
    <col min="12" max="13" width="11.85546875" bestFit="1" customWidth="1"/>
  </cols>
  <sheetData>
    <row r="1" spans="1:26">
      <c r="A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L1" t="s">
        <v>57</v>
      </c>
      <c r="M1" t="s">
        <v>58</v>
      </c>
    </row>
    <row r="2" spans="1:26">
      <c r="A2" s="15">
        <f ca="1">RANDBETWEEN(1,100)</f>
        <v>81</v>
      </c>
      <c r="D2">
        <v>1</v>
      </c>
      <c r="E2">
        <v>2</v>
      </c>
      <c r="F2">
        <v>1</v>
      </c>
      <c r="I2">
        <v>2</v>
      </c>
      <c r="J2">
        <v>3</v>
      </c>
    </row>
    <row r="3" spans="1:26">
      <c r="A3" s="15">
        <f ca="1">RANDBETWEEN(1,100)</f>
        <v>48</v>
      </c>
      <c r="D3" s="74">
        <v>180</v>
      </c>
      <c r="E3">
        <f>D3*2</f>
        <v>360</v>
      </c>
      <c r="F3" s="74">
        <v>180</v>
      </c>
      <c r="H3">
        <v>75</v>
      </c>
      <c r="I3">
        <f>H3*2</f>
        <v>150</v>
      </c>
      <c r="J3">
        <f>H3*3</f>
        <v>225</v>
      </c>
      <c r="L3">
        <f>E3+I3</f>
        <v>510</v>
      </c>
      <c r="M3">
        <f>F3+J3</f>
        <v>405</v>
      </c>
    </row>
    <row r="4" spans="1:26">
      <c r="A4" s="15">
        <f ca="1">RANDBETWEEN(1,100)</f>
        <v>88</v>
      </c>
      <c r="D4" s="75">
        <v>80</v>
      </c>
      <c r="E4">
        <f>D4*2</f>
        <v>160</v>
      </c>
      <c r="F4" s="75">
        <v>80</v>
      </c>
      <c r="H4">
        <v>110</v>
      </c>
      <c r="I4">
        <f>H4*2</f>
        <v>220</v>
      </c>
      <c r="J4">
        <f>H4*3</f>
        <v>330</v>
      </c>
      <c r="L4">
        <f>E4+I4</f>
        <v>380</v>
      </c>
      <c r="M4">
        <f>F4+J4</f>
        <v>410</v>
      </c>
    </row>
    <row r="5" spans="1:26">
      <c r="A5" s="15">
        <f ca="1">RANDBETWEEN(1,100)</f>
        <v>11</v>
      </c>
      <c r="D5" s="75">
        <v>75</v>
      </c>
      <c r="E5">
        <f>D5*2</f>
        <v>150</v>
      </c>
      <c r="F5" s="75">
        <v>75</v>
      </c>
      <c r="H5">
        <v>110</v>
      </c>
      <c r="I5">
        <f>H5*2</f>
        <v>220</v>
      </c>
      <c r="J5">
        <f>H5*3</f>
        <v>330</v>
      </c>
      <c r="L5">
        <f>E5+I5</f>
        <v>370</v>
      </c>
      <c r="M5">
        <f>F5+J5</f>
        <v>405</v>
      </c>
      <c r="O5" s="85" t="s">
        <v>59</v>
      </c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>
      <c r="A6" s="15">
        <f ca="1">RANDBETWEEN(1,100)</f>
        <v>41</v>
      </c>
      <c r="D6" s="75">
        <v>75</v>
      </c>
      <c r="E6">
        <f>D6*2</f>
        <v>150</v>
      </c>
      <c r="F6" s="75">
        <v>75</v>
      </c>
      <c r="H6">
        <v>130</v>
      </c>
      <c r="I6">
        <f>H6*2</f>
        <v>260</v>
      </c>
      <c r="J6">
        <f>H6*3</f>
        <v>390</v>
      </c>
      <c r="L6">
        <f>E6+I6</f>
        <v>410</v>
      </c>
      <c r="M6">
        <f>F6+J6</f>
        <v>465</v>
      </c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1:26">
      <c r="A7" s="15">
        <f ca="1">RANDBETWEEN(1,100)</f>
        <v>66</v>
      </c>
      <c r="D7" s="75">
        <v>150</v>
      </c>
      <c r="E7">
        <f>D7*2</f>
        <v>300</v>
      </c>
      <c r="F7" s="75">
        <v>150</v>
      </c>
      <c r="H7">
        <v>170</v>
      </c>
      <c r="I7">
        <f>H7*2</f>
        <v>340</v>
      </c>
      <c r="J7">
        <f>H7*3</f>
        <v>510</v>
      </c>
      <c r="L7">
        <f>E7+I7</f>
        <v>640</v>
      </c>
      <c r="M7">
        <f>F7+J7</f>
        <v>660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1:26">
      <c r="A8" s="15">
        <f ca="1">RANDBETWEEN(1,100)</f>
        <v>52</v>
      </c>
      <c r="D8" s="75">
        <v>80</v>
      </c>
      <c r="E8">
        <f>D8*2</f>
        <v>160</v>
      </c>
      <c r="F8" s="75">
        <v>80</v>
      </c>
      <c r="H8">
        <v>170</v>
      </c>
      <c r="I8">
        <f>H8*2</f>
        <v>340</v>
      </c>
      <c r="J8">
        <f>H8*3</f>
        <v>510</v>
      </c>
      <c r="L8">
        <f>E8+I8</f>
        <v>500</v>
      </c>
      <c r="M8">
        <f>F8+J8</f>
        <v>590</v>
      </c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>
      <c r="A9" s="15">
        <f ca="1">RANDBETWEEN(1,100)</f>
        <v>54</v>
      </c>
      <c r="D9" s="75">
        <v>60</v>
      </c>
      <c r="E9">
        <f>D9*2</f>
        <v>120</v>
      </c>
      <c r="F9" s="75">
        <v>60</v>
      </c>
      <c r="H9">
        <v>130</v>
      </c>
      <c r="I9">
        <f>H9*2</f>
        <v>260</v>
      </c>
      <c r="J9">
        <f>H9*3</f>
        <v>390</v>
      </c>
      <c r="L9">
        <f>E9+I9</f>
        <v>380</v>
      </c>
      <c r="M9">
        <f>F9+J9</f>
        <v>450</v>
      </c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>
      <c r="A10" s="15">
        <f ca="1">RANDBETWEEN(1,100)</f>
        <v>74</v>
      </c>
      <c r="D10" s="75">
        <v>75</v>
      </c>
      <c r="E10">
        <f>D10*2</f>
        <v>150</v>
      </c>
      <c r="F10" s="75">
        <v>75</v>
      </c>
      <c r="H10">
        <v>110</v>
      </c>
      <c r="I10">
        <f>H10*2</f>
        <v>220</v>
      </c>
      <c r="J10">
        <f>H10*3</f>
        <v>330</v>
      </c>
      <c r="L10">
        <f>E10+I10</f>
        <v>370</v>
      </c>
      <c r="M10">
        <f>F10+J10</f>
        <v>405</v>
      </c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>
      <c r="A11" s="15">
        <f ca="1">RANDBETWEEN(1,100)</f>
        <v>81</v>
      </c>
      <c r="D11" s="75">
        <v>60</v>
      </c>
      <c r="E11">
        <f>D11*2</f>
        <v>120</v>
      </c>
      <c r="F11" s="75">
        <v>60</v>
      </c>
      <c r="H11">
        <v>60</v>
      </c>
      <c r="I11">
        <f>H11*2</f>
        <v>120</v>
      </c>
      <c r="J11">
        <f>H11*3</f>
        <v>180</v>
      </c>
      <c r="L11">
        <f>E11+I11</f>
        <v>240</v>
      </c>
      <c r="M11">
        <f>F11+J11</f>
        <v>240</v>
      </c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>
      <c r="A12" s="15">
        <f ca="1">RANDBETWEEN(1,100)</f>
        <v>60</v>
      </c>
      <c r="D12" s="75">
        <v>75</v>
      </c>
      <c r="E12">
        <f>D12*2</f>
        <v>150</v>
      </c>
      <c r="F12" s="75">
        <v>75</v>
      </c>
      <c r="H12">
        <v>110</v>
      </c>
      <c r="I12">
        <f>H12*2</f>
        <v>220</v>
      </c>
      <c r="J12">
        <f>H12*3</f>
        <v>330</v>
      </c>
      <c r="L12">
        <f>E12+I12</f>
        <v>370</v>
      </c>
      <c r="M12">
        <f>F12+J12</f>
        <v>405</v>
      </c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>
      <c r="A13" s="15">
        <f ca="1">RANDBETWEEN(1,100)</f>
        <v>75</v>
      </c>
      <c r="D13" s="75">
        <v>75</v>
      </c>
      <c r="E13">
        <f>D13*2</f>
        <v>150</v>
      </c>
      <c r="F13" s="75">
        <v>75</v>
      </c>
      <c r="H13">
        <v>130</v>
      </c>
      <c r="I13">
        <f>H13*2</f>
        <v>260</v>
      </c>
      <c r="J13">
        <f>H13*3</f>
        <v>390</v>
      </c>
      <c r="L13">
        <f>E13+I13</f>
        <v>410</v>
      </c>
      <c r="M13">
        <f>F13+J13</f>
        <v>465</v>
      </c>
    </row>
    <row r="14" spans="1:26">
      <c r="A14" s="15">
        <f ca="1">RANDBETWEEN(1,100)</f>
        <v>20</v>
      </c>
      <c r="D14" s="75">
        <v>200</v>
      </c>
      <c r="E14">
        <f>D14*2</f>
        <v>400</v>
      </c>
      <c r="F14" s="75">
        <v>200</v>
      </c>
      <c r="H14">
        <v>110</v>
      </c>
      <c r="I14">
        <f>H14*2</f>
        <v>220</v>
      </c>
      <c r="J14">
        <f>H14*3</f>
        <v>330</v>
      </c>
      <c r="L14">
        <f>E14+I14</f>
        <v>620</v>
      </c>
      <c r="M14">
        <f>F14+J14</f>
        <v>530</v>
      </c>
    </row>
    <row r="15" spans="1:26">
      <c r="A15" s="15">
        <f ca="1">RANDBETWEEN(1,100)</f>
        <v>44</v>
      </c>
      <c r="D15" s="75">
        <v>150</v>
      </c>
      <c r="E15">
        <f>D15*2</f>
        <v>300</v>
      </c>
      <c r="F15" s="75">
        <v>150</v>
      </c>
      <c r="H15">
        <v>90</v>
      </c>
      <c r="I15">
        <f>H15*2</f>
        <v>180</v>
      </c>
      <c r="J15">
        <f>H15*3</f>
        <v>270</v>
      </c>
      <c r="L15">
        <f>E15+I15</f>
        <v>480</v>
      </c>
      <c r="M15">
        <f>F15+J15</f>
        <v>420</v>
      </c>
    </row>
    <row r="16" spans="1:26">
      <c r="A16" s="15">
        <f ca="1">RANDBETWEEN(1,100)</f>
        <v>50</v>
      </c>
      <c r="D16" s="75">
        <v>75</v>
      </c>
      <c r="E16">
        <f>D16*2</f>
        <v>150</v>
      </c>
      <c r="F16" s="75">
        <v>75</v>
      </c>
      <c r="H16">
        <v>75</v>
      </c>
      <c r="I16">
        <f>H16*2</f>
        <v>150</v>
      </c>
      <c r="J16">
        <f>H16*3</f>
        <v>225</v>
      </c>
      <c r="L16">
        <f>E16+I16</f>
        <v>300</v>
      </c>
      <c r="M16">
        <f>F16+J16</f>
        <v>300</v>
      </c>
    </row>
    <row r="17" spans="1:13">
      <c r="A17" s="15">
        <f ca="1">RANDBETWEEN(1,100)</f>
        <v>44</v>
      </c>
      <c r="D17" s="75">
        <v>80</v>
      </c>
      <c r="E17">
        <f>D17*2</f>
        <v>160</v>
      </c>
      <c r="F17" s="75">
        <v>80</v>
      </c>
      <c r="H17">
        <v>90</v>
      </c>
      <c r="I17">
        <f>H17*2</f>
        <v>180</v>
      </c>
      <c r="J17">
        <f>H17*3</f>
        <v>270</v>
      </c>
      <c r="L17">
        <f>E17+I17</f>
        <v>340</v>
      </c>
      <c r="M17">
        <f>F17+J17</f>
        <v>350</v>
      </c>
    </row>
    <row r="18" spans="1:13">
      <c r="A18" s="15">
        <f ca="1">RANDBETWEEN(1,100)</f>
        <v>62</v>
      </c>
      <c r="D18" s="75">
        <v>80</v>
      </c>
      <c r="E18">
        <f>D18*2</f>
        <v>160</v>
      </c>
      <c r="F18" s="75">
        <v>80</v>
      </c>
      <c r="H18">
        <v>60</v>
      </c>
      <c r="I18">
        <f>H18*2</f>
        <v>120</v>
      </c>
      <c r="J18">
        <f>H18*3</f>
        <v>180</v>
      </c>
      <c r="L18">
        <f>E18+I18</f>
        <v>280</v>
      </c>
      <c r="M18">
        <f>F18+J18</f>
        <v>260</v>
      </c>
    </row>
    <row r="19" spans="1:13">
      <c r="A19" s="15">
        <f ca="1">RANDBETWEEN(1,100)</f>
        <v>17</v>
      </c>
      <c r="D19" s="75">
        <v>80</v>
      </c>
      <c r="E19">
        <f>D19*2</f>
        <v>160</v>
      </c>
      <c r="F19" s="75">
        <v>80</v>
      </c>
      <c r="H19">
        <v>130</v>
      </c>
      <c r="I19">
        <f>H19*2</f>
        <v>260</v>
      </c>
      <c r="J19">
        <f>H19*3</f>
        <v>390</v>
      </c>
      <c r="L19">
        <f>E19+I19</f>
        <v>420</v>
      </c>
      <c r="M19">
        <f>F19+J19</f>
        <v>470</v>
      </c>
    </row>
    <row r="20" spans="1:13">
      <c r="A20" s="15">
        <f ca="1">RANDBETWEEN(1,100)</f>
        <v>58</v>
      </c>
      <c r="D20" s="75">
        <v>150</v>
      </c>
      <c r="E20">
        <f>D20*2</f>
        <v>300</v>
      </c>
      <c r="F20" s="75">
        <v>150</v>
      </c>
      <c r="H20">
        <v>90</v>
      </c>
      <c r="I20">
        <f>H20*2</f>
        <v>180</v>
      </c>
      <c r="J20">
        <f>H20*3</f>
        <v>270</v>
      </c>
      <c r="L20">
        <f>E20+I20</f>
        <v>480</v>
      </c>
      <c r="M20">
        <f>F20+J20</f>
        <v>420</v>
      </c>
    </row>
    <row r="21" spans="1:13">
      <c r="A21" s="15">
        <f ca="1">RANDBETWEEN(1,100)</f>
        <v>21</v>
      </c>
      <c r="D21" s="75">
        <v>150</v>
      </c>
      <c r="E21">
        <f>D21*2</f>
        <v>300</v>
      </c>
      <c r="F21" s="75">
        <v>150</v>
      </c>
      <c r="H21">
        <v>130</v>
      </c>
      <c r="I21">
        <f>H21*2</f>
        <v>260</v>
      </c>
      <c r="J21">
        <f>H21*3</f>
        <v>390</v>
      </c>
      <c r="L21">
        <f>E21+I21</f>
        <v>560</v>
      </c>
      <c r="M21">
        <f>F21+J21</f>
        <v>540</v>
      </c>
    </row>
    <row r="22" spans="1:13">
      <c r="D22" s="76">
        <v>180</v>
      </c>
      <c r="E22">
        <f>D22*2</f>
        <v>360</v>
      </c>
      <c r="F22" s="76">
        <v>180</v>
      </c>
      <c r="H22">
        <v>110</v>
      </c>
      <c r="I22">
        <f>H22*2</f>
        <v>220</v>
      </c>
      <c r="J22">
        <f>H22*3</f>
        <v>330</v>
      </c>
      <c r="L22">
        <f>E22+I22</f>
        <v>580</v>
      </c>
      <c r="M22">
        <f>F22+J22</f>
        <v>510</v>
      </c>
    </row>
  </sheetData>
  <mergeCells count="1">
    <mergeCell ref="O5:Z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2023-05-10T21:19:33Z</dcterms:created>
  <dcterms:modified xsi:type="dcterms:W3CDTF">2023-05-11T00:17:58Z</dcterms:modified>
  <cp:category/>
  <cp:contentStatus/>
</cp:coreProperties>
</file>