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Water Rates" sheetId="2" r:id="rId5"/>
    <sheet state="visible" name="Water Bill Calculator" sheetId="3" r:id="rId6"/>
  </sheets>
  <definedNames/>
  <calcPr/>
</workbook>
</file>

<file path=xl/sharedStrings.xml><?xml version="1.0" encoding="utf-8"?>
<sst xmlns="http://schemas.openxmlformats.org/spreadsheetml/2006/main" count="110" uniqueCount="88">
  <si>
    <t>COST OF LIVING</t>
  </si>
  <si>
    <t>USA</t>
  </si>
  <si>
    <t>El Paso</t>
  </si>
  <si>
    <t>Texas</t>
  </si>
  <si>
    <t>Phoenix</t>
  </si>
  <si>
    <t>Arizona</t>
  </si>
  <si>
    <t>Median Home Cost</t>
  </si>
  <si>
    <t>Grocery</t>
  </si>
  <si>
    <t>Health</t>
  </si>
  <si>
    <t>Housing</t>
  </si>
  <si>
    <t>Miscellaneous</t>
  </si>
  <si>
    <t>Overall</t>
  </si>
  <si>
    <t>Transportation</t>
  </si>
  <si>
    <t>Utilities</t>
  </si>
  <si>
    <t>% Diff</t>
  </si>
  <si>
    <t>MEDIAN HOME PRICE</t>
  </si>
  <si>
    <t>MEDIAN RENT</t>
  </si>
  <si>
    <t>ENERGY BILL</t>
  </si>
  <si>
    <t>PHONE BILL</t>
  </si>
  <si>
    <t>GAS</t>
  </si>
  <si>
    <t>sum</t>
  </si>
  <si>
    <t>EARN</t>
  </si>
  <si>
    <t>col</t>
  </si>
  <si>
    <t>DUE</t>
  </si>
  <si>
    <t>gas</t>
  </si>
  <si>
    <t>LEFT</t>
  </si>
  <si>
    <t>tot</t>
  </si>
  <si>
    <t>Before Tax</t>
  </si>
  <si>
    <t>After Tax</t>
  </si>
  <si>
    <t>El Paso AVG Salary</t>
  </si>
  <si>
    <t>959 Bicknor</t>
  </si>
  <si>
    <t>gallons</t>
  </si>
  <si>
    <t>$ price every 1000 gals</t>
  </si>
  <si>
    <t>Meter</t>
  </si>
  <si>
    <t>Base 3,000</t>
  </si>
  <si>
    <t>3,001 to 6,000</t>
  </si>
  <si>
    <t>6,001 to 10,000</t>
  </si>
  <si>
    <t>10,000 to 15,000</t>
  </si>
  <si>
    <t>15,000 to 25,000</t>
  </si>
  <si>
    <t>25,001 to 50,000</t>
  </si>
  <si>
    <t>50,001 to 100,000</t>
  </si>
  <si>
    <t>100,001 to 250,000</t>
  </si>
  <si>
    <t>250,001 to 400,000</t>
  </si>
  <si>
    <t>400,001 to 1,000,000</t>
  </si>
  <si>
    <t>1,000,000+</t>
  </si>
  <si>
    <t>3/4"</t>
  </si>
  <si>
    <t>$1.58*</t>
  </si>
  <si>
    <t>$1.98*</t>
  </si>
  <si>
    <t>$2.47*</t>
  </si>
  <si>
    <t>$3.09*</t>
  </si>
  <si>
    <t>$3.86*</t>
  </si>
  <si>
    <t>$4.82*</t>
  </si>
  <si>
    <t>$6.03*</t>
  </si>
  <si>
    <t>$7.53*</t>
  </si>
  <si>
    <t>$9.42*</t>
  </si>
  <si>
    <t>$11.77*</t>
  </si>
  <si>
    <t>1"</t>
  </si>
  <si>
    <t>&gt;1"</t>
  </si>
  <si>
    <t>O.D.</t>
  </si>
  <si>
    <t>$87.01*</t>
  </si>
  <si>
    <t>$2.58*</t>
  </si>
  <si>
    <t>$3.23*</t>
  </si>
  <si>
    <t>$4.03*</t>
  </si>
  <si>
    <t>$5.04*</t>
  </si>
  <si>
    <t>$6.30*</t>
  </si>
  <si>
    <t>$7.87*</t>
  </si>
  <si>
    <t>$9.84*</t>
  </si>
  <si>
    <t>$12.30*</t>
  </si>
  <si>
    <t>$15.38*</t>
  </si>
  <si>
    <t>$19.22*</t>
  </si>
  <si>
    <t>SLOPE</t>
  </si>
  <si>
    <t>People</t>
  </si>
  <si>
    <t>Gallons</t>
  </si>
  <si>
    <t>Time (days)</t>
  </si>
  <si>
    <t>INTERCEPT</t>
  </si>
  <si>
    <t>X</t>
  </si>
  <si>
    <t>Base</t>
  </si>
  <si>
    <t>Monthly</t>
  </si>
  <si>
    <t xml:space="preserve">Rounded </t>
  </si>
  <si>
    <t>1 in</t>
  </si>
  <si>
    <t>Total per Range</t>
  </si>
  <si>
    <t>Per 1000 Gals</t>
  </si>
  <si>
    <t>Min</t>
  </si>
  <si>
    <t>Max</t>
  </si>
  <si>
    <t>Tiers per Range</t>
  </si>
  <si>
    <t>Tier</t>
  </si>
  <si>
    <t>Cost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</si>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</sst>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0.0"/>
      <color rgb="FF000000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sz val="12.0"/>
      <color rgb="FF000000"/>
      <name val="Calibri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9" xfId="0" applyAlignment="1" applyFont="1" applyNumberFormat="1">
      <alignment horizontal="center" readingOrder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4" numFmtId="0" xfId="0" applyBorder="1" applyFont="1"/>
    <xf borderId="4" fillId="0" fontId="4" numFmtId="0" xfId="0" applyBorder="1" applyFont="1"/>
    <xf borderId="1" fillId="0" fontId="3" numFmtId="165" xfId="0" applyAlignment="1" applyBorder="1" applyFont="1" applyNumberFormat="1">
      <alignment horizontal="center" readingOrder="0" shrinkToFit="0" vertical="bottom" wrapText="0"/>
    </xf>
    <xf borderId="1" fillId="0" fontId="5" numFmtId="0" xfId="0" applyAlignment="1" applyBorder="1" applyFont="1">
      <alignment horizontal="center" readingOrder="0"/>
    </xf>
    <xf borderId="1" fillId="0" fontId="5" numFmtId="0" xfId="0" applyBorder="1" applyFont="1"/>
    <xf borderId="1" fillId="0" fontId="5" numFmtId="165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1" fillId="0" fontId="5" numFmtId="165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7.63"/>
    <col customWidth="1" min="3" max="3" width="9.38"/>
    <col customWidth="1" min="4" max="4" width="8.13"/>
    <col customWidth="1" min="5" max="5" width="6.88"/>
    <col customWidth="1" min="6" max="6" width="9.38"/>
    <col customWidth="1" min="7" max="7" width="7.25"/>
    <col customWidth="1" min="8" max="8" width="6.13"/>
    <col customWidth="1" min="11" max="11" width="16.75"/>
    <col customWidth="1" min="12" max="12" width="11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F1" s="1" t="s">
        <v>4</v>
      </c>
      <c r="G1" s="1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">
        <v>6</v>
      </c>
      <c r="B2" s="4">
        <v>291700.0</v>
      </c>
      <c r="C2" s="5">
        <v>162100.0</v>
      </c>
      <c r="D2" s="5">
        <v>243600.0</v>
      </c>
      <c r="F2" s="4">
        <v>346100.0</v>
      </c>
      <c r="G2" s="4">
        <v>349300.0</v>
      </c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" t="s">
        <v>7</v>
      </c>
      <c r="B3" s="1">
        <v>100.0</v>
      </c>
      <c r="C3" s="2">
        <v>92.0</v>
      </c>
      <c r="D3" s="2">
        <v>93.7</v>
      </c>
      <c r="F3" s="1">
        <v>97.3</v>
      </c>
      <c r="G3" s="1">
        <v>96.1</v>
      </c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" t="s">
        <v>8</v>
      </c>
      <c r="B4" s="1">
        <v>100.0</v>
      </c>
      <c r="C4" s="2">
        <v>96.3</v>
      </c>
      <c r="D4" s="2">
        <v>100.0</v>
      </c>
      <c r="F4" s="1">
        <v>92.5</v>
      </c>
      <c r="G4" s="1">
        <v>97.3</v>
      </c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" t="s">
        <v>9</v>
      </c>
      <c r="B5" s="1">
        <v>100.0</v>
      </c>
      <c r="C5" s="2">
        <v>55.6</v>
      </c>
      <c r="D5" s="2">
        <v>83.5</v>
      </c>
      <c r="F5" s="1">
        <v>118.6</v>
      </c>
      <c r="G5" s="1">
        <v>119.7</v>
      </c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" t="s">
        <v>10</v>
      </c>
      <c r="B6" s="1">
        <v>100.0</v>
      </c>
      <c r="C6" s="2">
        <v>83.7</v>
      </c>
      <c r="D6" s="2">
        <v>83.2</v>
      </c>
      <c r="F6" s="1">
        <v>105.7</v>
      </c>
      <c r="G6" s="1">
        <v>93.7</v>
      </c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" t="s">
        <v>11</v>
      </c>
      <c r="B7" s="1">
        <v>100.0</v>
      </c>
      <c r="C7" s="2">
        <v>82.0</v>
      </c>
      <c r="D7" s="2">
        <v>94.2</v>
      </c>
      <c r="F7" s="1">
        <v>108.7</v>
      </c>
      <c r="G7" s="1">
        <v>106.4</v>
      </c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1" t="s">
        <v>12</v>
      </c>
      <c r="B8" s="1">
        <v>100.0</v>
      </c>
      <c r="C8" s="2">
        <v>91.9</v>
      </c>
      <c r="D8" s="2">
        <v>103.3</v>
      </c>
      <c r="F8" s="1">
        <v>117.9</v>
      </c>
      <c r="G8" s="1">
        <v>107.0</v>
      </c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1" t="s">
        <v>13</v>
      </c>
      <c r="B9" s="1">
        <v>100.0</v>
      </c>
      <c r="C9" s="2">
        <v>97.1</v>
      </c>
      <c r="D9" s="2">
        <v>99.2</v>
      </c>
      <c r="F9" s="1">
        <v>101.8</v>
      </c>
      <c r="G9" s="1">
        <v>102.7</v>
      </c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1" t="s">
        <v>14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1" t="s">
        <v>15</v>
      </c>
      <c r="C12" s="6">
        <v>279672.0</v>
      </c>
      <c r="E12" s="3"/>
      <c r="F12" s="7">
        <v>466120.0</v>
      </c>
      <c r="G12" s="3"/>
      <c r="H12" s="8">
        <f t="shared" ref="H12:H16" si="1">F12/C12-1</f>
        <v>0.6666666667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1" t="s">
        <v>16</v>
      </c>
      <c r="B13" s="3"/>
      <c r="C13" s="9">
        <v>854.33</v>
      </c>
      <c r="E13" s="3"/>
      <c r="F13" s="10">
        <v>1424.0</v>
      </c>
      <c r="G13" s="3"/>
      <c r="H13" s="8">
        <f t="shared" si="1"/>
        <v>0.6668032259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" t="s">
        <v>17</v>
      </c>
      <c r="B14" s="3"/>
      <c r="C14" s="9">
        <v>154.58</v>
      </c>
      <c r="E14" s="3"/>
      <c r="F14" s="10">
        <v>180.69</v>
      </c>
      <c r="G14" s="3"/>
      <c r="H14" s="8">
        <f t="shared" si="1"/>
        <v>0.1689093026</v>
      </c>
      <c r="I14" s="3"/>
      <c r="J14" s="3"/>
      <c r="K14" s="1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" t="s">
        <v>18</v>
      </c>
      <c r="B15" s="3"/>
      <c r="C15" s="9">
        <v>170.1</v>
      </c>
      <c r="E15" s="3"/>
      <c r="F15" s="10">
        <v>198.83</v>
      </c>
      <c r="G15" s="3"/>
      <c r="H15" s="8">
        <f t="shared" si="1"/>
        <v>0.1689006467</v>
      </c>
      <c r="I15" s="3"/>
      <c r="J15" s="3"/>
      <c r="K15" s="1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" t="s">
        <v>19</v>
      </c>
      <c r="B16" s="3"/>
      <c r="C16" s="9">
        <v>4.47</v>
      </c>
      <c r="E16" s="3"/>
      <c r="F16" s="10">
        <v>4.49</v>
      </c>
      <c r="G16" s="3"/>
      <c r="H16" s="8">
        <f t="shared" si="1"/>
        <v>0.004474272931</v>
      </c>
      <c r="I16" s="3"/>
      <c r="J16" s="3"/>
      <c r="K16" s="1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"/>
      <c r="B17" s="3"/>
      <c r="C17" s="7"/>
      <c r="D17" s="3"/>
      <c r="E17" s="3"/>
      <c r="G17" s="3"/>
      <c r="H17" s="3"/>
      <c r="I17" s="3"/>
      <c r="J17" s="3"/>
      <c r="K17" s="1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"/>
      <c r="B20" s="3"/>
      <c r="C20" s="7"/>
      <c r="D20" s="3"/>
      <c r="E20" s="3"/>
      <c r="F20" s="1" t="s">
        <v>20</v>
      </c>
      <c r="G20" s="3"/>
      <c r="H20" s="3"/>
      <c r="I20" s="3"/>
      <c r="J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1" t="s">
        <v>21</v>
      </c>
      <c r="B21" s="7">
        <v>3121.83</v>
      </c>
      <c r="C21" s="3"/>
      <c r="D21" s="3"/>
      <c r="E21" s="3"/>
      <c r="F21" s="10">
        <f>SUM(F13:F14)</f>
        <v>1604.69</v>
      </c>
      <c r="G21" s="1" t="s">
        <v>22</v>
      </c>
      <c r="H21" s="3"/>
      <c r="I21" s="3"/>
      <c r="J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1" t="s">
        <v>23</v>
      </c>
      <c r="B22" s="7">
        <v>1316.76</v>
      </c>
      <c r="C22" s="3"/>
      <c r="D22" s="3"/>
      <c r="E22" s="3"/>
      <c r="F22" s="10">
        <f>F16*12*4</f>
        <v>215.52</v>
      </c>
      <c r="G22" s="1" t="s">
        <v>24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1" t="s">
        <v>25</v>
      </c>
      <c r="B23" s="7">
        <v>1805.07</v>
      </c>
      <c r="C23" s="3"/>
      <c r="D23" s="3"/>
      <c r="E23" s="3"/>
      <c r="F23" s="10">
        <f>F22+F21</f>
        <v>1820.21</v>
      </c>
      <c r="G23" s="1" t="s">
        <v>26</v>
      </c>
      <c r="H23" s="3"/>
      <c r="I23" s="3"/>
      <c r="J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1"/>
      <c r="D24" s="3"/>
      <c r="E24" s="3"/>
      <c r="F24" s="10">
        <f>F23+B22</f>
        <v>3136.97</v>
      </c>
      <c r="G24" s="3"/>
      <c r="H24" s="3"/>
      <c r="I24" s="3"/>
      <c r="J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11"/>
      <c r="D26" s="1" t="s">
        <v>27</v>
      </c>
      <c r="E26" s="1" t="s">
        <v>28</v>
      </c>
      <c r="F26" s="3"/>
      <c r="G26" s="3"/>
      <c r="H26" s="3"/>
      <c r="I26" s="3"/>
      <c r="J26" s="3"/>
      <c r="K26" s="1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7"/>
      <c r="B27" s="12"/>
      <c r="C27" s="9">
        <v>48000.0</v>
      </c>
      <c r="D27" s="11">
        <f t="shared" ref="D27:D57" si="2">C27/(40*52)</f>
        <v>23.07692308</v>
      </c>
      <c r="E27" s="11">
        <f t="shared" ref="E27:E57" si="3">D27*0.7</f>
        <v>16.15384615</v>
      </c>
      <c r="G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C28" s="11">
        <f>rounddown(F24*12/0.7)</f>
        <v>53776</v>
      </c>
      <c r="D28" s="11">
        <f t="shared" si="2"/>
        <v>25.85384615</v>
      </c>
      <c r="E28" s="11">
        <f t="shared" si="3"/>
        <v>18.09769231</v>
      </c>
      <c r="J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1" t="s">
        <v>29</v>
      </c>
      <c r="B29" s="12"/>
      <c r="C29" s="9">
        <v>55263.0</v>
      </c>
      <c r="D29" s="10">
        <f t="shared" si="2"/>
        <v>26.56875</v>
      </c>
      <c r="E29" s="10">
        <f t="shared" si="3"/>
        <v>18.598125</v>
      </c>
      <c r="G29" s="3"/>
      <c r="J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7"/>
      <c r="B30" s="12">
        <v>0.05</v>
      </c>
      <c r="C30" s="11">
        <f t="shared" ref="C30:C57" si="4">rounddown($C$28*B30+$C$28)</f>
        <v>56464</v>
      </c>
      <c r="D30" s="11">
        <f t="shared" si="2"/>
        <v>27.14615385</v>
      </c>
      <c r="E30" s="11">
        <f t="shared" si="3"/>
        <v>19.00230769</v>
      </c>
      <c r="G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12">
        <v>0.1</v>
      </c>
      <c r="C31" s="11">
        <f t="shared" si="4"/>
        <v>59153</v>
      </c>
      <c r="D31" s="11">
        <f t="shared" si="2"/>
        <v>28.43894231</v>
      </c>
      <c r="E31" s="11">
        <f t="shared" si="3"/>
        <v>19.90725962</v>
      </c>
      <c r="G31" s="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1"/>
      <c r="B32" s="12">
        <v>0.15</v>
      </c>
      <c r="C32" s="11">
        <f t="shared" si="4"/>
        <v>61842</v>
      </c>
      <c r="D32" s="11">
        <f t="shared" si="2"/>
        <v>29.73173077</v>
      </c>
      <c r="E32" s="11">
        <f t="shared" si="3"/>
        <v>20.81221154</v>
      </c>
      <c r="G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7"/>
      <c r="B33" s="12">
        <v>0.2</v>
      </c>
      <c r="C33" s="11">
        <f t="shared" si="4"/>
        <v>64531</v>
      </c>
      <c r="D33" s="11">
        <f t="shared" si="2"/>
        <v>31.02451923</v>
      </c>
      <c r="E33" s="11">
        <f t="shared" si="3"/>
        <v>21.71716346</v>
      </c>
      <c r="G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12">
        <v>0.25</v>
      </c>
      <c r="C34" s="11">
        <f t="shared" si="4"/>
        <v>67220</v>
      </c>
      <c r="D34" s="11">
        <f t="shared" si="2"/>
        <v>32.31730769</v>
      </c>
      <c r="E34" s="11">
        <f t="shared" si="3"/>
        <v>22.62211538</v>
      </c>
      <c r="G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12">
        <v>0.3</v>
      </c>
      <c r="C35" s="11">
        <f t="shared" si="4"/>
        <v>69908</v>
      </c>
      <c r="D35" s="11">
        <f t="shared" si="2"/>
        <v>33.60961538</v>
      </c>
      <c r="E35" s="11">
        <f t="shared" si="3"/>
        <v>23.52673077</v>
      </c>
      <c r="G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12">
        <v>0.35</v>
      </c>
      <c r="C36" s="11">
        <f t="shared" si="4"/>
        <v>72597</v>
      </c>
      <c r="D36" s="11">
        <f t="shared" si="2"/>
        <v>34.90240385</v>
      </c>
      <c r="E36" s="11">
        <f t="shared" si="3"/>
        <v>24.43168269</v>
      </c>
      <c r="G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12">
        <v>0.4</v>
      </c>
      <c r="C37" s="11">
        <f t="shared" si="4"/>
        <v>75286</v>
      </c>
      <c r="D37" s="11">
        <f t="shared" si="2"/>
        <v>36.19519231</v>
      </c>
      <c r="E37" s="11">
        <f t="shared" si="3"/>
        <v>25.33663462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12">
        <v>0.45</v>
      </c>
      <c r="C38" s="11">
        <f t="shared" si="4"/>
        <v>77975</v>
      </c>
      <c r="D38" s="11">
        <f t="shared" si="2"/>
        <v>37.48798077</v>
      </c>
      <c r="E38" s="11">
        <f t="shared" si="3"/>
        <v>26.24158654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12">
        <v>0.5</v>
      </c>
      <c r="C39" s="11">
        <f t="shared" si="4"/>
        <v>80664</v>
      </c>
      <c r="D39" s="11">
        <f t="shared" si="2"/>
        <v>38.78076923</v>
      </c>
      <c r="E39" s="11">
        <f t="shared" si="3"/>
        <v>27.14653846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12">
        <v>0.55</v>
      </c>
      <c r="C40" s="11">
        <f t="shared" si="4"/>
        <v>83352</v>
      </c>
      <c r="D40" s="11">
        <f t="shared" si="2"/>
        <v>40.07307692</v>
      </c>
      <c r="E40" s="11">
        <f t="shared" si="3"/>
        <v>28.05115385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12">
        <v>0.6</v>
      </c>
      <c r="C41" s="11">
        <f t="shared" si="4"/>
        <v>86041</v>
      </c>
      <c r="D41" s="11">
        <f t="shared" si="2"/>
        <v>41.36586538</v>
      </c>
      <c r="E41" s="11">
        <f t="shared" si="3"/>
        <v>28.95610577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12">
        <v>0.65</v>
      </c>
      <c r="C42" s="11">
        <f t="shared" si="4"/>
        <v>88730</v>
      </c>
      <c r="D42" s="11">
        <f t="shared" si="2"/>
        <v>42.65865385</v>
      </c>
      <c r="E42" s="11">
        <f t="shared" si="3"/>
        <v>29.86105769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12">
        <v>0.7</v>
      </c>
      <c r="C43" s="11">
        <f t="shared" si="4"/>
        <v>91419</v>
      </c>
      <c r="D43" s="11">
        <f t="shared" si="2"/>
        <v>43.95144231</v>
      </c>
      <c r="E43" s="11">
        <f t="shared" si="3"/>
        <v>30.76600962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12">
        <v>0.75</v>
      </c>
      <c r="C44" s="11">
        <f t="shared" si="4"/>
        <v>94108</v>
      </c>
      <c r="D44" s="11">
        <f t="shared" si="2"/>
        <v>45.24423077</v>
      </c>
      <c r="E44" s="11">
        <f t="shared" si="3"/>
        <v>31.67096154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12">
        <v>0.8</v>
      </c>
      <c r="C45" s="11">
        <f t="shared" si="4"/>
        <v>96796</v>
      </c>
      <c r="D45" s="11">
        <f t="shared" si="2"/>
        <v>46.53653846</v>
      </c>
      <c r="E45" s="11">
        <f t="shared" si="3"/>
        <v>32.57557692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12">
        <v>0.85</v>
      </c>
      <c r="C46" s="11">
        <f t="shared" si="4"/>
        <v>99485</v>
      </c>
      <c r="D46" s="11">
        <f t="shared" si="2"/>
        <v>47.82932692</v>
      </c>
      <c r="E46" s="11">
        <f t="shared" si="3"/>
        <v>33.48052885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12">
        <v>0.9</v>
      </c>
      <c r="C47" s="11">
        <f t="shared" si="4"/>
        <v>102174</v>
      </c>
      <c r="D47" s="11">
        <f t="shared" si="2"/>
        <v>49.12211538</v>
      </c>
      <c r="E47" s="11">
        <f t="shared" si="3"/>
        <v>34.38548077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12">
        <v>0.95</v>
      </c>
      <c r="C48" s="11">
        <f t="shared" si="4"/>
        <v>104863</v>
      </c>
      <c r="D48" s="11">
        <f t="shared" si="2"/>
        <v>50.41490385</v>
      </c>
      <c r="E48" s="11">
        <f t="shared" si="3"/>
        <v>35.29043269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12">
        <v>1.0</v>
      </c>
      <c r="C49" s="11">
        <f t="shared" si="4"/>
        <v>107552</v>
      </c>
      <c r="D49" s="11">
        <f t="shared" si="2"/>
        <v>51.70769231</v>
      </c>
      <c r="E49" s="11">
        <f t="shared" si="3"/>
        <v>36.19538462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12">
        <v>1.05</v>
      </c>
      <c r="C50" s="11">
        <f t="shared" si="4"/>
        <v>110240</v>
      </c>
      <c r="D50" s="11">
        <f t="shared" si="2"/>
        <v>53</v>
      </c>
      <c r="E50" s="11">
        <f t="shared" si="3"/>
        <v>37.1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12">
        <v>1.1</v>
      </c>
      <c r="C51" s="11">
        <f t="shared" si="4"/>
        <v>112929</v>
      </c>
      <c r="D51" s="11">
        <f t="shared" si="2"/>
        <v>54.29278846</v>
      </c>
      <c r="E51" s="11">
        <f t="shared" si="3"/>
        <v>38.00495192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12">
        <v>1.15</v>
      </c>
      <c r="C52" s="11">
        <f t="shared" si="4"/>
        <v>115618</v>
      </c>
      <c r="D52" s="11">
        <f t="shared" si="2"/>
        <v>55.58557692</v>
      </c>
      <c r="E52" s="11">
        <f t="shared" si="3"/>
        <v>38.90990385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12">
        <v>1.2</v>
      </c>
      <c r="C53" s="11">
        <f t="shared" si="4"/>
        <v>118307</v>
      </c>
      <c r="D53" s="11">
        <f t="shared" si="2"/>
        <v>56.87836538</v>
      </c>
      <c r="E53" s="11">
        <f t="shared" si="3"/>
        <v>39.81485577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12">
        <v>1.25</v>
      </c>
      <c r="C54" s="11">
        <f t="shared" si="4"/>
        <v>120996</v>
      </c>
      <c r="D54" s="11">
        <f t="shared" si="2"/>
        <v>58.17115385</v>
      </c>
      <c r="E54" s="11">
        <f t="shared" si="3"/>
        <v>40.71980769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12">
        <v>1.3</v>
      </c>
      <c r="C55" s="11">
        <f t="shared" si="4"/>
        <v>123684</v>
      </c>
      <c r="D55" s="11">
        <f t="shared" si="2"/>
        <v>59.46346154</v>
      </c>
      <c r="E55" s="11">
        <f t="shared" si="3"/>
        <v>41.62442308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12">
        <v>1.35</v>
      </c>
      <c r="C56" s="11">
        <f t="shared" si="4"/>
        <v>126373</v>
      </c>
      <c r="D56" s="11">
        <f t="shared" si="2"/>
        <v>60.75625</v>
      </c>
      <c r="E56" s="11">
        <f t="shared" si="3"/>
        <v>42.529375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12">
        <v>1.4</v>
      </c>
      <c r="C57" s="11">
        <f t="shared" si="4"/>
        <v>129062</v>
      </c>
      <c r="D57" s="11">
        <f t="shared" si="2"/>
        <v>62.04903846</v>
      </c>
      <c r="E57" s="11">
        <f t="shared" si="3"/>
        <v>43.43432692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23.88"/>
    <col customWidth="1" min="3" max="3" width="12.75"/>
    <col customWidth="1" min="4" max="4" width="13.75"/>
    <col customWidth="1" min="5" max="7" width="14.75"/>
    <col customWidth="1" min="8" max="8" width="15.75"/>
    <col customWidth="1" min="9" max="10" width="16.75"/>
    <col customWidth="1" min="11" max="11" width="18.25"/>
    <col customWidth="1" min="12" max="12" width="10.13"/>
  </cols>
  <sheetData>
    <row r="1">
      <c r="A1" s="13" t="s">
        <v>30</v>
      </c>
      <c r="B1" s="13" t="s">
        <v>31</v>
      </c>
      <c r="C1" s="14" t="s">
        <v>32</v>
      </c>
      <c r="D1" s="15"/>
      <c r="E1" s="15"/>
      <c r="F1" s="15"/>
      <c r="G1" s="15"/>
      <c r="H1" s="15"/>
      <c r="I1" s="15"/>
      <c r="J1" s="15"/>
      <c r="K1" s="15"/>
      <c r="L1" s="16"/>
    </row>
    <row r="2">
      <c r="A2" s="13" t="s">
        <v>33</v>
      </c>
      <c r="B2" s="13" t="s">
        <v>34</v>
      </c>
      <c r="C2" s="13" t="s">
        <v>35</v>
      </c>
      <c r="D2" s="13" t="s">
        <v>36</v>
      </c>
      <c r="E2" s="13" t="s">
        <v>37</v>
      </c>
      <c r="F2" s="13" t="s">
        <v>38</v>
      </c>
      <c r="G2" s="13" t="s">
        <v>39</v>
      </c>
      <c r="H2" s="13" t="s">
        <v>40</v>
      </c>
      <c r="I2" s="13" t="s">
        <v>41</v>
      </c>
      <c r="J2" s="13" t="s">
        <v>42</v>
      </c>
      <c r="K2" s="13" t="s">
        <v>43</v>
      </c>
      <c r="L2" s="13" t="s">
        <v>44</v>
      </c>
    </row>
    <row r="3">
      <c r="A3" s="13" t="s">
        <v>45</v>
      </c>
      <c r="B3" s="17">
        <v>19.0</v>
      </c>
      <c r="C3" s="13" t="s">
        <v>46</v>
      </c>
      <c r="D3" s="13" t="s">
        <v>47</v>
      </c>
      <c r="E3" s="13" t="s">
        <v>48</v>
      </c>
      <c r="F3" s="13" t="s">
        <v>49</v>
      </c>
      <c r="G3" s="13" t="s">
        <v>50</v>
      </c>
      <c r="H3" s="13" t="s">
        <v>51</v>
      </c>
      <c r="I3" s="13" t="s">
        <v>52</v>
      </c>
      <c r="J3" s="13" t="s">
        <v>53</v>
      </c>
      <c r="K3" s="13" t="s">
        <v>54</v>
      </c>
      <c r="L3" s="13" t="s">
        <v>55</v>
      </c>
    </row>
    <row r="4">
      <c r="A4" s="17" t="s">
        <v>56</v>
      </c>
      <c r="B4" s="17">
        <v>19.33</v>
      </c>
      <c r="C4" s="13" t="s">
        <v>46</v>
      </c>
      <c r="D4" s="13" t="s">
        <v>47</v>
      </c>
      <c r="E4" s="13" t="s">
        <v>48</v>
      </c>
      <c r="F4" s="13" t="s">
        <v>49</v>
      </c>
      <c r="G4" s="13" t="s">
        <v>50</v>
      </c>
      <c r="H4" s="13" t="s">
        <v>51</v>
      </c>
      <c r="I4" s="13" t="s">
        <v>52</v>
      </c>
      <c r="J4" s="13" t="s">
        <v>53</v>
      </c>
      <c r="K4" s="13" t="s">
        <v>54</v>
      </c>
      <c r="L4" s="13" t="s">
        <v>55</v>
      </c>
    </row>
    <row r="5">
      <c r="A5" s="17" t="s">
        <v>57</v>
      </c>
      <c r="B5" s="17">
        <v>23.56</v>
      </c>
      <c r="C5" s="13" t="s">
        <v>46</v>
      </c>
      <c r="D5" s="13" t="s">
        <v>47</v>
      </c>
      <c r="E5" s="13" t="s">
        <v>48</v>
      </c>
      <c r="F5" s="13" t="s">
        <v>49</v>
      </c>
      <c r="G5" s="13" t="s">
        <v>50</v>
      </c>
      <c r="H5" s="13" t="s">
        <v>51</v>
      </c>
      <c r="I5" s="13" t="s">
        <v>52</v>
      </c>
      <c r="J5" s="13" t="s">
        <v>53</v>
      </c>
      <c r="K5" s="13" t="s">
        <v>54</v>
      </c>
      <c r="L5" s="13" t="s">
        <v>55</v>
      </c>
    </row>
    <row r="6">
      <c r="A6" s="13" t="s">
        <v>58</v>
      </c>
      <c r="B6" s="13" t="s">
        <v>59</v>
      </c>
      <c r="C6" s="13" t="s">
        <v>60</v>
      </c>
      <c r="D6" s="13" t="s">
        <v>61</v>
      </c>
      <c r="E6" s="13" t="s">
        <v>62</v>
      </c>
      <c r="F6" s="13" t="s">
        <v>63</v>
      </c>
      <c r="G6" s="13" t="s">
        <v>64</v>
      </c>
      <c r="H6" s="13" t="s">
        <v>65</v>
      </c>
      <c r="I6" s="13" t="s">
        <v>66</v>
      </c>
      <c r="J6" s="13" t="s">
        <v>67</v>
      </c>
      <c r="K6" s="13" t="s">
        <v>68</v>
      </c>
      <c r="L6" s="13" t="s">
        <v>69</v>
      </c>
    </row>
  </sheetData>
  <mergeCells count="1">
    <mergeCell ref="C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11.63"/>
    <col customWidth="1" min="3" max="3" width="8.38"/>
    <col customWidth="1" min="4" max="4" width="7.5"/>
    <col customWidth="1" min="5" max="5" width="12.88"/>
    <col customWidth="1" min="6" max="6" width="9.75"/>
    <col customWidth="1" min="7" max="7" width="6.13"/>
  </cols>
  <sheetData>
    <row r="1">
      <c r="A1" s="18" t="s">
        <v>70</v>
      </c>
      <c r="B1" s="19"/>
      <c r="C1" s="18" t="s">
        <v>71</v>
      </c>
      <c r="D1" s="18" t="s">
        <v>72</v>
      </c>
      <c r="E1" s="18"/>
      <c r="F1" s="18" t="s">
        <v>73</v>
      </c>
      <c r="G1" s="20"/>
    </row>
    <row r="2">
      <c r="A2" s="18">
        <f>SLOPE(D2:D4,C2:C4)</f>
        <v>69</v>
      </c>
      <c r="B2" s="19"/>
      <c r="C2" s="18">
        <v>0.0</v>
      </c>
      <c r="D2" s="18">
        <v>0.0</v>
      </c>
      <c r="E2" s="18"/>
      <c r="F2" s="18">
        <v>1.0</v>
      </c>
      <c r="G2" s="20"/>
    </row>
    <row r="3">
      <c r="A3" s="18" t="s">
        <v>74</v>
      </c>
      <c r="B3" s="19"/>
      <c r="C3" s="18">
        <v>1.0</v>
      </c>
      <c r="D3" s="18">
        <v>60.0</v>
      </c>
      <c r="E3" s="18"/>
      <c r="F3" s="18">
        <v>1.0</v>
      </c>
      <c r="G3" s="20"/>
    </row>
    <row r="4">
      <c r="A4" s="18">
        <f>INTERCEPT(D2:D4,C2:C4)</f>
        <v>-3</v>
      </c>
      <c r="B4" s="19"/>
      <c r="C4" s="18">
        <v>2.0</v>
      </c>
      <c r="D4" s="18">
        <v>138.0</v>
      </c>
      <c r="E4" s="18"/>
      <c r="F4" s="18">
        <v>1.0</v>
      </c>
      <c r="G4" s="20"/>
    </row>
    <row r="5">
      <c r="A5" s="18"/>
      <c r="B5" s="19"/>
      <c r="C5" s="18">
        <v>3.0</v>
      </c>
      <c r="D5" s="18">
        <f>(C5*A2)+A4</f>
        <v>204</v>
      </c>
      <c r="E5" s="18"/>
      <c r="F5" s="18">
        <v>1.0</v>
      </c>
      <c r="G5" s="20"/>
    </row>
    <row r="6">
      <c r="A6" s="18"/>
      <c r="B6" s="19"/>
      <c r="C6" s="18" t="s">
        <v>75</v>
      </c>
      <c r="D6" s="18">
        <v>452.0</v>
      </c>
      <c r="E6" s="18"/>
      <c r="F6" s="18">
        <v>1.0</v>
      </c>
      <c r="G6" s="20"/>
    </row>
    <row r="7">
      <c r="A7" s="18"/>
      <c r="B7" s="19"/>
      <c r="C7" s="18"/>
      <c r="D7" s="18"/>
      <c r="E7" s="18"/>
      <c r="F7" s="18"/>
      <c r="G7" s="20"/>
    </row>
    <row r="8">
      <c r="A8" s="18"/>
      <c r="B8" s="19"/>
      <c r="C8" s="18" t="s">
        <v>76</v>
      </c>
      <c r="D8" s="18">
        <v>3000.0</v>
      </c>
      <c r="E8" s="21"/>
      <c r="F8" s="21"/>
      <c r="G8" s="20"/>
    </row>
    <row r="9">
      <c r="A9" s="21"/>
      <c r="B9" s="19"/>
      <c r="C9" s="18" t="s">
        <v>77</v>
      </c>
      <c r="D9" s="21">
        <f>D6*F9</f>
        <v>14012</v>
      </c>
      <c r="E9" s="18"/>
      <c r="F9" s="18">
        <v>31.0</v>
      </c>
      <c r="G9" s="20"/>
    </row>
    <row r="10">
      <c r="A10" s="18"/>
      <c r="B10" s="19"/>
      <c r="C10" s="18" t="s">
        <v>78</v>
      </c>
      <c r="D10" s="18">
        <f>ROUNDUP(D9/1000)*1000</f>
        <v>15000</v>
      </c>
      <c r="E10" s="21"/>
      <c r="F10" s="21"/>
      <c r="G10" s="20"/>
    </row>
    <row r="11">
      <c r="A11" s="18"/>
      <c r="B11" s="18"/>
      <c r="C11" s="18"/>
      <c r="D11" s="21"/>
      <c r="E11" s="21"/>
      <c r="F11" s="21"/>
      <c r="G11" s="20"/>
    </row>
    <row r="12">
      <c r="A12" s="21" t="s">
        <v>33</v>
      </c>
      <c r="B12" s="18" t="s">
        <v>79</v>
      </c>
      <c r="C12" s="18" t="s">
        <v>72</v>
      </c>
      <c r="D12" s="21"/>
      <c r="E12" s="21"/>
      <c r="F12" s="21"/>
      <c r="G12" s="20"/>
    </row>
    <row r="13">
      <c r="A13" s="18" t="s">
        <v>80</v>
      </c>
      <c r="B13" s="18" t="s">
        <v>81</v>
      </c>
      <c r="C13" s="22" t="s">
        <v>82</v>
      </c>
      <c r="D13" s="18" t="s">
        <v>83</v>
      </c>
      <c r="E13" s="18" t="s">
        <v>84</v>
      </c>
      <c r="F13" s="18" t="s">
        <v>85</v>
      </c>
      <c r="G13" s="23" t="s">
        <v>86</v>
      </c>
    </row>
    <row r="14">
      <c r="A14" s="20">
        <f>B14</f>
        <v>19.33</v>
      </c>
      <c r="B14" s="20">
        <f>ifs(B12="1 in", 19.33, B12="3/4 in", 19)</f>
        <v>19.33</v>
      </c>
      <c r="C14" s="18">
        <v>0.0</v>
      </c>
      <c r="D14" s="18">
        <v>3000.0</v>
      </c>
      <c r="E14" s="24">
        <f>round((D14/ D8),0)</f>
        <v>1</v>
      </c>
      <c r="F14" s="21">
        <f>ifs($D$10&lt;C14,"",$D$10&gt;D14,E14,and($D$10&gt;C14,$D$10&lt;D14),1)</f>
        <v>1</v>
      </c>
      <c r="G14" s="23">
        <f t="shared" ref="G14:G23" si="1">if(($D$10/D14)&gt;1,A14,F14*B14)</f>
        <v>19.33</v>
      </c>
    </row>
    <row r="15">
      <c r="A15" s="25">
        <f t="shared" ref="A15:A23" si="2">((D15-D14)/1000)*B15</f>
        <v>4.74</v>
      </c>
      <c r="B15" s="25">
        <v>1.58</v>
      </c>
      <c r="C15" s="21">
        <f t="shared" ref="C15:C23" si="3">D14+1</f>
        <v>3001</v>
      </c>
      <c r="D15" s="18">
        <v>6000.0</v>
      </c>
      <c r="E15" s="24">
        <f t="shared" ref="E15:E23" si="4">round((D15-C15)/1000,0)</f>
        <v>3</v>
      </c>
      <c r="F15" s="21">
        <f t="shared" ref="F15:F23" si="5">ifs($D$10&lt;C15,"",$D$10=C15,1,$D$10&gt;=D15,E15,and($D$10&gt;C15,$D$10&lt;D15),roundup(($D$10-C15)/1000))</f>
        <v>3</v>
      </c>
      <c r="G15" s="23">
        <f t="shared" si="1"/>
        <v>4.74</v>
      </c>
    </row>
    <row r="16">
      <c r="A16" s="25">
        <f t="shared" si="2"/>
        <v>7.92</v>
      </c>
      <c r="B16" s="25">
        <v>1.98</v>
      </c>
      <c r="C16" s="21">
        <f t="shared" si="3"/>
        <v>6001</v>
      </c>
      <c r="D16" s="18">
        <v>10000.0</v>
      </c>
      <c r="E16" s="24">
        <f t="shared" si="4"/>
        <v>4</v>
      </c>
      <c r="F16" s="21">
        <f t="shared" si="5"/>
        <v>4</v>
      </c>
      <c r="G16" s="23">
        <f t="shared" si="1"/>
        <v>7.92</v>
      </c>
    </row>
    <row r="17">
      <c r="A17" s="25">
        <f t="shared" si="2"/>
        <v>12.35</v>
      </c>
      <c r="B17" s="25">
        <v>2.47</v>
      </c>
      <c r="C17" s="21">
        <f t="shared" si="3"/>
        <v>10001</v>
      </c>
      <c r="D17" s="18">
        <v>15000.0</v>
      </c>
      <c r="E17" s="24">
        <f t="shared" si="4"/>
        <v>5</v>
      </c>
      <c r="F17" s="21">
        <f t="shared" si="5"/>
        <v>5</v>
      </c>
      <c r="G17" s="23">
        <f t="shared" si="1"/>
        <v>12.35</v>
      </c>
    </row>
    <row r="18">
      <c r="A18" s="25">
        <f t="shared" si="2"/>
        <v>30.9</v>
      </c>
      <c r="B18" s="25">
        <v>3.09</v>
      </c>
      <c r="C18" s="21">
        <f t="shared" si="3"/>
        <v>15001</v>
      </c>
      <c r="D18" s="18">
        <v>25000.0</v>
      </c>
      <c r="E18" s="24">
        <f t="shared" si="4"/>
        <v>10</v>
      </c>
      <c r="F18" s="21" t="str">
        <f t="shared" si="5"/>
        <v/>
      </c>
      <c r="G18" s="23">
        <f t="shared" si="1"/>
        <v>0</v>
      </c>
    </row>
    <row r="19">
      <c r="A19" s="25">
        <f t="shared" si="2"/>
        <v>96.5</v>
      </c>
      <c r="B19" s="25">
        <v>3.86</v>
      </c>
      <c r="C19" s="21">
        <f t="shared" si="3"/>
        <v>25001</v>
      </c>
      <c r="D19" s="18">
        <v>50000.0</v>
      </c>
      <c r="E19" s="24">
        <f t="shared" si="4"/>
        <v>25</v>
      </c>
      <c r="F19" s="21" t="str">
        <f t="shared" si="5"/>
        <v/>
      </c>
      <c r="G19" s="23">
        <f t="shared" si="1"/>
        <v>0</v>
      </c>
    </row>
    <row r="20">
      <c r="A20" s="25">
        <f t="shared" si="2"/>
        <v>241</v>
      </c>
      <c r="B20" s="25">
        <v>4.82</v>
      </c>
      <c r="C20" s="21">
        <f t="shared" si="3"/>
        <v>50001</v>
      </c>
      <c r="D20" s="18">
        <v>100000.0</v>
      </c>
      <c r="E20" s="24">
        <f t="shared" si="4"/>
        <v>50</v>
      </c>
      <c r="F20" s="21" t="str">
        <f t="shared" si="5"/>
        <v/>
      </c>
      <c r="G20" s="23">
        <f t="shared" si="1"/>
        <v>0</v>
      </c>
    </row>
    <row r="21">
      <c r="A21" s="25">
        <f t="shared" si="2"/>
        <v>904.5</v>
      </c>
      <c r="B21" s="25">
        <v>6.03</v>
      </c>
      <c r="C21" s="21">
        <f t="shared" si="3"/>
        <v>100001</v>
      </c>
      <c r="D21" s="18">
        <v>250000.0</v>
      </c>
      <c r="E21" s="24">
        <f t="shared" si="4"/>
        <v>150</v>
      </c>
      <c r="F21" s="21" t="str">
        <f t="shared" si="5"/>
        <v/>
      </c>
      <c r="G21" s="23">
        <f t="shared" si="1"/>
        <v>0</v>
      </c>
    </row>
    <row r="22">
      <c r="A22" s="25">
        <f t="shared" si="2"/>
        <v>1129.5</v>
      </c>
      <c r="B22" s="25">
        <v>7.53</v>
      </c>
      <c r="C22" s="21">
        <f t="shared" si="3"/>
        <v>250001</v>
      </c>
      <c r="D22" s="18">
        <v>400000.0</v>
      </c>
      <c r="E22" s="24">
        <f t="shared" si="4"/>
        <v>150</v>
      </c>
      <c r="F22" s="21" t="str">
        <f t="shared" si="5"/>
        <v/>
      </c>
      <c r="G22" s="23">
        <f t="shared" si="1"/>
        <v>0</v>
      </c>
    </row>
    <row r="23">
      <c r="A23" s="25">
        <f t="shared" si="2"/>
        <v>5652</v>
      </c>
      <c r="B23" s="25">
        <v>9.42</v>
      </c>
      <c r="C23" s="21">
        <f t="shared" si="3"/>
        <v>400001</v>
      </c>
      <c r="D23" s="18">
        <v>1000000.0</v>
      </c>
      <c r="E23" s="24">
        <f t="shared" si="4"/>
        <v>600</v>
      </c>
      <c r="F23" s="21" t="str">
        <f t="shared" si="5"/>
        <v/>
      </c>
      <c r="G23" s="23">
        <f t="shared" si="1"/>
        <v>0</v>
      </c>
    </row>
    <row r="24">
      <c r="A24" s="18"/>
      <c r="B24" s="19"/>
      <c r="C24" s="18"/>
      <c r="D24" s="18"/>
      <c r="E24" s="18"/>
      <c r="F24" s="18"/>
      <c r="G24" s="20"/>
    </row>
    <row r="25">
      <c r="A25" s="18"/>
      <c r="B25" s="19"/>
      <c r="C25" s="19"/>
      <c r="D25" s="19"/>
      <c r="E25" s="19"/>
      <c r="F25" s="18" t="s">
        <v>87</v>
      </c>
      <c r="G25" s="20">
        <f>SUM(G14:G23)</f>
        <v>44.34</v>
      </c>
    </row>
  </sheetData>
  <dataValidations>
    <dataValidation type="list" allowBlank="1" sqref="B12">
      <formula1>"1 in,3/4 in"</formula1>
    </dataValidation>
  </dataValidations>
  <drawing r:id="rId1"/>
</worksheet>
</file>