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men Cea - IR" sheetId="1" r:id="rId4"/>
    <sheet state="visible" name="Carmen Cea - COI" sheetId="2" r:id="rId5"/>
    <sheet state="visible" name="Regular IR" sheetId="3" r:id="rId6"/>
    <sheet state="visible" name="Regular COI" sheetId="4" r:id="rId7"/>
    <sheet state="visible" name="RPI" sheetId="5" r:id="rId8"/>
    <sheet state="visible" name="Postdoctorado" sheetId="6" r:id="rId9"/>
    <sheet state="visible" name="Iniciación" sheetId="7" r:id="rId10"/>
  </sheets>
  <definedNames>
    <definedName hidden="1" localSheetId="1" name="_xlnm._FilterDatabase">'Carmen Cea - COI'!$A$1:$Z$1000</definedName>
    <definedName hidden="1" localSheetId="2" name="_xlnm._FilterDatabase">'Regular IR'!$A$1:$AB$33</definedName>
    <definedName hidden="1" localSheetId="3" name="_xlnm._FilterDatabase">'Regular COI'!$A$1:$AD$36</definedName>
  </definedNames>
  <calcPr/>
</workbook>
</file>

<file path=xl/sharedStrings.xml><?xml version="1.0" encoding="utf-8"?>
<sst xmlns="http://schemas.openxmlformats.org/spreadsheetml/2006/main" count="1976" uniqueCount="747">
  <si>
    <t>N°</t>
  </si>
  <si>
    <t>ID Postulación</t>
  </si>
  <si>
    <t>Folio</t>
  </si>
  <si>
    <t>Nombre Investigador</t>
  </si>
  <si>
    <t>Apellidos Investigador</t>
  </si>
  <si>
    <t>Correo electronico</t>
  </si>
  <si>
    <t>Facultad</t>
  </si>
  <si>
    <t>Departamento</t>
  </si>
  <si>
    <t>PATROCINIO FACSO</t>
  </si>
  <si>
    <t>Hugo Rodrigo</t>
  </si>
  <si>
    <t>Cadenas Ramos</t>
  </si>
  <si>
    <t>hcadenas@u.uchile.cl</t>
  </si>
  <si>
    <t>FAC.DE CIENCIAS SOCIALES - TRABAJO SOCIAL</t>
  </si>
  <si>
    <t>FACSO</t>
  </si>
  <si>
    <t>Sí</t>
  </si>
  <si>
    <t>Marcelo Humberto</t>
  </si>
  <si>
    <t>Rioseco Pais</t>
  </si>
  <si>
    <t>rioseco.marcelo@gmail.com</t>
  </si>
  <si>
    <t>FAC.DE CIENCIAS SOCIALES - DEPTO.EDUCACION</t>
  </si>
  <si>
    <t>Paula Francisca</t>
  </si>
  <si>
    <t>Vidal Molina</t>
  </si>
  <si>
    <t>pvidal@u.uchile.cl</t>
  </si>
  <si>
    <t>Pablo Eduardo</t>
  </si>
  <si>
    <t>Cabrera Pérez</t>
  </si>
  <si>
    <t>pcabrerap@u.uchile.cl</t>
  </si>
  <si>
    <t>FAC.DE CIENCIAS SOCIALES - DEPTO.PSICOLOGIA</t>
  </si>
  <si>
    <t>Carolina Vivian</t>
  </si>
  <si>
    <t>Aroca Toloza</t>
  </si>
  <si>
    <t>carolina.aroca@u.uchile.cl</t>
  </si>
  <si>
    <t>Camilo Andrés</t>
  </si>
  <si>
    <t>Sembler Reyes</t>
  </si>
  <si>
    <t>camilo.sembler@gmail.com</t>
  </si>
  <si>
    <t>FAC.DE CIENCIAS SOCIALES - DEPTO.SOCIOLOGIA</t>
  </si>
  <si>
    <t>Maria Gabriela</t>
  </si>
  <si>
    <t>Rubilar Donoso</t>
  </si>
  <si>
    <t>grubilar@u.uchile.cl; grubilar@uchile.cl</t>
  </si>
  <si>
    <t>María José</t>
  </si>
  <si>
    <t>Reyes Andreani</t>
  </si>
  <si>
    <t>mjrandreani@u.uchile.cl</t>
  </si>
  <si>
    <t>Octavio Alejandro</t>
  </si>
  <si>
    <t>Avendaño Pavez</t>
  </si>
  <si>
    <t>oavendanop@uchile.cl</t>
  </si>
  <si>
    <t>Jenniffer K.</t>
  </si>
  <si>
    <t>Miranda Miranda</t>
  </si>
  <si>
    <t>jennimiranda@gmail.com</t>
  </si>
  <si>
    <t>Carlos Alejandro</t>
  </si>
  <si>
    <t>Andrade Guzman</t>
  </si>
  <si>
    <t>ca.alejandro.andrade@gmail.com</t>
  </si>
  <si>
    <t>Michele</t>
  </si>
  <si>
    <t>Dufey Dominguez</t>
  </si>
  <si>
    <t>mdufey@gmail.com</t>
  </si>
  <si>
    <t>FRANCISCO JAVIER</t>
  </si>
  <si>
    <t>ARAOS LEIVA</t>
  </si>
  <si>
    <t>franciscoaraos@gmail.com</t>
  </si>
  <si>
    <t>FAC.DE CIENCIAS SOCIALES - DEPTO.ANTROPOLOGIA</t>
  </si>
  <si>
    <t>Mario A.</t>
  </si>
  <si>
    <t>Laborda</t>
  </si>
  <si>
    <t>mariolaborda@u.uchile.cl</t>
  </si>
  <si>
    <t>Mauricio Alejandro</t>
  </si>
  <si>
    <t>Sepúlveda Galeas</t>
  </si>
  <si>
    <t>sepulveda.galeas@gmail.com</t>
  </si>
  <si>
    <t>FAC.DE CIENCIAS SOCIALES</t>
  </si>
  <si>
    <t>HECTOR FREDDY</t>
  </si>
  <si>
    <t>MORALES MORGADO</t>
  </si>
  <si>
    <t>hemorales@uchile.cl</t>
  </si>
  <si>
    <t>Catalina</t>
  </si>
  <si>
    <t>Arteaga Aguirre</t>
  </si>
  <si>
    <t>carteaga@u.uchile.cl</t>
  </si>
  <si>
    <t>GONZALO IGNACIO</t>
  </si>
  <si>
    <t>DURAN SANHUEZA</t>
  </si>
  <si>
    <t>giduran@puc.cl</t>
  </si>
  <si>
    <t>Daniel Fernando</t>
  </si>
  <si>
    <t>Johnson Mardones</t>
  </si>
  <si>
    <t>djohnson@educarchile.cl</t>
  </si>
  <si>
    <t>Gabriela Alejandra</t>
  </si>
  <si>
    <t>Azócar de la Cruz</t>
  </si>
  <si>
    <t>gabriela.azocar@gmail.com</t>
  </si>
  <si>
    <t>Cecilia Paz</t>
  </si>
  <si>
    <t>Millán La Rivera</t>
  </si>
  <si>
    <t>ceciliapazmlarivera@gmail.com</t>
  </si>
  <si>
    <t>CYNTHIA YAEL</t>
  </si>
  <si>
    <t>ADLERSTEIN GRIMBERG</t>
  </si>
  <si>
    <t>cynthia.adlerstein@uchile.cl</t>
  </si>
  <si>
    <t>Isabel</t>
  </si>
  <si>
    <t>Piper Shafir</t>
  </si>
  <si>
    <t>ipiper@uchile.cl</t>
  </si>
  <si>
    <t>Alejandro Enrique</t>
  </si>
  <si>
    <t>Marambio Tapia</t>
  </si>
  <si>
    <t>amarambi@puc.cl</t>
  </si>
  <si>
    <t>Christian Esteban</t>
  </si>
  <si>
    <t>Miranda Jaña</t>
  </si>
  <si>
    <t>christian.miranda@u.uchile.cl</t>
  </si>
  <si>
    <t>Nicolas</t>
  </si>
  <si>
    <t>Lira San Martín</t>
  </si>
  <si>
    <t>nicoliras@gmail.com</t>
  </si>
  <si>
    <t>Email Investigador</t>
  </si>
  <si>
    <t>Rol Investigador</t>
  </si>
  <si>
    <t>Unidad Ejecutora</t>
  </si>
  <si>
    <t>COMENTARIO</t>
  </si>
  <si>
    <t>María Sol</t>
  </si>
  <si>
    <t>Anigstein</t>
  </si>
  <si>
    <t>sol.anigstein@gmail.com</t>
  </si>
  <si>
    <t>Coinvestigador(a)</t>
  </si>
  <si>
    <t>SVENSKA</t>
  </si>
  <si>
    <t>ARENSBURG CASTELLI</t>
  </si>
  <si>
    <t>sarensburg@u.uchile.cl</t>
  </si>
  <si>
    <t>Ruth Patricia</t>
  </si>
  <si>
    <t>Ayala Rocabado</t>
  </si>
  <si>
    <t>patricia.ayala.rocabado@gmail.com</t>
  </si>
  <si>
    <t>Blanca</t>
  </si>
  <si>
    <t>Barco</t>
  </si>
  <si>
    <t>blanca.barco2@gmail.com</t>
  </si>
  <si>
    <t>Carolina Andrea</t>
  </si>
  <si>
    <t>Belmar Pantelis</t>
  </si>
  <si>
    <t>carolina_belmar@hotmail.com</t>
  </si>
  <si>
    <t>Marcela Eliana</t>
  </si>
  <si>
    <t>Betancourt Sáez</t>
  </si>
  <si>
    <t>marcebeta@gmail.com</t>
  </si>
  <si>
    <t>Margarita</t>
  </si>
  <si>
    <t>Calderón López</t>
  </si>
  <si>
    <t>margarita.calderon@uchile.cl</t>
  </si>
  <si>
    <t>No</t>
  </si>
  <si>
    <t>No se entrega patrocinio, ya que la investigadora es Prof. Asistente Departamento de Estudios Pedagógicos Facultad de Filosofía y Humanidades</t>
  </si>
  <si>
    <t>Ruben</t>
  </si>
  <si>
    <t>Calvo</t>
  </si>
  <si>
    <t>rcalvo.gallardo@gmail.com</t>
  </si>
  <si>
    <t>No se entrega patrocinio, ya que el investigador es Prof. Asistente Facultad de Ciencias Agronómicas</t>
  </si>
  <si>
    <t>Claudia</t>
  </si>
  <si>
    <t>Campillo Toledano</t>
  </si>
  <si>
    <t>claudia.campillo@uchile.cl</t>
  </si>
  <si>
    <t>Claudia Milena</t>
  </si>
  <si>
    <t>Capella Sepúlveda</t>
  </si>
  <si>
    <t>ccapella@u.uchile.cl</t>
  </si>
  <si>
    <t>Juan Carlos</t>
  </si>
  <si>
    <t>Castillo Valenzuela</t>
  </si>
  <si>
    <t>juancastillov@uchile.cl</t>
  </si>
  <si>
    <t>Dufey</t>
  </si>
  <si>
    <t>Gonzalo</t>
  </si>
  <si>
    <t>Durán</t>
  </si>
  <si>
    <t>CATERINE JOANNA</t>
  </si>
  <si>
    <t>GALAZ VALDERRAMA</t>
  </si>
  <si>
    <t>cgalazvalderrama@u.uchile.cl</t>
  </si>
  <si>
    <t>Caterine Galaz declaró su participación como coinvestigadora en tres proyectos, por lo que estaría faltando un proyecto en esta planilla.</t>
  </si>
  <si>
    <t>Caterine</t>
  </si>
  <si>
    <t>Galaz Valderrama</t>
  </si>
  <si>
    <t>Gabrielle</t>
  </si>
  <si>
    <t>González Aravena</t>
  </si>
  <si>
    <t>gabrielle.gonzalez.a@gmail.com</t>
  </si>
  <si>
    <t>Valeria Modesta</t>
  </si>
  <si>
    <t>Herrera Fernández.</t>
  </si>
  <si>
    <t>valherrera@u.uchile.cl</t>
  </si>
  <si>
    <t>Juan</t>
  </si>
  <si>
    <t>Lozano</t>
  </si>
  <si>
    <t>juan.lozano@uchile.cl</t>
  </si>
  <si>
    <t>Jorge</t>
  </si>
  <si>
    <t>Lucero</t>
  </si>
  <si>
    <t>jpoinds@gmail.com</t>
  </si>
  <si>
    <t>No se entrega patrocinio, ya que el investigador es Prof. del Hospital Clínico</t>
  </si>
  <si>
    <t>Johanna</t>
  </si>
  <si>
    <t>Madrigal</t>
  </si>
  <si>
    <t>johanna.madrigal@uchile.cl</t>
  </si>
  <si>
    <t>Fabiola</t>
  </si>
  <si>
    <t>Maldonado</t>
  </si>
  <si>
    <t>fmaldona@uchile.cl</t>
  </si>
  <si>
    <t>Alejandro</t>
  </si>
  <si>
    <t>Marambio</t>
  </si>
  <si>
    <t>Vania</t>
  </si>
  <si>
    <t>Martinez</t>
  </si>
  <si>
    <t>vaniamartinezn@gmail.com</t>
  </si>
  <si>
    <t>No se entrega patrocinio, ya que la investigadora es Prof. Titular Facultad de Medicina</t>
  </si>
  <si>
    <t>Miguez</t>
  </si>
  <si>
    <t>gonzalo_miguez@uchile.cl</t>
  </si>
  <si>
    <t>Daniel Andrés</t>
  </si>
  <si>
    <t>Miranda Fuenzalida</t>
  </si>
  <si>
    <t>damiranda@gmail.com</t>
  </si>
  <si>
    <t>Jenniffer Katherine</t>
  </si>
  <si>
    <t>Hector Freddy</t>
  </si>
  <si>
    <t>Morales Morgado</t>
  </si>
  <si>
    <t xml:space="preserve">Informa que retiró su participación como coinvestigador de la postulación. </t>
  </si>
  <si>
    <t>Gianinna</t>
  </si>
  <si>
    <t>Muñoz Arce</t>
  </si>
  <si>
    <t>gianinna.munoz@gmail.com</t>
  </si>
  <si>
    <t>Karina</t>
  </si>
  <si>
    <t>Narbona</t>
  </si>
  <si>
    <t>karina.narbona@gmail.com</t>
  </si>
  <si>
    <t>Paulina</t>
  </si>
  <si>
    <t>Osorio Parraguez</t>
  </si>
  <si>
    <t>posorio@uchile.cl</t>
  </si>
  <si>
    <t>Julieta</t>
  </si>
  <si>
    <t>Palma</t>
  </si>
  <si>
    <t>jpalma@uchile.cl</t>
  </si>
  <si>
    <t>Lorena Andrea</t>
  </si>
  <si>
    <t>Pérez-Roa</t>
  </si>
  <si>
    <t>loperez@uchile.cl</t>
  </si>
  <si>
    <t>Vanetza</t>
  </si>
  <si>
    <t>Quezada</t>
  </si>
  <si>
    <t>qvanetza@u.uchile.cl</t>
  </si>
  <si>
    <t>vanetza</t>
  </si>
  <si>
    <t>quezada</t>
  </si>
  <si>
    <t>Vanetza E.</t>
  </si>
  <si>
    <t>Quezada-Scholz</t>
  </si>
  <si>
    <t>Quintana</t>
  </si>
  <si>
    <t>gonzalo.qz@gmail.com</t>
  </si>
  <si>
    <t>Razeto</t>
  </si>
  <si>
    <t>jrazeto@uchile.cl</t>
  </si>
  <si>
    <t>Reyes</t>
  </si>
  <si>
    <t>Javiera</t>
  </si>
  <si>
    <t>Rosell Cisternas</t>
  </si>
  <si>
    <t>jerosell@gmail.com</t>
  </si>
  <si>
    <t>Susan</t>
  </si>
  <si>
    <t>Sanhueza</t>
  </si>
  <si>
    <t>susan.sanhueza@uchile.cl</t>
  </si>
  <si>
    <t>Rodolfo</t>
  </si>
  <si>
    <t>Sapiains</t>
  </si>
  <si>
    <t>rodolfo.sapiains@gmail.com</t>
  </si>
  <si>
    <t>Mahia</t>
  </si>
  <si>
    <t>Saracostti</t>
  </si>
  <si>
    <t>mahia.saracostti@uchile.cl</t>
  </si>
  <si>
    <t>Antonieta</t>
  </si>
  <si>
    <t>Urquieta</t>
  </si>
  <si>
    <t>antonieta.urquieta@u.uchile.cl</t>
  </si>
  <si>
    <t>María Antonieta</t>
  </si>
  <si>
    <t>Urquieta Alvarez</t>
  </si>
  <si>
    <t>Paula</t>
  </si>
  <si>
    <t>Zúñiga</t>
  </si>
  <si>
    <t>cczuniga@u.uchile.cl</t>
  </si>
  <si>
    <t>Título</t>
  </si>
  <si>
    <t>RUT</t>
  </si>
  <si>
    <t>IR</t>
  </si>
  <si>
    <t>Nombramiento vigente</t>
  </si>
  <si>
    <t>Carta de compromiso</t>
  </si>
  <si>
    <t>RPI</t>
  </si>
  <si>
    <t>Respaldo Departamento</t>
  </si>
  <si>
    <t>VID</t>
  </si>
  <si>
    <t>Revisión por pares</t>
  </si>
  <si>
    <t>Revisor/a</t>
  </si>
  <si>
    <t>Informe</t>
  </si>
  <si>
    <t>Productividad Tramitada</t>
  </si>
  <si>
    <t>LA CULTURA DE LA MADERA DEL ARCHIPIÉLAGO DE CHILOÉ DURANTE EL PERÍODO COLONIAL Y REPUBLICANO: ESTUDIO INTERDISCIPLINARIO DESDE LA ARQUEODENDROMETRÍA Y LA MATERIALIDAD</t>
  </si>
  <si>
    <t>Nicolas Lira</t>
  </si>
  <si>
    <t>Antropología</t>
  </si>
  <si>
    <t>N/A</t>
  </si>
  <si>
    <t>Un océano plástico: hacia una antropología de la polución marina en el Antropoceno</t>
  </si>
  <si>
    <t>Francisco Javier Araos Leiva</t>
  </si>
  <si>
    <t>Tránsitos textiles y vestimentarios en  Tierra del Fuego, Rapa Nui y el Desierto de Atacama</t>
  </si>
  <si>
    <t>Hector Morales</t>
  </si>
  <si>
    <t>Pedagogía Hospitalaria en la educación superior en Chile: implementación de un modelo inclusivo para la continuidad académica de los estudiantes en situación de enfermedad</t>
  </si>
  <si>
    <t xml:space="preserve">Ana Gajardo Rodríguez </t>
  </si>
  <si>
    <t>Educación</t>
  </si>
  <si>
    <t>Enviada</t>
  </si>
  <si>
    <t>Infancias libres de discriminación. Desarrollando prácticas pedagógicas de inclusión y no discriminación de manera colaborativa y situada</t>
  </si>
  <si>
    <t>Cecilia Millán</t>
  </si>
  <si>
    <t>Diseño y validación de un Programa Evaluativo de auto-reporte en inteligencia artificial (AIA) para Competencias Digitales Docentes (CDD) en Pedagogía General Básica, Universidades del Consejo de Rectores, Zona Centro-Sur de Chile.</t>
  </si>
  <si>
    <t>Marcelo Rioseco</t>
  </si>
  <si>
    <t>Historia y circunstancias presentes del diseño y desarrollo curricular en el sistema escolar chileno: estructuras, procesos, actores.</t>
  </si>
  <si>
    <t>Daniel Johnson Mardones</t>
  </si>
  <si>
    <t>Situaciones de contingencia en las interacciones educativas entre docentes que se especializan en la  enseñanza de las matemáticas y sus estudiantes de segundo ciclo básico</t>
  </si>
  <si>
    <t>Christian Miranda</t>
  </si>
  <si>
    <t>El Profesionalismo Pedagógico de la Sala Cuna: Modelo Situacional del Caso Chileno en perspectiva Comparada</t>
  </si>
  <si>
    <t>Cynthia Adlerstein Grimberg</t>
  </si>
  <si>
    <t>Aprendizaje Servicio en la Formación Inicial Docente. Evaluación de un modelo formativo para trabajar con infancias en contextos de exclusión social</t>
  </si>
  <si>
    <t>Carolina Aroca Toloza</t>
  </si>
  <si>
    <t>Memorias en disputa sobre el Levantamiento Social del 2019 en Chile  y los sentidos que construyen sobre los DDHH</t>
  </si>
  <si>
    <t xml:space="preserve">Isabel Piper
</t>
  </si>
  <si>
    <t>Psicología</t>
  </si>
  <si>
    <t>Chiara Saez</t>
  </si>
  <si>
    <t>Salud Mental Universitaria orientada a la Formación para el Bienestar: Trayectorias de Resiliencia ante Experiencias de Adversidad y Victimización en Estudiantes</t>
  </si>
  <si>
    <t>Jenniffer Miranda M</t>
  </si>
  <si>
    <t>Rodrigo Cornejo</t>
  </si>
  <si>
    <t>Contrucción de futuros en sectores populares: meorias y dialogía intergeneracional</t>
  </si>
  <si>
    <t>María José Reyes</t>
  </si>
  <si>
    <t>Reactividad a claves de cannabis y alcohol, su extinción, recuperación, y prevención de la recuperación</t>
  </si>
  <si>
    <t>Mario Laborda</t>
  </si>
  <si>
    <t>El cuerpo en psicoterapia: Propuesta de un modelo basado en la interocepción y la flexibilidad autonómica en el cambio terapéutico</t>
  </si>
  <si>
    <t>Michele Dufey Domínguez</t>
  </si>
  <si>
    <t>Re-orientación de las trayectorias biográficas a partir de los actos de desobediencia de militares frente a la dictadura civil-militar (1973-1989)</t>
  </si>
  <si>
    <t>Pablo Cabrera Pérez</t>
  </si>
  <si>
    <t>Marisol Facuse</t>
  </si>
  <si>
    <t>Agricultura y crisis hídrica. Estrategias de adaptación y prácticas de sustentabilidad en productores agrícolas del valle central</t>
  </si>
  <si>
    <t>11997181-0</t>
  </si>
  <si>
    <t>Octavio Avendaño</t>
  </si>
  <si>
    <t>Sociología</t>
  </si>
  <si>
    <t>El (des)amor en tiempos democráticos: una sociología moral de la vida familiar post-separación</t>
  </si>
  <si>
    <t xml:space="preserve">Camilo Sembler </t>
  </si>
  <si>
    <t>Lorena Pérez</t>
  </si>
  <si>
    <t>Prácticas de cuidado infantil de madres trabajadoras con inserción laboral precaria en Chile (preliminar)</t>
  </si>
  <si>
    <t>Catalina Arteaga Aguirre</t>
  </si>
  <si>
    <t>Nicolás Angelcos</t>
  </si>
  <si>
    <t>Adecuaciones del modelo sindical a 45 años del Plan Laboral. Condiciones organizativas y estratégicas para una negociación ramal en Chile</t>
  </si>
  <si>
    <t>Gonzalo Durán</t>
  </si>
  <si>
    <t>Trabajo social</t>
  </si>
  <si>
    <t>El futuro del consumo ¿ahora?  Tensiones y prácticas de consumo material, simbólico y postmaterial en sociedades desiguales</t>
  </si>
  <si>
    <t>Alejandro Marambio</t>
  </si>
  <si>
    <t>No obtuvo</t>
  </si>
  <si>
    <t>Colaboración interdisciplinar en la implementación directa de programas de la política de envejecimiento en Chile. Contribuciones para la acción pública en un ámbito de alta complejidad</t>
  </si>
  <si>
    <t>Carlos Alejandro Andrade Guzmán</t>
  </si>
  <si>
    <t>Riesgo y decisión: modelos de evacuación ante incendios de interfaz urbano forestal en Chile.</t>
  </si>
  <si>
    <t>Gabriela Azócar de la Cruz</t>
  </si>
  <si>
    <t>Tiempo y Memoria Disciplinar: Producción de conocimiento del trabajo social chileno en tres claves temporales (1925-2025)"</t>
  </si>
  <si>
    <t>Gabriela Rubilar Donoso</t>
  </si>
  <si>
    <t>Comunidades epistémicas alternas: normatividades emergentes y prácticas transformatorias en la sociedad digital chilena</t>
  </si>
  <si>
    <t>Hugo Cadenas Ramos</t>
  </si>
  <si>
    <t>Genealogia decolonial del fenóemeno chemsex en Chile: estudio transdiscplinario de un caso crítico</t>
  </si>
  <si>
    <t>Mauricio Sepúlveda Galeas</t>
  </si>
  <si>
    <t xml:space="preserve">La noción de Democracia: Aportes al Pensamiento Social Chileno </t>
  </si>
  <si>
    <t>Paula Vidal</t>
  </si>
  <si>
    <t>Juan Carlos Castillo</t>
  </si>
  <si>
    <t>COI</t>
  </si>
  <si>
    <t>Apellido</t>
  </si>
  <si>
    <t>Afiliación IR</t>
  </si>
  <si>
    <t>MaríaSol Anigstein</t>
  </si>
  <si>
    <t>No aplica</t>
  </si>
  <si>
    <t>Las creencias de los otros en el museo: epistemologías, materializaciones y gestiones museográficas desde el XIX  al XXI. Casos chilenos</t>
  </si>
  <si>
    <t>Ruth-Patricia Ayala Rocabado</t>
  </si>
  <si>
    <t>Olaya Sanfuentes</t>
  </si>
  <si>
    <t>Pontificia Universidad Católica de Chile</t>
  </si>
  <si>
    <t>TENDENCIAS Y PARTICULARIDADES EN LA SUBSISTENCIA Y MOVILIDAD DE LOS GRUPOS CANOEROS: El ROL DE LA FRANJA PACIFICO EN EL ARCHIPIÉLAGO DE LOS CHONOS (43°- 47°S) DURANTE EL HOLOCENO TARDÍO</t>
  </si>
  <si>
    <t>Carolina Belmar</t>
  </si>
  <si>
    <t>Omar Reyes</t>
  </si>
  <si>
    <t>Universidad de Magallanes</t>
  </si>
  <si>
    <t>Paulina Osorio Parraguez</t>
  </si>
  <si>
    <t>Marcela Betancourt</t>
  </si>
  <si>
    <t>Universidad del Bío Bío</t>
  </si>
  <si>
    <t>Valeria Herrera</t>
  </si>
  <si>
    <t>Cecilia Paz Millán La Rivera</t>
  </si>
  <si>
    <t>Fabiola Maldonado</t>
  </si>
  <si>
    <t>Carolina Aroca</t>
  </si>
  <si>
    <t>Sala Cuna-SLEP de calidad para Chile: Desafíos y oportunidades en el marco de la Modernización de la Educación Parvularia pública</t>
  </si>
  <si>
    <t>Blanca Barco (postdoc ad honorem UChile)</t>
  </si>
  <si>
    <t>Investigador/a Postdoctoral</t>
  </si>
  <si>
    <t>Circuito de Atención Victimológica de Personas LGBTNBIA+ Afectadas por Violencia por Prejuicio en Chile: Una Investigación Psicosociológica Cualitativa con Profesionales de Servicios Públicos y Organizaciones Civiles.</t>
  </si>
  <si>
    <t>Svenska Arensburg Castelli</t>
  </si>
  <si>
    <t>Jaime Barrientos Delgado</t>
  </si>
  <si>
    <t>Universidad Alberto Hurtado</t>
  </si>
  <si>
    <t>Psicoterapia basada en la mentalización con video-feedback para niños y niñas: Estudio de implementación y efectividad en centros públicos de salud mental</t>
  </si>
  <si>
    <t>Claudia Capella</t>
  </si>
  <si>
    <t>Marcia Olhaberry</t>
  </si>
  <si>
    <t>Gabrielle González Aravena</t>
  </si>
  <si>
    <t>Cue Competition: a Behavior Systems approach to human cognition</t>
  </si>
  <si>
    <t>Javier Bustamante</t>
  </si>
  <si>
    <t>Universidad de O´Higgins</t>
  </si>
  <si>
    <t>Gonzalo Miguez</t>
  </si>
  <si>
    <t>El cuerpo en psicoterapia: Propuesta de un modelo de cambio basado en la interocepción y la flexibilidad autonómica</t>
  </si>
  <si>
    <t>Procesos de socialización de la desigualdad desde edades tempranas: dinámicas intergrupales e intergeneracionales en el desarrollo de comportamientos prosociales desde una investigación aplicada</t>
  </si>
  <si>
    <t>Daniel Miranda</t>
  </si>
  <si>
    <t>Paula Luengo-Kanacri</t>
  </si>
  <si>
    <t>Vanetza Quezada</t>
  </si>
  <si>
    <t>Comparación de estrategias de asesoramiento para la implementación de una intervención focalizada transdiagnóstica en salud mental escolar: Un estudio híbrido de implementación y efectividad en escuelas públicas de la Región Metropolitana</t>
  </si>
  <si>
    <t>Vanetza Quezada-Scholz</t>
  </si>
  <si>
    <t>Rodrigo Rojas Andrade</t>
  </si>
  <si>
    <t>Universidad de Santiago de Chile</t>
  </si>
  <si>
    <t>Construcción de un modelo comprensivo de la etiología del Trastorno de Personalidad Borderline a partir de indicadores psicológicos, sociales y culturales presentes desde la adolescencia: rastreando experiencias de pacientes, familiares y psicoterapeutas</t>
  </si>
  <si>
    <t>Nelson Valdes</t>
  </si>
  <si>
    <t>Universidad Santo Tomás</t>
  </si>
  <si>
    <t>Vanetza Quezada,</t>
  </si>
  <si>
    <t>Gonzalo Quintana</t>
  </si>
  <si>
    <t>¿Redistribuir para quien? Preferencias redistributivas y políticas sociales en contextos institucionales diversos</t>
  </si>
  <si>
    <t>Juan Castillo</t>
  </si>
  <si>
    <t>Luis Maldonado</t>
  </si>
  <si>
    <t>PUC</t>
  </si>
  <si>
    <t>Julieta Palma</t>
  </si>
  <si>
    <t>Blurred Domesticities in Transitional Times: A Beyond-Household Study of Domestic Configurations in Chile</t>
  </si>
  <si>
    <t>Consuelo Araos</t>
  </si>
  <si>
    <t>Universidad de Los Andes</t>
  </si>
  <si>
    <t>Claudia Campillo Toledano</t>
  </si>
  <si>
    <t>Caterine Galaz</t>
  </si>
  <si>
    <t>Isabel Piper</t>
  </si>
  <si>
    <t>Generación en movimiento: Trayectorias de jóvenes migrantes en Chile</t>
  </si>
  <si>
    <t>Antonia Lara</t>
  </si>
  <si>
    <t>Universidad Católica Silva Henríquez</t>
  </si>
  <si>
    <t>Trayectorias educativas de estudiantes chilenos/as hijos/as de personas migrantes: factores estructurales, institucionales y subjetivos en la producción de inclusión y exclusión escolar en Chile</t>
  </si>
  <si>
    <t>Rolando Poblete</t>
  </si>
  <si>
    <t>Juan Lozano</t>
  </si>
  <si>
    <t>Expresiones de violencias de género y masculinidades hegemónicas: narrativas de vida de hombres adultos. Un estudio interregional de condicionantes sociales posibilitantes de agresiones sexuales"</t>
  </si>
  <si>
    <t>Johanna Madrigal Calderón</t>
  </si>
  <si>
    <t>Patricia Carrasco</t>
  </si>
  <si>
    <t>Universidad de Aysén</t>
  </si>
  <si>
    <t>Entre la resistencia y la reparación: producción de conocimiento en la Educación Superior bajo el capitalismo académico en América Latina</t>
  </si>
  <si>
    <t>Gianinna Muñoz Arce</t>
  </si>
  <si>
    <t>Mitzi Duboy Luengo</t>
  </si>
  <si>
    <t>Lorena Pérez Roa</t>
  </si>
  <si>
    <t>Jorge Razeto</t>
  </si>
  <si>
    <t>Plural values of ecosystem services in protected areas management: improving equitable sharing of benefits with local communities</t>
  </si>
  <si>
    <t>Claudia Cerda</t>
  </si>
  <si>
    <t>Facultad Ciencias Forestales, Universidad de Chile</t>
  </si>
  <si>
    <t>Vida escolar cotidiana en emergencia. La escuela rural en contexto de conflicto territorial en el sur de Chile</t>
  </si>
  <si>
    <t>MaríaJosé Reyes Andreani</t>
  </si>
  <si>
    <t>Daniel San Martín</t>
  </si>
  <si>
    <t>Universidad Católica de Temuco</t>
  </si>
  <si>
    <t>Jóvenes, discursos neoconservadores y transmisión de memorias. El caso chileno</t>
  </si>
  <si>
    <t>María Angélica Cruz</t>
  </si>
  <si>
    <t>Universidad de Valparaíso</t>
  </si>
  <si>
    <t>Diseñar para la amistad. Una metodología para el diseño de propuestas que contribuyan a las amistades de las personas mayores</t>
  </si>
  <si>
    <t>Javiera Rosell</t>
  </si>
  <si>
    <t>Rubén Jacob</t>
  </si>
  <si>
    <t>Departamento de Diseño, Universidad de Chile</t>
  </si>
  <si>
    <t>Susan Sanhueza</t>
  </si>
  <si>
    <t>La niñez migrante y su inclusión educativa: conocimientos culturales en las prácticas pedagógicas cotidianas en Educación Parvularia</t>
  </si>
  <si>
    <t>Susan sanhueza</t>
  </si>
  <si>
    <t>Ana Mujica</t>
  </si>
  <si>
    <t>Universidad de Los Lagos</t>
  </si>
  <si>
    <t>Unraveling the Microbiome-Mediated Resilience of Colobanthus quitensis: A Transdisciplinary Approach to Climate Adaptation</t>
  </si>
  <si>
    <t>Rodolfo Sapiains Arrue</t>
  </si>
  <si>
    <t>Marely Cuba</t>
  </si>
  <si>
    <t>Universidad de Concepción</t>
  </si>
  <si>
    <t>Modelización del efecto que tienen factores de apoyo contextual sobre el compromiso estudiantil con las asignaturas de ciencias naturales en estudiantes de enseñanza media y su relación con desempeño académico, a través del tiempo</t>
  </si>
  <si>
    <t>Mahia Saracostti</t>
  </si>
  <si>
    <t>Iván Suazo</t>
  </si>
  <si>
    <t>Universidad Autónoma de Chile</t>
  </si>
  <si>
    <t>MaríaAntonieta Urquieta</t>
  </si>
  <si>
    <t>Antoinieta Urquieta</t>
  </si>
  <si>
    <t>Hacia un modelo predictivo del rendimiento y bienestar estudiantil en la universidad: rol del entorno didáctico-afectivo mediado por la satisfacción de necesidades psicológicas, la motivación y la afectividad</t>
  </si>
  <si>
    <t>Claudia Zúñiga</t>
  </si>
  <si>
    <t>Mauricio González</t>
  </si>
  <si>
    <t>Universidad de La Serena</t>
  </si>
  <si>
    <t>Archaeology of prehispanic landscapes: production and circulation</t>
  </si>
  <si>
    <t>Ariadna Cifuentes</t>
  </si>
  <si>
    <t>Valentina Figueroa</t>
  </si>
  <si>
    <t>Universidad Católica del Norte</t>
  </si>
  <si>
    <t>Concurso</t>
  </si>
  <si>
    <t>Marca temporal</t>
  </si>
  <si>
    <t>Nombre</t>
  </si>
  <si>
    <t>Correo</t>
  </si>
  <si>
    <t>Género</t>
  </si>
  <si>
    <t>¿Es académico/a de la Facultad de Ciencias Sociales?</t>
  </si>
  <si>
    <t>¿A qué departamento pertenece?</t>
  </si>
  <si>
    <t>¿Es usted el/la investigador/a principal?</t>
  </si>
  <si>
    <t>Afiliación institucional</t>
  </si>
  <si>
    <t xml:space="preserve">Información adicional </t>
  </si>
  <si>
    <t>Nombre Investigador/a principal</t>
  </si>
  <si>
    <t>Sexo investigador/a principal</t>
  </si>
  <si>
    <t>Título del proyecto</t>
  </si>
  <si>
    <t>Origen del concurso al que postula</t>
  </si>
  <si>
    <t>Tipo de participación institucional de la Universidad de Chile</t>
  </si>
  <si>
    <t>Si su proyecto contempla la participación de otras instituciones, por favor, detalle a continuación el nombre y tipo de participación (si son más de una sepárelas con un punto y coma ";")</t>
  </si>
  <si>
    <t>¿Su proyecto contempla co-investigadores/as?</t>
  </si>
  <si>
    <t>¿Cuántos/as co-investigadores/as contempla su proyecto?</t>
  </si>
  <si>
    <t>Nombre y afiliación de Co-investigador/a</t>
  </si>
  <si>
    <t>Nombre y afiliación de Co-investigador/a N°1</t>
  </si>
  <si>
    <t>Nombre y afiliación de Co-investigador/a N°2</t>
  </si>
  <si>
    <t>Nombre y afiliación de Co-investigador/a N°3</t>
  </si>
  <si>
    <t>Nombre y afiliación de Co-investigador/a N°4</t>
  </si>
  <si>
    <t>Nombre y afiliación de Co-investigador/a N°5</t>
  </si>
  <si>
    <t>Sexo</t>
  </si>
  <si>
    <t>Nombre del concurso (Ej.: Fondecyt Regular, PROA, FONIS, etc.)</t>
  </si>
  <si>
    <t>El proyecto al cual postula, ¿contempla gastos de administración?</t>
  </si>
  <si>
    <t>¿Cuál es el presupuesto estimado total de su proyecto?</t>
  </si>
  <si>
    <t xml:space="preserve">En el caso de postular con más instituciones patrocinantes/asociadas: ¿cómo se distribuyen estos gastos? 
</t>
  </si>
  <si>
    <t xml:space="preserve">¿Qué porcentaje del presupuesto total son los gastos de administración del proyecto? </t>
  </si>
  <si>
    <t>Año 1</t>
  </si>
  <si>
    <t>Año 2</t>
  </si>
  <si>
    <t>Año 3</t>
  </si>
  <si>
    <t>Año 4</t>
  </si>
  <si>
    <t>alejandro.marambio@uchile.cl</t>
  </si>
  <si>
    <t>Externo (Nacional)</t>
  </si>
  <si>
    <t>Institución principal o patrocinante</t>
  </si>
  <si>
    <t>Universidad Católica del Maule</t>
  </si>
  <si>
    <t>Lorena Pérez Roa - Universidad de Chile</t>
  </si>
  <si>
    <t>Julien Vanhulst - Universidad Católica del Maule</t>
  </si>
  <si>
    <t>Hombre</t>
  </si>
  <si>
    <t>Fondecyt Regular</t>
  </si>
  <si>
    <t>Si</t>
  </si>
  <si>
    <t>13437998-7</t>
  </si>
  <si>
    <t>francisco.araos@uchile.cl</t>
  </si>
  <si>
    <t>Universidad de Playa Ancha; Universidad Austral de Chile</t>
  </si>
  <si>
    <t>Florencia Muñoz, UPLA</t>
  </si>
  <si>
    <t>Ricardo Alvarez, UACH</t>
  </si>
  <si>
    <t>Javiera Espinoza, Aulademar</t>
  </si>
  <si>
    <t>100% institución Universidad de Chile</t>
  </si>
  <si>
    <t>15125698-8</t>
  </si>
  <si>
    <t>Mujer</t>
  </si>
  <si>
    <t xml:space="preserve"> Modelización del efecto que tienen factores de apoyo contextual sobre el compromiso estudiantil con las asignaturas de ciencias naturales en estudiantes de enseñanza media y su relación con desempeño académico, a través del tiempo</t>
  </si>
  <si>
    <t>Fondecyt Regular 2026</t>
  </si>
  <si>
    <t>javiera.rosell@uchile.cl</t>
  </si>
  <si>
    <t>Diseñar para la amistad. Una metodología para el diseño de propuestas que contribuyan a las amistades de las personas mayores.</t>
  </si>
  <si>
    <t>Fondecyt regular</t>
  </si>
  <si>
    <t>17315167-5</t>
  </si>
  <si>
    <t>Sergio Grez, Universidad de Chile, Depto de Historia</t>
  </si>
  <si>
    <t>Gonzalo Durán, Universidad de Chile, Depto Trabajo Social</t>
  </si>
  <si>
    <t>80.000.000 aprox.</t>
  </si>
  <si>
    <t>no postulo con otras instituciones</t>
  </si>
  <si>
    <t>10905991-9</t>
  </si>
  <si>
    <t>hcadenas@uchile.cl</t>
  </si>
  <si>
    <t>María Antonieta Urquieta, FACSO</t>
  </si>
  <si>
    <t>No lo sé (por favor, antes de marcar esta opción consultar las bases del concurso)</t>
  </si>
  <si>
    <t>M$ 45.000</t>
  </si>
  <si>
    <t>13506220-0</t>
  </si>
  <si>
    <t>9968190-K</t>
  </si>
  <si>
    <t xml:space="preserve">Académico Externo sin filiación actual </t>
  </si>
  <si>
    <t xml:space="preserve">Postdoctorado Bicentenario y Fondecyt 2011 - 2016. Departamento de Psicologia. Coinvestigador 2 Fondecyt Regulares. Profesor Honorarios. Escuala de Trabajo Social 2017 -  2024. Colaborador Nucleo Politicas Publicas sobre Drogas. Trabajo  Social.  </t>
  </si>
  <si>
    <t>Dr. Juan Lozano. Departamento de Trabajo Social. Universidad de Chile</t>
  </si>
  <si>
    <t>Dr. Diego Escocabar. Universidad Metropolitana de Ciencias de la Educación (UMCE).</t>
  </si>
  <si>
    <t>200 M</t>
  </si>
  <si>
    <t>20 horas</t>
  </si>
  <si>
    <t>20horas</t>
  </si>
  <si>
    <t>10600416-1</t>
  </si>
  <si>
    <t>Maria Gabriela Rubilar Donoso</t>
  </si>
  <si>
    <t>grubilar@uchile.cl</t>
  </si>
  <si>
    <t>Pontificia Universidad Catolica de Chile</t>
  </si>
  <si>
    <t xml:space="preserve">Fondecyt regular </t>
  </si>
  <si>
    <t>si</t>
  </si>
  <si>
    <t>8721283-1</t>
  </si>
  <si>
    <t>Universidad Austral de Chile; Universidad de Tarapacá</t>
  </si>
  <si>
    <t>Susan Sanhueza Universidad de Chile</t>
  </si>
  <si>
    <t>Fabiola Maldonado Universidad de Chile</t>
  </si>
  <si>
    <t>Alberto Galaz Universidad Austral de Chile</t>
  </si>
  <si>
    <t xml:space="preserve">Carmen Araneda Universidad de Tarapacá </t>
  </si>
  <si>
    <t>FONDECYT REGULAR 2026</t>
  </si>
  <si>
    <t>9461565-8</t>
  </si>
  <si>
    <t>Instituciones asociadas: Universidad de Aysén; Universidad de Los Andes; Universidad de las Americas</t>
  </si>
  <si>
    <t>5 o más</t>
  </si>
  <si>
    <t>Gonzalo Miguez, UCH</t>
  </si>
  <si>
    <t>Vanetza Quezada, UCH</t>
  </si>
  <si>
    <t>Gonzalo Quintana, UCH</t>
  </si>
  <si>
    <t>Consuelo San Martín, Universidad de Los Andes</t>
  </si>
  <si>
    <t>Felipe Alfaro, Universidad de Aysén; Francisca Bertín (Universidad de las Americas)</t>
  </si>
  <si>
    <t>Alrededor de 150Millones</t>
  </si>
  <si>
    <t>100% a la UCH</t>
  </si>
  <si>
    <t>13688452-2</t>
  </si>
  <si>
    <t>carteaga@uchile.cl</t>
  </si>
  <si>
    <t>Universidad Católica institución asociada</t>
  </si>
  <si>
    <t>Paulina Osorio Parraguez, Universidad de Chile</t>
  </si>
  <si>
    <t>María Sol Anigstein, Universidad de Chile</t>
  </si>
  <si>
    <t>Beatriz Fernández, Universidad Católica</t>
  </si>
  <si>
    <t>Universidad de Chile 50%; Universidad Católica 50%</t>
  </si>
  <si>
    <t>9980068-2</t>
  </si>
  <si>
    <t>Carolian Belmar</t>
  </si>
  <si>
    <t>cbelmarp@u.uchile.cl</t>
  </si>
  <si>
    <t>14439515-8</t>
  </si>
  <si>
    <t>Carlos Andrade Guzmán</t>
  </si>
  <si>
    <t>carlos.andrade@uchile.cl</t>
  </si>
  <si>
    <t>UMayor, Institución secundaria; Universidad Diego Portales, Institución secundaria</t>
  </si>
  <si>
    <t>Antonia Díaz-Valdés, UMAyor</t>
  </si>
  <si>
    <t>Sara Arancibia, UDP</t>
  </si>
  <si>
    <t>10985674-6</t>
  </si>
  <si>
    <t>gonzalo.duran.s@uchile.cl</t>
  </si>
  <si>
    <t>Karina Narbona, Fundación SOL</t>
  </si>
  <si>
    <t>Paula Vidal, Universidad de Chile</t>
  </si>
  <si>
    <t>lo máximo anual son 57 millones, postularé con un proyecto a 4 años</t>
  </si>
  <si>
    <t>13687845-K</t>
  </si>
  <si>
    <t>gazocarde@uchile.cl</t>
  </si>
  <si>
    <t>Antoinieta Urquieta / UNIVERSIDAD DE CHILE</t>
  </si>
  <si>
    <t>Alejandro Marambio / UNIVERSIDAD DE CHILE</t>
  </si>
  <si>
    <t>Rubén Calvo / UNIVERSIDAD DE CHILE</t>
  </si>
  <si>
    <t>FONDECYT Regular</t>
  </si>
  <si>
    <t>$228.000.000</t>
  </si>
  <si>
    <t>13052982-8</t>
  </si>
  <si>
    <t>mdufey@uchile.cl</t>
  </si>
  <si>
    <t>Jenniffer Miranda Miranda, Universidad de Chile</t>
  </si>
  <si>
    <t>Ana MAria Fernandez Tapia, Universidad de Santiago de Chile</t>
  </si>
  <si>
    <t>100% Universidad de Chile</t>
  </si>
  <si>
    <t>Jenniffer Miranda Miranda</t>
  </si>
  <si>
    <t>Universidad de Tarapaca; Universidad Católica de Temuco</t>
  </si>
  <si>
    <t>Michele Dufey, Universidad de Chile, FACSO</t>
  </si>
  <si>
    <t>Vania Martínez, Universidad de Chile, Facultad de Medicina</t>
  </si>
  <si>
    <t>Cristian Pinto-Cortez, Universidad de Tarapacá</t>
  </si>
  <si>
    <t>Ana Barrera, Universidad Católica de Temuco</t>
  </si>
  <si>
    <t>13343485-2</t>
  </si>
  <si>
    <t>pcabrerap@uchile.cl</t>
  </si>
  <si>
    <t>Museo de la Memoria y los DDHH. Se inaugurará en el auditorio un coloquio internacional asociado al proyecto; Universidad de Sao Paulo (Brasil), se hará una estadía de investigación asociada al proyecto). No ponen ninguna de las dos instituciones recursos monetarios</t>
  </si>
  <si>
    <t>Jazmín Kassis (sin filiación institucional; colaboradora invitada al Programa Estudios Psicoanalíticos: Clínica y Cultura)</t>
  </si>
  <si>
    <t>Francisca Mendoza (sin filiación institucional; colaboradora invitada al Programa Estudios Psicoanalíticos: Clínica y Cultura))</t>
  </si>
  <si>
    <t>57 millones cada año. Se está postulando el proyecto a 3 años (171 millones en total)</t>
  </si>
  <si>
    <t>18 horas</t>
  </si>
  <si>
    <t>Carlos Andrade</t>
  </si>
  <si>
    <t xml:space="preserve">Universidad de Chile </t>
  </si>
  <si>
    <t>26431746-0</t>
  </si>
  <si>
    <t>Universidad Finis Terrae (institución asociada)</t>
  </si>
  <si>
    <t>Julieta Palma, Universidad de Chile</t>
  </si>
  <si>
    <t>Camila Moyano, Universidad Finis Terrae</t>
  </si>
  <si>
    <t>Universidad de los Andes; Universidad San Sebastian (instituciones asociadas)</t>
  </si>
  <si>
    <t>Karin Roa, Universidad de Los Andes</t>
  </si>
  <si>
    <t>Daniel Serey, Universidad San Sebastian</t>
  </si>
  <si>
    <t>Blanca Barco, Independiente</t>
  </si>
  <si>
    <t>$ 280.000.000</t>
  </si>
  <si>
    <t>100% a Universidad de Chile</t>
  </si>
  <si>
    <t>8.322.784-2</t>
  </si>
  <si>
    <t>Universidad Técnica Federico Santa María</t>
  </si>
  <si>
    <t>Una de las co-investigadoras es académica y Directora Departamento de Educación 
Facultad de Ciencias Sociales.</t>
  </si>
  <si>
    <t>Interno (Facultad de Ciencias Sociales)</t>
  </si>
  <si>
    <t>Valeria Herrera Universidad de Chile</t>
  </si>
  <si>
    <t>Muriel Armijo Universidad Central</t>
  </si>
  <si>
    <t>Andrea López Universidad Católica Silva Henríquez</t>
  </si>
  <si>
    <t>Maribel Calderón Universidad Bernardo O'Higginsns</t>
  </si>
  <si>
    <t>12845700-3</t>
  </si>
  <si>
    <t>Vanetza Quezada Scholz</t>
  </si>
  <si>
    <t>“Comparación de estrategias de asesoramiento para la implementación de una intervención focalizada transdiagnóstica en salud mental escolar: Un estudio híbrido de implementación y efectividad en escuelas públicas de la Región Metropolitana”</t>
  </si>
  <si>
    <t>10.408.725-6</t>
  </si>
  <si>
    <t>Particular</t>
  </si>
  <si>
    <t>80 millones</t>
  </si>
  <si>
    <t>12584915-6</t>
  </si>
  <si>
    <t>Cynthia Yael Adlerstein Grimberg</t>
  </si>
  <si>
    <t>El Profesionalismo pedagógico de la Sala Cuna: Modelo Situacional del caso Chileno en Perspectiva Comparada</t>
  </si>
  <si>
    <t>Universidad de Los Andes; Universidad San Sebastian (instituciones secundarias/asociadas)</t>
  </si>
  <si>
    <t>$ 216.000.000</t>
  </si>
  <si>
    <t>100% para UChile</t>
  </si>
  <si>
    <t>8322784-2</t>
  </si>
  <si>
    <t>nicolaslira@uchile.cl</t>
  </si>
  <si>
    <t>Pontificia Universidad Católica de Valparaíso</t>
  </si>
  <si>
    <t>Ximena Urbina, Instituo de Historia PUCV</t>
  </si>
  <si>
    <t>Ariel Muñoz, Instituto de Geografía PUCV</t>
  </si>
  <si>
    <t>Jorge Razeto, Departamento de Antropología Universidad de Chile</t>
  </si>
  <si>
    <t>13550782-2</t>
  </si>
  <si>
    <t>piper@uchile.cl</t>
  </si>
  <si>
    <t>Caterine Galaz, académica departamento de Trabajo Social, Universidad de Chile</t>
  </si>
  <si>
    <t>Natacha Mancilla, Programa Psicología Social de la Memoria, Universidad de CHile</t>
  </si>
  <si>
    <t>FONDECYT REGULAR</t>
  </si>
  <si>
    <t>180 millones</t>
  </si>
  <si>
    <t>-</t>
  </si>
  <si>
    <t>6.972.856-1</t>
  </si>
  <si>
    <t>agajardo@ubiobio.cl</t>
  </si>
  <si>
    <t>Universidad del Bio-Bio</t>
  </si>
  <si>
    <t xml:space="preserve">Coinvesrigador </t>
  </si>
  <si>
    <t>Institución asociada</t>
  </si>
  <si>
    <t>Universidad Católica de Chile, institución asociada; Universidad de Plata Ancha, institución asociada</t>
  </si>
  <si>
    <t>Álvaro Gonzalez, universidad del Bio-Bio</t>
  </si>
  <si>
    <t>Marcela Betancourt, Universidad de Chile</t>
  </si>
  <si>
    <t>Cecilia Assel, PUC</t>
  </si>
  <si>
    <t>Andrés Jil, Universidad de Chile</t>
  </si>
  <si>
    <t xml:space="preserve">100% UBB, 0% otras instituciones asociadas </t>
  </si>
  <si>
    <t>14242582-3</t>
  </si>
  <si>
    <t>Marcelo Rioseco Pais</t>
  </si>
  <si>
    <t>Externo</t>
  </si>
  <si>
    <t>co-investigador proyecto Susan Sanhueza</t>
  </si>
  <si>
    <t>Universidad de Talca, institución secundaria y Universidad de Santiago de Chile, institución secundaria</t>
  </si>
  <si>
    <t>Mauricio Véliz, Universidad de Talca</t>
  </si>
  <si>
    <t>Lorena Alaluf, Universidad de Talca</t>
  </si>
  <si>
    <t>Juan Silva Quiroz, Universidad de Santiago</t>
  </si>
  <si>
    <t>11863088-2</t>
  </si>
  <si>
    <t>Alejandro Marambio-Tapia</t>
  </si>
  <si>
    <t>Gabriela Azócar</t>
  </si>
  <si>
    <t>Universidad de Chile</t>
  </si>
  <si>
    <t>Riesgo y decisión: modelos de evacuación ante incendios de interfaz urbano forestal en Chile</t>
  </si>
  <si>
    <t>Daniel Andrés Miranda Fuenzalida</t>
  </si>
  <si>
    <t>danmiranda@uchile.cl</t>
  </si>
  <si>
    <t>FONDECYT Regular 2026</t>
  </si>
  <si>
    <t>15129512-6</t>
  </si>
  <si>
    <t>Christian Miranda Jaña</t>
  </si>
  <si>
    <t>Universidad de Las Américas, institución asociada</t>
  </si>
  <si>
    <t>Lino Cubillos, Facultad de Filosofía y Humanidades, Universidad de Chile</t>
  </si>
  <si>
    <t>José Manuel Medina, Facultad de Educación, Universidad de Las Américas</t>
  </si>
  <si>
    <t>75% Universidad de Chile; 25%  Universidad de Las Américas</t>
  </si>
  <si>
    <t>11973958-6</t>
  </si>
  <si>
    <t>10408725-6</t>
  </si>
  <si>
    <t>gianinna.munoz@uchile.cl</t>
  </si>
  <si>
    <t>Universidad Alber Hurtado</t>
  </si>
  <si>
    <t>13546288-8</t>
  </si>
  <si>
    <t>djohnson@uchile.cl</t>
  </si>
  <si>
    <t>10545355-8</t>
  </si>
  <si>
    <t>Camilo Sembler</t>
  </si>
  <si>
    <t>Universidad de los Andes</t>
  </si>
  <si>
    <t>Mario Laborda, Vanetza Quezada, &amp; Gonzalo Miguez</t>
  </si>
  <si>
    <t>Héctor</t>
  </si>
  <si>
    <t>Morales</t>
  </si>
  <si>
    <t>Universidad Arturo Prat; Universidad Academia de Humanismo Cristiano</t>
  </si>
  <si>
    <t>Mauricio Tapia Universidad de Chile FAU</t>
  </si>
  <si>
    <t>Alejandro Garcés Universidad Arturo Prat</t>
  </si>
  <si>
    <t>Andrea Seelenfreund Universidad Academia de Humanismo Cristiano</t>
  </si>
  <si>
    <t>Theo Milin Universidad Academia de Humanismo Cristiano</t>
  </si>
  <si>
    <t>no corresponde</t>
  </si>
  <si>
    <t>9129761-2</t>
  </si>
  <si>
    <t>cgalazvalderrama@uchile.cl</t>
  </si>
  <si>
    <t>Memorias en disputa sobre el Levantamiento Social del 2019 en Chile y los sentidos que construyen en torno a los Derechos Humanos</t>
  </si>
  <si>
    <t>10916843-2</t>
  </si>
  <si>
    <t>Fondecyt</t>
  </si>
  <si>
    <t>10612714-k</t>
  </si>
  <si>
    <t xml:space="preserve">Susan sanhueza </t>
  </si>
  <si>
    <t>Susan.sanhueza@uchile.cl</t>
  </si>
  <si>
    <t xml:space="preserve">Ana Mujica </t>
  </si>
  <si>
    <t xml:space="preserve">Universidad de Los Lagos </t>
  </si>
  <si>
    <t>12523812-2</t>
  </si>
  <si>
    <t>Facultad Ciencias Forestales. Universidad de Chile</t>
  </si>
  <si>
    <t>7569928-K</t>
  </si>
  <si>
    <t>19186743.2</t>
  </si>
  <si>
    <t>"Generación en movimiento: Trayectorias de jóvenes migrantes en Chile"</t>
  </si>
  <si>
    <t>Ruth Patricia Ayala Rocabado</t>
  </si>
  <si>
    <t>Pontificia Universidad Católica</t>
  </si>
  <si>
    <t xml:space="preserve">Las creencias de los otros en el museo: epistemologías, materializaciones y gestiones museográficas desde el XIX  al XXI. Casos chilenos </t>
  </si>
  <si>
    <t xml:space="preserve">Fondecyt Regular </t>
  </si>
  <si>
    <t>14489032-9</t>
  </si>
  <si>
    <t>15424606-1</t>
  </si>
  <si>
    <t>Maria José Reyes Andreani</t>
  </si>
  <si>
    <t xml:space="preserve">Ariadna Cifuentes </t>
  </si>
  <si>
    <t>ariadnacifu@gmail.com</t>
  </si>
  <si>
    <t xml:space="preserve">Valentina Figueroa </t>
  </si>
  <si>
    <t xml:space="preserve">Universidad Católica del Norte </t>
  </si>
  <si>
    <t>16791254-0</t>
  </si>
  <si>
    <t>Departamento de Psicología de la Universidad de Chile</t>
  </si>
  <si>
    <t xml:space="preserve">Co-Investigadora en el proyecto de investigación "Trayectorias de Atención de Personas LGBTNBIA+ Afectadas por Violencia de Género en la Región Metropolitana de Santiago de Chile", a cargo de la Dra. Svenska Arensburg Castelli, académica del Departamento de Psicología de la Universidad de Chile, y financiado por el Concurso Fortalecimiento de Productividad y Continuidad en Investigación (FPCI) de la Dirección de Investigación y Publicaciones de la Facultad de Ciencias Sociales. Asimismo, colaboro ad honorem en la Unidad de Violencias de Género del Centro de Psicología Aplicada de la Universidad de Chile, instancia coordinada por la misma académica, realizando actividades de investigación, formación y extensión. </t>
  </si>
  <si>
    <t>Facultad de Psicología de la Universidad Alberto Hurtado</t>
  </si>
  <si>
    <t>No binarix</t>
  </si>
  <si>
    <t>Circuito de Atención Victimológica de Personas LGBTNBIA+ Afectadas por Violencia por Prejuicio en Chile: Una Investigación Psicosociológica Cualitativa con Representantes de Servicios Públicos y Organizaciones Civiles</t>
  </si>
  <si>
    <t>19408980-5</t>
  </si>
  <si>
    <t>8639441-3</t>
  </si>
  <si>
    <t>Patrocinante</t>
  </si>
  <si>
    <t>Estado patrocinio</t>
  </si>
  <si>
    <t xml:space="preserve">Configuraciones socio-subjetivas en torno al cuidado de la salud mental estudiantil: afecciones, interdependencias y mediaciones técnicas en universidades chilenas. </t>
  </si>
  <si>
    <t>Angela Nathalia Cifuentes Astete</t>
  </si>
  <si>
    <t>Esteban Radiszcz</t>
  </si>
  <si>
    <t>Patrocinado</t>
  </si>
  <si>
    <t>Crecimiento postraumático en supervivientes de abuso sexual infantil: el rol del apoyo social percibido en la transformación personal derivada del afrontamiento del trauma</t>
  </si>
  <si>
    <t>Laura Sicilia Matas</t>
  </si>
  <si>
    <t>Juventudes de ultraderecha: biografías, trayectorias políticas y experiencias de militancia partidaria juvenil en Chile</t>
  </si>
  <si>
    <t>Isadora Iñigo Valderrama</t>
  </si>
  <si>
    <t>Sofía Donoso</t>
  </si>
  <si>
    <t>No envió postulación</t>
  </si>
  <si>
    <t>Daño psicosocial y estrategias de resistencia frente a la violencia vicaria por parte de los profesionales de atención directa a mujeres que fueron víctimas de femicidio y de violencia extrema: Un análisis mixto desde la política pública y victimología</t>
  </si>
  <si>
    <t>Juan Paulo Marchant Espinoza</t>
  </si>
  <si>
    <t>Ritmos de producción del arte rupestre en la Cordillera del Maule durante el Holoceno Tardío (4000-500 AP)</t>
  </si>
  <si>
    <t>Francisco Vergara</t>
  </si>
  <si>
    <t>Andrés Troncoso</t>
  </si>
  <si>
    <t>Construcción del diagnóstico de esquizofrenia y sus tratamientos entre equipos de salud mental de un Servicio de Salud en la Región Metropolitana de Chile</t>
  </si>
  <si>
    <t>Ernesto Bouey Vargas</t>
  </si>
  <si>
    <t>María Sol Anigstein</t>
  </si>
  <si>
    <t>Recursos y demandas laborales como predictores del burnout y la intención de salida en docentes chilenos de la Región  Metropolitana de Santiago</t>
  </si>
  <si>
    <t>Cristian Oyarzún</t>
  </si>
  <si>
    <t>Rodrigo Asún</t>
  </si>
  <si>
    <t>PROCESOS DE TRANSFORMACIÓN SOCIOCULTURAL Y TRAYECTORIAS FORMATIVAS DE ESTUDIANTES DEL ÁREA RURAL EN EL ESPACIO ACADÉMICO UNIVERSITARIO (Estudio a realizarse en las Universidades Públicas de la Región Metropolitana de Santiago en la cohorte 2020-2025)</t>
  </si>
  <si>
    <t>SAUL MARCELO CHINCHE CALIZAYA</t>
  </si>
  <si>
    <t>Interseccionalidad en la defensa del territorio: memorias de resistencias a conflictos biopolíticos por el agua y la tierra en la cuenca del río Valdivia</t>
  </si>
  <si>
    <t>Nastassja Nicole Mancilla Ivaca</t>
  </si>
  <si>
    <t>Claustro FACSO</t>
  </si>
  <si>
    <t xml:space="preserve">Análisis socio-espacial de conflictos por vivienda en Tomas de Terreno. Reconfiguración y desarrollo de la informalidad urbana en Chile </t>
  </si>
  <si>
    <t>Valentina Abufhele Milad</t>
  </si>
  <si>
    <t>¿QUÉ ROL JUEGAN LOS CONFLICTOS EN LA COLABORACIÓN DE REDES LOCALES EN SISTEMAS DE PROTECCIÓN A LA NIÑEZ? UN ESTUDIO MIXTO EXPLORATORIO DE CASO MÚLTIPLE</t>
  </si>
  <si>
    <t>Rodrigo Antonio Quiroz Saavedra</t>
  </si>
  <si>
    <t xml:space="preserve">LOS EFECTOS DEL TRABAJO ASALARIADO Y AUTOEMPLEADO EN EL PODER DE DECISIÓN AL INTERIOR DEL HOGAR DE MUJERES RURALES EN CHILE CENTRAL. APORTES DESDE LA GEOGRAFÍA FEMINISTA. </t>
  </si>
  <si>
    <t>Patricia Daniela Retamal Garrido</t>
  </si>
  <si>
    <t>Cartografía de las maternidades destituidas en Chile: narrativas del despojo y la impugnación</t>
  </si>
  <si>
    <t>Soledad Rojas Novoa</t>
  </si>
  <si>
    <t>Nuevos marcos de interpretación sobre la representación política: movimiento estudiantil y feminista y sus propuestas al interior del actual gobierno</t>
  </si>
  <si>
    <t>Beatriz Silva Pinochet</t>
  </si>
  <si>
    <t>Análisis tridimensional de la variabilidad morfológica del tarso y su relación con los modos de vida de poblaciones prehispánicas y contemporáneas del Chile Central</t>
  </si>
  <si>
    <t>Eduardo Saldías Vergara</t>
  </si>
  <si>
    <t>Analysis of the Orgasm Response Intensity Variations through its Physiological and Psychological Correlates</t>
  </si>
  <si>
    <t>Gonzalo Quintana Zunino</t>
  </si>
  <si>
    <t>Observaciones sistémicas y críticas de la intervención social en contextos de alta complejidad</t>
  </si>
  <si>
    <t>Construcción de la identidad profesional de mujeres directoras elegidas por Alta Dirección Pública (ADP) que se desempeñan en escuelas interculturales de la región de La Araucanía</t>
  </si>
  <si>
    <t>KARLA ROSALÍA MORALES MENDOZA</t>
  </si>
  <si>
    <t>Models of associative learning as kernel machines: a bridge between Machine Learning and Associative Learning</t>
  </si>
  <si>
    <t xml:space="preserve">Natham Matías Aguirre Quiñonez </t>
  </si>
  <si>
    <t>Producción y enseñanza en asuntos históricos del Trabajo Social en Chile</t>
  </si>
  <si>
    <t>Victor Orellana</t>
  </si>
  <si>
    <t>Paternal sucralose exposure and offspring health: A multi-omic perspective on microbiota, epigenetics, and neurodevelopment</t>
  </si>
  <si>
    <t>Francisca Concha Celume</t>
  </si>
  <si>
    <t>Postulaciones patrocinio FACSO</t>
  </si>
  <si>
    <t>Académicos de la FACSO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</si>
</sst>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8">
    <font>
      <sz val="10.0"/>
      <color rgb="FF000000"/>
      <name val="Arial"/>
      <scheme val="minor"/>
    </font>
    <font>
      <b/>
      <sz val="10.0"/>
      <color rgb="FF000000"/>
      <name val="Arial"/>
    </font>
    <font>
      <sz val="10.0"/>
      <color theme="1"/>
      <name val="Arial"/>
    </font>
    <font>
      <sz val="10.0"/>
      <color rgb="FF000000"/>
      <name val="Arial"/>
    </font>
    <font>
      <b/>
      <color theme="1"/>
      <name val="Arial"/>
    </font>
    <font>
      <color theme="1"/>
      <name val="Arial"/>
      <scheme val="minor"/>
    </font>
    <font>
      <color theme="1"/>
      <name val="Arial"/>
    </font>
    <font>
      <color rgb="FF222222"/>
      <name val="Arial"/>
    </font>
  </fonts>
  <fills count="6">
    <fill>
      <patternFill patternType="none"/>
    </fill>
    <fill>
      <patternFill patternType="lightGray"/>
    </fill>
    <fill>
      <patternFill patternType="solid">
        <fgColor rgb="FFBDD6EE"/>
        <bgColor rgb="FFBDD6EE"/>
      </patternFill>
    </fill>
    <fill>
      <patternFill patternType="solid">
        <fgColor rgb="FFFFFFFF"/>
        <bgColor rgb="FFFFFFFF"/>
      </patternFill>
    </fill>
    <fill>
      <patternFill patternType="solid">
        <fgColor rgb="FF8EA9DB"/>
        <bgColor rgb="FF8EA9DB"/>
      </patternFill>
    </fill>
    <fill>
      <patternFill patternType="solid">
        <fgColor rgb="FFEA9999"/>
        <bgColor rgb="FFEA9999"/>
      </patternFill>
    </fill>
  </fills>
  <borders count="8">
    <border/>
    <border>
      <left style="thin">
        <color rgb="FF000000"/>
      </left>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2" fillId="2" fontId="1" numFmtId="0" xfId="0" applyAlignment="1" applyBorder="1" applyFont="1">
      <alignment readingOrder="0" vertical="bottom"/>
    </xf>
    <xf borderId="2" fillId="2" fontId="1" numFmtId="0" xfId="0" applyAlignment="1" applyBorder="1" applyFont="1">
      <alignment readingOrder="0" shrinkToFit="0" vertical="bottom" wrapText="0"/>
    </xf>
    <xf borderId="0" fillId="0" fontId="2" numFmtId="0" xfId="0" applyFont="1"/>
    <xf borderId="1" fillId="3" fontId="3" numFmtId="0" xfId="0" applyAlignment="1" applyBorder="1" applyFill="1" applyFont="1">
      <alignment horizontal="right" readingOrder="0" shrinkToFit="0" vertical="bottom" wrapText="0"/>
    </xf>
    <xf borderId="3" fillId="0" fontId="3" numFmtId="0" xfId="0" applyAlignment="1" applyBorder="1" applyFont="1">
      <alignment horizontal="right" readingOrder="0" shrinkToFit="0" vertical="bottom" wrapText="0"/>
    </xf>
    <xf borderId="3" fillId="0" fontId="3" numFmtId="0" xfId="0" applyAlignment="1" applyBorder="1" applyFont="1">
      <alignment readingOrder="0" shrinkToFit="0" vertical="bottom" wrapText="0"/>
    </xf>
    <xf borderId="4" fillId="0" fontId="3" numFmtId="0" xfId="0" applyAlignment="1" applyBorder="1" applyFont="1">
      <alignment horizontal="right" readingOrder="0" shrinkToFit="0" vertical="bottom" wrapText="0"/>
    </xf>
    <xf borderId="4" fillId="0" fontId="3" numFmtId="0" xfId="0" applyAlignment="1" applyBorder="1" applyFont="1">
      <alignment readingOrder="0" shrinkToFit="0" vertical="bottom" wrapText="0"/>
    </xf>
    <xf borderId="5" fillId="4" fontId="3" numFmtId="0" xfId="0" applyAlignment="1" applyBorder="1" applyFill="1" applyFont="1">
      <alignment readingOrder="0" shrinkToFit="0" vertical="bottom" wrapText="0"/>
    </xf>
    <xf borderId="3" fillId="4" fontId="3" numFmtId="0" xfId="0" applyAlignment="1" applyBorder="1" applyFont="1">
      <alignment readingOrder="0" shrinkToFit="0" vertical="bottom" wrapText="0"/>
    </xf>
    <xf borderId="1" fillId="0" fontId="3" numFmtId="0" xfId="0" applyAlignment="1" applyBorder="1" applyFont="1">
      <alignment horizontal="right" readingOrder="0" shrinkToFit="0" vertical="bottom" wrapText="0"/>
    </xf>
    <xf borderId="0" fillId="0" fontId="2" numFmtId="0" xfId="0" applyAlignment="1" applyFont="1">
      <alignment readingOrder="0"/>
    </xf>
    <xf borderId="5" fillId="0" fontId="4" numFmtId="0" xfId="0" applyAlignment="1" applyBorder="1" applyFont="1">
      <alignment horizontal="center" vertical="bottom"/>
    </xf>
    <xf borderId="5" fillId="0" fontId="4" numFmtId="0" xfId="0" applyAlignment="1" applyBorder="1" applyFont="1">
      <alignment horizontal="center" readingOrder="0" vertical="bottom"/>
    </xf>
    <xf borderId="0" fillId="0" fontId="5" numFmtId="0" xfId="0" applyAlignment="1" applyFont="1">
      <alignment horizontal="center"/>
    </xf>
    <xf borderId="5" fillId="0" fontId="5" numFmtId="0" xfId="0" applyAlignment="1" applyBorder="1" applyFont="1">
      <alignment readingOrder="0"/>
    </xf>
    <xf borderId="5" fillId="0" fontId="5" numFmtId="0" xfId="0" applyBorder="1" applyFont="1"/>
    <xf borderId="0" fillId="0" fontId="6" numFmtId="0" xfId="0" applyAlignment="1" applyFont="1">
      <alignment vertical="bottom"/>
    </xf>
    <xf borderId="0" fillId="0" fontId="5" numFmtId="0" xfId="0" applyFont="1"/>
    <xf borderId="5" fillId="0" fontId="4" numFmtId="0" xfId="0" applyAlignment="1" applyBorder="1" applyFont="1">
      <alignment vertical="bottom"/>
    </xf>
    <xf borderId="5" fillId="0" fontId="4" numFmtId="0" xfId="0" applyAlignment="1" applyBorder="1" applyFont="1">
      <alignment readingOrder="0" vertical="bottom"/>
    </xf>
    <xf borderId="5" fillId="0" fontId="5" numFmtId="0" xfId="0" applyAlignment="1" applyBorder="1" applyFont="1">
      <alignment horizontal="center" readingOrder="0"/>
    </xf>
    <xf borderId="0" fillId="0" fontId="5" numFmtId="0" xfId="0" applyAlignment="1" applyFont="1">
      <alignment readingOrder="0"/>
    </xf>
    <xf borderId="5" fillId="0" fontId="6" numFmtId="0" xfId="0" applyAlignment="1" applyBorder="1" applyFont="1">
      <alignment vertical="bottom"/>
    </xf>
    <xf borderId="5" fillId="0" fontId="6" numFmtId="0" xfId="0" applyAlignment="1" applyBorder="1" applyFont="1">
      <alignment readingOrder="0" vertical="bottom"/>
    </xf>
    <xf borderId="5" fillId="0" fontId="6" numFmtId="0" xfId="0" applyAlignment="1" applyBorder="1" applyFont="1">
      <alignment vertical="bottom"/>
    </xf>
    <xf borderId="6" fillId="0" fontId="5" numFmtId="0" xfId="0" applyBorder="1" applyFont="1"/>
    <xf borderId="7" fillId="0" fontId="5" numFmtId="0" xfId="0" applyAlignment="1" applyBorder="1" applyFont="1">
      <alignment readingOrder="0"/>
    </xf>
    <xf borderId="1" fillId="0" fontId="5" numFmtId="0" xfId="0" applyBorder="1" applyFont="1"/>
    <xf borderId="0" fillId="0" fontId="4" numFmtId="0" xfId="0" applyAlignment="1" applyFont="1">
      <alignment shrinkToFit="0" vertical="bottom" wrapText="1"/>
    </xf>
    <xf borderId="0" fillId="0" fontId="6" numFmtId="164" xfId="0" applyAlignment="1" applyFont="1" applyNumberFormat="1">
      <alignment horizontal="right" vertical="bottom"/>
    </xf>
    <xf borderId="0" fillId="0" fontId="6" numFmtId="0" xfId="0" applyAlignment="1" applyFont="1">
      <alignment horizontal="right" vertical="bottom"/>
    </xf>
    <xf borderId="0" fillId="0" fontId="6" numFmtId="3" xfId="0" applyAlignment="1" applyFont="1" applyNumberFormat="1">
      <alignment horizontal="right" vertical="bottom"/>
    </xf>
    <xf borderId="5" fillId="5" fontId="5" numFmtId="0" xfId="0" applyAlignment="1" applyBorder="1" applyFill="1" applyFont="1">
      <alignment readingOrder="0"/>
    </xf>
    <xf borderId="5" fillId="5" fontId="6" numFmtId="0" xfId="0" applyAlignment="1" applyBorder="1" applyFont="1">
      <alignment readingOrder="0" vertical="bottom"/>
    </xf>
    <xf borderId="0" fillId="3"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9" max="9" width="17.38"/>
  </cols>
  <sheetData>
    <row r="1">
      <c r="A1" s="1" t="s">
        <v>0</v>
      </c>
      <c r="B1" s="2" t="s">
        <v>1</v>
      </c>
      <c r="C1" s="2" t="s">
        <v>2</v>
      </c>
      <c r="D1" s="2" t="s">
        <v>3</v>
      </c>
      <c r="E1" s="2" t="s">
        <v>4</v>
      </c>
      <c r="F1" s="2" t="s">
        <v>5</v>
      </c>
      <c r="G1" s="3" t="s">
        <v>6</v>
      </c>
      <c r="H1" s="3" t="s">
        <v>7</v>
      </c>
      <c r="I1" s="3" t="s">
        <v>8</v>
      </c>
      <c r="J1" s="4"/>
      <c r="K1" s="4"/>
      <c r="L1" s="4"/>
      <c r="M1" s="4"/>
      <c r="N1" s="4"/>
      <c r="O1" s="4"/>
      <c r="P1" s="4"/>
      <c r="Q1" s="4"/>
      <c r="R1" s="4"/>
      <c r="S1" s="4"/>
      <c r="T1" s="4"/>
      <c r="U1" s="4"/>
      <c r="V1" s="4"/>
      <c r="W1" s="4"/>
      <c r="X1" s="4"/>
      <c r="Y1" s="4"/>
    </row>
    <row r="2">
      <c r="A2" s="5">
        <v>1.0</v>
      </c>
      <c r="B2" s="6">
        <v>767842.0</v>
      </c>
      <c r="C2" s="6">
        <v>1260019.0</v>
      </c>
      <c r="D2" s="7" t="s">
        <v>9</v>
      </c>
      <c r="E2" s="7" t="s">
        <v>10</v>
      </c>
      <c r="F2" s="7" t="s">
        <v>11</v>
      </c>
      <c r="G2" s="7" t="s">
        <v>12</v>
      </c>
      <c r="H2" s="7" t="s">
        <v>13</v>
      </c>
      <c r="I2" s="7" t="s">
        <v>14</v>
      </c>
      <c r="J2" s="4"/>
      <c r="K2" s="4"/>
      <c r="L2" s="4"/>
      <c r="M2" s="4"/>
      <c r="N2" s="4"/>
      <c r="O2" s="4"/>
      <c r="P2" s="4"/>
      <c r="Q2" s="4"/>
      <c r="R2" s="4"/>
      <c r="S2" s="4"/>
      <c r="T2" s="4"/>
      <c r="U2" s="4"/>
      <c r="V2" s="4"/>
      <c r="W2" s="4"/>
      <c r="X2" s="4"/>
      <c r="Y2" s="4"/>
    </row>
    <row r="3">
      <c r="A3" s="5">
        <v>2.0</v>
      </c>
      <c r="B3" s="8">
        <v>776772.0</v>
      </c>
      <c r="C3" s="8">
        <v>1260257.0</v>
      </c>
      <c r="D3" s="9" t="s">
        <v>15</v>
      </c>
      <c r="E3" s="9" t="s">
        <v>16</v>
      </c>
      <c r="F3" s="9" t="s">
        <v>17</v>
      </c>
      <c r="G3" s="9" t="s">
        <v>18</v>
      </c>
      <c r="H3" s="9" t="s">
        <v>13</v>
      </c>
      <c r="I3" s="7" t="s">
        <v>14</v>
      </c>
      <c r="J3" s="4"/>
      <c r="K3" s="4"/>
      <c r="L3" s="4"/>
      <c r="M3" s="4"/>
      <c r="N3" s="4"/>
      <c r="O3" s="4"/>
      <c r="P3" s="4"/>
      <c r="Q3" s="4"/>
      <c r="R3" s="4"/>
      <c r="S3" s="4"/>
      <c r="T3" s="4"/>
      <c r="U3" s="4"/>
      <c r="V3" s="4"/>
      <c r="W3" s="4"/>
      <c r="X3" s="4"/>
      <c r="Y3" s="4"/>
    </row>
    <row r="4">
      <c r="A4" s="5">
        <v>3.0</v>
      </c>
      <c r="B4" s="8">
        <v>768282.0</v>
      </c>
      <c r="C4" s="8">
        <v>1260661.0</v>
      </c>
      <c r="D4" s="9" t="s">
        <v>19</v>
      </c>
      <c r="E4" s="9" t="s">
        <v>20</v>
      </c>
      <c r="F4" s="9" t="s">
        <v>21</v>
      </c>
      <c r="G4" s="9" t="s">
        <v>12</v>
      </c>
      <c r="H4" s="9" t="s">
        <v>13</v>
      </c>
      <c r="I4" s="7" t="s">
        <v>14</v>
      </c>
      <c r="J4" s="4"/>
      <c r="K4" s="4"/>
      <c r="L4" s="4"/>
      <c r="M4" s="4"/>
      <c r="N4" s="4"/>
      <c r="O4" s="4"/>
      <c r="P4" s="4"/>
      <c r="Q4" s="4"/>
      <c r="R4" s="4"/>
      <c r="S4" s="4"/>
      <c r="T4" s="4"/>
      <c r="U4" s="4"/>
      <c r="V4" s="4"/>
      <c r="W4" s="4"/>
      <c r="X4" s="4"/>
      <c r="Y4" s="4"/>
    </row>
    <row r="5">
      <c r="A5" s="5">
        <v>4.0</v>
      </c>
      <c r="B5" s="8">
        <v>767332.0</v>
      </c>
      <c r="C5" s="8">
        <v>1260682.0</v>
      </c>
      <c r="D5" s="9" t="s">
        <v>22</v>
      </c>
      <c r="E5" s="9" t="s">
        <v>23</v>
      </c>
      <c r="F5" s="9" t="s">
        <v>24</v>
      </c>
      <c r="G5" s="9" t="s">
        <v>25</v>
      </c>
      <c r="H5" s="9" t="s">
        <v>13</v>
      </c>
      <c r="I5" s="7" t="s">
        <v>14</v>
      </c>
      <c r="J5" s="4"/>
      <c r="K5" s="4"/>
      <c r="L5" s="4"/>
      <c r="M5" s="4"/>
      <c r="N5" s="4"/>
      <c r="O5" s="4"/>
      <c r="P5" s="4"/>
      <c r="Q5" s="4"/>
      <c r="R5" s="4"/>
      <c r="S5" s="4"/>
      <c r="T5" s="4"/>
      <c r="U5" s="4"/>
      <c r="V5" s="4"/>
      <c r="W5" s="4"/>
      <c r="X5" s="4"/>
      <c r="Y5" s="4"/>
    </row>
    <row r="6">
      <c r="A6" s="5">
        <v>5.0</v>
      </c>
      <c r="B6" s="8">
        <v>768472.0</v>
      </c>
      <c r="C6" s="8">
        <v>1260960.0</v>
      </c>
      <c r="D6" s="9" t="s">
        <v>26</v>
      </c>
      <c r="E6" s="9" t="s">
        <v>27</v>
      </c>
      <c r="F6" s="9" t="s">
        <v>28</v>
      </c>
      <c r="G6" s="9" t="s">
        <v>18</v>
      </c>
      <c r="H6" s="9" t="s">
        <v>13</v>
      </c>
      <c r="I6" s="7" t="s">
        <v>14</v>
      </c>
      <c r="J6" s="4"/>
      <c r="K6" s="4"/>
      <c r="L6" s="4"/>
      <c r="M6" s="4"/>
      <c r="N6" s="4"/>
      <c r="O6" s="4"/>
      <c r="P6" s="4"/>
      <c r="Q6" s="4"/>
      <c r="R6" s="4"/>
      <c r="S6" s="4"/>
      <c r="T6" s="4"/>
      <c r="U6" s="4"/>
      <c r="V6" s="4"/>
      <c r="W6" s="4"/>
      <c r="X6" s="4"/>
      <c r="Y6" s="4"/>
    </row>
    <row r="7">
      <c r="A7" s="5">
        <v>6.0</v>
      </c>
      <c r="B7" s="8">
        <v>775157.0</v>
      </c>
      <c r="C7" s="8">
        <v>1261096.0</v>
      </c>
      <c r="D7" s="9" t="s">
        <v>29</v>
      </c>
      <c r="E7" s="9" t="s">
        <v>30</v>
      </c>
      <c r="F7" s="9" t="s">
        <v>31</v>
      </c>
      <c r="G7" s="9" t="s">
        <v>32</v>
      </c>
      <c r="H7" s="9" t="s">
        <v>13</v>
      </c>
      <c r="I7" s="7" t="s">
        <v>14</v>
      </c>
      <c r="J7" s="4"/>
      <c r="K7" s="4"/>
      <c r="L7" s="4"/>
      <c r="M7" s="4"/>
      <c r="N7" s="4"/>
      <c r="O7" s="4"/>
      <c r="P7" s="4"/>
      <c r="Q7" s="4"/>
      <c r="R7" s="4"/>
      <c r="S7" s="4"/>
      <c r="T7" s="4"/>
      <c r="U7" s="4"/>
      <c r="V7" s="4"/>
      <c r="W7" s="4"/>
      <c r="X7" s="4"/>
      <c r="Y7" s="4"/>
    </row>
    <row r="8">
      <c r="A8" s="5">
        <v>7.0</v>
      </c>
      <c r="B8" s="8">
        <v>765507.0</v>
      </c>
      <c r="C8" s="8">
        <v>1261123.0</v>
      </c>
      <c r="D8" s="9" t="s">
        <v>33</v>
      </c>
      <c r="E8" s="9" t="s">
        <v>34</v>
      </c>
      <c r="F8" s="9" t="s">
        <v>35</v>
      </c>
      <c r="G8" s="9" t="s">
        <v>12</v>
      </c>
      <c r="H8" s="9" t="s">
        <v>13</v>
      </c>
      <c r="I8" s="7" t="s">
        <v>14</v>
      </c>
      <c r="J8" s="4"/>
      <c r="K8" s="4"/>
      <c r="L8" s="4"/>
      <c r="M8" s="4"/>
      <c r="N8" s="4"/>
      <c r="O8" s="4"/>
      <c r="P8" s="4"/>
      <c r="Q8" s="4"/>
      <c r="R8" s="4"/>
      <c r="S8" s="4"/>
      <c r="T8" s="4"/>
      <c r="U8" s="4"/>
      <c r="V8" s="4"/>
      <c r="W8" s="4"/>
      <c r="X8" s="4"/>
      <c r="Y8" s="4"/>
    </row>
    <row r="9">
      <c r="A9" s="5">
        <v>8.0</v>
      </c>
      <c r="B9" s="8">
        <v>779927.0</v>
      </c>
      <c r="C9" s="8">
        <v>1261231.0</v>
      </c>
      <c r="D9" s="9" t="s">
        <v>36</v>
      </c>
      <c r="E9" s="9" t="s">
        <v>37</v>
      </c>
      <c r="F9" s="9" t="s">
        <v>38</v>
      </c>
      <c r="G9" s="9" t="s">
        <v>25</v>
      </c>
      <c r="H9" s="9" t="s">
        <v>13</v>
      </c>
      <c r="I9" s="7" t="s">
        <v>14</v>
      </c>
      <c r="J9" s="4"/>
      <c r="K9" s="4"/>
      <c r="L9" s="4"/>
      <c r="M9" s="4"/>
      <c r="N9" s="4"/>
      <c r="O9" s="4"/>
      <c r="P9" s="4"/>
      <c r="Q9" s="4"/>
      <c r="R9" s="4"/>
      <c r="S9" s="4"/>
      <c r="T9" s="4"/>
      <c r="U9" s="4"/>
      <c r="V9" s="4"/>
      <c r="W9" s="4"/>
      <c r="X9" s="4"/>
      <c r="Y9" s="4"/>
    </row>
    <row r="10">
      <c r="A10" s="5">
        <v>9.0</v>
      </c>
      <c r="B10" s="8">
        <v>778062.0</v>
      </c>
      <c r="C10" s="8">
        <v>1261308.0</v>
      </c>
      <c r="D10" s="9" t="s">
        <v>39</v>
      </c>
      <c r="E10" s="9" t="s">
        <v>40</v>
      </c>
      <c r="F10" s="9" t="s">
        <v>41</v>
      </c>
      <c r="G10" s="9" t="s">
        <v>32</v>
      </c>
      <c r="H10" s="9" t="s">
        <v>13</v>
      </c>
      <c r="I10" s="7" t="s">
        <v>14</v>
      </c>
      <c r="J10" s="4"/>
      <c r="K10" s="4"/>
      <c r="L10" s="4"/>
      <c r="M10" s="4"/>
      <c r="N10" s="4"/>
      <c r="O10" s="4"/>
      <c r="P10" s="4"/>
      <c r="Q10" s="4"/>
      <c r="R10" s="4"/>
      <c r="S10" s="4"/>
      <c r="T10" s="4"/>
      <c r="U10" s="4"/>
      <c r="V10" s="4"/>
      <c r="W10" s="4"/>
      <c r="X10" s="4"/>
      <c r="Y10" s="4"/>
    </row>
    <row r="11">
      <c r="A11" s="5">
        <v>10.0</v>
      </c>
      <c r="B11" s="8">
        <v>777852.0</v>
      </c>
      <c r="C11" s="8">
        <v>1261413.0</v>
      </c>
      <c r="D11" s="9" t="s">
        <v>42</v>
      </c>
      <c r="E11" s="9" t="s">
        <v>43</v>
      </c>
      <c r="F11" s="9" t="s">
        <v>44</v>
      </c>
      <c r="G11" s="9" t="s">
        <v>25</v>
      </c>
      <c r="H11" s="9" t="s">
        <v>13</v>
      </c>
      <c r="I11" s="7" t="s">
        <v>14</v>
      </c>
      <c r="J11" s="4"/>
      <c r="K11" s="4"/>
      <c r="L11" s="4"/>
      <c r="M11" s="4"/>
      <c r="N11" s="4"/>
      <c r="O11" s="4"/>
      <c r="P11" s="4"/>
      <c r="Q11" s="4"/>
      <c r="R11" s="4"/>
      <c r="S11" s="4"/>
      <c r="T11" s="4"/>
      <c r="U11" s="4"/>
      <c r="V11" s="4"/>
      <c r="W11" s="4"/>
      <c r="X11" s="4"/>
      <c r="Y11" s="4"/>
    </row>
    <row r="12">
      <c r="A12" s="5">
        <v>11.0</v>
      </c>
      <c r="B12" s="8">
        <v>775267.0</v>
      </c>
      <c r="C12" s="8">
        <v>1261484.0</v>
      </c>
      <c r="D12" s="9" t="s">
        <v>45</v>
      </c>
      <c r="E12" s="9" t="s">
        <v>46</v>
      </c>
      <c r="F12" s="9" t="s">
        <v>47</v>
      </c>
      <c r="G12" s="9" t="s">
        <v>12</v>
      </c>
      <c r="H12" s="9" t="s">
        <v>13</v>
      </c>
      <c r="I12" s="7" t="s">
        <v>14</v>
      </c>
      <c r="J12" s="4"/>
      <c r="K12" s="4"/>
      <c r="L12" s="4"/>
      <c r="M12" s="4"/>
      <c r="N12" s="4"/>
      <c r="O12" s="4"/>
      <c r="P12" s="4"/>
      <c r="Q12" s="4"/>
      <c r="R12" s="4"/>
      <c r="S12" s="4"/>
      <c r="T12" s="4"/>
      <c r="U12" s="4"/>
      <c r="V12" s="4"/>
      <c r="W12" s="4"/>
      <c r="X12" s="4"/>
      <c r="Y12" s="4"/>
    </row>
    <row r="13">
      <c r="A13" s="5">
        <v>12.0</v>
      </c>
      <c r="B13" s="8">
        <v>778467.0</v>
      </c>
      <c r="C13" s="8">
        <v>1261503.0</v>
      </c>
      <c r="D13" s="9" t="s">
        <v>48</v>
      </c>
      <c r="E13" s="9" t="s">
        <v>49</v>
      </c>
      <c r="F13" s="9" t="s">
        <v>50</v>
      </c>
      <c r="G13" s="9" t="s">
        <v>25</v>
      </c>
      <c r="H13" s="9" t="s">
        <v>13</v>
      </c>
      <c r="I13" s="7" t="s">
        <v>14</v>
      </c>
      <c r="J13" s="4"/>
      <c r="K13" s="4"/>
      <c r="L13" s="4"/>
      <c r="M13" s="4"/>
      <c r="N13" s="4"/>
      <c r="O13" s="4"/>
      <c r="P13" s="4"/>
      <c r="Q13" s="4"/>
      <c r="R13" s="4"/>
      <c r="S13" s="4"/>
      <c r="T13" s="4"/>
      <c r="U13" s="4"/>
      <c r="V13" s="4"/>
      <c r="W13" s="4"/>
      <c r="X13" s="4"/>
      <c r="Y13" s="4"/>
    </row>
    <row r="14">
      <c r="A14" s="5">
        <v>13.0</v>
      </c>
      <c r="B14" s="8">
        <v>770957.0</v>
      </c>
      <c r="C14" s="8">
        <v>1261505.0</v>
      </c>
      <c r="D14" s="9" t="s">
        <v>51</v>
      </c>
      <c r="E14" s="9" t="s">
        <v>52</v>
      </c>
      <c r="F14" s="9" t="s">
        <v>53</v>
      </c>
      <c r="G14" s="9" t="s">
        <v>54</v>
      </c>
      <c r="H14" s="9" t="s">
        <v>13</v>
      </c>
      <c r="I14" s="7" t="s">
        <v>14</v>
      </c>
      <c r="J14" s="4"/>
      <c r="K14" s="4"/>
      <c r="L14" s="4"/>
      <c r="M14" s="4"/>
      <c r="N14" s="4"/>
      <c r="O14" s="4"/>
      <c r="P14" s="4"/>
      <c r="Q14" s="4"/>
      <c r="R14" s="4"/>
      <c r="S14" s="4"/>
      <c r="T14" s="4"/>
      <c r="U14" s="4"/>
      <c r="V14" s="4"/>
      <c r="W14" s="4"/>
      <c r="X14" s="4"/>
      <c r="Y14" s="4"/>
    </row>
    <row r="15">
      <c r="A15" s="5">
        <v>14.0</v>
      </c>
      <c r="B15" s="8">
        <v>777087.0</v>
      </c>
      <c r="C15" s="8">
        <v>1261708.0</v>
      </c>
      <c r="D15" s="9" t="s">
        <v>55</v>
      </c>
      <c r="E15" s="9" t="s">
        <v>56</v>
      </c>
      <c r="F15" s="9" t="s">
        <v>57</v>
      </c>
      <c r="G15" s="9" t="s">
        <v>25</v>
      </c>
      <c r="H15" s="9" t="s">
        <v>13</v>
      </c>
      <c r="I15" s="7" t="s">
        <v>14</v>
      </c>
      <c r="J15" s="4"/>
      <c r="K15" s="4"/>
      <c r="L15" s="4"/>
      <c r="M15" s="4"/>
      <c r="N15" s="4"/>
      <c r="O15" s="4"/>
      <c r="P15" s="4"/>
      <c r="Q15" s="4"/>
      <c r="R15" s="4"/>
      <c r="S15" s="4"/>
      <c r="T15" s="4"/>
      <c r="U15" s="4"/>
      <c r="V15" s="4"/>
      <c r="W15" s="4"/>
      <c r="X15" s="4"/>
      <c r="Y15" s="4"/>
    </row>
    <row r="16">
      <c r="A16" s="5">
        <v>15.0</v>
      </c>
      <c r="B16" s="8">
        <v>768687.0</v>
      </c>
      <c r="C16" s="8">
        <v>1261725.0</v>
      </c>
      <c r="D16" s="9" t="s">
        <v>58</v>
      </c>
      <c r="E16" s="9" t="s">
        <v>59</v>
      </c>
      <c r="F16" s="9" t="s">
        <v>60</v>
      </c>
      <c r="G16" s="9" t="s">
        <v>61</v>
      </c>
      <c r="H16" s="9" t="s">
        <v>13</v>
      </c>
      <c r="I16" s="7" t="s">
        <v>14</v>
      </c>
      <c r="J16" s="4"/>
      <c r="K16" s="4"/>
      <c r="L16" s="4"/>
      <c r="M16" s="4"/>
      <c r="N16" s="4"/>
      <c r="O16" s="4"/>
      <c r="P16" s="4"/>
      <c r="Q16" s="4"/>
      <c r="R16" s="4"/>
      <c r="S16" s="4"/>
      <c r="T16" s="4"/>
      <c r="U16" s="4"/>
      <c r="V16" s="4"/>
      <c r="W16" s="4"/>
      <c r="X16" s="4"/>
      <c r="Y16" s="4"/>
    </row>
    <row r="17">
      <c r="A17" s="5">
        <v>16.0</v>
      </c>
      <c r="B17" s="8">
        <v>771442.0</v>
      </c>
      <c r="C17" s="8">
        <v>1261752.0</v>
      </c>
      <c r="D17" s="9" t="s">
        <v>62</v>
      </c>
      <c r="E17" s="9" t="s">
        <v>63</v>
      </c>
      <c r="F17" s="9" t="s">
        <v>64</v>
      </c>
      <c r="G17" s="9" t="s">
        <v>54</v>
      </c>
      <c r="H17" s="9" t="s">
        <v>13</v>
      </c>
      <c r="I17" s="7" t="s">
        <v>14</v>
      </c>
      <c r="J17" s="4"/>
      <c r="K17" s="4"/>
      <c r="L17" s="4"/>
      <c r="M17" s="4"/>
      <c r="N17" s="4"/>
      <c r="O17" s="4"/>
      <c r="P17" s="4"/>
      <c r="Q17" s="4"/>
      <c r="R17" s="4"/>
      <c r="S17" s="4"/>
      <c r="T17" s="4"/>
      <c r="U17" s="4"/>
      <c r="V17" s="4"/>
      <c r="W17" s="4"/>
      <c r="X17" s="4"/>
      <c r="Y17" s="4"/>
    </row>
    <row r="18">
      <c r="A18" s="5">
        <v>17.0</v>
      </c>
      <c r="B18" s="8">
        <v>767647.0</v>
      </c>
      <c r="C18" s="8">
        <v>1261759.0</v>
      </c>
      <c r="D18" s="9" t="s">
        <v>65</v>
      </c>
      <c r="E18" s="9" t="s">
        <v>66</v>
      </c>
      <c r="F18" s="9" t="s">
        <v>67</v>
      </c>
      <c r="G18" s="9" t="s">
        <v>32</v>
      </c>
      <c r="H18" s="9" t="s">
        <v>13</v>
      </c>
      <c r="I18" s="7" t="s">
        <v>14</v>
      </c>
      <c r="J18" s="4"/>
      <c r="K18" s="4"/>
      <c r="L18" s="4"/>
      <c r="M18" s="4"/>
      <c r="N18" s="4"/>
      <c r="O18" s="4"/>
      <c r="P18" s="4"/>
      <c r="Q18" s="4"/>
      <c r="R18" s="4"/>
      <c r="S18" s="4"/>
      <c r="T18" s="4"/>
      <c r="U18" s="4"/>
      <c r="V18" s="4"/>
      <c r="W18" s="4"/>
      <c r="X18" s="4"/>
      <c r="Y18" s="4"/>
    </row>
    <row r="19">
      <c r="A19" s="5">
        <v>18.0</v>
      </c>
      <c r="B19" s="8">
        <v>767602.0</v>
      </c>
      <c r="C19" s="8">
        <v>1261806.0</v>
      </c>
      <c r="D19" s="9" t="s">
        <v>68</v>
      </c>
      <c r="E19" s="9" t="s">
        <v>69</v>
      </c>
      <c r="F19" s="9" t="s">
        <v>70</v>
      </c>
      <c r="G19" s="9" t="s">
        <v>12</v>
      </c>
      <c r="H19" s="9" t="s">
        <v>13</v>
      </c>
      <c r="I19" s="7" t="s">
        <v>14</v>
      </c>
      <c r="J19" s="4"/>
      <c r="K19" s="4"/>
      <c r="L19" s="4"/>
      <c r="M19" s="4"/>
      <c r="N19" s="4"/>
      <c r="O19" s="4"/>
      <c r="P19" s="4"/>
      <c r="Q19" s="4"/>
      <c r="R19" s="4"/>
      <c r="S19" s="4"/>
      <c r="T19" s="4"/>
      <c r="U19" s="4"/>
      <c r="V19" s="4"/>
      <c r="W19" s="4"/>
      <c r="X19" s="4"/>
      <c r="Y19" s="4"/>
    </row>
    <row r="20">
      <c r="A20" s="5">
        <v>19.0</v>
      </c>
      <c r="B20" s="8">
        <v>782897.0</v>
      </c>
      <c r="C20" s="8">
        <v>1261845.0</v>
      </c>
      <c r="D20" s="9" t="s">
        <v>71</v>
      </c>
      <c r="E20" s="9" t="s">
        <v>72</v>
      </c>
      <c r="F20" s="9" t="s">
        <v>73</v>
      </c>
      <c r="G20" s="9" t="s">
        <v>18</v>
      </c>
      <c r="H20" s="9" t="s">
        <v>13</v>
      </c>
      <c r="I20" s="7" t="s">
        <v>14</v>
      </c>
      <c r="J20" s="4"/>
      <c r="K20" s="4"/>
      <c r="L20" s="4"/>
      <c r="M20" s="4"/>
      <c r="N20" s="4"/>
      <c r="O20" s="4"/>
      <c r="P20" s="4"/>
      <c r="Q20" s="4"/>
      <c r="R20" s="4"/>
      <c r="S20" s="4"/>
      <c r="T20" s="4"/>
      <c r="U20" s="4"/>
      <c r="V20" s="4"/>
      <c r="W20" s="4"/>
      <c r="X20" s="4"/>
      <c r="Y20" s="4"/>
    </row>
    <row r="21">
      <c r="A21" s="5">
        <v>20.0</v>
      </c>
      <c r="B21" s="8">
        <v>783587.0</v>
      </c>
      <c r="C21" s="8">
        <v>1261869.0</v>
      </c>
      <c r="D21" s="9" t="s">
        <v>74</v>
      </c>
      <c r="E21" s="9" t="s">
        <v>75</v>
      </c>
      <c r="F21" s="9" t="s">
        <v>76</v>
      </c>
      <c r="G21" s="9" t="s">
        <v>12</v>
      </c>
      <c r="H21" s="9" t="s">
        <v>13</v>
      </c>
      <c r="I21" s="7" t="s">
        <v>14</v>
      </c>
      <c r="J21" s="4"/>
      <c r="K21" s="4"/>
      <c r="L21" s="4"/>
      <c r="M21" s="4"/>
      <c r="N21" s="4"/>
      <c r="O21" s="4"/>
      <c r="P21" s="4"/>
      <c r="Q21" s="4"/>
      <c r="R21" s="4"/>
      <c r="S21" s="4"/>
      <c r="T21" s="4"/>
      <c r="U21" s="4"/>
      <c r="V21" s="4"/>
      <c r="W21" s="4"/>
      <c r="X21" s="4"/>
      <c r="Y21" s="4"/>
    </row>
    <row r="22">
      <c r="A22" s="5">
        <v>21.0</v>
      </c>
      <c r="B22" s="8">
        <v>779822.0</v>
      </c>
      <c r="C22" s="8">
        <v>1262035.0</v>
      </c>
      <c r="D22" s="9" t="s">
        <v>77</v>
      </c>
      <c r="E22" s="9" t="s">
        <v>78</v>
      </c>
      <c r="F22" s="9" t="s">
        <v>79</v>
      </c>
      <c r="G22" s="9" t="s">
        <v>18</v>
      </c>
      <c r="H22" s="9" t="s">
        <v>13</v>
      </c>
      <c r="I22" s="7" t="s">
        <v>14</v>
      </c>
      <c r="J22" s="4"/>
      <c r="K22" s="4"/>
      <c r="L22" s="4"/>
      <c r="M22" s="4"/>
      <c r="N22" s="4"/>
      <c r="O22" s="4"/>
      <c r="P22" s="4"/>
      <c r="Q22" s="4"/>
      <c r="R22" s="4"/>
      <c r="S22" s="4"/>
      <c r="T22" s="4"/>
      <c r="U22" s="4"/>
      <c r="V22" s="4"/>
      <c r="W22" s="4"/>
      <c r="X22" s="4"/>
      <c r="Y22" s="4"/>
    </row>
    <row r="23">
      <c r="A23" s="5">
        <v>22.0</v>
      </c>
      <c r="B23" s="8">
        <v>778492.0</v>
      </c>
      <c r="C23" s="8">
        <v>1262125.0</v>
      </c>
      <c r="D23" s="9" t="s">
        <v>80</v>
      </c>
      <c r="E23" s="9" t="s">
        <v>81</v>
      </c>
      <c r="F23" s="9" t="s">
        <v>82</v>
      </c>
      <c r="G23" s="9" t="s">
        <v>18</v>
      </c>
      <c r="H23" s="9" t="s">
        <v>13</v>
      </c>
      <c r="I23" s="7" t="s">
        <v>14</v>
      </c>
      <c r="J23" s="4"/>
      <c r="K23" s="4"/>
      <c r="L23" s="4"/>
      <c r="M23" s="4"/>
      <c r="N23" s="4"/>
      <c r="O23" s="4"/>
      <c r="P23" s="4"/>
      <c r="Q23" s="4"/>
      <c r="R23" s="4"/>
      <c r="S23" s="4"/>
      <c r="T23" s="4"/>
      <c r="U23" s="4"/>
      <c r="V23" s="4"/>
      <c r="W23" s="4"/>
      <c r="X23" s="4"/>
      <c r="Y23" s="4"/>
    </row>
    <row r="24">
      <c r="A24" s="5">
        <v>23.0</v>
      </c>
      <c r="B24" s="8">
        <v>778632.0</v>
      </c>
      <c r="C24" s="8">
        <v>1262149.0</v>
      </c>
      <c r="D24" s="9" t="s">
        <v>83</v>
      </c>
      <c r="E24" s="9" t="s">
        <v>84</v>
      </c>
      <c r="F24" s="9" t="s">
        <v>85</v>
      </c>
      <c r="G24" s="9" t="s">
        <v>25</v>
      </c>
      <c r="H24" s="9" t="s">
        <v>13</v>
      </c>
      <c r="I24" s="7" t="s">
        <v>14</v>
      </c>
      <c r="J24" s="4"/>
      <c r="K24" s="4"/>
      <c r="L24" s="4"/>
      <c r="M24" s="4"/>
      <c r="N24" s="4"/>
      <c r="O24" s="4"/>
      <c r="P24" s="4"/>
      <c r="Q24" s="4"/>
      <c r="R24" s="4"/>
      <c r="S24" s="4"/>
      <c r="T24" s="4"/>
      <c r="U24" s="4"/>
      <c r="V24" s="4"/>
      <c r="W24" s="4"/>
      <c r="X24" s="4"/>
      <c r="Y24" s="4"/>
    </row>
    <row r="25">
      <c r="A25" s="5">
        <v>24.0</v>
      </c>
      <c r="B25" s="8">
        <v>776597.0</v>
      </c>
      <c r="C25" s="8">
        <v>1262177.0</v>
      </c>
      <c r="D25" s="9" t="s">
        <v>86</v>
      </c>
      <c r="E25" s="9" t="s">
        <v>87</v>
      </c>
      <c r="F25" s="9" t="s">
        <v>88</v>
      </c>
      <c r="G25" s="9" t="s">
        <v>12</v>
      </c>
      <c r="H25" s="9" t="s">
        <v>13</v>
      </c>
      <c r="I25" s="7" t="s">
        <v>14</v>
      </c>
      <c r="J25" s="4"/>
      <c r="K25" s="4"/>
      <c r="L25" s="4"/>
      <c r="M25" s="4"/>
      <c r="N25" s="4"/>
      <c r="O25" s="4"/>
      <c r="P25" s="4"/>
      <c r="Q25" s="4"/>
      <c r="R25" s="4"/>
      <c r="S25" s="4"/>
      <c r="T25" s="4"/>
      <c r="U25" s="4"/>
      <c r="V25" s="4"/>
      <c r="W25" s="4"/>
      <c r="X25" s="4"/>
      <c r="Y25" s="4"/>
    </row>
    <row r="26">
      <c r="A26" s="5">
        <v>25.0</v>
      </c>
      <c r="B26" s="8">
        <v>774647.0</v>
      </c>
      <c r="C26" s="8">
        <v>1262228.0</v>
      </c>
      <c r="D26" s="9" t="s">
        <v>89</v>
      </c>
      <c r="E26" s="9" t="s">
        <v>90</v>
      </c>
      <c r="F26" s="9" t="s">
        <v>91</v>
      </c>
      <c r="G26" s="9" t="s">
        <v>18</v>
      </c>
      <c r="H26" s="9" t="s">
        <v>13</v>
      </c>
      <c r="I26" s="7" t="s">
        <v>14</v>
      </c>
      <c r="J26" s="4"/>
      <c r="K26" s="4"/>
      <c r="L26" s="4"/>
      <c r="M26" s="4"/>
      <c r="N26" s="4"/>
      <c r="O26" s="4"/>
      <c r="P26" s="4"/>
      <c r="Q26" s="4"/>
      <c r="R26" s="4"/>
      <c r="S26" s="4"/>
      <c r="T26" s="4"/>
      <c r="U26" s="4"/>
      <c r="V26" s="4"/>
      <c r="W26" s="4"/>
      <c r="X26" s="4"/>
      <c r="Y26" s="4"/>
    </row>
    <row r="27">
      <c r="A27" s="5">
        <v>26.0</v>
      </c>
      <c r="B27" s="8">
        <v>778577.0</v>
      </c>
      <c r="C27" s="8">
        <v>1262297.0</v>
      </c>
      <c r="D27" s="9" t="s">
        <v>92</v>
      </c>
      <c r="E27" s="9" t="s">
        <v>93</v>
      </c>
      <c r="F27" s="9" t="s">
        <v>94</v>
      </c>
      <c r="G27" s="9" t="s">
        <v>54</v>
      </c>
      <c r="H27" s="9" t="s">
        <v>13</v>
      </c>
      <c r="I27" s="7" t="s">
        <v>14</v>
      </c>
      <c r="J27" s="4"/>
      <c r="K27" s="4"/>
      <c r="L27" s="4"/>
      <c r="M27" s="4"/>
      <c r="N27" s="4"/>
      <c r="O27" s="4"/>
      <c r="P27" s="4"/>
      <c r="Q27" s="4"/>
      <c r="R27" s="4"/>
      <c r="S27" s="4"/>
      <c r="T27" s="4"/>
      <c r="U27" s="4"/>
      <c r="V27" s="4"/>
      <c r="W27" s="4"/>
      <c r="X27" s="4"/>
      <c r="Y27" s="4"/>
    </row>
    <row r="28">
      <c r="A28" s="4"/>
      <c r="B28" s="4"/>
      <c r="C28" s="4"/>
      <c r="D28" s="4"/>
      <c r="E28" s="4"/>
      <c r="F28" s="4"/>
      <c r="G28" s="4"/>
      <c r="H28" s="4"/>
      <c r="I28" s="4"/>
      <c r="J28" s="4"/>
      <c r="K28" s="4"/>
      <c r="L28" s="4"/>
      <c r="M28" s="4"/>
      <c r="N28" s="4"/>
      <c r="O28" s="4"/>
      <c r="P28" s="4"/>
      <c r="Q28" s="4"/>
      <c r="R28" s="4"/>
      <c r="S28" s="4"/>
      <c r="T28" s="4"/>
      <c r="U28" s="4"/>
      <c r="V28" s="4"/>
      <c r="W28" s="4"/>
      <c r="X28" s="4"/>
      <c r="Y28" s="4"/>
    </row>
    <row r="29">
      <c r="A29" s="4"/>
      <c r="B29" s="4"/>
      <c r="C29" s="4"/>
      <c r="D29" s="4"/>
      <c r="E29" s="4"/>
      <c r="F29" s="4"/>
      <c r="G29" s="4"/>
      <c r="H29" s="4"/>
      <c r="I29" s="4"/>
      <c r="J29" s="4"/>
      <c r="K29" s="4"/>
      <c r="L29" s="4"/>
      <c r="M29" s="4"/>
      <c r="N29" s="4"/>
      <c r="O29" s="4"/>
      <c r="P29" s="4"/>
      <c r="Q29" s="4"/>
      <c r="R29" s="4"/>
      <c r="S29" s="4"/>
      <c r="T29" s="4"/>
      <c r="U29" s="4"/>
      <c r="V29" s="4"/>
      <c r="W29" s="4"/>
      <c r="X29" s="4"/>
      <c r="Y29" s="4"/>
    </row>
    <row r="30">
      <c r="A30" s="4"/>
      <c r="B30" s="4"/>
      <c r="C30" s="4"/>
      <c r="D30" s="4"/>
      <c r="E30" s="4"/>
      <c r="F30" s="4"/>
      <c r="G30" s="4"/>
      <c r="H30" s="4"/>
      <c r="I30" s="4"/>
      <c r="J30" s="4"/>
      <c r="K30" s="4"/>
      <c r="L30" s="4"/>
      <c r="M30" s="4"/>
      <c r="N30" s="4"/>
      <c r="O30" s="4"/>
      <c r="P30" s="4"/>
      <c r="Q30" s="4"/>
      <c r="R30" s="4"/>
      <c r="S30" s="4"/>
      <c r="T30" s="4"/>
      <c r="U30" s="4"/>
      <c r="V30" s="4"/>
      <c r="W30" s="4"/>
      <c r="X30" s="4"/>
      <c r="Y30" s="4"/>
    </row>
    <row r="31">
      <c r="A31" s="4"/>
      <c r="B31" s="4"/>
      <c r="C31" s="4"/>
      <c r="D31" s="4"/>
      <c r="E31" s="4"/>
      <c r="F31" s="4"/>
      <c r="G31" s="4"/>
      <c r="H31" s="4"/>
      <c r="I31" s="4"/>
      <c r="J31" s="4"/>
      <c r="K31" s="4"/>
      <c r="L31" s="4"/>
      <c r="M31" s="4"/>
      <c r="N31" s="4"/>
      <c r="O31" s="4"/>
      <c r="P31" s="4"/>
      <c r="Q31" s="4"/>
      <c r="R31" s="4"/>
      <c r="S31" s="4"/>
      <c r="T31" s="4"/>
      <c r="U31" s="4"/>
      <c r="V31" s="4"/>
      <c r="W31" s="4"/>
      <c r="X31" s="4"/>
      <c r="Y31" s="4"/>
    </row>
    <row r="32">
      <c r="A32" s="4"/>
      <c r="B32" s="4"/>
      <c r="C32" s="4"/>
      <c r="D32" s="4"/>
      <c r="E32" s="4"/>
      <c r="F32" s="4"/>
      <c r="G32" s="4"/>
      <c r="H32" s="4"/>
      <c r="I32" s="4"/>
      <c r="J32" s="4"/>
      <c r="K32" s="4"/>
      <c r="L32" s="4"/>
      <c r="M32" s="4"/>
      <c r="N32" s="4"/>
      <c r="O32" s="4"/>
      <c r="P32" s="4"/>
      <c r="Q32" s="4"/>
      <c r="R32" s="4"/>
      <c r="S32" s="4"/>
      <c r="T32" s="4"/>
      <c r="U32" s="4"/>
      <c r="V32" s="4"/>
      <c r="W32" s="4"/>
      <c r="X32" s="4"/>
      <c r="Y32" s="4"/>
    </row>
    <row r="33">
      <c r="A33" s="4"/>
      <c r="B33" s="4"/>
      <c r="C33" s="4"/>
      <c r="D33" s="4"/>
      <c r="E33" s="4"/>
      <c r="F33" s="4"/>
      <c r="G33" s="4"/>
      <c r="H33" s="4"/>
      <c r="I33" s="4"/>
      <c r="J33" s="4"/>
      <c r="K33" s="4"/>
      <c r="L33" s="4"/>
      <c r="M33" s="4"/>
      <c r="N33" s="4"/>
      <c r="O33" s="4"/>
      <c r="P33" s="4"/>
      <c r="Q33" s="4"/>
      <c r="R33" s="4"/>
      <c r="S33" s="4"/>
      <c r="T33" s="4"/>
      <c r="U33" s="4"/>
      <c r="V33" s="4"/>
      <c r="W33" s="4"/>
      <c r="X33" s="4"/>
      <c r="Y33" s="4"/>
    </row>
    <row r="34">
      <c r="A34" s="4"/>
      <c r="B34" s="4"/>
      <c r="C34" s="4"/>
      <c r="D34" s="4"/>
      <c r="E34" s="4"/>
      <c r="F34" s="4"/>
      <c r="G34" s="4"/>
      <c r="H34" s="4"/>
      <c r="I34" s="4"/>
      <c r="J34" s="4"/>
      <c r="K34" s="4"/>
      <c r="L34" s="4"/>
      <c r="M34" s="4"/>
      <c r="N34" s="4"/>
      <c r="O34" s="4"/>
      <c r="P34" s="4"/>
      <c r="Q34" s="4"/>
      <c r="R34" s="4"/>
      <c r="S34" s="4"/>
      <c r="T34" s="4"/>
      <c r="U34" s="4"/>
      <c r="V34" s="4"/>
      <c r="W34" s="4"/>
      <c r="X34" s="4"/>
      <c r="Y34" s="4"/>
    </row>
    <row r="35">
      <c r="A35" s="4"/>
      <c r="B35" s="4"/>
      <c r="C35" s="4"/>
      <c r="D35" s="4"/>
      <c r="E35" s="4"/>
      <c r="F35" s="4"/>
      <c r="G35" s="4"/>
      <c r="H35" s="4"/>
      <c r="I35" s="4"/>
      <c r="J35" s="4"/>
      <c r="K35" s="4"/>
      <c r="L35" s="4"/>
      <c r="M35" s="4"/>
      <c r="N35" s="4"/>
      <c r="O35" s="4"/>
      <c r="P35" s="4"/>
      <c r="Q35" s="4"/>
      <c r="R35" s="4"/>
      <c r="S35" s="4"/>
      <c r="T35" s="4"/>
      <c r="U35" s="4"/>
      <c r="V35" s="4"/>
      <c r="W35" s="4"/>
      <c r="X35" s="4"/>
      <c r="Y35" s="4"/>
    </row>
    <row r="36">
      <c r="A36" s="4"/>
      <c r="B36" s="4"/>
      <c r="C36" s="4"/>
      <c r="D36" s="4"/>
      <c r="E36" s="4"/>
      <c r="F36" s="4"/>
      <c r="G36" s="4"/>
      <c r="H36" s="4"/>
      <c r="I36" s="4"/>
      <c r="J36" s="4"/>
      <c r="K36" s="4"/>
      <c r="L36" s="4"/>
      <c r="M36" s="4"/>
      <c r="N36" s="4"/>
      <c r="O36" s="4"/>
      <c r="P36" s="4"/>
      <c r="Q36" s="4"/>
      <c r="R36" s="4"/>
      <c r="S36" s="4"/>
      <c r="T36" s="4"/>
      <c r="U36" s="4"/>
      <c r="V36" s="4"/>
      <c r="W36" s="4"/>
      <c r="X36" s="4"/>
      <c r="Y36" s="4"/>
    </row>
    <row r="37">
      <c r="A37" s="4"/>
      <c r="B37" s="4"/>
      <c r="C37" s="4"/>
      <c r="D37" s="4"/>
      <c r="E37" s="4"/>
      <c r="F37" s="4"/>
      <c r="G37" s="4"/>
      <c r="H37" s="4"/>
      <c r="I37" s="4"/>
      <c r="J37" s="4"/>
      <c r="K37" s="4"/>
      <c r="L37" s="4"/>
      <c r="M37" s="4"/>
      <c r="N37" s="4"/>
      <c r="O37" s="4"/>
      <c r="P37" s="4"/>
      <c r="Q37" s="4"/>
      <c r="R37" s="4"/>
      <c r="S37" s="4"/>
      <c r="T37" s="4"/>
      <c r="U37" s="4"/>
      <c r="V37" s="4"/>
      <c r="W37" s="4"/>
      <c r="X37" s="4"/>
      <c r="Y37" s="4"/>
    </row>
    <row r="38">
      <c r="A38" s="4"/>
      <c r="B38" s="4"/>
      <c r="C38" s="4"/>
      <c r="D38" s="4"/>
      <c r="E38" s="4"/>
      <c r="F38" s="4"/>
      <c r="G38" s="4"/>
      <c r="H38" s="4"/>
      <c r="I38" s="4"/>
      <c r="J38" s="4"/>
      <c r="K38" s="4"/>
      <c r="L38" s="4"/>
      <c r="M38" s="4"/>
      <c r="N38" s="4"/>
      <c r="O38" s="4"/>
      <c r="P38" s="4"/>
      <c r="Q38" s="4"/>
      <c r="R38" s="4"/>
      <c r="S38" s="4"/>
      <c r="T38" s="4"/>
      <c r="U38" s="4"/>
      <c r="V38" s="4"/>
      <c r="W38" s="4"/>
      <c r="X38" s="4"/>
      <c r="Y38" s="4"/>
    </row>
    <row r="39">
      <c r="A39" s="4"/>
      <c r="B39" s="4"/>
      <c r="C39" s="4"/>
      <c r="D39" s="4"/>
      <c r="E39" s="4"/>
      <c r="F39" s="4"/>
      <c r="G39" s="4"/>
      <c r="H39" s="4"/>
      <c r="I39" s="4"/>
      <c r="J39" s="4"/>
      <c r="K39" s="4"/>
      <c r="L39" s="4"/>
      <c r="M39" s="4"/>
      <c r="N39" s="4"/>
      <c r="O39" s="4"/>
      <c r="P39" s="4"/>
      <c r="Q39" s="4"/>
      <c r="R39" s="4"/>
      <c r="S39" s="4"/>
      <c r="T39" s="4"/>
      <c r="U39" s="4"/>
      <c r="V39" s="4"/>
      <c r="W39" s="4"/>
      <c r="X39" s="4"/>
      <c r="Y39" s="4"/>
    </row>
    <row r="40">
      <c r="A40" s="4"/>
      <c r="B40" s="4"/>
      <c r="C40" s="4"/>
      <c r="D40" s="4"/>
      <c r="E40" s="4"/>
      <c r="F40" s="4"/>
      <c r="G40" s="4"/>
      <c r="H40" s="4"/>
      <c r="I40" s="4"/>
      <c r="J40" s="4"/>
      <c r="K40" s="4"/>
      <c r="L40" s="4"/>
      <c r="M40" s="4"/>
      <c r="N40" s="4"/>
      <c r="O40" s="4"/>
      <c r="P40" s="4"/>
      <c r="Q40" s="4"/>
      <c r="R40" s="4"/>
      <c r="S40" s="4"/>
      <c r="T40" s="4"/>
      <c r="U40" s="4"/>
      <c r="V40" s="4"/>
      <c r="W40" s="4"/>
      <c r="X40" s="4"/>
      <c r="Y40" s="4"/>
    </row>
    <row r="41">
      <c r="A41" s="4"/>
      <c r="B41" s="4"/>
      <c r="C41" s="4"/>
      <c r="D41" s="4"/>
      <c r="E41" s="4"/>
      <c r="F41" s="4"/>
      <c r="G41" s="4"/>
      <c r="H41" s="4"/>
      <c r="I41" s="4"/>
      <c r="J41" s="4"/>
      <c r="K41" s="4"/>
      <c r="L41" s="4"/>
      <c r="M41" s="4"/>
      <c r="N41" s="4"/>
      <c r="O41" s="4"/>
      <c r="P41" s="4"/>
      <c r="Q41" s="4"/>
      <c r="R41" s="4"/>
      <c r="S41" s="4"/>
      <c r="T41" s="4"/>
      <c r="U41" s="4"/>
      <c r="V41" s="4"/>
      <c r="W41" s="4"/>
      <c r="X41" s="4"/>
      <c r="Y41" s="4"/>
    </row>
    <row r="42">
      <c r="A42" s="4"/>
      <c r="B42" s="4"/>
      <c r="C42" s="4"/>
      <c r="D42" s="4"/>
      <c r="E42" s="4"/>
      <c r="F42" s="4"/>
      <c r="G42" s="4"/>
      <c r="H42" s="4"/>
      <c r="I42" s="4"/>
      <c r="J42" s="4"/>
      <c r="K42" s="4"/>
      <c r="L42" s="4"/>
      <c r="M42" s="4"/>
      <c r="N42" s="4"/>
      <c r="O42" s="4"/>
      <c r="P42" s="4"/>
      <c r="Q42" s="4"/>
      <c r="R42" s="4"/>
      <c r="S42" s="4"/>
      <c r="T42" s="4"/>
      <c r="U42" s="4"/>
      <c r="V42" s="4"/>
      <c r="W42" s="4"/>
      <c r="X42" s="4"/>
      <c r="Y42" s="4"/>
    </row>
    <row r="43">
      <c r="A43" s="4"/>
      <c r="B43" s="4"/>
      <c r="C43" s="4"/>
      <c r="D43" s="4"/>
      <c r="E43" s="4"/>
      <c r="F43" s="4"/>
      <c r="G43" s="4"/>
      <c r="H43" s="4"/>
      <c r="I43" s="4"/>
      <c r="J43" s="4"/>
      <c r="K43" s="4"/>
      <c r="L43" s="4"/>
      <c r="M43" s="4"/>
      <c r="N43" s="4"/>
      <c r="O43" s="4"/>
      <c r="P43" s="4"/>
      <c r="Q43" s="4"/>
      <c r="R43" s="4"/>
      <c r="S43" s="4"/>
      <c r="T43" s="4"/>
      <c r="U43" s="4"/>
      <c r="V43" s="4"/>
      <c r="W43" s="4"/>
      <c r="X43" s="4"/>
      <c r="Y43" s="4"/>
    </row>
    <row r="44">
      <c r="A44" s="4"/>
      <c r="B44" s="4"/>
      <c r="C44" s="4"/>
      <c r="D44" s="4"/>
      <c r="E44" s="4"/>
      <c r="F44" s="4"/>
      <c r="G44" s="4"/>
      <c r="H44" s="4"/>
      <c r="I44" s="4"/>
      <c r="J44" s="4"/>
      <c r="K44" s="4"/>
      <c r="L44" s="4"/>
      <c r="M44" s="4"/>
      <c r="N44" s="4"/>
      <c r="O44" s="4"/>
      <c r="P44" s="4"/>
      <c r="Q44" s="4"/>
      <c r="R44" s="4"/>
      <c r="S44" s="4"/>
      <c r="T44" s="4"/>
      <c r="U44" s="4"/>
      <c r="V44" s="4"/>
      <c r="W44" s="4"/>
      <c r="X44" s="4"/>
      <c r="Y44" s="4"/>
    </row>
    <row r="45">
      <c r="A45" s="4"/>
      <c r="B45" s="4"/>
      <c r="C45" s="4"/>
      <c r="D45" s="4"/>
      <c r="E45" s="4"/>
      <c r="F45" s="4"/>
      <c r="G45" s="4"/>
      <c r="H45" s="4"/>
      <c r="I45" s="4"/>
      <c r="J45" s="4"/>
      <c r="K45" s="4"/>
      <c r="L45" s="4"/>
      <c r="M45" s="4"/>
      <c r="N45" s="4"/>
      <c r="O45" s="4"/>
      <c r="P45" s="4"/>
      <c r="Q45" s="4"/>
      <c r="R45" s="4"/>
      <c r="S45" s="4"/>
      <c r="T45" s="4"/>
      <c r="U45" s="4"/>
      <c r="V45" s="4"/>
      <c r="W45" s="4"/>
      <c r="X45" s="4"/>
      <c r="Y45" s="4"/>
    </row>
    <row r="46">
      <c r="A46" s="4"/>
      <c r="B46" s="4"/>
      <c r="C46" s="4"/>
      <c r="D46" s="4"/>
      <c r="E46" s="4"/>
      <c r="F46" s="4"/>
      <c r="G46" s="4"/>
      <c r="H46" s="4"/>
      <c r="I46" s="4"/>
      <c r="J46" s="4"/>
      <c r="K46" s="4"/>
      <c r="L46" s="4"/>
      <c r="M46" s="4"/>
      <c r="N46" s="4"/>
      <c r="O46" s="4"/>
      <c r="P46" s="4"/>
      <c r="Q46" s="4"/>
      <c r="R46" s="4"/>
      <c r="S46" s="4"/>
      <c r="T46" s="4"/>
      <c r="U46" s="4"/>
      <c r="V46" s="4"/>
      <c r="W46" s="4"/>
      <c r="X46" s="4"/>
      <c r="Y46" s="4"/>
    </row>
    <row r="47">
      <c r="A47" s="4"/>
      <c r="B47" s="4"/>
      <c r="C47" s="4"/>
      <c r="D47" s="4"/>
      <c r="E47" s="4"/>
      <c r="F47" s="4"/>
      <c r="G47" s="4"/>
      <c r="H47" s="4"/>
      <c r="I47" s="4"/>
      <c r="J47" s="4"/>
      <c r="K47" s="4"/>
      <c r="L47" s="4"/>
      <c r="M47" s="4"/>
      <c r="N47" s="4"/>
      <c r="O47" s="4"/>
      <c r="P47" s="4"/>
      <c r="Q47" s="4"/>
      <c r="R47" s="4"/>
      <c r="S47" s="4"/>
      <c r="T47" s="4"/>
      <c r="U47" s="4"/>
      <c r="V47" s="4"/>
      <c r="W47" s="4"/>
      <c r="X47" s="4"/>
      <c r="Y47" s="4"/>
    </row>
    <row r="48">
      <c r="A48" s="4"/>
      <c r="B48" s="4"/>
      <c r="C48" s="4"/>
      <c r="D48" s="4"/>
      <c r="E48" s="4"/>
      <c r="F48" s="4"/>
      <c r="G48" s="4"/>
      <c r="H48" s="4"/>
      <c r="I48" s="4"/>
      <c r="J48" s="4"/>
      <c r="K48" s="4"/>
      <c r="L48" s="4"/>
      <c r="M48" s="4"/>
      <c r="N48" s="4"/>
      <c r="O48" s="4"/>
      <c r="P48" s="4"/>
      <c r="Q48" s="4"/>
      <c r="R48" s="4"/>
      <c r="S48" s="4"/>
      <c r="T48" s="4"/>
      <c r="U48" s="4"/>
      <c r="V48" s="4"/>
      <c r="W48" s="4"/>
      <c r="X48" s="4"/>
      <c r="Y48" s="4"/>
    </row>
    <row r="49">
      <c r="A49" s="4"/>
      <c r="B49" s="4"/>
      <c r="C49" s="4"/>
      <c r="D49" s="4"/>
      <c r="E49" s="4"/>
      <c r="F49" s="4"/>
      <c r="G49" s="4"/>
      <c r="H49" s="4"/>
      <c r="I49" s="4"/>
      <c r="J49" s="4"/>
      <c r="K49" s="4"/>
      <c r="L49" s="4"/>
      <c r="M49" s="4"/>
      <c r="N49" s="4"/>
      <c r="O49" s="4"/>
      <c r="P49" s="4"/>
      <c r="Q49" s="4"/>
      <c r="R49" s="4"/>
      <c r="S49" s="4"/>
      <c r="T49" s="4"/>
      <c r="U49" s="4"/>
      <c r="V49" s="4"/>
      <c r="W49" s="4"/>
      <c r="X49" s="4"/>
      <c r="Y49" s="4"/>
    </row>
    <row r="50">
      <c r="A50" s="4"/>
      <c r="B50" s="4"/>
      <c r="C50" s="4"/>
      <c r="D50" s="4"/>
      <c r="E50" s="4"/>
      <c r="F50" s="4"/>
      <c r="G50" s="4"/>
      <c r="H50" s="4"/>
      <c r="I50" s="4"/>
      <c r="J50" s="4"/>
      <c r="K50" s="4"/>
      <c r="L50" s="4"/>
      <c r="M50" s="4"/>
      <c r="N50" s="4"/>
      <c r="O50" s="4"/>
      <c r="P50" s="4"/>
      <c r="Q50" s="4"/>
      <c r="R50" s="4"/>
      <c r="S50" s="4"/>
      <c r="T50" s="4"/>
      <c r="U50" s="4"/>
      <c r="V50" s="4"/>
      <c r="W50" s="4"/>
      <c r="X50" s="4"/>
      <c r="Y50" s="4"/>
    </row>
    <row r="51">
      <c r="A51" s="4"/>
      <c r="B51" s="4"/>
      <c r="C51" s="4"/>
      <c r="D51" s="4"/>
      <c r="E51" s="4"/>
      <c r="F51" s="4"/>
      <c r="G51" s="4"/>
      <c r="H51" s="4"/>
      <c r="I51" s="4"/>
      <c r="J51" s="4"/>
      <c r="K51" s="4"/>
      <c r="L51" s="4"/>
      <c r="M51" s="4"/>
      <c r="N51" s="4"/>
      <c r="O51" s="4"/>
      <c r="P51" s="4"/>
      <c r="Q51" s="4"/>
      <c r="R51" s="4"/>
      <c r="S51" s="4"/>
      <c r="T51" s="4"/>
      <c r="U51" s="4"/>
      <c r="V51" s="4"/>
      <c r="W51" s="4"/>
      <c r="X51" s="4"/>
      <c r="Y51" s="4"/>
    </row>
    <row r="52">
      <c r="A52" s="4"/>
      <c r="B52" s="4"/>
      <c r="C52" s="4"/>
      <c r="D52" s="4"/>
      <c r="E52" s="4"/>
      <c r="F52" s="4"/>
      <c r="G52" s="4"/>
      <c r="H52" s="4"/>
      <c r="I52" s="4"/>
      <c r="J52" s="4"/>
      <c r="K52" s="4"/>
      <c r="L52" s="4"/>
      <c r="M52" s="4"/>
      <c r="N52" s="4"/>
      <c r="O52" s="4"/>
      <c r="P52" s="4"/>
      <c r="Q52" s="4"/>
      <c r="R52" s="4"/>
      <c r="S52" s="4"/>
      <c r="T52" s="4"/>
      <c r="U52" s="4"/>
      <c r="V52" s="4"/>
      <c r="W52" s="4"/>
      <c r="X52" s="4"/>
      <c r="Y52" s="4"/>
    </row>
    <row r="53">
      <c r="A53" s="4"/>
      <c r="B53" s="4"/>
      <c r="C53" s="4"/>
      <c r="D53" s="4"/>
      <c r="E53" s="4"/>
      <c r="F53" s="4"/>
      <c r="G53" s="4"/>
      <c r="H53" s="4"/>
      <c r="I53" s="4"/>
      <c r="J53" s="4"/>
      <c r="K53" s="4"/>
      <c r="L53" s="4"/>
      <c r="M53" s="4"/>
      <c r="N53" s="4"/>
      <c r="O53" s="4"/>
      <c r="P53" s="4"/>
      <c r="Q53" s="4"/>
      <c r="R53" s="4"/>
      <c r="S53" s="4"/>
      <c r="T53" s="4"/>
      <c r="U53" s="4"/>
      <c r="V53" s="4"/>
      <c r="W53" s="4"/>
      <c r="X53" s="4"/>
      <c r="Y53" s="4"/>
    </row>
    <row r="54">
      <c r="A54" s="4"/>
      <c r="B54" s="4"/>
      <c r="C54" s="4"/>
      <c r="D54" s="4"/>
      <c r="E54" s="4"/>
      <c r="F54" s="4"/>
      <c r="G54" s="4"/>
      <c r="H54" s="4"/>
      <c r="I54" s="4"/>
      <c r="J54" s="4"/>
      <c r="K54" s="4"/>
      <c r="L54" s="4"/>
      <c r="M54" s="4"/>
      <c r="N54" s="4"/>
      <c r="O54" s="4"/>
      <c r="P54" s="4"/>
      <c r="Q54" s="4"/>
      <c r="R54" s="4"/>
      <c r="S54" s="4"/>
      <c r="T54" s="4"/>
      <c r="U54" s="4"/>
      <c r="V54" s="4"/>
      <c r="W54" s="4"/>
      <c r="X54" s="4"/>
      <c r="Y54" s="4"/>
    </row>
    <row r="55">
      <c r="A55" s="4"/>
      <c r="B55" s="4"/>
      <c r="C55" s="4"/>
      <c r="D55" s="4"/>
      <c r="E55" s="4"/>
      <c r="F55" s="4"/>
      <c r="G55" s="4"/>
      <c r="H55" s="4"/>
      <c r="I55" s="4"/>
      <c r="J55" s="4"/>
      <c r="K55" s="4"/>
      <c r="L55" s="4"/>
      <c r="M55" s="4"/>
      <c r="N55" s="4"/>
      <c r="O55" s="4"/>
      <c r="P55" s="4"/>
      <c r="Q55" s="4"/>
      <c r="R55" s="4"/>
      <c r="S55" s="4"/>
      <c r="T55" s="4"/>
      <c r="U55" s="4"/>
      <c r="V55" s="4"/>
      <c r="W55" s="4"/>
      <c r="X55" s="4"/>
      <c r="Y55" s="4"/>
    </row>
    <row r="56">
      <c r="A56" s="4"/>
      <c r="B56" s="4"/>
      <c r="C56" s="4"/>
      <c r="D56" s="4"/>
      <c r="E56" s="4"/>
      <c r="F56" s="4"/>
      <c r="G56" s="4"/>
      <c r="H56" s="4"/>
      <c r="I56" s="4"/>
      <c r="J56" s="4"/>
      <c r="K56" s="4"/>
      <c r="L56" s="4"/>
      <c r="M56" s="4"/>
      <c r="N56" s="4"/>
      <c r="O56" s="4"/>
      <c r="P56" s="4"/>
      <c r="Q56" s="4"/>
      <c r="R56" s="4"/>
      <c r="S56" s="4"/>
      <c r="T56" s="4"/>
      <c r="U56" s="4"/>
      <c r="V56" s="4"/>
      <c r="W56" s="4"/>
      <c r="X56" s="4"/>
      <c r="Y56" s="4"/>
    </row>
    <row r="57">
      <c r="A57" s="4"/>
      <c r="B57" s="4"/>
      <c r="C57" s="4"/>
      <c r="D57" s="4"/>
      <c r="E57" s="4"/>
      <c r="F57" s="4"/>
      <c r="G57" s="4"/>
      <c r="H57" s="4"/>
      <c r="I57" s="4"/>
      <c r="J57" s="4"/>
      <c r="K57" s="4"/>
      <c r="L57" s="4"/>
      <c r="M57" s="4"/>
      <c r="N57" s="4"/>
      <c r="O57" s="4"/>
      <c r="P57" s="4"/>
      <c r="Q57" s="4"/>
      <c r="R57" s="4"/>
      <c r="S57" s="4"/>
      <c r="T57" s="4"/>
      <c r="U57" s="4"/>
      <c r="V57" s="4"/>
      <c r="W57" s="4"/>
      <c r="X57" s="4"/>
      <c r="Y57" s="4"/>
    </row>
    <row r="58">
      <c r="A58" s="4"/>
      <c r="B58" s="4"/>
      <c r="C58" s="4"/>
      <c r="D58" s="4"/>
      <c r="E58" s="4"/>
      <c r="F58" s="4"/>
      <c r="G58" s="4"/>
      <c r="H58" s="4"/>
      <c r="I58" s="4"/>
      <c r="J58" s="4"/>
      <c r="K58" s="4"/>
      <c r="L58" s="4"/>
      <c r="M58" s="4"/>
      <c r="N58" s="4"/>
      <c r="O58" s="4"/>
      <c r="P58" s="4"/>
      <c r="Q58" s="4"/>
      <c r="R58" s="4"/>
      <c r="S58" s="4"/>
      <c r="T58" s="4"/>
      <c r="U58" s="4"/>
      <c r="V58" s="4"/>
      <c r="W58" s="4"/>
      <c r="X58" s="4"/>
      <c r="Y58" s="4"/>
    </row>
    <row r="59">
      <c r="A59" s="4"/>
      <c r="B59" s="4"/>
      <c r="C59" s="4"/>
      <c r="D59" s="4"/>
      <c r="E59" s="4"/>
      <c r="F59" s="4"/>
      <c r="G59" s="4"/>
      <c r="H59" s="4"/>
      <c r="I59" s="4"/>
      <c r="J59" s="4"/>
      <c r="K59" s="4"/>
      <c r="L59" s="4"/>
      <c r="M59" s="4"/>
      <c r="N59" s="4"/>
      <c r="O59" s="4"/>
      <c r="P59" s="4"/>
      <c r="Q59" s="4"/>
      <c r="R59" s="4"/>
      <c r="S59" s="4"/>
      <c r="T59" s="4"/>
      <c r="U59" s="4"/>
      <c r="V59" s="4"/>
      <c r="W59" s="4"/>
      <c r="X59" s="4"/>
      <c r="Y59" s="4"/>
    </row>
    <row r="60">
      <c r="A60" s="4"/>
      <c r="B60" s="4"/>
      <c r="C60" s="4"/>
      <c r="D60" s="4"/>
      <c r="E60" s="4"/>
      <c r="F60" s="4"/>
      <c r="G60" s="4"/>
      <c r="H60" s="4"/>
      <c r="I60" s="4"/>
      <c r="J60" s="4"/>
      <c r="K60" s="4"/>
      <c r="L60" s="4"/>
      <c r="M60" s="4"/>
      <c r="N60" s="4"/>
      <c r="O60" s="4"/>
      <c r="P60" s="4"/>
      <c r="Q60" s="4"/>
      <c r="R60" s="4"/>
      <c r="S60" s="4"/>
      <c r="T60" s="4"/>
      <c r="U60" s="4"/>
      <c r="V60" s="4"/>
      <c r="W60" s="4"/>
      <c r="X60" s="4"/>
      <c r="Y60" s="4"/>
    </row>
    <row r="61">
      <c r="A61" s="4"/>
      <c r="B61" s="4"/>
      <c r="C61" s="4"/>
      <c r="D61" s="4"/>
      <c r="E61" s="4"/>
      <c r="F61" s="4"/>
      <c r="G61" s="4"/>
      <c r="H61" s="4"/>
      <c r="I61" s="4"/>
      <c r="J61" s="4"/>
      <c r="K61" s="4"/>
      <c r="L61" s="4"/>
      <c r="M61" s="4"/>
      <c r="N61" s="4"/>
      <c r="O61" s="4"/>
      <c r="P61" s="4"/>
      <c r="Q61" s="4"/>
      <c r="R61" s="4"/>
      <c r="S61" s="4"/>
      <c r="T61" s="4"/>
      <c r="U61" s="4"/>
      <c r="V61" s="4"/>
      <c r="W61" s="4"/>
      <c r="X61" s="4"/>
      <c r="Y61" s="4"/>
    </row>
    <row r="62">
      <c r="A62" s="4"/>
      <c r="B62" s="4"/>
      <c r="C62" s="4"/>
      <c r="D62" s="4"/>
      <c r="E62" s="4"/>
      <c r="F62" s="4"/>
      <c r="G62" s="4"/>
      <c r="H62" s="4"/>
      <c r="I62" s="4"/>
      <c r="J62" s="4"/>
      <c r="K62" s="4"/>
      <c r="L62" s="4"/>
      <c r="M62" s="4"/>
      <c r="N62" s="4"/>
      <c r="O62" s="4"/>
      <c r="P62" s="4"/>
      <c r="Q62" s="4"/>
      <c r="R62" s="4"/>
      <c r="S62" s="4"/>
      <c r="T62" s="4"/>
      <c r="U62" s="4"/>
      <c r="V62" s="4"/>
      <c r="W62" s="4"/>
      <c r="X62" s="4"/>
      <c r="Y62" s="4"/>
    </row>
    <row r="63">
      <c r="A63" s="4"/>
      <c r="B63" s="4"/>
      <c r="C63" s="4"/>
      <c r="D63" s="4"/>
      <c r="E63" s="4"/>
      <c r="F63" s="4"/>
      <c r="G63" s="4"/>
      <c r="H63" s="4"/>
      <c r="I63" s="4"/>
      <c r="J63" s="4"/>
      <c r="K63" s="4"/>
      <c r="L63" s="4"/>
      <c r="M63" s="4"/>
      <c r="N63" s="4"/>
      <c r="O63" s="4"/>
      <c r="P63" s="4"/>
      <c r="Q63" s="4"/>
      <c r="R63" s="4"/>
      <c r="S63" s="4"/>
      <c r="T63" s="4"/>
      <c r="U63" s="4"/>
      <c r="V63" s="4"/>
      <c r="W63" s="4"/>
      <c r="X63" s="4"/>
      <c r="Y63" s="4"/>
    </row>
    <row r="64">
      <c r="A64" s="4"/>
      <c r="B64" s="4"/>
      <c r="C64" s="4"/>
      <c r="D64" s="4"/>
      <c r="E64" s="4"/>
      <c r="F64" s="4"/>
      <c r="G64" s="4"/>
      <c r="H64" s="4"/>
      <c r="I64" s="4"/>
      <c r="J64" s="4"/>
      <c r="K64" s="4"/>
      <c r="L64" s="4"/>
      <c r="M64" s="4"/>
      <c r="N64" s="4"/>
      <c r="O64" s="4"/>
      <c r="P64" s="4"/>
      <c r="Q64" s="4"/>
      <c r="R64" s="4"/>
      <c r="S64" s="4"/>
      <c r="T64" s="4"/>
      <c r="U64" s="4"/>
      <c r="V64" s="4"/>
      <c r="W64" s="4"/>
      <c r="X64" s="4"/>
      <c r="Y64" s="4"/>
    </row>
    <row r="65">
      <c r="A65" s="4"/>
      <c r="B65" s="4"/>
      <c r="C65" s="4"/>
      <c r="D65" s="4"/>
      <c r="E65" s="4"/>
      <c r="F65" s="4"/>
      <c r="G65" s="4"/>
      <c r="H65" s="4"/>
      <c r="I65" s="4"/>
      <c r="J65" s="4"/>
      <c r="K65" s="4"/>
      <c r="L65" s="4"/>
      <c r="M65" s="4"/>
      <c r="N65" s="4"/>
      <c r="O65" s="4"/>
      <c r="P65" s="4"/>
      <c r="Q65" s="4"/>
      <c r="R65" s="4"/>
      <c r="S65" s="4"/>
      <c r="T65" s="4"/>
      <c r="U65" s="4"/>
      <c r="V65" s="4"/>
      <c r="W65" s="4"/>
      <c r="X65" s="4"/>
      <c r="Y65" s="4"/>
    </row>
    <row r="66">
      <c r="A66" s="4"/>
      <c r="B66" s="4"/>
      <c r="C66" s="4"/>
      <c r="D66" s="4"/>
      <c r="E66" s="4"/>
      <c r="F66" s="4"/>
      <c r="G66" s="4"/>
      <c r="H66" s="4"/>
      <c r="I66" s="4"/>
      <c r="J66" s="4"/>
      <c r="K66" s="4"/>
      <c r="L66" s="4"/>
      <c r="M66" s="4"/>
      <c r="N66" s="4"/>
      <c r="O66" s="4"/>
      <c r="P66" s="4"/>
      <c r="Q66" s="4"/>
      <c r="R66" s="4"/>
      <c r="S66" s="4"/>
      <c r="T66" s="4"/>
      <c r="U66" s="4"/>
      <c r="V66" s="4"/>
      <c r="W66" s="4"/>
      <c r="X66" s="4"/>
      <c r="Y66" s="4"/>
    </row>
    <row r="67">
      <c r="A67" s="4"/>
      <c r="B67" s="4"/>
      <c r="C67" s="4"/>
      <c r="D67" s="4"/>
      <c r="E67" s="4"/>
      <c r="F67" s="4"/>
      <c r="G67" s="4"/>
      <c r="H67" s="4"/>
      <c r="I67" s="4"/>
      <c r="J67" s="4"/>
      <c r="K67" s="4"/>
      <c r="L67" s="4"/>
      <c r="M67" s="4"/>
      <c r="N67" s="4"/>
      <c r="O67" s="4"/>
      <c r="P67" s="4"/>
      <c r="Q67" s="4"/>
      <c r="R67" s="4"/>
      <c r="S67" s="4"/>
      <c r="T67" s="4"/>
      <c r="U67" s="4"/>
      <c r="V67" s="4"/>
      <c r="W67" s="4"/>
      <c r="X67" s="4"/>
      <c r="Y67" s="4"/>
    </row>
    <row r="68">
      <c r="A68" s="4"/>
      <c r="B68" s="4"/>
      <c r="C68" s="4"/>
      <c r="D68" s="4"/>
      <c r="E68" s="4"/>
      <c r="F68" s="4"/>
      <c r="G68" s="4"/>
      <c r="H68" s="4"/>
      <c r="I68" s="4"/>
      <c r="J68" s="4"/>
      <c r="K68" s="4"/>
      <c r="L68" s="4"/>
      <c r="M68" s="4"/>
      <c r="N68" s="4"/>
      <c r="O68" s="4"/>
      <c r="P68" s="4"/>
      <c r="Q68" s="4"/>
      <c r="R68" s="4"/>
      <c r="S68" s="4"/>
      <c r="T68" s="4"/>
      <c r="U68" s="4"/>
      <c r="V68" s="4"/>
      <c r="W68" s="4"/>
      <c r="X68" s="4"/>
      <c r="Y68" s="4"/>
    </row>
    <row r="69">
      <c r="A69" s="4"/>
      <c r="B69" s="4"/>
      <c r="C69" s="4"/>
      <c r="D69" s="4"/>
      <c r="E69" s="4"/>
      <c r="F69" s="4"/>
      <c r="G69" s="4"/>
      <c r="H69" s="4"/>
      <c r="I69" s="4"/>
      <c r="J69" s="4"/>
      <c r="K69" s="4"/>
      <c r="L69" s="4"/>
      <c r="M69" s="4"/>
      <c r="N69" s="4"/>
      <c r="O69" s="4"/>
      <c r="P69" s="4"/>
      <c r="Q69" s="4"/>
      <c r="R69" s="4"/>
      <c r="S69" s="4"/>
      <c r="T69" s="4"/>
      <c r="U69" s="4"/>
      <c r="V69" s="4"/>
      <c r="W69" s="4"/>
      <c r="X69" s="4"/>
      <c r="Y69" s="4"/>
    </row>
    <row r="70">
      <c r="A70" s="4"/>
      <c r="B70" s="4"/>
      <c r="C70" s="4"/>
      <c r="D70" s="4"/>
      <c r="E70" s="4"/>
      <c r="F70" s="4"/>
      <c r="G70" s="4"/>
      <c r="H70" s="4"/>
      <c r="I70" s="4"/>
      <c r="J70" s="4"/>
      <c r="K70" s="4"/>
      <c r="L70" s="4"/>
      <c r="M70" s="4"/>
      <c r="N70" s="4"/>
      <c r="O70" s="4"/>
      <c r="P70" s="4"/>
      <c r="Q70" s="4"/>
      <c r="R70" s="4"/>
      <c r="S70" s="4"/>
      <c r="T70" s="4"/>
      <c r="U70" s="4"/>
      <c r="V70" s="4"/>
      <c r="W70" s="4"/>
      <c r="X70" s="4"/>
      <c r="Y70" s="4"/>
    </row>
    <row r="71">
      <c r="A71" s="4"/>
      <c r="B71" s="4"/>
      <c r="C71" s="4"/>
      <c r="D71" s="4"/>
      <c r="E71" s="4"/>
      <c r="F71" s="4"/>
      <c r="G71" s="4"/>
      <c r="H71" s="4"/>
      <c r="I71" s="4"/>
      <c r="J71" s="4"/>
      <c r="K71" s="4"/>
      <c r="L71" s="4"/>
      <c r="M71" s="4"/>
      <c r="N71" s="4"/>
      <c r="O71" s="4"/>
      <c r="P71" s="4"/>
      <c r="Q71" s="4"/>
      <c r="R71" s="4"/>
      <c r="S71" s="4"/>
      <c r="T71" s="4"/>
      <c r="U71" s="4"/>
      <c r="V71" s="4"/>
      <c r="W71" s="4"/>
      <c r="X71" s="4"/>
      <c r="Y71" s="4"/>
    </row>
    <row r="72">
      <c r="A72" s="4"/>
      <c r="B72" s="4"/>
      <c r="C72" s="4"/>
      <c r="D72" s="4"/>
      <c r="E72" s="4"/>
      <c r="F72" s="4"/>
      <c r="G72" s="4"/>
      <c r="H72" s="4"/>
      <c r="I72" s="4"/>
      <c r="J72" s="4"/>
      <c r="K72" s="4"/>
      <c r="L72" s="4"/>
      <c r="M72" s="4"/>
      <c r="N72" s="4"/>
      <c r="O72" s="4"/>
      <c r="P72" s="4"/>
      <c r="Q72" s="4"/>
      <c r="R72" s="4"/>
      <c r="S72" s="4"/>
      <c r="T72" s="4"/>
      <c r="U72" s="4"/>
      <c r="V72" s="4"/>
      <c r="W72" s="4"/>
      <c r="X72" s="4"/>
      <c r="Y72" s="4"/>
    </row>
    <row r="73">
      <c r="A73" s="4"/>
      <c r="B73" s="4"/>
      <c r="C73" s="4"/>
      <c r="D73" s="4"/>
      <c r="E73" s="4"/>
      <c r="F73" s="4"/>
      <c r="G73" s="4"/>
      <c r="H73" s="4"/>
      <c r="I73" s="4"/>
      <c r="J73" s="4"/>
      <c r="K73" s="4"/>
      <c r="L73" s="4"/>
      <c r="M73" s="4"/>
      <c r="N73" s="4"/>
      <c r="O73" s="4"/>
      <c r="P73" s="4"/>
      <c r="Q73" s="4"/>
      <c r="R73" s="4"/>
      <c r="S73" s="4"/>
      <c r="T73" s="4"/>
      <c r="U73" s="4"/>
      <c r="V73" s="4"/>
      <c r="W73" s="4"/>
      <c r="X73" s="4"/>
      <c r="Y73" s="4"/>
    </row>
    <row r="74">
      <c r="A74" s="4"/>
      <c r="B74" s="4"/>
      <c r="C74" s="4"/>
      <c r="D74" s="4"/>
      <c r="E74" s="4"/>
      <c r="F74" s="4"/>
      <c r="G74" s="4"/>
      <c r="H74" s="4"/>
      <c r="I74" s="4"/>
      <c r="J74" s="4"/>
      <c r="K74" s="4"/>
      <c r="L74" s="4"/>
      <c r="M74" s="4"/>
      <c r="N74" s="4"/>
      <c r="O74" s="4"/>
      <c r="P74" s="4"/>
      <c r="Q74" s="4"/>
      <c r="R74" s="4"/>
      <c r="S74" s="4"/>
      <c r="T74" s="4"/>
      <c r="U74" s="4"/>
      <c r="V74" s="4"/>
      <c r="W74" s="4"/>
      <c r="X74" s="4"/>
      <c r="Y74" s="4"/>
    </row>
    <row r="75">
      <c r="A75" s="4"/>
      <c r="B75" s="4"/>
      <c r="C75" s="4"/>
      <c r="D75" s="4"/>
      <c r="E75" s="4"/>
      <c r="F75" s="4"/>
      <c r="G75" s="4"/>
      <c r="H75" s="4"/>
      <c r="I75" s="4"/>
      <c r="J75" s="4"/>
      <c r="K75" s="4"/>
      <c r="L75" s="4"/>
      <c r="M75" s="4"/>
      <c r="N75" s="4"/>
      <c r="O75" s="4"/>
      <c r="P75" s="4"/>
      <c r="Q75" s="4"/>
      <c r="R75" s="4"/>
      <c r="S75" s="4"/>
      <c r="T75" s="4"/>
      <c r="U75" s="4"/>
      <c r="V75" s="4"/>
      <c r="W75" s="4"/>
      <c r="X75" s="4"/>
      <c r="Y75" s="4"/>
    </row>
    <row r="76">
      <c r="A76" s="4"/>
      <c r="B76" s="4"/>
      <c r="C76" s="4"/>
      <c r="D76" s="4"/>
      <c r="E76" s="4"/>
      <c r="F76" s="4"/>
      <c r="G76" s="4"/>
      <c r="H76" s="4"/>
      <c r="I76" s="4"/>
      <c r="J76" s="4"/>
      <c r="K76" s="4"/>
      <c r="L76" s="4"/>
      <c r="M76" s="4"/>
      <c r="N76" s="4"/>
      <c r="O76" s="4"/>
      <c r="P76" s="4"/>
      <c r="Q76" s="4"/>
      <c r="R76" s="4"/>
      <c r="S76" s="4"/>
      <c r="T76" s="4"/>
      <c r="U76" s="4"/>
      <c r="V76" s="4"/>
      <c r="W76" s="4"/>
      <c r="X76" s="4"/>
      <c r="Y76" s="4"/>
    </row>
    <row r="77">
      <c r="A77" s="4"/>
      <c r="B77" s="4"/>
      <c r="C77" s="4"/>
      <c r="D77" s="4"/>
      <c r="E77" s="4"/>
      <c r="F77" s="4"/>
      <c r="G77" s="4"/>
      <c r="H77" s="4"/>
      <c r="I77" s="4"/>
      <c r="J77" s="4"/>
      <c r="K77" s="4"/>
      <c r="L77" s="4"/>
      <c r="M77" s="4"/>
      <c r="N77" s="4"/>
      <c r="O77" s="4"/>
      <c r="P77" s="4"/>
      <c r="Q77" s="4"/>
      <c r="R77" s="4"/>
      <c r="S77" s="4"/>
      <c r="T77" s="4"/>
      <c r="U77" s="4"/>
      <c r="V77" s="4"/>
      <c r="W77" s="4"/>
      <c r="X77" s="4"/>
      <c r="Y77" s="4"/>
    </row>
    <row r="78">
      <c r="A78" s="4"/>
      <c r="B78" s="4"/>
      <c r="C78" s="4"/>
      <c r="D78" s="4"/>
      <c r="E78" s="4"/>
      <c r="F78" s="4"/>
      <c r="G78" s="4"/>
      <c r="H78" s="4"/>
      <c r="I78" s="4"/>
      <c r="J78" s="4"/>
      <c r="K78" s="4"/>
      <c r="L78" s="4"/>
      <c r="M78" s="4"/>
      <c r="N78" s="4"/>
      <c r="O78" s="4"/>
      <c r="P78" s="4"/>
      <c r="Q78" s="4"/>
      <c r="R78" s="4"/>
      <c r="S78" s="4"/>
      <c r="T78" s="4"/>
      <c r="U78" s="4"/>
      <c r="V78" s="4"/>
      <c r="W78" s="4"/>
      <c r="X78" s="4"/>
      <c r="Y78" s="4"/>
    </row>
    <row r="79">
      <c r="A79" s="4"/>
      <c r="B79" s="4"/>
      <c r="C79" s="4"/>
      <c r="D79" s="4"/>
      <c r="E79" s="4"/>
      <c r="F79" s="4"/>
      <c r="G79" s="4"/>
      <c r="H79" s="4"/>
      <c r="I79" s="4"/>
      <c r="J79" s="4"/>
      <c r="K79" s="4"/>
      <c r="L79" s="4"/>
      <c r="M79" s="4"/>
      <c r="N79" s="4"/>
      <c r="O79" s="4"/>
      <c r="P79" s="4"/>
      <c r="Q79" s="4"/>
      <c r="R79" s="4"/>
      <c r="S79" s="4"/>
      <c r="T79" s="4"/>
      <c r="U79" s="4"/>
      <c r="V79" s="4"/>
      <c r="W79" s="4"/>
      <c r="X79" s="4"/>
      <c r="Y79" s="4"/>
    </row>
    <row r="80">
      <c r="A80" s="4"/>
      <c r="B80" s="4"/>
      <c r="C80" s="4"/>
      <c r="D80" s="4"/>
      <c r="E80" s="4"/>
      <c r="F80" s="4"/>
      <c r="G80" s="4"/>
      <c r="H80" s="4"/>
      <c r="I80" s="4"/>
      <c r="J80" s="4"/>
      <c r="K80" s="4"/>
      <c r="L80" s="4"/>
      <c r="M80" s="4"/>
      <c r="N80" s="4"/>
      <c r="O80" s="4"/>
      <c r="P80" s="4"/>
      <c r="Q80" s="4"/>
      <c r="R80" s="4"/>
      <c r="S80" s="4"/>
      <c r="T80" s="4"/>
      <c r="U80" s="4"/>
      <c r="V80" s="4"/>
      <c r="W80" s="4"/>
      <c r="X80" s="4"/>
      <c r="Y80" s="4"/>
    </row>
    <row r="81">
      <c r="A81" s="4"/>
      <c r="B81" s="4"/>
      <c r="C81" s="4"/>
      <c r="D81" s="4"/>
      <c r="E81" s="4"/>
      <c r="F81" s="4"/>
      <c r="G81" s="4"/>
      <c r="H81" s="4"/>
      <c r="I81" s="4"/>
      <c r="J81" s="4"/>
      <c r="K81" s="4"/>
      <c r="L81" s="4"/>
      <c r="M81" s="4"/>
      <c r="N81" s="4"/>
      <c r="O81" s="4"/>
      <c r="P81" s="4"/>
      <c r="Q81" s="4"/>
      <c r="R81" s="4"/>
      <c r="S81" s="4"/>
      <c r="T81" s="4"/>
      <c r="U81" s="4"/>
      <c r="V81" s="4"/>
      <c r="W81" s="4"/>
      <c r="X81" s="4"/>
      <c r="Y81" s="4"/>
    </row>
    <row r="82">
      <c r="A82" s="4"/>
      <c r="B82" s="4"/>
      <c r="C82" s="4"/>
      <c r="D82" s="4"/>
      <c r="E82" s="4"/>
      <c r="F82" s="4"/>
      <c r="G82" s="4"/>
      <c r="H82" s="4"/>
      <c r="I82" s="4"/>
      <c r="J82" s="4"/>
      <c r="K82" s="4"/>
      <c r="L82" s="4"/>
      <c r="M82" s="4"/>
      <c r="N82" s="4"/>
      <c r="O82" s="4"/>
      <c r="P82" s="4"/>
      <c r="Q82" s="4"/>
      <c r="R82" s="4"/>
      <c r="S82" s="4"/>
      <c r="T82" s="4"/>
      <c r="U82" s="4"/>
      <c r="V82" s="4"/>
      <c r="W82" s="4"/>
      <c r="X82" s="4"/>
      <c r="Y82" s="4"/>
    </row>
    <row r="83">
      <c r="A83" s="4"/>
      <c r="B83" s="4"/>
      <c r="C83" s="4"/>
      <c r="D83" s="4"/>
      <c r="E83" s="4"/>
      <c r="F83" s="4"/>
      <c r="G83" s="4"/>
      <c r="H83" s="4"/>
      <c r="I83" s="4"/>
      <c r="J83" s="4"/>
      <c r="K83" s="4"/>
      <c r="L83" s="4"/>
      <c r="M83" s="4"/>
      <c r="N83" s="4"/>
      <c r="O83" s="4"/>
      <c r="P83" s="4"/>
      <c r="Q83" s="4"/>
      <c r="R83" s="4"/>
      <c r="S83" s="4"/>
      <c r="T83" s="4"/>
      <c r="U83" s="4"/>
      <c r="V83" s="4"/>
      <c r="W83" s="4"/>
      <c r="X83" s="4"/>
      <c r="Y83" s="4"/>
    </row>
    <row r="84">
      <c r="A84" s="4"/>
      <c r="B84" s="4"/>
      <c r="C84" s="4"/>
      <c r="D84" s="4"/>
      <c r="E84" s="4"/>
      <c r="F84" s="4"/>
      <c r="G84" s="4"/>
      <c r="H84" s="4"/>
      <c r="I84" s="4"/>
      <c r="J84" s="4"/>
      <c r="K84" s="4"/>
      <c r="L84" s="4"/>
      <c r="M84" s="4"/>
      <c r="N84" s="4"/>
      <c r="O84" s="4"/>
      <c r="P84" s="4"/>
      <c r="Q84" s="4"/>
      <c r="R84" s="4"/>
      <c r="S84" s="4"/>
      <c r="T84" s="4"/>
      <c r="U84" s="4"/>
      <c r="V84" s="4"/>
      <c r="W84" s="4"/>
      <c r="X84" s="4"/>
      <c r="Y84" s="4"/>
    </row>
    <row r="85">
      <c r="A85" s="4"/>
      <c r="B85" s="4"/>
      <c r="C85" s="4"/>
      <c r="D85" s="4"/>
      <c r="E85" s="4"/>
      <c r="F85" s="4"/>
      <c r="G85" s="4"/>
      <c r="H85" s="4"/>
      <c r="I85" s="4"/>
      <c r="J85" s="4"/>
      <c r="K85" s="4"/>
      <c r="L85" s="4"/>
      <c r="M85" s="4"/>
      <c r="N85" s="4"/>
      <c r="O85" s="4"/>
      <c r="P85" s="4"/>
      <c r="Q85" s="4"/>
      <c r="R85" s="4"/>
      <c r="S85" s="4"/>
      <c r="T85" s="4"/>
      <c r="U85" s="4"/>
      <c r="V85" s="4"/>
      <c r="W85" s="4"/>
      <c r="X85" s="4"/>
      <c r="Y85" s="4"/>
    </row>
    <row r="86">
      <c r="A86" s="4"/>
      <c r="B86" s="4"/>
      <c r="C86" s="4"/>
      <c r="D86" s="4"/>
      <c r="E86" s="4"/>
      <c r="F86" s="4"/>
      <c r="G86" s="4"/>
      <c r="H86" s="4"/>
      <c r="I86" s="4"/>
      <c r="J86" s="4"/>
      <c r="K86" s="4"/>
      <c r="L86" s="4"/>
      <c r="M86" s="4"/>
      <c r="N86" s="4"/>
      <c r="O86" s="4"/>
      <c r="P86" s="4"/>
      <c r="Q86" s="4"/>
      <c r="R86" s="4"/>
      <c r="S86" s="4"/>
      <c r="T86" s="4"/>
      <c r="U86" s="4"/>
      <c r="V86" s="4"/>
      <c r="W86" s="4"/>
      <c r="X86" s="4"/>
      <c r="Y86" s="4"/>
    </row>
    <row r="87">
      <c r="A87" s="4"/>
      <c r="B87" s="4"/>
      <c r="C87" s="4"/>
      <c r="D87" s="4"/>
      <c r="E87" s="4"/>
      <c r="F87" s="4"/>
      <c r="G87" s="4"/>
      <c r="H87" s="4"/>
      <c r="I87" s="4"/>
      <c r="J87" s="4"/>
      <c r="K87" s="4"/>
      <c r="L87" s="4"/>
      <c r="M87" s="4"/>
      <c r="N87" s="4"/>
      <c r="O87" s="4"/>
      <c r="P87" s="4"/>
      <c r="Q87" s="4"/>
      <c r="R87" s="4"/>
      <c r="S87" s="4"/>
      <c r="T87" s="4"/>
      <c r="U87" s="4"/>
      <c r="V87" s="4"/>
      <c r="W87" s="4"/>
      <c r="X87" s="4"/>
      <c r="Y87" s="4"/>
    </row>
    <row r="88">
      <c r="A88" s="4"/>
      <c r="B88" s="4"/>
      <c r="C88" s="4"/>
      <c r="D88" s="4"/>
      <c r="E88" s="4"/>
      <c r="F88" s="4"/>
      <c r="G88" s="4"/>
      <c r="H88" s="4"/>
      <c r="I88" s="4"/>
      <c r="J88" s="4"/>
      <c r="K88" s="4"/>
      <c r="L88" s="4"/>
      <c r="M88" s="4"/>
      <c r="N88" s="4"/>
      <c r="O88" s="4"/>
      <c r="P88" s="4"/>
      <c r="Q88" s="4"/>
      <c r="R88" s="4"/>
      <c r="S88" s="4"/>
      <c r="T88" s="4"/>
      <c r="U88" s="4"/>
      <c r="V88" s="4"/>
      <c r="W88" s="4"/>
      <c r="X88" s="4"/>
      <c r="Y88" s="4"/>
    </row>
    <row r="89">
      <c r="A89" s="4"/>
      <c r="B89" s="4"/>
      <c r="C89" s="4"/>
      <c r="D89" s="4"/>
      <c r="E89" s="4"/>
      <c r="F89" s="4"/>
      <c r="G89" s="4"/>
      <c r="H89" s="4"/>
      <c r="I89" s="4"/>
      <c r="J89" s="4"/>
      <c r="K89" s="4"/>
      <c r="L89" s="4"/>
      <c r="M89" s="4"/>
      <c r="N89" s="4"/>
      <c r="O89" s="4"/>
      <c r="P89" s="4"/>
      <c r="Q89" s="4"/>
      <c r="R89" s="4"/>
      <c r="S89" s="4"/>
      <c r="T89" s="4"/>
      <c r="U89" s="4"/>
      <c r="V89" s="4"/>
      <c r="W89" s="4"/>
      <c r="X89" s="4"/>
      <c r="Y89" s="4"/>
    </row>
    <row r="90">
      <c r="A90" s="4"/>
      <c r="B90" s="4"/>
      <c r="C90" s="4"/>
      <c r="D90" s="4"/>
      <c r="E90" s="4"/>
      <c r="F90" s="4"/>
      <c r="G90" s="4"/>
      <c r="H90" s="4"/>
      <c r="I90" s="4"/>
      <c r="J90" s="4"/>
      <c r="K90" s="4"/>
      <c r="L90" s="4"/>
      <c r="M90" s="4"/>
      <c r="N90" s="4"/>
      <c r="O90" s="4"/>
      <c r="P90" s="4"/>
      <c r="Q90" s="4"/>
      <c r="R90" s="4"/>
      <c r="S90" s="4"/>
      <c r="T90" s="4"/>
      <c r="U90" s="4"/>
      <c r="V90" s="4"/>
      <c r="W90" s="4"/>
      <c r="X90" s="4"/>
      <c r="Y90" s="4"/>
    </row>
    <row r="91">
      <c r="A91" s="4"/>
      <c r="B91" s="4"/>
      <c r="C91" s="4"/>
      <c r="D91" s="4"/>
      <c r="E91" s="4"/>
      <c r="F91" s="4"/>
      <c r="G91" s="4"/>
      <c r="H91" s="4"/>
      <c r="I91" s="4"/>
      <c r="J91" s="4"/>
      <c r="K91" s="4"/>
      <c r="L91" s="4"/>
      <c r="M91" s="4"/>
      <c r="N91" s="4"/>
      <c r="O91" s="4"/>
      <c r="P91" s="4"/>
      <c r="Q91" s="4"/>
      <c r="R91" s="4"/>
      <c r="S91" s="4"/>
      <c r="T91" s="4"/>
      <c r="U91" s="4"/>
      <c r="V91" s="4"/>
      <c r="W91" s="4"/>
      <c r="X91" s="4"/>
      <c r="Y91" s="4"/>
    </row>
    <row r="92">
      <c r="A92" s="4"/>
      <c r="B92" s="4"/>
      <c r="C92" s="4"/>
      <c r="D92" s="4"/>
      <c r="E92" s="4"/>
      <c r="F92" s="4"/>
      <c r="G92" s="4"/>
      <c r="H92" s="4"/>
      <c r="I92" s="4"/>
      <c r="J92" s="4"/>
      <c r="K92" s="4"/>
      <c r="L92" s="4"/>
      <c r="M92" s="4"/>
      <c r="N92" s="4"/>
      <c r="O92" s="4"/>
      <c r="P92" s="4"/>
      <c r="Q92" s="4"/>
      <c r="R92" s="4"/>
      <c r="S92" s="4"/>
      <c r="T92" s="4"/>
      <c r="U92" s="4"/>
      <c r="V92" s="4"/>
      <c r="W92" s="4"/>
      <c r="X92" s="4"/>
      <c r="Y92" s="4"/>
    </row>
    <row r="93">
      <c r="A93" s="4"/>
      <c r="B93" s="4"/>
      <c r="C93" s="4"/>
      <c r="D93" s="4"/>
      <c r="E93" s="4"/>
      <c r="F93" s="4"/>
      <c r="G93" s="4"/>
      <c r="H93" s="4"/>
      <c r="I93" s="4"/>
      <c r="J93" s="4"/>
      <c r="K93" s="4"/>
      <c r="L93" s="4"/>
      <c r="M93" s="4"/>
      <c r="N93" s="4"/>
      <c r="O93" s="4"/>
      <c r="P93" s="4"/>
      <c r="Q93" s="4"/>
      <c r="R93" s="4"/>
      <c r="S93" s="4"/>
      <c r="T93" s="4"/>
      <c r="U93" s="4"/>
      <c r="V93" s="4"/>
      <c r="W93" s="4"/>
      <c r="X93" s="4"/>
      <c r="Y93" s="4"/>
    </row>
    <row r="94">
      <c r="A94" s="4"/>
      <c r="B94" s="4"/>
      <c r="C94" s="4"/>
      <c r="D94" s="4"/>
      <c r="E94" s="4"/>
      <c r="F94" s="4"/>
      <c r="G94" s="4"/>
      <c r="H94" s="4"/>
      <c r="I94" s="4"/>
      <c r="J94" s="4"/>
      <c r="K94" s="4"/>
      <c r="L94" s="4"/>
      <c r="M94" s="4"/>
      <c r="N94" s="4"/>
      <c r="O94" s="4"/>
      <c r="P94" s="4"/>
      <c r="Q94" s="4"/>
      <c r="R94" s="4"/>
      <c r="S94" s="4"/>
      <c r="T94" s="4"/>
      <c r="U94" s="4"/>
      <c r="V94" s="4"/>
      <c r="W94" s="4"/>
      <c r="X94" s="4"/>
      <c r="Y94" s="4"/>
    </row>
    <row r="95">
      <c r="A95" s="4"/>
      <c r="B95" s="4"/>
      <c r="C95" s="4"/>
      <c r="D95" s="4"/>
      <c r="E95" s="4"/>
      <c r="F95" s="4"/>
      <c r="G95" s="4"/>
      <c r="H95" s="4"/>
      <c r="I95" s="4"/>
      <c r="J95" s="4"/>
      <c r="K95" s="4"/>
      <c r="L95" s="4"/>
      <c r="M95" s="4"/>
      <c r="N95" s="4"/>
      <c r="O95" s="4"/>
      <c r="P95" s="4"/>
      <c r="Q95" s="4"/>
      <c r="R95" s="4"/>
      <c r="S95" s="4"/>
      <c r="T95" s="4"/>
      <c r="U95" s="4"/>
      <c r="V95" s="4"/>
      <c r="W95" s="4"/>
      <c r="X95" s="4"/>
      <c r="Y95" s="4"/>
    </row>
    <row r="96">
      <c r="A96" s="4"/>
      <c r="B96" s="4"/>
      <c r="C96" s="4"/>
      <c r="D96" s="4"/>
      <c r="E96" s="4"/>
      <c r="F96" s="4"/>
      <c r="G96" s="4"/>
      <c r="H96" s="4"/>
      <c r="I96" s="4"/>
      <c r="J96" s="4"/>
      <c r="K96" s="4"/>
      <c r="L96" s="4"/>
      <c r="M96" s="4"/>
      <c r="N96" s="4"/>
      <c r="O96" s="4"/>
      <c r="P96" s="4"/>
      <c r="Q96" s="4"/>
      <c r="R96" s="4"/>
      <c r="S96" s="4"/>
      <c r="T96" s="4"/>
      <c r="U96" s="4"/>
      <c r="V96" s="4"/>
      <c r="W96" s="4"/>
      <c r="X96" s="4"/>
      <c r="Y96" s="4"/>
    </row>
    <row r="97">
      <c r="A97" s="4"/>
      <c r="B97" s="4"/>
      <c r="C97" s="4"/>
      <c r="D97" s="4"/>
      <c r="E97" s="4"/>
      <c r="F97" s="4"/>
      <c r="G97" s="4"/>
      <c r="H97" s="4"/>
      <c r="I97" s="4"/>
      <c r="J97" s="4"/>
      <c r="K97" s="4"/>
      <c r="L97" s="4"/>
      <c r="M97" s="4"/>
      <c r="N97" s="4"/>
      <c r="O97" s="4"/>
      <c r="P97" s="4"/>
      <c r="Q97" s="4"/>
      <c r="R97" s="4"/>
      <c r="S97" s="4"/>
      <c r="T97" s="4"/>
      <c r="U97" s="4"/>
      <c r="V97" s="4"/>
      <c r="W97" s="4"/>
      <c r="X97" s="4"/>
      <c r="Y97" s="4"/>
    </row>
    <row r="98">
      <c r="A98" s="4"/>
      <c r="B98" s="4"/>
      <c r="C98" s="4"/>
      <c r="D98" s="4"/>
      <c r="E98" s="4"/>
      <c r="F98" s="4"/>
      <c r="G98" s="4"/>
      <c r="H98" s="4"/>
      <c r="I98" s="4"/>
      <c r="J98" s="4"/>
      <c r="K98" s="4"/>
      <c r="L98" s="4"/>
      <c r="M98" s="4"/>
      <c r="N98" s="4"/>
      <c r="O98" s="4"/>
      <c r="P98" s="4"/>
      <c r="Q98" s="4"/>
      <c r="R98" s="4"/>
      <c r="S98" s="4"/>
      <c r="T98" s="4"/>
      <c r="U98" s="4"/>
      <c r="V98" s="4"/>
      <c r="W98" s="4"/>
      <c r="X98" s="4"/>
      <c r="Y98" s="4"/>
    </row>
    <row r="99">
      <c r="A99" s="4"/>
      <c r="B99" s="4"/>
      <c r="C99" s="4"/>
      <c r="D99" s="4"/>
      <c r="E99" s="4"/>
      <c r="F99" s="4"/>
      <c r="G99" s="4"/>
      <c r="H99" s="4"/>
      <c r="I99" s="4"/>
      <c r="J99" s="4"/>
      <c r="K99" s="4"/>
      <c r="L99" s="4"/>
      <c r="M99" s="4"/>
      <c r="N99" s="4"/>
      <c r="O99" s="4"/>
      <c r="P99" s="4"/>
      <c r="Q99" s="4"/>
      <c r="R99" s="4"/>
      <c r="S99" s="4"/>
      <c r="T99" s="4"/>
      <c r="U99" s="4"/>
      <c r="V99" s="4"/>
      <c r="W99" s="4"/>
      <c r="X99" s="4"/>
      <c r="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9" max="9" width="11.25"/>
    <col customWidth="1" min="10" max="10" width="17.5"/>
    <col customWidth="1" min="11" max="11" width="109.0"/>
  </cols>
  <sheetData>
    <row r="1">
      <c r="A1" s="10" t="s">
        <v>0</v>
      </c>
      <c r="B1" s="11" t="s">
        <v>1</v>
      </c>
      <c r="C1" s="11" t="s">
        <v>2</v>
      </c>
      <c r="D1" s="11" t="s">
        <v>3</v>
      </c>
      <c r="E1" s="11" t="s">
        <v>4</v>
      </c>
      <c r="F1" s="11" t="s">
        <v>95</v>
      </c>
      <c r="G1" s="11" t="s">
        <v>96</v>
      </c>
      <c r="H1" s="11" t="s">
        <v>97</v>
      </c>
      <c r="I1" s="11" t="s">
        <v>97</v>
      </c>
      <c r="J1" s="11" t="s">
        <v>8</v>
      </c>
      <c r="K1" s="11" t="s">
        <v>98</v>
      </c>
      <c r="L1" s="4"/>
      <c r="M1" s="4"/>
      <c r="N1" s="4"/>
      <c r="O1" s="4"/>
      <c r="P1" s="4"/>
      <c r="Q1" s="4"/>
      <c r="R1" s="4"/>
      <c r="S1" s="4"/>
      <c r="T1" s="4"/>
      <c r="U1" s="4"/>
      <c r="V1" s="4"/>
      <c r="W1" s="4"/>
      <c r="X1" s="4"/>
      <c r="Y1" s="4"/>
      <c r="Z1" s="4"/>
    </row>
    <row r="2">
      <c r="A2" s="12">
        <v>20.0</v>
      </c>
      <c r="B2" s="8">
        <v>767647.0</v>
      </c>
      <c r="C2" s="8">
        <v>1261759.0</v>
      </c>
      <c r="D2" s="9" t="s">
        <v>99</v>
      </c>
      <c r="E2" s="9" t="s">
        <v>100</v>
      </c>
      <c r="F2" s="9" t="s">
        <v>101</v>
      </c>
      <c r="G2" s="9" t="s">
        <v>102</v>
      </c>
      <c r="H2" s="9" t="s">
        <v>54</v>
      </c>
      <c r="I2" s="9" t="s">
        <v>13</v>
      </c>
      <c r="J2" s="9" t="s">
        <v>14</v>
      </c>
      <c r="K2" s="9"/>
      <c r="L2" s="4"/>
      <c r="M2" s="4"/>
      <c r="N2" s="4"/>
      <c r="O2" s="4"/>
      <c r="P2" s="4"/>
      <c r="Q2" s="4"/>
      <c r="R2" s="4"/>
      <c r="S2" s="4"/>
      <c r="T2" s="4"/>
      <c r="U2" s="4"/>
      <c r="V2" s="4"/>
      <c r="W2" s="4"/>
      <c r="X2" s="4"/>
      <c r="Y2" s="4"/>
      <c r="Z2" s="4"/>
    </row>
    <row r="3">
      <c r="A3" s="12">
        <v>30.0</v>
      </c>
      <c r="B3" s="8">
        <v>771752.0</v>
      </c>
      <c r="C3" s="8">
        <v>1261388.0</v>
      </c>
      <c r="D3" s="9" t="s">
        <v>103</v>
      </c>
      <c r="E3" s="9" t="s">
        <v>104</v>
      </c>
      <c r="F3" s="9" t="s">
        <v>105</v>
      </c>
      <c r="G3" s="9" t="s">
        <v>102</v>
      </c>
      <c r="H3" s="9" t="s">
        <v>61</v>
      </c>
      <c r="I3" s="9" t="s">
        <v>13</v>
      </c>
      <c r="J3" s="9" t="s">
        <v>14</v>
      </c>
      <c r="K3" s="9"/>
      <c r="L3" s="4"/>
      <c r="M3" s="4"/>
      <c r="N3" s="4"/>
      <c r="O3" s="4"/>
      <c r="P3" s="4"/>
      <c r="Q3" s="4"/>
      <c r="R3" s="4"/>
      <c r="S3" s="4"/>
      <c r="T3" s="4"/>
      <c r="U3" s="4"/>
      <c r="V3" s="4"/>
      <c r="W3" s="4"/>
      <c r="X3" s="4"/>
      <c r="Y3" s="4"/>
      <c r="Z3" s="4"/>
    </row>
    <row r="4">
      <c r="A4" s="12">
        <v>46.0</v>
      </c>
      <c r="B4" s="8">
        <v>777007.0</v>
      </c>
      <c r="C4" s="8">
        <v>1260664.0</v>
      </c>
      <c r="D4" s="9" t="s">
        <v>106</v>
      </c>
      <c r="E4" s="9" t="s">
        <v>107</v>
      </c>
      <c r="F4" s="9" t="s">
        <v>108</v>
      </c>
      <c r="G4" s="9" t="s">
        <v>102</v>
      </c>
      <c r="H4" s="9" t="s">
        <v>54</v>
      </c>
      <c r="I4" s="9" t="s">
        <v>13</v>
      </c>
      <c r="J4" s="9" t="s">
        <v>14</v>
      </c>
      <c r="K4" s="9"/>
      <c r="L4" s="4"/>
      <c r="M4" s="4"/>
      <c r="N4" s="4"/>
      <c r="O4" s="4"/>
      <c r="P4" s="4"/>
      <c r="Q4" s="4"/>
      <c r="R4" s="4"/>
      <c r="S4" s="4"/>
      <c r="T4" s="4"/>
      <c r="U4" s="4"/>
      <c r="V4" s="4"/>
      <c r="W4" s="4"/>
      <c r="X4" s="4"/>
      <c r="Y4" s="4"/>
      <c r="Z4" s="4"/>
    </row>
    <row r="5">
      <c r="A5" s="12">
        <v>10.0</v>
      </c>
      <c r="B5" s="8">
        <v>778492.0</v>
      </c>
      <c r="C5" s="8">
        <v>1262125.0</v>
      </c>
      <c r="D5" s="9" t="s">
        <v>109</v>
      </c>
      <c r="E5" s="9" t="s">
        <v>110</v>
      </c>
      <c r="F5" s="9" t="s">
        <v>111</v>
      </c>
      <c r="G5" s="9" t="s">
        <v>102</v>
      </c>
      <c r="H5" s="9" t="s">
        <v>18</v>
      </c>
      <c r="I5" s="9" t="s">
        <v>13</v>
      </c>
      <c r="J5" s="9" t="s">
        <v>14</v>
      </c>
      <c r="K5" s="9"/>
      <c r="L5" s="4"/>
      <c r="M5" s="4"/>
      <c r="N5" s="4"/>
      <c r="O5" s="4"/>
      <c r="P5" s="4"/>
      <c r="Q5" s="4"/>
      <c r="R5" s="4"/>
      <c r="S5" s="4"/>
      <c r="T5" s="4"/>
      <c r="U5" s="4"/>
      <c r="V5" s="4"/>
      <c r="W5" s="4"/>
      <c r="X5" s="4"/>
      <c r="Y5" s="4"/>
      <c r="Z5" s="4"/>
    </row>
    <row r="6">
      <c r="A6" s="12">
        <v>49.0</v>
      </c>
      <c r="B6" s="8">
        <v>767497.0</v>
      </c>
      <c r="C6" s="8">
        <v>1260247.0</v>
      </c>
      <c r="D6" s="9" t="s">
        <v>112</v>
      </c>
      <c r="E6" s="9" t="s">
        <v>113</v>
      </c>
      <c r="F6" s="9" t="s">
        <v>114</v>
      </c>
      <c r="G6" s="9" t="s">
        <v>102</v>
      </c>
      <c r="H6" s="9" t="s">
        <v>54</v>
      </c>
      <c r="I6" s="9" t="s">
        <v>13</v>
      </c>
      <c r="J6" s="9" t="s">
        <v>14</v>
      </c>
      <c r="K6" s="9"/>
      <c r="L6" s="4"/>
      <c r="M6" s="4"/>
      <c r="N6" s="4"/>
      <c r="O6" s="4"/>
      <c r="P6" s="4"/>
      <c r="Q6" s="4"/>
      <c r="R6" s="4"/>
      <c r="S6" s="4"/>
      <c r="T6" s="4"/>
      <c r="U6" s="4"/>
      <c r="V6" s="4"/>
      <c r="W6" s="4"/>
      <c r="X6" s="4"/>
      <c r="Y6" s="4"/>
      <c r="Z6" s="4"/>
    </row>
    <row r="7">
      <c r="A7" s="12">
        <v>19.0</v>
      </c>
      <c r="B7" s="8">
        <v>781647.0</v>
      </c>
      <c r="C7" s="8">
        <v>1262427.0</v>
      </c>
      <c r="D7" s="9" t="s">
        <v>115</v>
      </c>
      <c r="E7" s="9" t="s">
        <v>116</v>
      </c>
      <c r="F7" s="9" t="s">
        <v>117</v>
      </c>
      <c r="G7" s="9" t="s">
        <v>102</v>
      </c>
      <c r="H7" s="9" t="s">
        <v>18</v>
      </c>
      <c r="I7" s="9" t="s">
        <v>13</v>
      </c>
      <c r="J7" s="9" t="s">
        <v>14</v>
      </c>
      <c r="K7" s="9"/>
      <c r="L7" s="4"/>
      <c r="M7" s="4"/>
      <c r="N7" s="4"/>
      <c r="O7" s="4"/>
      <c r="P7" s="4"/>
      <c r="Q7" s="4"/>
      <c r="R7" s="4"/>
      <c r="S7" s="4"/>
      <c r="T7" s="4"/>
      <c r="U7" s="4"/>
      <c r="V7" s="4"/>
      <c r="W7" s="4"/>
      <c r="X7" s="4"/>
      <c r="Y7" s="4"/>
      <c r="Z7" s="4"/>
    </row>
    <row r="8">
      <c r="A8" s="12">
        <v>50.0</v>
      </c>
      <c r="B8" s="8">
        <v>770482.0</v>
      </c>
      <c r="C8" s="8">
        <v>1260236.0</v>
      </c>
      <c r="D8" s="9" t="s">
        <v>118</v>
      </c>
      <c r="E8" s="9" t="s">
        <v>119</v>
      </c>
      <c r="F8" s="9" t="s">
        <v>120</v>
      </c>
      <c r="G8" s="9" t="s">
        <v>102</v>
      </c>
      <c r="H8" s="9" t="s">
        <v>18</v>
      </c>
      <c r="I8" s="9" t="s">
        <v>13</v>
      </c>
      <c r="J8" s="9" t="s">
        <v>121</v>
      </c>
      <c r="K8" s="9" t="s">
        <v>122</v>
      </c>
      <c r="L8" s="4"/>
      <c r="M8" s="4"/>
      <c r="N8" s="4"/>
      <c r="O8" s="4"/>
      <c r="P8" s="4"/>
      <c r="Q8" s="4"/>
      <c r="R8" s="4"/>
      <c r="S8" s="4"/>
      <c r="T8" s="4"/>
      <c r="U8" s="4"/>
      <c r="V8" s="4"/>
      <c r="W8" s="4"/>
      <c r="X8" s="4"/>
      <c r="Y8" s="4"/>
      <c r="Z8" s="4"/>
    </row>
    <row r="9">
      <c r="A9" s="12">
        <v>13.0</v>
      </c>
      <c r="B9" s="8">
        <v>783587.0</v>
      </c>
      <c r="C9" s="8">
        <v>1261869.0</v>
      </c>
      <c r="D9" s="9" t="s">
        <v>123</v>
      </c>
      <c r="E9" s="9" t="s">
        <v>124</v>
      </c>
      <c r="F9" s="9" t="s">
        <v>125</v>
      </c>
      <c r="G9" s="9" t="s">
        <v>102</v>
      </c>
      <c r="H9" s="9" t="s">
        <v>12</v>
      </c>
      <c r="I9" s="9" t="s">
        <v>13</v>
      </c>
      <c r="J9" s="9" t="s">
        <v>121</v>
      </c>
      <c r="K9" s="9" t="s">
        <v>126</v>
      </c>
      <c r="L9" s="4"/>
      <c r="M9" s="4"/>
      <c r="N9" s="4"/>
      <c r="O9" s="4"/>
      <c r="P9" s="4"/>
      <c r="Q9" s="4"/>
      <c r="R9" s="4"/>
      <c r="S9" s="4"/>
      <c r="T9" s="4"/>
      <c r="U9" s="4"/>
      <c r="V9" s="4"/>
      <c r="W9" s="4"/>
      <c r="X9" s="4"/>
      <c r="Y9" s="4"/>
      <c r="Z9" s="4"/>
    </row>
    <row r="10">
      <c r="A10" s="12">
        <v>28.0</v>
      </c>
      <c r="B10" s="8">
        <v>775267.0</v>
      </c>
      <c r="C10" s="8">
        <v>1261484.0</v>
      </c>
      <c r="D10" s="9" t="s">
        <v>127</v>
      </c>
      <c r="E10" s="9" t="s">
        <v>128</v>
      </c>
      <c r="F10" s="9" t="s">
        <v>129</v>
      </c>
      <c r="G10" s="9" t="s">
        <v>102</v>
      </c>
      <c r="H10" s="9" t="s">
        <v>12</v>
      </c>
      <c r="I10" s="9" t="s">
        <v>13</v>
      </c>
      <c r="J10" s="9" t="s">
        <v>14</v>
      </c>
      <c r="K10" s="9"/>
      <c r="L10" s="4"/>
      <c r="M10" s="4"/>
      <c r="N10" s="4"/>
      <c r="O10" s="4"/>
      <c r="P10" s="4"/>
      <c r="Q10" s="4"/>
      <c r="R10" s="4"/>
      <c r="S10" s="4"/>
      <c r="T10" s="4"/>
      <c r="U10" s="4"/>
      <c r="V10" s="4"/>
      <c r="W10" s="4"/>
      <c r="X10" s="4"/>
      <c r="Y10" s="4"/>
      <c r="Z10" s="4"/>
    </row>
    <row r="11">
      <c r="A11" s="12">
        <v>32.0</v>
      </c>
      <c r="B11" s="8">
        <v>773487.0</v>
      </c>
      <c r="C11" s="8">
        <v>1261113.0</v>
      </c>
      <c r="D11" s="9" t="s">
        <v>130</v>
      </c>
      <c r="E11" s="9" t="s">
        <v>131</v>
      </c>
      <c r="F11" s="9" t="s">
        <v>132</v>
      </c>
      <c r="G11" s="9" t="s">
        <v>102</v>
      </c>
      <c r="H11" s="9" t="s">
        <v>25</v>
      </c>
      <c r="I11" s="9" t="s">
        <v>13</v>
      </c>
      <c r="J11" s="9" t="s">
        <v>14</v>
      </c>
      <c r="K11" s="9"/>
      <c r="L11" s="4"/>
      <c r="M11" s="4"/>
      <c r="N11" s="4"/>
      <c r="O11" s="4"/>
      <c r="P11" s="4"/>
      <c r="Q11" s="4"/>
      <c r="R11" s="4"/>
      <c r="S11" s="4"/>
      <c r="T11" s="4"/>
      <c r="U11" s="4"/>
      <c r="V11" s="4"/>
      <c r="W11" s="4"/>
      <c r="X11" s="4"/>
      <c r="Y11" s="4"/>
      <c r="Z11" s="4"/>
    </row>
    <row r="12">
      <c r="A12" s="12">
        <v>16.0</v>
      </c>
      <c r="B12" s="8">
        <v>777982.0</v>
      </c>
      <c r="C12" s="8">
        <v>1261811.0</v>
      </c>
      <c r="D12" s="9" t="s">
        <v>133</v>
      </c>
      <c r="E12" s="9" t="s">
        <v>134</v>
      </c>
      <c r="F12" s="9" t="s">
        <v>135</v>
      </c>
      <c r="G12" s="9" t="s">
        <v>102</v>
      </c>
      <c r="H12" s="9" t="s">
        <v>32</v>
      </c>
      <c r="I12" s="9" t="s">
        <v>13</v>
      </c>
      <c r="J12" s="9" t="s">
        <v>14</v>
      </c>
      <c r="K12" s="9"/>
      <c r="L12" s="4"/>
      <c r="M12" s="4"/>
      <c r="N12" s="4"/>
      <c r="O12" s="4"/>
      <c r="P12" s="4"/>
      <c r="Q12" s="4"/>
      <c r="R12" s="4"/>
      <c r="S12" s="4"/>
      <c r="T12" s="4"/>
      <c r="U12" s="4"/>
      <c r="V12" s="4"/>
      <c r="W12" s="4"/>
      <c r="X12" s="4"/>
      <c r="Y12" s="4"/>
      <c r="Z12" s="4"/>
    </row>
    <row r="13">
      <c r="A13" s="12">
        <v>44.0</v>
      </c>
      <c r="B13" s="8">
        <v>777852.0</v>
      </c>
      <c r="C13" s="8">
        <v>1261413.0</v>
      </c>
      <c r="D13" s="9" t="s">
        <v>48</v>
      </c>
      <c r="E13" s="9" t="s">
        <v>136</v>
      </c>
      <c r="F13" s="9" t="s">
        <v>50</v>
      </c>
      <c r="G13" s="9" t="s">
        <v>102</v>
      </c>
      <c r="H13" s="9" t="s">
        <v>25</v>
      </c>
      <c r="I13" s="9" t="s">
        <v>13</v>
      </c>
      <c r="J13" s="9" t="s">
        <v>14</v>
      </c>
      <c r="K13" s="9"/>
      <c r="L13" s="4"/>
      <c r="M13" s="4"/>
      <c r="N13" s="4"/>
      <c r="O13" s="4"/>
      <c r="P13" s="4"/>
      <c r="Q13" s="4"/>
      <c r="R13" s="4"/>
      <c r="S13" s="4"/>
      <c r="T13" s="4"/>
      <c r="U13" s="4"/>
      <c r="V13" s="4"/>
      <c r="W13" s="4"/>
      <c r="X13" s="4"/>
      <c r="Y13" s="4"/>
      <c r="Z13" s="4"/>
    </row>
    <row r="14">
      <c r="A14" s="12">
        <v>42.0</v>
      </c>
      <c r="B14" s="8">
        <v>768282.0</v>
      </c>
      <c r="C14" s="8">
        <v>1260661.0</v>
      </c>
      <c r="D14" s="9" t="s">
        <v>137</v>
      </c>
      <c r="E14" s="9" t="s">
        <v>138</v>
      </c>
      <c r="F14" s="9" t="s">
        <v>70</v>
      </c>
      <c r="G14" s="9" t="s">
        <v>102</v>
      </c>
      <c r="H14" s="9" t="s">
        <v>12</v>
      </c>
      <c r="I14" s="9" t="s">
        <v>13</v>
      </c>
      <c r="J14" s="9" t="s">
        <v>14</v>
      </c>
      <c r="K14" s="9"/>
      <c r="L14" s="4"/>
      <c r="M14" s="4"/>
      <c r="N14" s="4"/>
      <c r="O14" s="4"/>
      <c r="P14" s="4"/>
      <c r="Q14" s="4"/>
      <c r="R14" s="4"/>
      <c r="S14" s="4"/>
      <c r="T14" s="4"/>
      <c r="U14" s="4"/>
      <c r="V14" s="4"/>
      <c r="W14" s="4"/>
      <c r="X14" s="4"/>
      <c r="Y14" s="4"/>
      <c r="Z14" s="4"/>
    </row>
    <row r="15">
      <c r="A15" s="12">
        <v>9.0</v>
      </c>
      <c r="B15" s="8">
        <v>778632.0</v>
      </c>
      <c r="C15" s="8">
        <v>1262149.0</v>
      </c>
      <c r="D15" s="9" t="s">
        <v>139</v>
      </c>
      <c r="E15" s="9" t="s">
        <v>140</v>
      </c>
      <c r="F15" s="9" t="s">
        <v>141</v>
      </c>
      <c r="G15" s="9" t="s">
        <v>102</v>
      </c>
      <c r="H15" s="9" t="s">
        <v>25</v>
      </c>
      <c r="I15" s="9" t="s">
        <v>13</v>
      </c>
      <c r="J15" s="9" t="s">
        <v>14</v>
      </c>
      <c r="K15" s="9" t="s">
        <v>142</v>
      </c>
      <c r="L15" s="4"/>
      <c r="M15" s="4"/>
      <c r="N15" s="4"/>
      <c r="O15" s="4"/>
      <c r="P15" s="4"/>
      <c r="Q15" s="4"/>
      <c r="R15" s="4"/>
      <c r="S15" s="4"/>
      <c r="T15" s="4"/>
      <c r="U15" s="4"/>
      <c r="V15" s="4"/>
      <c r="W15" s="4"/>
      <c r="X15" s="4"/>
      <c r="Y15" s="4"/>
      <c r="Z15" s="4"/>
    </row>
    <row r="16">
      <c r="A16" s="12">
        <v>47.0</v>
      </c>
      <c r="B16" s="8">
        <v>772337.0</v>
      </c>
      <c r="C16" s="8">
        <v>1260468.0</v>
      </c>
      <c r="D16" s="9" t="s">
        <v>143</v>
      </c>
      <c r="E16" s="9" t="s">
        <v>144</v>
      </c>
      <c r="F16" s="9" t="s">
        <v>141</v>
      </c>
      <c r="G16" s="9" t="s">
        <v>102</v>
      </c>
      <c r="H16" s="9" t="s">
        <v>12</v>
      </c>
      <c r="I16" s="9" t="s">
        <v>13</v>
      </c>
      <c r="J16" s="9" t="s">
        <v>14</v>
      </c>
      <c r="K16" s="9" t="s">
        <v>142</v>
      </c>
      <c r="L16" s="4"/>
      <c r="M16" s="4"/>
      <c r="N16" s="4"/>
      <c r="O16" s="4"/>
      <c r="P16" s="4"/>
      <c r="Q16" s="4"/>
      <c r="R16" s="4"/>
      <c r="S16" s="4"/>
      <c r="T16" s="4"/>
      <c r="U16" s="4"/>
      <c r="V16" s="4"/>
      <c r="W16" s="4"/>
      <c r="X16" s="4"/>
      <c r="Y16" s="4"/>
      <c r="Z16" s="4"/>
    </row>
    <row r="17">
      <c r="A17" s="12">
        <v>29.0</v>
      </c>
      <c r="B17" s="8">
        <v>771752.0</v>
      </c>
      <c r="C17" s="8">
        <v>1261388.0</v>
      </c>
      <c r="D17" s="9" t="s">
        <v>145</v>
      </c>
      <c r="E17" s="9" t="s">
        <v>146</v>
      </c>
      <c r="F17" s="9" t="s">
        <v>147</v>
      </c>
      <c r="G17" s="9" t="s">
        <v>102</v>
      </c>
      <c r="H17" s="9" t="s">
        <v>61</v>
      </c>
      <c r="I17" s="9" t="s">
        <v>13</v>
      </c>
      <c r="J17" s="9" t="s">
        <v>14</v>
      </c>
      <c r="K17" s="9"/>
      <c r="L17" s="4"/>
      <c r="M17" s="4"/>
      <c r="N17" s="4"/>
      <c r="O17" s="4"/>
      <c r="P17" s="4"/>
      <c r="Q17" s="4"/>
      <c r="R17" s="4"/>
      <c r="S17" s="4"/>
      <c r="T17" s="4"/>
      <c r="U17" s="4"/>
      <c r="V17" s="4"/>
      <c r="W17" s="4"/>
      <c r="X17" s="4"/>
      <c r="Y17" s="4"/>
      <c r="Z17" s="4"/>
    </row>
    <row r="18">
      <c r="A18" s="12">
        <v>11.0</v>
      </c>
      <c r="B18" s="8">
        <v>779822.0</v>
      </c>
      <c r="C18" s="8">
        <v>1262035.0</v>
      </c>
      <c r="D18" s="9" t="s">
        <v>148</v>
      </c>
      <c r="E18" s="9" t="s">
        <v>149</v>
      </c>
      <c r="F18" s="9" t="s">
        <v>150</v>
      </c>
      <c r="G18" s="9" t="s">
        <v>102</v>
      </c>
      <c r="H18" s="9" t="s">
        <v>18</v>
      </c>
      <c r="I18" s="9" t="s">
        <v>13</v>
      </c>
      <c r="J18" s="9" t="s">
        <v>14</v>
      </c>
      <c r="K18" s="9"/>
      <c r="L18" s="4"/>
      <c r="M18" s="4"/>
      <c r="N18" s="4"/>
      <c r="O18" s="4"/>
      <c r="P18" s="4"/>
      <c r="Q18" s="4"/>
      <c r="R18" s="4"/>
      <c r="S18" s="4"/>
      <c r="T18" s="4"/>
      <c r="U18" s="4"/>
      <c r="V18" s="4"/>
      <c r="W18" s="4"/>
      <c r="X18" s="4"/>
      <c r="Y18" s="4"/>
      <c r="Z18" s="4"/>
    </row>
    <row r="19">
      <c r="A19" s="12">
        <v>6.0</v>
      </c>
      <c r="B19" s="8">
        <v>779462.0</v>
      </c>
      <c r="C19" s="8">
        <v>1262274.0</v>
      </c>
      <c r="D19" s="9" t="s">
        <v>55</v>
      </c>
      <c r="E19" s="9" t="s">
        <v>56</v>
      </c>
      <c r="F19" s="9" t="s">
        <v>57</v>
      </c>
      <c r="G19" s="9" t="s">
        <v>102</v>
      </c>
      <c r="H19" s="9" t="s">
        <v>25</v>
      </c>
      <c r="I19" s="9" t="s">
        <v>13</v>
      </c>
      <c r="J19" s="9" t="s">
        <v>14</v>
      </c>
      <c r="K19" s="9"/>
      <c r="L19" s="4"/>
      <c r="M19" s="4"/>
      <c r="N19" s="4"/>
      <c r="O19" s="4"/>
      <c r="P19" s="4"/>
      <c r="Q19" s="4"/>
      <c r="R19" s="4"/>
      <c r="S19" s="4"/>
      <c r="T19" s="4"/>
      <c r="U19" s="4"/>
      <c r="V19" s="4"/>
      <c r="W19" s="4"/>
      <c r="X19" s="4"/>
      <c r="Y19" s="4"/>
      <c r="Z19" s="4"/>
    </row>
    <row r="20">
      <c r="A20" s="12">
        <v>23.0</v>
      </c>
      <c r="B20" s="8">
        <v>768687.0</v>
      </c>
      <c r="C20" s="8">
        <v>1261725.0</v>
      </c>
      <c r="D20" s="9" t="s">
        <v>151</v>
      </c>
      <c r="E20" s="9" t="s">
        <v>152</v>
      </c>
      <c r="F20" s="9" t="s">
        <v>153</v>
      </c>
      <c r="G20" s="9" t="s">
        <v>102</v>
      </c>
      <c r="H20" s="9" t="s">
        <v>61</v>
      </c>
      <c r="I20" s="9" t="s">
        <v>13</v>
      </c>
      <c r="J20" s="9" t="s">
        <v>14</v>
      </c>
      <c r="K20" s="9"/>
      <c r="L20" s="4"/>
      <c r="M20" s="4"/>
      <c r="N20" s="4"/>
      <c r="O20" s="4"/>
      <c r="P20" s="4"/>
      <c r="Q20" s="4"/>
      <c r="R20" s="4"/>
      <c r="S20" s="4"/>
      <c r="T20" s="4"/>
      <c r="U20" s="4"/>
      <c r="V20" s="4"/>
      <c r="W20" s="4"/>
      <c r="X20" s="4"/>
      <c r="Y20" s="4"/>
      <c r="Z20" s="4"/>
    </row>
    <row r="21">
      <c r="A21" s="12">
        <v>22.0</v>
      </c>
      <c r="B21" s="8">
        <v>768687.0</v>
      </c>
      <c r="C21" s="8">
        <v>1261725.0</v>
      </c>
      <c r="D21" s="9" t="s">
        <v>154</v>
      </c>
      <c r="E21" s="9" t="s">
        <v>155</v>
      </c>
      <c r="F21" s="9" t="s">
        <v>156</v>
      </c>
      <c r="G21" s="9" t="s">
        <v>102</v>
      </c>
      <c r="H21" s="9" t="s">
        <v>61</v>
      </c>
      <c r="I21" s="9" t="s">
        <v>13</v>
      </c>
      <c r="J21" s="9" t="s">
        <v>121</v>
      </c>
      <c r="K21" s="9" t="s">
        <v>157</v>
      </c>
      <c r="L21" s="4"/>
      <c r="M21" s="4"/>
      <c r="N21" s="4"/>
      <c r="O21" s="4"/>
      <c r="P21" s="4"/>
      <c r="Q21" s="4"/>
      <c r="R21" s="4"/>
      <c r="S21" s="4"/>
      <c r="T21" s="4"/>
      <c r="U21" s="4"/>
      <c r="V21" s="4"/>
      <c r="W21" s="4"/>
      <c r="X21" s="4"/>
      <c r="Y21" s="4"/>
      <c r="Z21" s="4"/>
    </row>
    <row r="22">
      <c r="A22" s="12">
        <v>27.0</v>
      </c>
      <c r="B22" s="8">
        <v>768577.0</v>
      </c>
      <c r="C22" s="8">
        <v>1261702.0</v>
      </c>
      <c r="D22" s="9" t="s">
        <v>158</v>
      </c>
      <c r="E22" s="9" t="s">
        <v>159</v>
      </c>
      <c r="F22" s="9" t="s">
        <v>160</v>
      </c>
      <c r="G22" s="9" t="s">
        <v>102</v>
      </c>
      <c r="H22" s="9" t="s">
        <v>12</v>
      </c>
      <c r="I22" s="9" t="s">
        <v>13</v>
      </c>
      <c r="J22" s="9" t="s">
        <v>14</v>
      </c>
      <c r="K22" s="9"/>
      <c r="L22" s="4"/>
      <c r="M22" s="4"/>
      <c r="N22" s="4"/>
      <c r="O22" s="4"/>
      <c r="P22" s="4"/>
      <c r="Q22" s="4"/>
      <c r="R22" s="4"/>
      <c r="S22" s="4"/>
      <c r="T22" s="4"/>
      <c r="U22" s="4"/>
      <c r="V22" s="4"/>
      <c r="W22" s="4"/>
      <c r="X22" s="4"/>
      <c r="Y22" s="4"/>
      <c r="Z22" s="4"/>
    </row>
    <row r="23">
      <c r="A23" s="12">
        <v>36.0</v>
      </c>
      <c r="B23" s="8">
        <v>768472.0</v>
      </c>
      <c r="C23" s="8">
        <v>1260960.0</v>
      </c>
      <c r="D23" s="9" t="s">
        <v>161</v>
      </c>
      <c r="E23" s="9" t="s">
        <v>162</v>
      </c>
      <c r="F23" s="9" t="s">
        <v>163</v>
      </c>
      <c r="G23" s="9" t="s">
        <v>102</v>
      </c>
      <c r="H23" s="9" t="s">
        <v>18</v>
      </c>
      <c r="I23" s="9" t="s">
        <v>13</v>
      </c>
      <c r="J23" s="9" t="s">
        <v>14</v>
      </c>
      <c r="K23" s="9"/>
      <c r="L23" s="4"/>
      <c r="M23" s="4"/>
      <c r="N23" s="4"/>
      <c r="O23" s="4"/>
      <c r="P23" s="4"/>
      <c r="Q23" s="4"/>
      <c r="R23" s="4"/>
      <c r="S23" s="4"/>
      <c r="T23" s="4"/>
      <c r="U23" s="4"/>
      <c r="V23" s="4"/>
      <c r="W23" s="4"/>
      <c r="X23" s="4"/>
      <c r="Y23" s="4"/>
      <c r="Z23" s="4"/>
    </row>
    <row r="24">
      <c r="A24" s="12">
        <v>15.0</v>
      </c>
      <c r="B24" s="8">
        <v>783587.0</v>
      </c>
      <c r="C24" s="8">
        <v>1261869.0</v>
      </c>
      <c r="D24" s="9" t="s">
        <v>164</v>
      </c>
      <c r="E24" s="9" t="s">
        <v>165</v>
      </c>
      <c r="F24" s="9" t="s">
        <v>88</v>
      </c>
      <c r="G24" s="9" t="s">
        <v>102</v>
      </c>
      <c r="H24" s="9" t="s">
        <v>12</v>
      </c>
      <c r="I24" s="9" t="s">
        <v>13</v>
      </c>
      <c r="J24" s="9" t="s">
        <v>14</v>
      </c>
      <c r="K24" s="9"/>
      <c r="L24" s="4"/>
      <c r="M24" s="4"/>
      <c r="N24" s="4"/>
      <c r="O24" s="4"/>
      <c r="P24" s="4"/>
      <c r="Q24" s="4"/>
      <c r="R24" s="4"/>
      <c r="S24" s="4"/>
      <c r="T24" s="4"/>
      <c r="U24" s="4"/>
      <c r="V24" s="4"/>
      <c r="W24" s="4"/>
      <c r="X24" s="4"/>
      <c r="Y24" s="4"/>
      <c r="Z24" s="4"/>
    </row>
    <row r="25">
      <c r="A25" s="12">
        <v>43.0</v>
      </c>
      <c r="B25" s="8">
        <v>777852.0</v>
      </c>
      <c r="C25" s="8">
        <v>1261413.0</v>
      </c>
      <c r="D25" s="9" t="s">
        <v>166</v>
      </c>
      <c r="E25" s="9" t="s">
        <v>167</v>
      </c>
      <c r="F25" s="9" t="s">
        <v>168</v>
      </c>
      <c r="G25" s="9" t="s">
        <v>102</v>
      </c>
      <c r="H25" s="9" t="s">
        <v>25</v>
      </c>
      <c r="I25" s="9" t="s">
        <v>13</v>
      </c>
      <c r="J25" s="9" t="s">
        <v>121</v>
      </c>
      <c r="K25" s="9" t="s">
        <v>169</v>
      </c>
      <c r="M25" s="4"/>
      <c r="N25" s="4"/>
      <c r="O25" s="4"/>
      <c r="P25" s="4"/>
      <c r="Q25" s="4"/>
      <c r="R25" s="4"/>
      <c r="S25" s="4"/>
      <c r="T25" s="4"/>
      <c r="U25" s="4"/>
      <c r="V25" s="4"/>
      <c r="W25" s="4"/>
      <c r="X25" s="4"/>
      <c r="Y25" s="4"/>
      <c r="Z25" s="4"/>
    </row>
    <row r="26">
      <c r="A26" s="12">
        <v>5.0</v>
      </c>
      <c r="B26" s="8">
        <v>779462.0</v>
      </c>
      <c r="C26" s="8">
        <v>1262274.0</v>
      </c>
      <c r="D26" s="9" t="s">
        <v>137</v>
      </c>
      <c r="E26" s="9" t="s">
        <v>170</v>
      </c>
      <c r="F26" s="9" t="s">
        <v>171</v>
      </c>
      <c r="G26" s="9" t="s">
        <v>102</v>
      </c>
      <c r="H26" s="9" t="s">
        <v>25</v>
      </c>
      <c r="I26" s="9" t="s">
        <v>13</v>
      </c>
      <c r="J26" s="9" t="s">
        <v>14</v>
      </c>
      <c r="K26" s="9"/>
      <c r="L26" s="4"/>
      <c r="M26" s="4"/>
      <c r="N26" s="4"/>
      <c r="O26" s="4"/>
      <c r="P26" s="4"/>
      <c r="Q26" s="4"/>
      <c r="R26" s="4"/>
      <c r="S26" s="4"/>
      <c r="T26" s="4"/>
      <c r="U26" s="4"/>
      <c r="V26" s="4"/>
      <c r="W26" s="4"/>
      <c r="X26" s="4"/>
      <c r="Y26" s="4"/>
      <c r="Z26" s="4"/>
    </row>
    <row r="27">
      <c r="A27" s="12">
        <v>26.0</v>
      </c>
      <c r="B27" s="8">
        <v>777087.0</v>
      </c>
      <c r="C27" s="8">
        <v>1261708.0</v>
      </c>
      <c r="D27" s="9" t="s">
        <v>137</v>
      </c>
      <c r="E27" s="9" t="s">
        <v>170</v>
      </c>
      <c r="F27" s="9" t="s">
        <v>171</v>
      </c>
      <c r="G27" s="9" t="s">
        <v>102</v>
      </c>
      <c r="H27" s="9" t="s">
        <v>25</v>
      </c>
      <c r="I27" s="9" t="s">
        <v>13</v>
      </c>
      <c r="J27" s="9" t="s">
        <v>14</v>
      </c>
      <c r="K27" s="9"/>
      <c r="L27" s="4"/>
      <c r="M27" s="4"/>
      <c r="N27" s="4"/>
      <c r="O27" s="4"/>
      <c r="P27" s="4"/>
      <c r="Q27" s="4"/>
      <c r="R27" s="4"/>
      <c r="S27" s="4"/>
      <c r="T27" s="4"/>
      <c r="U27" s="4"/>
      <c r="V27" s="4"/>
      <c r="W27" s="4"/>
      <c r="X27" s="4"/>
      <c r="Y27" s="4"/>
      <c r="Z27" s="4"/>
    </row>
    <row r="28">
      <c r="A28" s="12">
        <v>7.0</v>
      </c>
      <c r="B28" s="8">
        <v>778757.0</v>
      </c>
      <c r="C28" s="8">
        <v>1262477.0</v>
      </c>
      <c r="D28" s="9" t="s">
        <v>172</v>
      </c>
      <c r="E28" s="9" t="s">
        <v>173</v>
      </c>
      <c r="F28" s="9" t="s">
        <v>174</v>
      </c>
      <c r="G28" s="9" t="s">
        <v>102</v>
      </c>
      <c r="H28" s="9" t="s">
        <v>25</v>
      </c>
      <c r="I28" s="9" t="s">
        <v>13</v>
      </c>
      <c r="J28" s="9" t="s">
        <v>14</v>
      </c>
      <c r="K28" s="9"/>
      <c r="L28" s="4"/>
      <c r="M28" s="4"/>
      <c r="N28" s="4"/>
      <c r="O28" s="4"/>
      <c r="P28" s="4"/>
      <c r="Q28" s="4"/>
      <c r="R28" s="4"/>
      <c r="S28" s="4"/>
      <c r="T28" s="4"/>
      <c r="U28" s="4"/>
      <c r="V28" s="4"/>
      <c r="W28" s="4"/>
      <c r="X28" s="4"/>
      <c r="Y28" s="4"/>
      <c r="Z28" s="4"/>
    </row>
    <row r="29">
      <c r="A29" s="12">
        <v>34.0</v>
      </c>
      <c r="B29" s="8">
        <v>778467.0</v>
      </c>
      <c r="C29" s="8">
        <v>1261503.0</v>
      </c>
      <c r="D29" s="9" t="s">
        <v>175</v>
      </c>
      <c r="E29" s="9" t="s">
        <v>43</v>
      </c>
      <c r="F29" s="9" t="s">
        <v>44</v>
      </c>
      <c r="G29" s="9" t="s">
        <v>102</v>
      </c>
      <c r="H29" s="9" t="s">
        <v>25</v>
      </c>
      <c r="I29" s="9" t="s">
        <v>13</v>
      </c>
      <c r="J29" s="9" t="s">
        <v>14</v>
      </c>
      <c r="K29" s="9"/>
      <c r="L29" s="4"/>
      <c r="M29" s="4"/>
      <c r="N29" s="4"/>
      <c r="O29" s="4"/>
      <c r="P29" s="4"/>
      <c r="Q29" s="4"/>
      <c r="R29" s="4"/>
      <c r="S29" s="4"/>
      <c r="T29" s="4"/>
      <c r="U29" s="4"/>
      <c r="V29" s="4"/>
      <c r="W29" s="4"/>
      <c r="X29" s="4"/>
      <c r="Y29" s="4"/>
      <c r="Z29" s="4"/>
    </row>
    <row r="30">
      <c r="A30" s="12">
        <v>1.0</v>
      </c>
      <c r="B30" s="8">
        <v>769922.0</v>
      </c>
      <c r="C30" s="8">
        <v>1262608.0</v>
      </c>
      <c r="D30" s="9" t="s">
        <v>176</v>
      </c>
      <c r="E30" s="9" t="s">
        <v>177</v>
      </c>
      <c r="F30" s="9" t="s">
        <v>64</v>
      </c>
      <c r="G30" s="9" t="s">
        <v>102</v>
      </c>
      <c r="H30" s="9" t="s">
        <v>54</v>
      </c>
      <c r="I30" s="9" t="s">
        <v>13</v>
      </c>
      <c r="J30" s="9" t="s">
        <v>121</v>
      </c>
      <c r="K30" s="9" t="s">
        <v>178</v>
      </c>
      <c r="L30" s="4"/>
      <c r="M30" s="4"/>
      <c r="N30" s="4"/>
      <c r="O30" s="4"/>
      <c r="P30" s="4"/>
      <c r="Q30" s="4"/>
      <c r="R30" s="4"/>
      <c r="S30" s="4"/>
      <c r="T30" s="4"/>
      <c r="U30" s="4"/>
      <c r="V30" s="4"/>
      <c r="W30" s="4"/>
      <c r="X30" s="4"/>
      <c r="Y30" s="4"/>
      <c r="Z30" s="4"/>
    </row>
    <row r="31">
      <c r="A31" s="12">
        <v>45.0</v>
      </c>
      <c r="B31" s="8">
        <v>765517.0</v>
      </c>
      <c r="C31" s="8">
        <v>1260498.0</v>
      </c>
      <c r="D31" s="9" t="s">
        <v>179</v>
      </c>
      <c r="E31" s="9" t="s">
        <v>180</v>
      </c>
      <c r="F31" s="9" t="s">
        <v>181</v>
      </c>
      <c r="G31" s="9" t="s">
        <v>102</v>
      </c>
      <c r="H31" s="9" t="s">
        <v>12</v>
      </c>
      <c r="I31" s="9" t="s">
        <v>13</v>
      </c>
      <c r="J31" s="9" t="s">
        <v>14</v>
      </c>
      <c r="K31" s="9"/>
      <c r="L31" s="4"/>
      <c r="M31" s="4"/>
      <c r="N31" s="4"/>
      <c r="O31" s="4"/>
      <c r="P31" s="4"/>
      <c r="Q31" s="4"/>
      <c r="R31" s="4"/>
      <c r="S31" s="4"/>
      <c r="T31" s="4"/>
      <c r="U31" s="4"/>
      <c r="V31" s="4"/>
      <c r="W31" s="4"/>
      <c r="X31" s="4"/>
      <c r="Y31" s="4"/>
      <c r="Z31" s="4"/>
    </row>
    <row r="32">
      <c r="A32" s="12">
        <v>17.0</v>
      </c>
      <c r="B32" s="8">
        <v>767602.0</v>
      </c>
      <c r="C32" s="8">
        <v>1261806.0</v>
      </c>
      <c r="D32" s="9" t="s">
        <v>182</v>
      </c>
      <c r="E32" s="9" t="s">
        <v>183</v>
      </c>
      <c r="F32" s="9" t="s">
        <v>184</v>
      </c>
      <c r="G32" s="9" t="s">
        <v>102</v>
      </c>
      <c r="H32" s="9" t="s">
        <v>12</v>
      </c>
      <c r="I32" s="9" t="s">
        <v>13</v>
      </c>
      <c r="J32" s="9" t="s">
        <v>14</v>
      </c>
      <c r="K32" s="9"/>
      <c r="L32" s="13"/>
      <c r="M32" s="4"/>
      <c r="N32" s="4"/>
      <c r="O32" s="4"/>
      <c r="P32" s="4"/>
      <c r="Q32" s="4"/>
      <c r="R32" s="4"/>
      <c r="S32" s="4"/>
      <c r="T32" s="4"/>
      <c r="U32" s="4"/>
      <c r="V32" s="4"/>
      <c r="W32" s="4"/>
      <c r="X32" s="4"/>
      <c r="Y32" s="4"/>
      <c r="Z32" s="4"/>
    </row>
    <row r="33">
      <c r="A33" s="12">
        <v>21.0</v>
      </c>
      <c r="B33" s="8">
        <v>767647.0</v>
      </c>
      <c r="C33" s="8">
        <v>1261759.0</v>
      </c>
      <c r="D33" s="9" t="s">
        <v>185</v>
      </c>
      <c r="E33" s="9" t="s">
        <v>186</v>
      </c>
      <c r="F33" s="9" t="s">
        <v>187</v>
      </c>
      <c r="G33" s="9" t="s">
        <v>102</v>
      </c>
      <c r="H33" s="9" t="s">
        <v>54</v>
      </c>
      <c r="I33" s="9" t="s">
        <v>13</v>
      </c>
      <c r="J33" s="9" t="s">
        <v>14</v>
      </c>
      <c r="K33" s="9"/>
      <c r="L33" s="4"/>
      <c r="M33" s="4"/>
      <c r="N33" s="4"/>
      <c r="O33" s="4"/>
      <c r="P33" s="4"/>
      <c r="Q33" s="4"/>
      <c r="R33" s="4"/>
      <c r="S33" s="4"/>
      <c r="T33" s="4"/>
      <c r="U33" s="4"/>
      <c r="V33" s="4"/>
      <c r="W33" s="4"/>
      <c r="X33" s="4"/>
      <c r="Y33" s="4"/>
      <c r="Z33" s="4"/>
    </row>
    <row r="34">
      <c r="A34" s="12">
        <v>33.0</v>
      </c>
      <c r="B34" s="8">
        <v>775157.0</v>
      </c>
      <c r="C34" s="8">
        <v>1261096.0</v>
      </c>
      <c r="D34" s="9" t="s">
        <v>188</v>
      </c>
      <c r="E34" s="9" t="s">
        <v>189</v>
      </c>
      <c r="F34" s="9" t="s">
        <v>190</v>
      </c>
      <c r="G34" s="9" t="s">
        <v>102</v>
      </c>
      <c r="H34" s="9" t="s">
        <v>32</v>
      </c>
      <c r="I34" s="9" t="s">
        <v>13</v>
      </c>
      <c r="J34" s="9" t="s">
        <v>14</v>
      </c>
      <c r="K34" s="9"/>
      <c r="L34" s="4"/>
      <c r="M34" s="4"/>
      <c r="N34" s="4"/>
      <c r="O34" s="4"/>
      <c r="P34" s="4"/>
      <c r="Q34" s="4"/>
      <c r="R34" s="4"/>
      <c r="S34" s="4"/>
      <c r="T34" s="4"/>
      <c r="U34" s="4"/>
      <c r="V34" s="4"/>
      <c r="W34" s="4"/>
      <c r="X34" s="4"/>
      <c r="Y34" s="4"/>
      <c r="Z34" s="4"/>
    </row>
    <row r="35">
      <c r="A35" s="12">
        <v>8.0</v>
      </c>
      <c r="B35" s="8">
        <v>776597.0</v>
      </c>
      <c r="C35" s="8">
        <v>1262177.0</v>
      </c>
      <c r="D35" s="9" t="s">
        <v>191</v>
      </c>
      <c r="E35" s="9" t="s">
        <v>192</v>
      </c>
      <c r="F35" s="9" t="s">
        <v>193</v>
      </c>
      <c r="G35" s="9" t="s">
        <v>102</v>
      </c>
      <c r="H35" s="9" t="s">
        <v>12</v>
      </c>
      <c r="I35" s="9" t="s">
        <v>13</v>
      </c>
      <c r="J35" s="9" t="s">
        <v>14</v>
      </c>
      <c r="K35" s="9"/>
      <c r="L35" s="4"/>
      <c r="M35" s="4"/>
      <c r="N35" s="4"/>
      <c r="O35" s="4"/>
      <c r="P35" s="4"/>
      <c r="Q35" s="4"/>
      <c r="R35" s="4"/>
      <c r="S35" s="4"/>
      <c r="T35" s="4"/>
      <c r="U35" s="4"/>
      <c r="V35" s="4"/>
      <c r="W35" s="4"/>
      <c r="X35" s="4"/>
      <c r="Y35" s="4"/>
      <c r="Z35" s="4"/>
    </row>
    <row r="36">
      <c r="A36" s="12">
        <v>25.0</v>
      </c>
      <c r="B36" s="8">
        <v>777087.0</v>
      </c>
      <c r="C36" s="8">
        <v>1261708.0</v>
      </c>
      <c r="D36" s="9" t="s">
        <v>194</v>
      </c>
      <c r="E36" s="9" t="s">
        <v>195</v>
      </c>
      <c r="F36" s="9" t="s">
        <v>196</v>
      </c>
      <c r="G36" s="9" t="s">
        <v>102</v>
      </c>
      <c r="H36" s="9" t="s">
        <v>25</v>
      </c>
      <c r="I36" s="9" t="s">
        <v>13</v>
      </c>
      <c r="J36" s="9" t="s">
        <v>14</v>
      </c>
      <c r="K36" s="9"/>
      <c r="L36" s="4"/>
      <c r="M36" s="4"/>
      <c r="N36" s="4"/>
      <c r="O36" s="4"/>
      <c r="P36" s="4"/>
      <c r="Q36" s="4"/>
      <c r="R36" s="4"/>
      <c r="S36" s="4"/>
      <c r="T36" s="4"/>
      <c r="U36" s="4"/>
      <c r="V36" s="4"/>
      <c r="W36" s="4"/>
      <c r="X36" s="4"/>
      <c r="Y36" s="4"/>
      <c r="Z36" s="4"/>
    </row>
    <row r="37">
      <c r="A37" s="12">
        <v>38.0</v>
      </c>
      <c r="B37" s="8">
        <v>781747.0</v>
      </c>
      <c r="C37" s="8">
        <v>1260771.0</v>
      </c>
      <c r="D37" s="9" t="s">
        <v>197</v>
      </c>
      <c r="E37" s="9" t="s">
        <v>198</v>
      </c>
      <c r="F37" s="9" t="s">
        <v>196</v>
      </c>
      <c r="G37" s="9" t="s">
        <v>102</v>
      </c>
      <c r="H37" s="9" t="s">
        <v>25</v>
      </c>
      <c r="I37" s="9" t="s">
        <v>13</v>
      </c>
      <c r="J37" s="9" t="s">
        <v>14</v>
      </c>
      <c r="K37" s="9"/>
      <c r="L37" s="4"/>
      <c r="M37" s="4"/>
      <c r="N37" s="4"/>
      <c r="O37" s="4"/>
      <c r="P37" s="4"/>
      <c r="Q37" s="4"/>
      <c r="R37" s="4"/>
      <c r="S37" s="4"/>
      <c r="T37" s="4"/>
      <c r="U37" s="4"/>
      <c r="V37" s="4"/>
      <c r="W37" s="4"/>
      <c r="X37" s="4"/>
      <c r="Y37" s="4"/>
      <c r="Z37" s="4"/>
    </row>
    <row r="38">
      <c r="A38" s="12">
        <v>40.0</v>
      </c>
      <c r="B38" s="8">
        <v>780637.0</v>
      </c>
      <c r="C38" s="8">
        <v>1260688.0</v>
      </c>
      <c r="D38" s="9" t="s">
        <v>194</v>
      </c>
      <c r="E38" s="9" t="s">
        <v>195</v>
      </c>
      <c r="F38" s="9" t="s">
        <v>196</v>
      </c>
      <c r="G38" s="9" t="s">
        <v>102</v>
      </c>
      <c r="H38" s="9" t="s">
        <v>25</v>
      </c>
      <c r="I38" s="9" t="s">
        <v>13</v>
      </c>
      <c r="J38" s="9" t="s">
        <v>14</v>
      </c>
      <c r="K38" s="9"/>
      <c r="L38" s="4"/>
      <c r="M38" s="4"/>
      <c r="N38" s="4"/>
      <c r="O38" s="4"/>
      <c r="P38" s="4"/>
      <c r="Q38" s="4"/>
      <c r="R38" s="4"/>
      <c r="S38" s="4"/>
      <c r="T38" s="4"/>
      <c r="U38" s="4"/>
      <c r="V38" s="4"/>
      <c r="W38" s="4"/>
      <c r="X38" s="4"/>
      <c r="Y38" s="4"/>
      <c r="Z38" s="4"/>
    </row>
    <row r="39">
      <c r="A39" s="12">
        <v>4.0</v>
      </c>
      <c r="B39" s="8">
        <v>779462.0</v>
      </c>
      <c r="C39" s="8">
        <v>1262274.0</v>
      </c>
      <c r="D39" s="9" t="s">
        <v>199</v>
      </c>
      <c r="E39" s="9" t="s">
        <v>200</v>
      </c>
      <c r="F39" s="9" t="s">
        <v>196</v>
      </c>
      <c r="G39" s="9" t="s">
        <v>102</v>
      </c>
      <c r="H39" s="9" t="s">
        <v>25</v>
      </c>
      <c r="I39" s="9" t="s">
        <v>13</v>
      </c>
      <c r="J39" s="9" t="s">
        <v>14</v>
      </c>
      <c r="K39" s="9"/>
      <c r="L39" s="4"/>
      <c r="M39" s="4"/>
      <c r="N39" s="4"/>
      <c r="O39" s="4"/>
      <c r="P39" s="4"/>
      <c r="Q39" s="4"/>
      <c r="R39" s="4"/>
      <c r="S39" s="4"/>
      <c r="T39" s="4"/>
      <c r="U39" s="4"/>
      <c r="V39" s="4"/>
      <c r="W39" s="4"/>
      <c r="X39" s="4"/>
      <c r="Y39" s="4"/>
      <c r="Z39" s="4"/>
    </row>
    <row r="40">
      <c r="A40" s="12">
        <v>24.0</v>
      </c>
      <c r="B40" s="8">
        <v>777087.0</v>
      </c>
      <c r="C40" s="8">
        <v>1261708.0</v>
      </c>
      <c r="D40" s="9" t="s">
        <v>137</v>
      </c>
      <c r="E40" s="9" t="s">
        <v>201</v>
      </c>
      <c r="F40" s="9" t="s">
        <v>202</v>
      </c>
      <c r="G40" s="9" t="s">
        <v>102</v>
      </c>
      <c r="H40" s="9" t="s">
        <v>25</v>
      </c>
      <c r="I40" s="9" t="s">
        <v>13</v>
      </c>
      <c r="J40" s="9" t="s">
        <v>14</v>
      </c>
      <c r="K40" s="9"/>
      <c r="L40" s="4"/>
      <c r="M40" s="4"/>
      <c r="N40" s="4"/>
      <c r="O40" s="4"/>
      <c r="P40" s="4"/>
      <c r="Q40" s="4"/>
      <c r="R40" s="4"/>
      <c r="S40" s="4"/>
      <c r="T40" s="4"/>
      <c r="U40" s="4"/>
      <c r="V40" s="4"/>
      <c r="W40" s="4"/>
      <c r="X40" s="4"/>
      <c r="Y40" s="4"/>
      <c r="Z40" s="4"/>
    </row>
    <row r="41">
      <c r="A41" s="12">
        <v>3.0</v>
      </c>
      <c r="B41" s="8">
        <v>770967.0</v>
      </c>
      <c r="C41" s="8">
        <v>1262393.0</v>
      </c>
      <c r="D41" s="9" t="s">
        <v>154</v>
      </c>
      <c r="E41" s="9" t="s">
        <v>203</v>
      </c>
      <c r="F41" s="9" t="s">
        <v>204</v>
      </c>
      <c r="G41" s="9" t="s">
        <v>102</v>
      </c>
      <c r="H41" s="9" t="s">
        <v>54</v>
      </c>
      <c r="I41" s="9" t="s">
        <v>13</v>
      </c>
      <c r="J41" s="9" t="s">
        <v>14</v>
      </c>
      <c r="K41" s="9"/>
      <c r="L41" s="4"/>
      <c r="M41" s="4"/>
      <c r="N41" s="4"/>
      <c r="O41" s="4"/>
      <c r="P41" s="4"/>
      <c r="Q41" s="4"/>
      <c r="R41" s="4"/>
      <c r="S41" s="4"/>
      <c r="T41" s="4"/>
      <c r="U41" s="4"/>
      <c r="V41" s="4"/>
      <c r="W41" s="4"/>
      <c r="X41" s="4"/>
      <c r="Y41" s="4"/>
      <c r="Z41" s="4"/>
    </row>
    <row r="42">
      <c r="A42" s="12">
        <v>12.0</v>
      </c>
      <c r="B42" s="8">
        <v>778577.0</v>
      </c>
      <c r="C42" s="8">
        <v>1262297.0</v>
      </c>
      <c r="D42" s="9" t="s">
        <v>154</v>
      </c>
      <c r="E42" s="9" t="s">
        <v>203</v>
      </c>
      <c r="F42" s="9" t="s">
        <v>204</v>
      </c>
      <c r="G42" s="9" t="s">
        <v>102</v>
      </c>
      <c r="H42" s="9" t="s">
        <v>54</v>
      </c>
      <c r="I42" s="9" t="s">
        <v>13</v>
      </c>
      <c r="J42" s="9" t="s">
        <v>14</v>
      </c>
      <c r="K42" s="9"/>
      <c r="L42" s="4"/>
      <c r="M42" s="4"/>
      <c r="N42" s="4"/>
      <c r="O42" s="4"/>
      <c r="P42" s="4"/>
      <c r="Q42" s="4"/>
      <c r="R42" s="4"/>
      <c r="S42" s="4"/>
      <c r="T42" s="4"/>
      <c r="U42" s="4"/>
      <c r="V42" s="4"/>
      <c r="W42" s="4"/>
      <c r="X42" s="4"/>
      <c r="Y42" s="4"/>
      <c r="Z42" s="4"/>
    </row>
    <row r="43">
      <c r="A43" s="12">
        <v>37.0</v>
      </c>
      <c r="B43" s="8">
        <v>774912.0</v>
      </c>
      <c r="C43" s="8">
        <v>1260868.0</v>
      </c>
      <c r="D43" s="9" t="s">
        <v>36</v>
      </c>
      <c r="E43" s="9" t="s">
        <v>205</v>
      </c>
      <c r="F43" s="9" t="s">
        <v>38</v>
      </c>
      <c r="G43" s="9" t="s">
        <v>102</v>
      </c>
      <c r="H43" s="9" t="s">
        <v>25</v>
      </c>
      <c r="I43" s="9" t="s">
        <v>13</v>
      </c>
      <c r="J43" s="9" t="s">
        <v>14</v>
      </c>
      <c r="K43" s="9"/>
      <c r="L43" s="4"/>
      <c r="M43" s="4"/>
      <c r="N43" s="4"/>
      <c r="O43" s="4"/>
      <c r="P43" s="4"/>
      <c r="Q43" s="4"/>
      <c r="R43" s="4"/>
      <c r="S43" s="4"/>
      <c r="T43" s="4"/>
      <c r="U43" s="4"/>
      <c r="V43" s="4"/>
      <c r="W43" s="4"/>
      <c r="X43" s="4"/>
      <c r="Y43" s="4"/>
      <c r="Z43" s="4"/>
    </row>
    <row r="44">
      <c r="A44" s="12">
        <v>31.0</v>
      </c>
      <c r="B44" s="8">
        <v>774347.0</v>
      </c>
      <c r="C44" s="8">
        <v>1261319.0</v>
      </c>
      <c r="D44" s="9" t="s">
        <v>36</v>
      </c>
      <c r="E44" s="9" t="s">
        <v>37</v>
      </c>
      <c r="F44" s="9" t="s">
        <v>38</v>
      </c>
      <c r="G44" s="9" t="s">
        <v>102</v>
      </c>
      <c r="H44" s="9" t="s">
        <v>32</v>
      </c>
      <c r="I44" s="9" t="s">
        <v>13</v>
      </c>
      <c r="J44" s="9" t="s">
        <v>14</v>
      </c>
      <c r="K44" s="9"/>
      <c r="L44" s="4"/>
      <c r="M44" s="4"/>
      <c r="N44" s="4"/>
      <c r="O44" s="4"/>
      <c r="P44" s="4"/>
      <c r="Q44" s="4"/>
      <c r="R44" s="4"/>
      <c r="S44" s="4"/>
      <c r="T44" s="4"/>
      <c r="U44" s="4"/>
      <c r="V44" s="4"/>
      <c r="W44" s="4"/>
      <c r="X44" s="4"/>
      <c r="Y44" s="4"/>
      <c r="Z44" s="4"/>
    </row>
    <row r="45">
      <c r="A45" s="12">
        <v>48.0</v>
      </c>
      <c r="B45" s="8">
        <v>770052.0</v>
      </c>
      <c r="C45" s="8">
        <v>1260232.0</v>
      </c>
      <c r="D45" s="9" t="s">
        <v>206</v>
      </c>
      <c r="E45" s="9" t="s">
        <v>207</v>
      </c>
      <c r="F45" s="9" t="s">
        <v>208</v>
      </c>
      <c r="G45" s="9" t="s">
        <v>102</v>
      </c>
      <c r="H45" s="9" t="s">
        <v>61</v>
      </c>
      <c r="I45" s="9" t="s">
        <v>13</v>
      </c>
      <c r="J45" s="9" t="s">
        <v>14</v>
      </c>
      <c r="K45" s="9"/>
      <c r="L45" s="4"/>
      <c r="M45" s="4"/>
      <c r="N45" s="4"/>
      <c r="O45" s="4"/>
      <c r="P45" s="4"/>
      <c r="Q45" s="4"/>
      <c r="R45" s="4"/>
      <c r="S45" s="4"/>
      <c r="T45" s="4"/>
      <c r="U45" s="4"/>
      <c r="V45" s="4"/>
      <c r="W45" s="4"/>
      <c r="X45" s="4"/>
      <c r="Y45" s="4"/>
      <c r="Z45" s="4"/>
    </row>
    <row r="46">
      <c r="A46" s="12">
        <v>2.0</v>
      </c>
      <c r="B46" s="8">
        <v>774487.0</v>
      </c>
      <c r="C46" s="8">
        <v>1262541.0</v>
      </c>
      <c r="D46" s="9" t="s">
        <v>209</v>
      </c>
      <c r="E46" s="9" t="s">
        <v>210</v>
      </c>
      <c r="F46" s="9" t="s">
        <v>211</v>
      </c>
      <c r="G46" s="9" t="s">
        <v>102</v>
      </c>
      <c r="H46" s="9" t="s">
        <v>18</v>
      </c>
      <c r="I46" s="9" t="s">
        <v>13</v>
      </c>
      <c r="J46" s="9" t="s">
        <v>14</v>
      </c>
      <c r="K46" s="9"/>
      <c r="L46" s="4"/>
      <c r="M46" s="4"/>
      <c r="N46" s="4"/>
      <c r="O46" s="4"/>
      <c r="P46" s="4"/>
      <c r="Q46" s="4"/>
      <c r="R46" s="4"/>
      <c r="S46" s="4"/>
      <c r="T46" s="4"/>
      <c r="U46" s="4"/>
      <c r="V46" s="4"/>
      <c r="W46" s="4"/>
      <c r="X46" s="4"/>
      <c r="Y46" s="4"/>
      <c r="Z46" s="4"/>
    </row>
    <row r="47">
      <c r="A47" s="12">
        <v>35.0</v>
      </c>
      <c r="B47" s="8">
        <v>768472.0</v>
      </c>
      <c r="C47" s="8">
        <v>1260960.0</v>
      </c>
      <c r="D47" s="9" t="s">
        <v>209</v>
      </c>
      <c r="E47" s="9" t="s">
        <v>210</v>
      </c>
      <c r="F47" s="9" t="s">
        <v>211</v>
      </c>
      <c r="G47" s="9" t="s">
        <v>102</v>
      </c>
      <c r="H47" s="9" t="s">
        <v>18</v>
      </c>
      <c r="I47" s="9" t="s">
        <v>13</v>
      </c>
      <c r="J47" s="9" t="s">
        <v>14</v>
      </c>
      <c r="K47" s="9"/>
      <c r="L47" s="4"/>
      <c r="M47" s="4"/>
      <c r="N47" s="4"/>
      <c r="O47" s="4"/>
      <c r="P47" s="4"/>
      <c r="Q47" s="4"/>
      <c r="R47" s="4"/>
      <c r="S47" s="4"/>
      <c r="T47" s="4"/>
      <c r="U47" s="4"/>
      <c r="V47" s="4"/>
      <c r="W47" s="4"/>
      <c r="X47" s="4"/>
      <c r="Y47" s="4"/>
      <c r="Z47" s="4"/>
    </row>
    <row r="48">
      <c r="A48" s="12">
        <v>39.0</v>
      </c>
      <c r="B48" s="8">
        <v>777032.0</v>
      </c>
      <c r="C48" s="8">
        <v>1260723.0</v>
      </c>
      <c r="D48" s="9" t="s">
        <v>212</v>
      </c>
      <c r="E48" s="9" t="s">
        <v>213</v>
      </c>
      <c r="F48" s="9" t="s">
        <v>214</v>
      </c>
      <c r="G48" s="9" t="s">
        <v>102</v>
      </c>
      <c r="H48" s="9" t="s">
        <v>25</v>
      </c>
      <c r="I48" s="9" t="s">
        <v>13</v>
      </c>
      <c r="J48" s="9" t="s">
        <v>14</v>
      </c>
      <c r="K48" s="9"/>
      <c r="L48" s="4"/>
      <c r="M48" s="4"/>
      <c r="N48" s="4"/>
      <c r="O48" s="4"/>
      <c r="P48" s="4"/>
      <c r="Q48" s="4"/>
      <c r="R48" s="4"/>
      <c r="S48" s="4"/>
      <c r="T48" s="4"/>
      <c r="U48" s="4"/>
      <c r="V48" s="4"/>
      <c r="W48" s="4"/>
      <c r="X48" s="4"/>
      <c r="Y48" s="4"/>
      <c r="Z48" s="4"/>
    </row>
    <row r="49">
      <c r="A49" s="12">
        <v>51.0</v>
      </c>
      <c r="B49" s="8">
        <v>770707.0</v>
      </c>
      <c r="C49" s="8">
        <v>1260280.0</v>
      </c>
      <c r="D49" s="9" t="s">
        <v>215</v>
      </c>
      <c r="E49" s="9" t="s">
        <v>216</v>
      </c>
      <c r="F49" s="9" t="s">
        <v>217</v>
      </c>
      <c r="G49" s="9" t="s">
        <v>102</v>
      </c>
      <c r="H49" s="9" t="s">
        <v>12</v>
      </c>
      <c r="I49" s="9" t="s">
        <v>13</v>
      </c>
      <c r="J49" s="9" t="s">
        <v>14</v>
      </c>
      <c r="K49" s="9"/>
      <c r="L49" s="4"/>
      <c r="M49" s="4"/>
      <c r="N49" s="4"/>
      <c r="O49" s="4"/>
      <c r="P49" s="4"/>
      <c r="Q49" s="4"/>
      <c r="R49" s="4"/>
      <c r="S49" s="4"/>
      <c r="T49" s="4"/>
      <c r="U49" s="4"/>
      <c r="V49" s="4"/>
      <c r="W49" s="4"/>
      <c r="X49" s="4"/>
      <c r="Y49" s="4"/>
      <c r="Z49" s="4"/>
    </row>
    <row r="50">
      <c r="A50" s="12">
        <v>14.0</v>
      </c>
      <c r="B50" s="8">
        <v>783587.0</v>
      </c>
      <c r="C50" s="8">
        <v>1261869.0</v>
      </c>
      <c r="D50" s="9" t="s">
        <v>218</v>
      </c>
      <c r="E50" s="9" t="s">
        <v>219</v>
      </c>
      <c r="F50" s="9" t="s">
        <v>220</v>
      </c>
      <c r="G50" s="9" t="s">
        <v>102</v>
      </c>
      <c r="H50" s="9" t="s">
        <v>12</v>
      </c>
      <c r="I50" s="9" t="s">
        <v>13</v>
      </c>
      <c r="J50" s="9" t="s">
        <v>14</v>
      </c>
      <c r="K50" s="9"/>
      <c r="L50" s="4"/>
      <c r="M50" s="4"/>
      <c r="N50" s="4"/>
      <c r="O50" s="4"/>
      <c r="P50" s="4"/>
      <c r="Q50" s="4"/>
      <c r="R50" s="4"/>
      <c r="S50" s="4"/>
      <c r="T50" s="4"/>
      <c r="U50" s="4"/>
      <c r="V50" s="4"/>
      <c r="W50" s="4"/>
      <c r="X50" s="4"/>
      <c r="Y50" s="4"/>
      <c r="Z50" s="4"/>
    </row>
    <row r="51">
      <c r="A51" s="12">
        <v>52.0</v>
      </c>
      <c r="B51" s="8">
        <v>767842.0</v>
      </c>
      <c r="C51" s="8">
        <v>1260019.0</v>
      </c>
      <c r="D51" s="9" t="s">
        <v>221</v>
      </c>
      <c r="E51" s="9" t="s">
        <v>222</v>
      </c>
      <c r="F51" s="9" t="s">
        <v>220</v>
      </c>
      <c r="G51" s="9" t="s">
        <v>102</v>
      </c>
      <c r="H51" s="9" t="s">
        <v>12</v>
      </c>
      <c r="I51" s="9" t="s">
        <v>13</v>
      </c>
      <c r="J51" s="9" t="s">
        <v>14</v>
      </c>
      <c r="K51" s="9"/>
      <c r="L51" s="4"/>
      <c r="M51" s="4"/>
      <c r="N51" s="4"/>
      <c r="O51" s="4"/>
      <c r="P51" s="4"/>
      <c r="Q51" s="4"/>
      <c r="R51" s="4"/>
      <c r="S51" s="4"/>
      <c r="T51" s="4"/>
      <c r="U51" s="4"/>
      <c r="V51" s="4"/>
      <c r="W51" s="4"/>
      <c r="X51" s="4"/>
      <c r="Y51" s="4"/>
      <c r="Z51" s="4"/>
    </row>
    <row r="52">
      <c r="A52" s="12">
        <v>18.0</v>
      </c>
      <c r="B52" s="8">
        <v>767602.0</v>
      </c>
      <c r="C52" s="8">
        <v>1261806.0</v>
      </c>
      <c r="D52" s="9" t="s">
        <v>223</v>
      </c>
      <c r="E52" s="9" t="s">
        <v>20</v>
      </c>
      <c r="F52" s="9" t="s">
        <v>21</v>
      </c>
      <c r="G52" s="9" t="s">
        <v>102</v>
      </c>
      <c r="H52" s="9" t="s">
        <v>12</v>
      </c>
      <c r="I52" s="9" t="s">
        <v>13</v>
      </c>
      <c r="J52" s="9" t="s">
        <v>14</v>
      </c>
      <c r="K52" s="9"/>
      <c r="L52" s="4"/>
      <c r="M52" s="4"/>
      <c r="N52" s="4"/>
      <c r="O52" s="4"/>
      <c r="P52" s="4"/>
      <c r="Q52" s="4"/>
      <c r="R52" s="4"/>
      <c r="S52" s="4"/>
      <c r="T52" s="4"/>
      <c r="U52" s="4"/>
      <c r="V52" s="4"/>
      <c r="W52" s="4"/>
      <c r="X52" s="4"/>
      <c r="Y52" s="4"/>
      <c r="Z52" s="4"/>
    </row>
    <row r="53">
      <c r="A53" s="12">
        <v>41.0</v>
      </c>
      <c r="B53" s="8">
        <v>774002.0</v>
      </c>
      <c r="C53" s="8">
        <v>1261537.0</v>
      </c>
      <c r="D53" s="9" t="s">
        <v>127</v>
      </c>
      <c r="E53" s="9" t="s">
        <v>224</v>
      </c>
      <c r="F53" s="9" t="s">
        <v>225</v>
      </c>
      <c r="G53" s="9" t="s">
        <v>102</v>
      </c>
      <c r="H53" s="9" t="s">
        <v>25</v>
      </c>
      <c r="I53" s="9" t="s">
        <v>13</v>
      </c>
      <c r="J53" s="9" t="s">
        <v>14</v>
      </c>
      <c r="K53" s="9"/>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Z$1000">
    <sortState ref="A1:Z1000">
      <sortCondition ref="E1:E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3" width="22.38"/>
    <col customWidth="1" min="4" max="4" width="16.25"/>
    <col customWidth="1" min="5" max="5" width="19.0"/>
    <col customWidth="1" min="6" max="6" width="18.13"/>
    <col customWidth="1" min="8" max="8" width="20.13"/>
    <col customWidth="1" min="10" max="10" width="16.0"/>
    <col customWidth="1" min="11" max="11" width="16.5"/>
    <col customWidth="1" min="12" max="12" width="14.38"/>
    <col customWidth="1" min="13" max="13" width="20.5"/>
  </cols>
  <sheetData>
    <row r="1">
      <c r="A1" s="14" t="s">
        <v>226</v>
      </c>
      <c r="B1" s="15" t="s">
        <v>227</v>
      </c>
      <c r="C1" s="15" t="s">
        <v>228</v>
      </c>
      <c r="D1" s="14" t="s">
        <v>7</v>
      </c>
      <c r="E1" s="15" t="s">
        <v>229</v>
      </c>
      <c r="F1" s="15" t="s">
        <v>230</v>
      </c>
      <c r="G1" s="14" t="s">
        <v>231</v>
      </c>
      <c r="H1" s="15" t="s">
        <v>232</v>
      </c>
      <c r="I1" s="14" t="s">
        <v>233</v>
      </c>
      <c r="J1" s="15" t="s">
        <v>234</v>
      </c>
      <c r="K1" s="15" t="s">
        <v>235</v>
      </c>
      <c r="L1" s="15" t="s">
        <v>236</v>
      </c>
      <c r="M1" s="15" t="s">
        <v>237</v>
      </c>
      <c r="N1" s="15"/>
      <c r="O1" s="16"/>
      <c r="P1" s="16"/>
      <c r="Q1" s="16"/>
      <c r="R1" s="16"/>
      <c r="S1" s="16"/>
      <c r="T1" s="16"/>
      <c r="U1" s="16"/>
      <c r="V1" s="16"/>
      <c r="W1" s="16"/>
      <c r="X1" s="16"/>
      <c r="Y1" s="16"/>
      <c r="Z1" s="16"/>
      <c r="AA1" s="16"/>
      <c r="AB1" s="16"/>
    </row>
    <row r="2">
      <c r="A2" s="17" t="s">
        <v>238</v>
      </c>
      <c r="B2" s="17" t="str">
        <f>VLOOKUP(A2,RPI!$O$2:$AW$55,35,FALSE)</f>
        <v>13550782-2</v>
      </c>
      <c r="C2" s="17" t="s">
        <v>239</v>
      </c>
      <c r="D2" s="17" t="s">
        <v>240</v>
      </c>
      <c r="E2" s="17" t="b">
        <v>1</v>
      </c>
      <c r="F2" s="17" t="s">
        <v>241</v>
      </c>
      <c r="G2" s="17" t="b">
        <v>1</v>
      </c>
      <c r="H2" s="17" t="b">
        <v>1</v>
      </c>
      <c r="I2" s="18" t="b">
        <v>0</v>
      </c>
      <c r="J2" s="18" t="b">
        <v>0</v>
      </c>
      <c r="K2" s="18"/>
      <c r="L2" s="18"/>
      <c r="M2" s="18"/>
      <c r="N2" s="18"/>
    </row>
    <row r="3">
      <c r="A3" s="17" t="s">
        <v>242</v>
      </c>
      <c r="B3" s="17" t="str">
        <f>VLOOKUP(A3,RPI!$O$2:$AW$55,35,FALSE)</f>
        <v>15125698-8</v>
      </c>
      <c r="C3" s="17" t="s">
        <v>243</v>
      </c>
      <c r="D3" s="17" t="s">
        <v>240</v>
      </c>
      <c r="E3" s="17" t="b">
        <v>1</v>
      </c>
      <c r="F3" s="17" t="s">
        <v>241</v>
      </c>
      <c r="G3" s="17" t="b">
        <v>1</v>
      </c>
      <c r="H3" s="17" t="b">
        <v>1</v>
      </c>
      <c r="I3" s="18" t="b">
        <v>0</v>
      </c>
      <c r="J3" s="18" t="b">
        <v>0</v>
      </c>
      <c r="K3" s="18"/>
      <c r="L3" s="18"/>
      <c r="M3" s="18"/>
      <c r="N3" s="18"/>
    </row>
    <row r="4">
      <c r="A4" s="17" t="s">
        <v>244</v>
      </c>
      <c r="B4" s="17" t="str">
        <f>VLOOKUP(A4,RPI!$O$2:$AW$55,35,FALSE)</f>
        <v>9129761-2</v>
      </c>
      <c r="C4" s="17" t="s">
        <v>245</v>
      </c>
      <c r="D4" s="17" t="s">
        <v>240</v>
      </c>
      <c r="E4" s="17" t="b">
        <v>1</v>
      </c>
      <c r="F4" s="17" t="s">
        <v>241</v>
      </c>
      <c r="G4" s="17" t="b">
        <v>1</v>
      </c>
      <c r="H4" s="18" t="b">
        <v>0</v>
      </c>
      <c r="I4" s="18" t="b">
        <v>0</v>
      </c>
      <c r="J4" s="18" t="b">
        <v>0</v>
      </c>
      <c r="K4" s="18"/>
      <c r="L4" s="18"/>
      <c r="M4" s="18"/>
      <c r="N4" s="18"/>
    </row>
    <row r="5">
      <c r="A5" s="17" t="s">
        <v>246</v>
      </c>
      <c r="B5" s="17" t="str">
        <f>VLOOKUP(A5,RPI!$O$2:$AW$55,35,FALSE)</f>
        <v>14242582-3</v>
      </c>
      <c r="C5" s="17" t="s">
        <v>247</v>
      </c>
      <c r="D5" s="17" t="s">
        <v>248</v>
      </c>
      <c r="E5" s="18" t="b">
        <v>0</v>
      </c>
      <c r="F5" s="17" t="s">
        <v>249</v>
      </c>
      <c r="G5" s="17" t="b">
        <v>1</v>
      </c>
      <c r="H5" s="17" t="b">
        <v>1</v>
      </c>
      <c r="I5" s="18" t="b">
        <v>0</v>
      </c>
      <c r="J5" s="18" t="b">
        <v>0</v>
      </c>
      <c r="K5" s="18"/>
      <c r="L5" s="18"/>
      <c r="M5" s="18"/>
      <c r="N5" s="18"/>
    </row>
    <row r="6">
      <c r="A6" s="17" t="s">
        <v>250</v>
      </c>
      <c r="B6" s="17" t="str">
        <f>VLOOKUP(A6,RPI!$O$2:$AW$55,35,FALSE)</f>
        <v>12845700-3</v>
      </c>
      <c r="C6" s="17" t="s">
        <v>251</v>
      </c>
      <c r="D6" s="17" t="s">
        <v>248</v>
      </c>
      <c r="E6" s="18" t="b">
        <v>0</v>
      </c>
      <c r="F6" s="17" t="s">
        <v>249</v>
      </c>
      <c r="G6" s="17" t="b">
        <v>1</v>
      </c>
      <c r="H6" s="17" t="b">
        <v>1</v>
      </c>
      <c r="I6" s="18" t="b">
        <v>0</v>
      </c>
      <c r="J6" s="18" t="b">
        <v>0</v>
      </c>
      <c r="K6" s="18"/>
      <c r="L6" s="18"/>
      <c r="M6" s="18"/>
      <c r="N6" s="18"/>
    </row>
    <row r="7">
      <c r="A7" s="19" t="s">
        <v>252</v>
      </c>
      <c r="B7" s="17" t="str">
        <f>VLOOKUP(A7,RPI!$O$2:$AW$55,35,FALSE)</f>
        <v>11863088-2</v>
      </c>
      <c r="C7" s="17" t="s">
        <v>253</v>
      </c>
      <c r="D7" s="17" t="s">
        <v>248</v>
      </c>
      <c r="E7" s="18" t="b">
        <v>0</v>
      </c>
      <c r="F7" s="17" t="s">
        <v>249</v>
      </c>
      <c r="G7" s="17" t="b">
        <v>1</v>
      </c>
      <c r="H7" s="17" t="b">
        <v>1</v>
      </c>
      <c r="I7" s="18" t="b">
        <v>0</v>
      </c>
      <c r="J7" s="18" t="b">
        <v>0</v>
      </c>
      <c r="K7" s="18"/>
      <c r="L7" s="18"/>
      <c r="M7" s="18"/>
      <c r="N7" s="18"/>
    </row>
    <row r="8">
      <c r="A8" s="17" t="s">
        <v>254</v>
      </c>
      <c r="B8" s="17" t="str">
        <f>VLOOKUP(A8,RPI!$O$2:$AW$55,35,FALSE)</f>
        <v>10545355-8</v>
      </c>
      <c r="C8" s="17" t="s">
        <v>255</v>
      </c>
      <c r="D8" s="17" t="s">
        <v>248</v>
      </c>
      <c r="E8" s="17" t="b">
        <v>1</v>
      </c>
      <c r="F8" s="17" t="s">
        <v>241</v>
      </c>
      <c r="G8" s="17" t="b">
        <v>1</v>
      </c>
      <c r="H8" s="17" t="b">
        <v>0</v>
      </c>
      <c r="I8" s="18" t="b">
        <v>0</v>
      </c>
      <c r="J8" s="18" t="b">
        <v>0</v>
      </c>
      <c r="K8" s="18"/>
      <c r="L8" s="18"/>
      <c r="M8" s="18"/>
      <c r="N8" s="18"/>
    </row>
    <row r="9">
      <c r="A9" s="19" t="s">
        <v>256</v>
      </c>
      <c r="B9" s="17" t="str">
        <f>VLOOKUP(A9,RPI!$O$2:$AW$55,35,FALSE)</f>
        <v>11973958-6</v>
      </c>
      <c r="C9" s="17" t="s">
        <v>257</v>
      </c>
      <c r="D9" s="17" t="s">
        <v>248</v>
      </c>
      <c r="E9" s="17" t="b">
        <v>1</v>
      </c>
      <c r="F9" s="17" t="s">
        <v>241</v>
      </c>
      <c r="G9" s="17" t="b">
        <v>1</v>
      </c>
      <c r="H9" s="17" t="b">
        <v>1</v>
      </c>
      <c r="I9" s="18" t="b">
        <v>0</v>
      </c>
      <c r="J9" s="18" t="b">
        <v>0</v>
      </c>
      <c r="K9" s="18"/>
      <c r="L9" s="18"/>
      <c r="M9" s="18"/>
      <c r="N9" s="18"/>
    </row>
    <row r="10">
      <c r="A10" s="17" t="s">
        <v>258</v>
      </c>
      <c r="B10" s="17" t="str">
        <f>VLOOKUP(A10,RPI!$O$2:$AW$55,35,FALSE)</f>
        <v>8.322.784-2</v>
      </c>
      <c r="C10" s="17" t="s">
        <v>259</v>
      </c>
      <c r="D10" s="17" t="s">
        <v>248</v>
      </c>
      <c r="E10" s="17" t="b">
        <v>1</v>
      </c>
      <c r="F10" s="17" t="s">
        <v>241</v>
      </c>
      <c r="G10" s="17" t="b">
        <v>1</v>
      </c>
      <c r="H10" s="18" t="b">
        <v>0</v>
      </c>
      <c r="I10" s="18" t="b">
        <v>0</v>
      </c>
      <c r="J10" s="18" t="b">
        <v>0</v>
      </c>
      <c r="K10" s="18"/>
      <c r="L10" s="18"/>
      <c r="M10" s="18"/>
      <c r="N10" s="18"/>
    </row>
    <row r="11">
      <c r="A11" s="17" t="s">
        <v>260</v>
      </c>
      <c r="B11" s="17" t="str">
        <f>VLOOKUP(A11,RPI!$O$2:$AW$55,35,FALSE)</f>
        <v>9461565-8</v>
      </c>
      <c r="C11" s="17" t="s">
        <v>261</v>
      </c>
      <c r="D11" s="17" t="s">
        <v>248</v>
      </c>
      <c r="E11" s="17" t="b">
        <v>1</v>
      </c>
      <c r="F11" s="17" t="s">
        <v>241</v>
      </c>
      <c r="G11" s="17" t="b">
        <v>1</v>
      </c>
      <c r="H11" s="17" t="b">
        <v>1</v>
      </c>
      <c r="I11" s="18" t="b">
        <v>0</v>
      </c>
      <c r="J11" s="18" t="b">
        <v>0</v>
      </c>
      <c r="K11" s="18"/>
      <c r="L11" s="18"/>
      <c r="M11" s="18"/>
      <c r="N11" s="18"/>
    </row>
    <row r="12">
      <c r="A12" s="19" t="s">
        <v>262</v>
      </c>
      <c r="B12" s="17" t="str">
        <f>VLOOKUP(A12,RPI!$O$2:$AW$55,35,FALSE)</f>
        <v>6.972.856-1</v>
      </c>
      <c r="C12" s="17" t="s">
        <v>263</v>
      </c>
      <c r="D12" s="17" t="s">
        <v>264</v>
      </c>
      <c r="E12" s="17" t="b">
        <v>1</v>
      </c>
      <c r="F12" s="17" t="s">
        <v>241</v>
      </c>
      <c r="G12" s="17" t="b">
        <v>1</v>
      </c>
      <c r="H12" s="17" t="b">
        <v>1</v>
      </c>
      <c r="I12" s="18" t="b">
        <v>0</v>
      </c>
      <c r="J12" s="17" t="b">
        <v>1</v>
      </c>
      <c r="K12" s="17" t="s">
        <v>265</v>
      </c>
      <c r="L12" s="17" t="b">
        <v>1</v>
      </c>
      <c r="M12" s="17" t="b">
        <v>1</v>
      </c>
      <c r="N12" s="18"/>
    </row>
    <row r="13">
      <c r="A13" s="17" t="s">
        <v>266</v>
      </c>
      <c r="B13" s="17" t="str">
        <f>VLOOKUP(A13,RPI!$O$2:$AW$55,35,FALSE)</f>
        <v>13343485-2</v>
      </c>
      <c r="C13" s="17" t="s">
        <v>267</v>
      </c>
      <c r="D13" s="17" t="s">
        <v>264</v>
      </c>
      <c r="E13" s="17" t="b">
        <v>1</v>
      </c>
      <c r="F13" s="17" t="s">
        <v>241</v>
      </c>
      <c r="G13" s="17" t="b">
        <v>1</v>
      </c>
      <c r="H13" s="17" t="b">
        <v>1</v>
      </c>
      <c r="I13" s="18" t="b">
        <v>0</v>
      </c>
      <c r="J13" s="17" t="b">
        <v>1</v>
      </c>
      <c r="K13" s="17" t="s">
        <v>268</v>
      </c>
      <c r="L13" s="17" t="b">
        <v>0</v>
      </c>
      <c r="M13" s="17" t="b">
        <v>1</v>
      </c>
      <c r="N13" s="18"/>
    </row>
    <row r="14">
      <c r="A14" s="18" t="s">
        <v>269</v>
      </c>
      <c r="B14" s="17" t="str">
        <f>VLOOKUP(A14,RPI!$O$2:$AW$55,35,FALSE)</f>
        <v>12584915-6</v>
      </c>
      <c r="C14" s="17" t="s">
        <v>270</v>
      </c>
      <c r="D14" s="17" t="s">
        <v>264</v>
      </c>
      <c r="E14" s="17" t="b">
        <v>1</v>
      </c>
      <c r="F14" s="17" t="s">
        <v>241</v>
      </c>
      <c r="G14" s="17" t="b">
        <v>1</v>
      </c>
      <c r="H14" s="17" t="b">
        <v>1</v>
      </c>
      <c r="I14" s="18" t="b">
        <v>0</v>
      </c>
      <c r="J14" s="18" t="b">
        <v>0</v>
      </c>
      <c r="K14" s="18"/>
      <c r="L14" s="18"/>
      <c r="M14" s="18"/>
      <c r="N14" s="18"/>
    </row>
    <row r="15">
      <c r="A15" s="18" t="s">
        <v>271</v>
      </c>
      <c r="B15" s="17" t="str">
        <f>VLOOKUP(A15,RPI!$O$2:$AW$55,35,FALSE)</f>
        <v>13688452-2</v>
      </c>
      <c r="C15" s="17" t="s">
        <v>272</v>
      </c>
      <c r="D15" s="17" t="s">
        <v>264</v>
      </c>
      <c r="E15" s="17" t="b">
        <v>1</v>
      </c>
      <c r="F15" s="17" t="s">
        <v>241</v>
      </c>
      <c r="G15" s="17" t="b">
        <v>1</v>
      </c>
      <c r="H15" s="17" t="b">
        <v>1</v>
      </c>
      <c r="I15" s="18" t="b">
        <v>0</v>
      </c>
      <c r="J15" s="18" t="b">
        <v>0</v>
      </c>
      <c r="K15" s="18"/>
      <c r="L15" s="18"/>
      <c r="M15" s="18"/>
      <c r="N15" s="18"/>
    </row>
    <row r="16">
      <c r="A16" s="19" t="s">
        <v>273</v>
      </c>
      <c r="B16" s="17">
        <f>VLOOKUP(A16,RPI!$O$2:$AW$55,35,FALSE)</f>
        <v>127973091</v>
      </c>
      <c r="C16" s="17" t="s">
        <v>274</v>
      </c>
      <c r="D16" s="17" t="s">
        <v>264</v>
      </c>
      <c r="E16" s="17" t="b">
        <v>1</v>
      </c>
      <c r="F16" s="17" t="s">
        <v>241</v>
      </c>
      <c r="G16" s="17" t="b">
        <v>1</v>
      </c>
      <c r="H16" s="17" t="b">
        <v>1</v>
      </c>
      <c r="I16" s="18" t="b">
        <v>0</v>
      </c>
      <c r="J16" s="18" t="b">
        <v>0</v>
      </c>
      <c r="K16" s="18"/>
      <c r="L16" s="18"/>
      <c r="M16" s="18"/>
      <c r="N16" s="18"/>
    </row>
    <row r="17">
      <c r="A17" s="18" t="s">
        <v>275</v>
      </c>
      <c r="B17" s="17">
        <f>VLOOKUP(A17,RPI!$O$2:$AW$55,35,FALSE)</f>
        <v>130684394</v>
      </c>
      <c r="C17" s="17" t="s">
        <v>276</v>
      </c>
      <c r="D17" s="17" t="s">
        <v>264</v>
      </c>
      <c r="E17" s="17" t="b">
        <v>1</v>
      </c>
      <c r="F17" s="17" t="s">
        <v>241</v>
      </c>
      <c r="G17" s="17" t="b">
        <v>1</v>
      </c>
      <c r="H17" s="17" t="b">
        <v>1</v>
      </c>
      <c r="I17" s="18" t="b">
        <v>0</v>
      </c>
      <c r="J17" s="17" t="b">
        <v>1</v>
      </c>
      <c r="K17" s="17" t="s">
        <v>277</v>
      </c>
      <c r="L17" s="17" t="b">
        <v>1</v>
      </c>
      <c r="M17" s="17" t="b">
        <v>1</v>
      </c>
      <c r="N17" s="18"/>
    </row>
    <row r="18">
      <c r="A18" s="17" t="s">
        <v>278</v>
      </c>
      <c r="B18" s="17" t="s">
        <v>279</v>
      </c>
      <c r="C18" s="17" t="s">
        <v>280</v>
      </c>
      <c r="D18" s="17" t="s">
        <v>281</v>
      </c>
      <c r="E18" s="17" t="b">
        <v>1</v>
      </c>
      <c r="F18" s="17" t="s">
        <v>241</v>
      </c>
      <c r="G18" s="17" t="b">
        <v>0</v>
      </c>
      <c r="H18" s="17" t="b">
        <v>1</v>
      </c>
      <c r="I18" s="18" t="b">
        <v>0</v>
      </c>
      <c r="J18" s="17" t="b">
        <v>0</v>
      </c>
      <c r="K18" s="17"/>
      <c r="L18" s="18"/>
      <c r="M18" s="18"/>
      <c r="N18" s="18"/>
    </row>
    <row r="19">
      <c r="A19" s="17" t="s">
        <v>282</v>
      </c>
      <c r="B19" s="17">
        <f>VLOOKUP(A19,RPI!$O$2:$AW$55,35,FALSE)</f>
        <v>156314692</v>
      </c>
      <c r="C19" s="17" t="s">
        <v>283</v>
      </c>
      <c r="D19" s="17" t="s">
        <v>281</v>
      </c>
      <c r="E19" s="17" t="b">
        <v>0</v>
      </c>
      <c r="F19" s="17" t="s">
        <v>249</v>
      </c>
      <c r="G19" s="17" t="b">
        <v>1</v>
      </c>
      <c r="H19" s="17" t="b">
        <v>1</v>
      </c>
      <c r="I19" s="18" t="b">
        <v>0</v>
      </c>
      <c r="J19" s="17" t="b">
        <v>0</v>
      </c>
      <c r="K19" s="17" t="s">
        <v>284</v>
      </c>
      <c r="L19" s="17" t="b">
        <v>0</v>
      </c>
      <c r="M19" s="17" t="b">
        <v>1</v>
      </c>
      <c r="N19" s="18"/>
    </row>
    <row r="20">
      <c r="A20" s="17" t="s">
        <v>285</v>
      </c>
      <c r="B20" s="17" t="str">
        <f>VLOOKUP(A20,RPI!$O$2:$AW$55,35,FALSE)</f>
        <v>9980068-2</v>
      </c>
      <c r="C20" s="17" t="s">
        <v>286</v>
      </c>
      <c r="D20" s="17" t="s">
        <v>281</v>
      </c>
      <c r="E20" s="17" t="b">
        <v>1</v>
      </c>
      <c r="F20" s="17" t="s">
        <v>241</v>
      </c>
      <c r="G20" s="17" t="b">
        <v>1</v>
      </c>
      <c r="H20" s="17" t="b">
        <v>1</v>
      </c>
      <c r="I20" s="18" t="b">
        <v>0</v>
      </c>
      <c r="J20" s="17" t="b">
        <v>1</v>
      </c>
      <c r="K20" s="17" t="s">
        <v>287</v>
      </c>
      <c r="L20" s="17" t="b">
        <v>1</v>
      </c>
      <c r="M20" s="17" t="b">
        <v>1</v>
      </c>
      <c r="N20" s="18"/>
    </row>
    <row r="21">
      <c r="A21" s="17" t="s">
        <v>288</v>
      </c>
      <c r="B21" s="17" t="str">
        <f>VLOOKUP(A21,RPI!$O$2:$AW$55,35,FALSE)</f>
        <v>13687845-K</v>
      </c>
      <c r="C21" s="17" t="s">
        <v>289</v>
      </c>
      <c r="D21" s="17" t="s">
        <v>290</v>
      </c>
      <c r="E21" s="17" t="b">
        <v>1</v>
      </c>
      <c r="F21" s="17" t="s">
        <v>241</v>
      </c>
      <c r="G21" s="17" t="b">
        <v>1</v>
      </c>
      <c r="H21" s="17" t="b">
        <v>1</v>
      </c>
      <c r="I21" s="18" t="b">
        <v>0</v>
      </c>
      <c r="J21" s="18" t="b">
        <v>0</v>
      </c>
      <c r="K21" s="18"/>
      <c r="L21" s="18"/>
      <c r="M21" s="18"/>
      <c r="N21" s="18"/>
    </row>
    <row r="22">
      <c r="A22" s="17" t="s">
        <v>291</v>
      </c>
      <c r="B22" s="17" t="str">
        <f>VLOOKUP(A22,RPI!$O$2:$AW$55,35,FALSE)</f>
        <v>13437998-7</v>
      </c>
      <c r="C22" s="17" t="s">
        <v>292</v>
      </c>
      <c r="D22" s="17" t="s">
        <v>290</v>
      </c>
      <c r="E22" s="17" t="b">
        <v>1</v>
      </c>
      <c r="F22" s="17" t="s">
        <v>241</v>
      </c>
      <c r="G22" s="17" t="b">
        <v>1</v>
      </c>
      <c r="H22" s="17" t="b">
        <v>1</v>
      </c>
      <c r="I22" s="18" t="b">
        <v>0</v>
      </c>
      <c r="J22" s="17" t="b">
        <v>1</v>
      </c>
      <c r="K22" s="17" t="s">
        <v>293</v>
      </c>
      <c r="L22" s="18"/>
      <c r="M22" s="18"/>
      <c r="N22" s="18"/>
    </row>
    <row r="23">
      <c r="A23" s="17" t="s">
        <v>294</v>
      </c>
      <c r="B23" s="17" t="str">
        <f>VLOOKUP(A23,RPI!$O$2:$AW$55,35,FALSE)</f>
        <v>10985674-6</v>
      </c>
      <c r="C23" s="17" t="s">
        <v>295</v>
      </c>
      <c r="D23" s="17" t="s">
        <v>290</v>
      </c>
      <c r="E23" s="17" t="b">
        <v>1</v>
      </c>
      <c r="F23" s="17" t="s">
        <v>241</v>
      </c>
      <c r="G23" s="17" t="b">
        <v>1</v>
      </c>
      <c r="H23" s="17" t="b">
        <v>1</v>
      </c>
      <c r="I23" s="18" t="b">
        <v>0</v>
      </c>
      <c r="J23" s="18" t="b">
        <v>0</v>
      </c>
      <c r="K23" s="18"/>
      <c r="L23" s="18"/>
      <c r="M23" s="18"/>
      <c r="N23" s="18"/>
    </row>
    <row r="24">
      <c r="A24" s="17" t="s">
        <v>296</v>
      </c>
      <c r="B24" s="17" t="str">
        <f>VLOOKUP(A24,RPI!$O$2:$AW$55,35,FALSE)</f>
        <v>13052982-8</v>
      </c>
      <c r="C24" s="17" t="s">
        <v>297</v>
      </c>
      <c r="D24" s="17" t="s">
        <v>290</v>
      </c>
      <c r="E24" s="17" t="b">
        <v>1</v>
      </c>
      <c r="F24" s="17" t="s">
        <v>241</v>
      </c>
      <c r="G24" s="17" t="b">
        <v>1</v>
      </c>
      <c r="H24" s="17" t="b">
        <v>1</v>
      </c>
      <c r="I24" s="18" t="b">
        <v>0</v>
      </c>
      <c r="J24" s="18" t="b">
        <v>0</v>
      </c>
      <c r="K24" s="18"/>
      <c r="L24" s="18"/>
      <c r="M24" s="18"/>
      <c r="N24" s="18"/>
    </row>
    <row r="25">
      <c r="A25" s="20" t="s">
        <v>298</v>
      </c>
      <c r="B25" s="17" t="str">
        <f>VLOOKUP(A25,RPI!$O$2:$AW$55,35,FALSE)</f>
        <v>8721283-1</v>
      </c>
      <c r="C25" s="17" t="s">
        <v>299</v>
      </c>
      <c r="D25" s="17" t="s">
        <v>290</v>
      </c>
      <c r="E25" s="17" t="b">
        <v>1</v>
      </c>
      <c r="F25" s="17" t="s">
        <v>241</v>
      </c>
      <c r="G25" s="17" t="b">
        <v>1</v>
      </c>
      <c r="H25" s="17" t="b">
        <v>1</v>
      </c>
      <c r="I25" s="18" t="b">
        <v>0</v>
      </c>
      <c r="J25" s="18" t="b">
        <v>0</v>
      </c>
      <c r="K25" s="18"/>
      <c r="L25" s="18"/>
      <c r="M25" s="18"/>
      <c r="N25" s="18"/>
    </row>
    <row r="26">
      <c r="A26" s="17" t="s">
        <v>300</v>
      </c>
      <c r="B26" s="17" t="str">
        <f>VLOOKUP(A26,RPI!$O$2:$AW$55,35,FALSE)</f>
        <v>13506220-0</v>
      </c>
      <c r="C26" s="17" t="s">
        <v>301</v>
      </c>
      <c r="D26" s="17" t="s">
        <v>290</v>
      </c>
      <c r="E26" s="17" t="b">
        <v>1</v>
      </c>
      <c r="F26" s="17" t="s">
        <v>241</v>
      </c>
      <c r="G26" s="17" t="b">
        <v>1</v>
      </c>
      <c r="H26" s="17" t="b">
        <v>1</v>
      </c>
      <c r="I26" s="18" t="b">
        <v>0</v>
      </c>
      <c r="J26" s="18" t="b">
        <v>0</v>
      </c>
      <c r="K26" s="18"/>
      <c r="L26" s="18"/>
      <c r="M26" s="18"/>
      <c r="N26" s="18"/>
    </row>
    <row r="27">
      <c r="A27" s="19" t="s">
        <v>302</v>
      </c>
      <c r="B27" s="17" t="str">
        <f>VLOOKUP(A27,RPI!$O$2:$AW$55,35,FALSE)</f>
        <v>10600416-1</v>
      </c>
      <c r="C27" s="17" t="s">
        <v>303</v>
      </c>
      <c r="D27" s="17" t="s">
        <v>290</v>
      </c>
      <c r="E27" s="18" t="b">
        <v>0</v>
      </c>
      <c r="F27" s="17" t="s">
        <v>249</v>
      </c>
      <c r="G27" s="17" t="b">
        <v>1</v>
      </c>
      <c r="H27" s="17" t="b">
        <v>1</v>
      </c>
      <c r="I27" s="18" t="b">
        <v>0</v>
      </c>
      <c r="J27" s="18" t="b">
        <v>0</v>
      </c>
      <c r="K27" s="18"/>
      <c r="L27" s="18"/>
      <c r="M27" s="18"/>
      <c r="N27" s="18"/>
    </row>
    <row r="28">
      <c r="A28" s="19" t="s">
        <v>304</v>
      </c>
      <c r="B28" s="17" t="str">
        <f>VLOOKUP(A28,RPI!$O$2:$AW$55,35,FALSE)</f>
        <v>10905991-9</v>
      </c>
      <c r="C28" s="17" t="s">
        <v>305</v>
      </c>
      <c r="D28" s="17" t="s">
        <v>290</v>
      </c>
      <c r="E28" s="17" t="b">
        <v>1</v>
      </c>
      <c r="F28" s="17" t="s">
        <v>241</v>
      </c>
      <c r="G28" s="17" t="b">
        <v>1</v>
      </c>
      <c r="H28" s="17" t="b">
        <v>1</v>
      </c>
      <c r="I28" s="18" t="b">
        <v>0</v>
      </c>
      <c r="J28" s="17" t="b">
        <v>1</v>
      </c>
      <c r="K28" s="17" t="s">
        <v>306</v>
      </c>
      <c r="L28" s="18"/>
      <c r="M28" s="17"/>
      <c r="N28" s="18"/>
    </row>
    <row r="29">
      <c r="A29" s="18"/>
      <c r="B29" s="18"/>
      <c r="C29" s="18"/>
      <c r="D29" s="18"/>
      <c r="E29" s="18" t="b">
        <v>0</v>
      </c>
      <c r="F29" s="17"/>
      <c r="G29" s="18" t="b">
        <v>0</v>
      </c>
      <c r="H29" s="18" t="b">
        <v>0</v>
      </c>
      <c r="I29" s="18" t="b">
        <v>0</v>
      </c>
      <c r="J29" s="18" t="b">
        <v>0</v>
      </c>
      <c r="K29" s="18"/>
      <c r="L29" s="18"/>
      <c r="M29" s="18"/>
      <c r="N29" s="18"/>
    </row>
    <row r="30">
      <c r="A30" s="18"/>
      <c r="B30" s="18"/>
      <c r="C30" s="18"/>
      <c r="D30" s="18"/>
      <c r="E30" s="18" t="b">
        <v>0</v>
      </c>
      <c r="F30" s="17"/>
      <c r="G30" s="18" t="b">
        <v>0</v>
      </c>
      <c r="H30" s="18" t="b">
        <v>0</v>
      </c>
      <c r="I30" s="18" t="b">
        <v>0</v>
      </c>
      <c r="J30" s="18" t="b">
        <v>0</v>
      </c>
      <c r="K30" s="18"/>
      <c r="L30" s="18"/>
      <c r="M30" s="18"/>
      <c r="N30" s="18"/>
    </row>
    <row r="31">
      <c r="A31" s="18"/>
      <c r="B31" s="18"/>
      <c r="C31" s="18"/>
      <c r="D31" s="18"/>
      <c r="E31" s="18" t="b">
        <v>0</v>
      </c>
      <c r="F31" s="17"/>
      <c r="G31" s="18" t="b">
        <v>0</v>
      </c>
      <c r="H31" s="18" t="b">
        <v>0</v>
      </c>
      <c r="I31" s="18" t="b">
        <v>0</v>
      </c>
      <c r="J31" s="18" t="b">
        <v>0</v>
      </c>
      <c r="K31" s="18"/>
      <c r="L31" s="18"/>
      <c r="M31" s="18"/>
      <c r="N31" s="18"/>
    </row>
    <row r="32">
      <c r="A32" s="18"/>
      <c r="B32" s="18"/>
      <c r="C32" s="18"/>
      <c r="D32" s="18"/>
      <c r="E32" s="18" t="b">
        <v>0</v>
      </c>
      <c r="F32" s="17"/>
      <c r="G32" s="18" t="b">
        <v>0</v>
      </c>
      <c r="H32" s="18" t="b">
        <v>0</v>
      </c>
      <c r="I32" s="18" t="b">
        <v>0</v>
      </c>
      <c r="J32" s="18" t="b">
        <v>0</v>
      </c>
      <c r="K32" s="18"/>
      <c r="L32" s="18"/>
      <c r="M32" s="18"/>
      <c r="N32" s="18"/>
    </row>
    <row r="33">
      <c r="A33" s="18"/>
      <c r="B33" s="18"/>
      <c r="C33" s="18"/>
      <c r="D33" s="18"/>
      <c r="E33" s="18" t="b">
        <v>0</v>
      </c>
      <c r="F33" s="17"/>
      <c r="G33" s="18" t="b">
        <v>0</v>
      </c>
      <c r="H33" s="18" t="b">
        <v>0</v>
      </c>
      <c r="I33" s="18" t="b">
        <v>0</v>
      </c>
      <c r="J33" s="18" t="b">
        <v>0</v>
      </c>
      <c r="K33" s="18"/>
      <c r="L33" s="18"/>
      <c r="M33" s="18"/>
      <c r="N33" s="18"/>
    </row>
  </sheetData>
  <autoFilter ref="$A$1:$AB$33">
    <sortState ref="A1:AB33">
      <sortCondition ref="D1:D33"/>
    </sortState>
  </autoFilter>
  <dataValidations>
    <dataValidation type="list" allowBlank="1" showErrorMessage="1" sqref="D2:D33">
      <formula1>"Antropología,Educación,Psicología,Sociología,Trabajo social"</formula1>
    </dataValidation>
    <dataValidation type="list" allowBlank="1" showErrorMessage="1" sqref="F2:F33">
      <formula1>"Solicitada,Enviada,N/A"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6.25"/>
    <col customWidth="1" min="3" max="4" width="15.38"/>
    <col customWidth="1" min="5" max="5" width="26.13"/>
    <col customWidth="1" min="6" max="6" width="21.75"/>
    <col customWidth="1" min="7" max="7" width="30.38"/>
    <col customWidth="1" min="8" max="8" width="19.0"/>
    <col customWidth="1" min="9" max="9" width="18.13"/>
    <col customWidth="1" min="11" max="11" width="20.13"/>
  </cols>
  <sheetData>
    <row r="1">
      <c r="A1" s="21" t="s">
        <v>226</v>
      </c>
      <c r="B1" s="22" t="s">
        <v>307</v>
      </c>
      <c r="C1" s="22" t="s">
        <v>308</v>
      </c>
      <c r="D1" s="22" t="s">
        <v>227</v>
      </c>
      <c r="E1" s="22" t="s">
        <v>7</v>
      </c>
      <c r="F1" s="22" t="s">
        <v>228</v>
      </c>
      <c r="G1" s="22" t="s">
        <v>309</v>
      </c>
      <c r="H1" s="22" t="s">
        <v>229</v>
      </c>
      <c r="I1" s="22" t="s">
        <v>230</v>
      </c>
      <c r="J1" s="14" t="s">
        <v>231</v>
      </c>
      <c r="K1" s="15" t="s">
        <v>232</v>
      </c>
      <c r="L1" s="14" t="s">
        <v>233</v>
      </c>
    </row>
    <row r="2">
      <c r="A2" s="17" t="s">
        <v>285</v>
      </c>
      <c r="B2" s="17" t="s">
        <v>310</v>
      </c>
      <c r="C2" s="17" t="str">
        <f>IFERROR(__xludf.DUMMYFUNCTION("REGEXEXTRACT(B2, ""^\S*\s+(\S+)"")"),"Anigstein")</f>
        <v>Anigstein</v>
      </c>
      <c r="D2" s="17"/>
      <c r="E2" s="17" t="s">
        <v>240</v>
      </c>
      <c r="F2" s="17" t="s">
        <v>286</v>
      </c>
      <c r="G2" s="17" t="s">
        <v>13</v>
      </c>
      <c r="H2" s="17" t="b">
        <v>1</v>
      </c>
      <c r="I2" s="17" t="s">
        <v>311</v>
      </c>
      <c r="J2" s="23" t="b">
        <v>1</v>
      </c>
      <c r="K2" s="17" t="b">
        <v>1</v>
      </c>
      <c r="L2" s="18" t="b">
        <v>0</v>
      </c>
    </row>
    <row r="3">
      <c r="A3" s="17" t="s">
        <v>312</v>
      </c>
      <c r="B3" s="17" t="s">
        <v>313</v>
      </c>
      <c r="C3" s="17" t="str">
        <f>IFERROR(__xludf.DUMMYFUNCTION("REGEXEXTRACT(B3, ""^\S*\s+(\S+)"")"),"Ayala")</f>
        <v>Ayala</v>
      </c>
      <c r="D3" s="17"/>
      <c r="E3" s="17" t="s">
        <v>240</v>
      </c>
      <c r="F3" s="24" t="s">
        <v>314</v>
      </c>
      <c r="G3" s="24" t="s">
        <v>315</v>
      </c>
      <c r="H3" s="17" t="b">
        <v>1</v>
      </c>
      <c r="I3" s="17" t="s">
        <v>311</v>
      </c>
      <c r="J3" s="23" t="b">
        <v>1</v>
      </c>
      <c r="K3" s="17" t="b">
        <v>1</v>
      </c>
      <c r="L3" s="18" t="b">
        <v>0</v>
      </c>
    </row>
    <row r="4">
      <c r="A4" s="17" t="s">
        <v>316</v>
      </c>
      <c r="B4" s="17" t="s">
        <v>317</v>
      </c>
      <c r="C4" s="17" t="str">
        <f>IFERROR(__xludf.DUMMYFUNCTION("REGEXEXTRACT(B4, ""^\S*\s+(\S+)"")"),"Belmar")</f>
        <v>Belmar</v>
      </c>
      <c r="D4" s="17"/>
      <c r="E4" s="17" t="s">
        <v>240</v>
      </c>
      <c r="F4" s="24" t="s">
        <v>318</v>
      </c>
      <c r="G4" s="24" t="s">
        <v>319</v>
      </c>
      <c r="H4" s="17" t="b">
        <v>1</v>
      </c>
      <c r="I4" s="17" t="s">
        <v>311</v>
      </c>
      <c r="J4" s="23" t="b">
        <v>1</v>
      </c>
      <c r="K4" s="18" t="b">
        <v>0</v>
      </c>
      <c r="L4" s="18" t="b">
        <v>0</v>
      </c>
    </row>
    <row r="5">
      <c r="A5" s="17" t="s">
        <v>285</v>
      </c>
      <c r="B5" s="17" t="s">
        <v>320</v>
      </c>
      <c r="C5" s="17" t="str">
        <f>IFERROR(__xludf.DUMMYFUNCTION("REGEXEXTRACT(B5, ""^\S*\s+(\S+)"")"),"Osorio")</f>
        <v>Osorio</v>
      </c>
      <c r="D5" s="17"/>
      <c r="E5" s="17" t="s">
        <v>240</v>
      </c>
      <c r="F5" s="17" t="s">
        <v>286</v>
      </c>
      <c r="G5" s="17" t="s">
        <v>13</v>
      </c>
      <c r="H5" s="17" t="b">
        <v>1</v>
      </c>
      <c r="I5" s="17" t="s">
        <v>311</v>
      </c>
      <c r="J5" s="23" t="b">
        <v>1</v>
      </c>
      <c r="K5" s="17" t="b">
        <v>1</v>
      </c>
      <c r="L5" s="18" t="b">
        <v>0</v>
      </c>
    </row>
    <row r="6">
      <c r="A6" s="17" t="s">
        <v>246</v>
      </c>
      <c r="B6" s="17" t="s">
        <v>321</v>
      </c>
      <c r="C6" s="17" t="str">
        <f>IFERROR(__xludf.DUMMYFUNCTION("REGEXEXTRACT(B6, ""^\S*\s+(\S+)"")"),"Betancourt")</f>
        <v>Betancourt</v>
      </c>
      <c r="D6" s="17"/>
      <c r="E6" s="17" t="s">
        <v>248</v>
      </c>
      <c r="F6" s="17" t="s">
        <v>247</v>
      </c>
      <c r="G6" s="17" t="s">
        <v>322</v>
      </c>
      <c r="H6" s="17" t="b">
        <v>1</v>
      </c>
      <c r="I6" s="17" t="s">
        <v>311</v>
      </c>
      <c r="J6" s="23" t="b">
        <v>1</v>
      </c>
      <c r="K6" s="18" t="b">
        <v>0</v>
      </c>
      <c r="L6" s="18" t="b">
        <v>0</v>
      </c>
    </row>
    <row r="7">
      <c r="A7" s="17" t="s">
        <v>250</v>
      </c>
      <c r="B7" s="17" t="s">
        <v>323</v>
      </c>
      <c r="C7" s="17" t="str">
        <f>IFERROR(__xludf.DUMMYFUNCTION("REGEXEXTRACT(B7, ""^\S*\s+(\S+)"")"),"Herrera")</f>
        <v>Herrera</v>
      </c>
      <c r="D7" s="17"/>
      <c r="E7" s="17" t="s">
        <v>248</v>
      </c>
      <c r="F7" s="17" t="s">
        <v>324</v>
      </c>
      <c r="G7" s="17" t="s">
        <v>13</v>
      </c>
      <c r="H7" s="17" t="b">
        <v>1</v>
      </c>
      <c r="I7" s="17" t="s">
        <v>311</v>
      </c>
      <c r="J7" s="23" t="b">
        <v>1</v>
      </c>
      <c r="K7" s="17" t="b">
        <v>1</v>
      </c>
      <c r="L7" s="18" t="b">
        <v>0</v>
      </c>
    </row>
    <row r="8">
      <c r="A8" s="17" t="s">
        <v>260</v>
      </c>
      <c r="B8" s="17" t="s">
        <v>325</v>
      </c>
      <c r="C8" s="17" t="str">
        <f>IFERROR(__xludf.DUMMYFUNCTION("REGEXEXTRACT(B8, ""^\S*\s+(\S+)"")"),"Maldonado")</f>
        <v>Maldonado</v>
      </c>
      <c r="D8" s="17"/>
      <c r="E8" s="17" t="s">
        <v>248</v>
      </c>
      <c r="F8" s="17" t="s">
        <v>326</v>
      </c>
      <c r="G8" s="17" t="s">
        <v>13</v>
      </c>
      <c r="H8" s="17" t="b">
        <v>1</v>
      </c>
      <c r="I8" s="17" t="s">
        <v>311</v>
      </c>
      <c r="J8" s="23" t="b">
        <v>1</v>
      </c>
      <c r="K8" s="17" t="b">
        <v>1</v>
      </c>
      <c r="L8" s="18" t="b">
        <v>0</v>
      </c>
    </row>
    <row r="9">
      <c r="A9" s="17" t="s">
        <v>327</v>
      </c>
      <c r="B9" s="17" t="s">
        <v>328</v>
      </c>
      <c r="C9" s="17" t="str">
        <f>IFERROR(__xludf.DUMMYFUNCTION("REGEXEXTRACT(B9, ""^\S*\s+(\S+)"")"),"Barco")</f>
        <v>Barco</v>
      </c>
      <c r="D9" s="17"/>
      <c r="E9" s="17" t="s">
        <v>329</v>
      </c>
      <c r="F9" s="17" t="s">
        <v>259</v>
      </c>
      <c r="G9" s="17" t="s">
        <v>13</v>
      </c>
      <c r="H9" s="17" t="b">
        <v>1</v>
      </c>
      <c r="I9" s="17" t="s">
        <v>311</v>
      </c>
      <c r="J9" s="23" t="b">
        <v>1</v>
      </c>
      <c r="K9" s="17" t="b">
        <v>1</v>
      </c>
      <c r="L9" s="18" t="b">
        <v>0</v>
      </c>
    </row>
    <row r="10">
      <c r="A10" s="17" t="s">
        <v>330</v>
      </c>
      <c r="B10" s="17" t="s">
        <v>331</v>
      </c>
      <c r="C10" s="17" t="str">
        <f>IFERROR(__xludf.DUMMYFUNCTION("REGEXEXTRACT(B10, ""^\S*\s+(\S+)"")"),"Arensburg")</f>
        <v>Arensburg</v>
      </c>
      <c r="D10" s="17"/>
      <c r="E10" s="17" t="s">
        <v>264</v>
      </c>
      <c r="F10" s="25" t="s">
        <v>332</v>
      </c>
      <c r="G10" s="26" t="s">
        <v>333</v>
      </c>
      <c r="H10" s="17" t="b">
        <v>1</v>
      </c>
      <c r="I10" s="17" t="s">
        <v>311</v>
      </c>
      <c r="J10" s="23" t="b">
        <v>0</v>
      </c>
      <c r="K10" s="17" t="b">
        <v>1</v>
      </c>
      <c r="L10" s="18" t="b">
        <v>0</v>
      </c>
    </row>
    <row r="11">
      <c r="A11" s="17" t="s">
        <v>334</v>
      </c>
      <c r="B11" s="17" t="s">
        <v>335</v>
      </c>
      <c r="C11" s="17" t="str">
        <f>IFERROR(__xludf.DUMMYFUNCTION("REGEXEXTRACT(B11, ""^\S*\s+(\S+)"")"),"Capella")</f>
        <v>Capella</v>
      </c>
      <c r="D11" s="17"/>
      <c r="E11" s="17" t="s">
        <v>264</v>
      </c>
      <c r="F11" s="17" t="s">
        <v>336</v>
      </c>
      <c r="G11" s="17" t="s">
        <v>315</v>
      </c>
      <c r="H11" s="17" t="b">
        <v>1</v>
      </c>
      <c r="I11" s="17" t="s">
        <v>311</v>
      </c>
      <c r="J11" s="23" t="b">
        <v>1</v>
      </c>
      <c r="K11" s="17" t="b">
        <v>1</v>
      </c>
      <c r="L11" s="18" t="b">
        <v>0</v>
      </c>
    </row>
    <row r="12">
      <c r="A12" s="17" t="s">
        <v>266</v>
      </c>
      <c r="B12" s="17" t="s">
        <v>274</v>
      </c>
      <c r="C12" s="17" t="str">
        <f>IFERROR(__xludf.DUMMYFUNCTION("REGEXEXTRACT(B12, ""^\S*\s+(\S+)"")"),"Dufey")</f>
        <v>Dufey</v>
      </c>
      <c r="D12" s="17"/>
      <c r="E12" s="17" t="s">
        <v>264</v>
      </c>
      <c r="F12" s="17" t="s">
        <v>267</v>
      </c>
      <c r="G12" s="17" t="s">
        <v>13</v>
      </c>
      <c r="H12" s="17" t="b">
        <v>1</v>
      </c>
      <c r="I12" s="17" t="s">
        <v>311</v>
      </c>
      <c r="J12" s="23" t="b">
        <v>1</v>
      </c>
      <c r="K12" s="17" t="b">
        <v>1</v>
      </c>
      <c r="L12" s="18" t="b">
        <v>0</v>
      </c>
    </row>
    <row r="13">
      <c r="A13" s="17" t="s">
        <v>330</v>
      </c>
      <c r="B13" s="17" t="s">
        <v>337</v>
      </c>
      <c r="C13" s="17" t="str">
        <f>IFERROR(__xludf.DUMMYFUNCTION("REGEXEXTRACT(B13, ""^\S*\s+(\S+)"")"),"González")</f>
        <v>González</v>
      </c>
      <c r="D13" s="17"/>
      <c r="E13" s="17" t="s">
        <v>264</v>
      </c>
      <c r="F13" s="25" t="s">
        <v>332</v>
      </c>
      <c r="G13" s="26" t="s">
        <v>333</v>
      </c>
      <c r="H13" s="17" t="b">
        <v>0</v>
      </c>
      <c r="I13" s="17" t="s">
        <v>249</v>
      </c>
      <c r="J13" s="23" t="b">
        <v>1</v>
      </c>
      <c r="K13" s="17" t="b">
        <v>1</v>
      </c>
      <c r="L13" s="18" t="b">
        <v>0</v>
      </c>
    </row>
    <row r="14">
      <c r="A14" s="17" t="s">
        <v>338</v>
      </c>
      <c r="B14" s="17" t="s">
        <v>272</v>
      </c>
      <c r="C14" s="17" t="str">
        <f>IFERROR(__xludf.DUMMYFUNCTION("REGEXEXTRACT(B14, ""^\S*\s+(\S+)"")"),"Laborda")</f>
        <v>Laborda</v>
      </c>
      <c r="D14" s="17"/>
      <c r="E14" s="17" t="s">
        <v>264</v>
      </c>
      <c r="F14" s="17" t="s">
        <v>339</v>
      </c>
      <c r="G14" s="17" t="s">
        <v>340</v>
      </c>
      <c r="H14" s="17" t="b">
        <v>1</v>
      </c>
      <c r="I14" s="17" t="s">
        <v>311</v>
      </c>
      <c r="J14" s="23" t="b">
        <v>1</v>
      </c>
      <c r="K14" s="18" t="b">
        <v>0</v>
      </c>
      <c r="L14" s="18" t="b">
        <v>0</v>
      </c>
    </row>
    <row r="15">
      <c r="A15" s="17" t="s">
        <v>271</v>
      </c>
      <c r="B15" s="17" t="s">
        <v>341</v>
      </c>
      <c r="C15" s="17" t="str">
        <f>IFERROR(__xludf.DUMMYFUNCTION("REGEXEXTRACT(B15, ""^\S*\s+(\S+)"")"),"Miguez")</f>
        <v>Miguez</v>
      </c>
      <c r="D15" s="17"/>
      <c r="E15" s="17" t="s">
        <v>264</v>
      </c>
      <c r="F15" s="17" t="s">
        <v>272</v>
      </c>
      <c r="G15" s="17" t="s">
        <v>13</v>
      </c>
      <c r="H15" s="17" t="b">
        <v>1</v>
      </c>
      <c r="I15" s="17" t="s">
        <v>311</v>
      </c>
      <c r="J15" s="23" t="b">
        <v>1</v>
      </c>
      <c r="K15" s="17" t="b">
        <v>1</v>
      </c>
      <c r="L15" s="18" t="b">
        <v>0</v>
      </c>
    </row>
    <row r="16">
      <c r="A16" s="17" t="s">
        <v>338</v>
      </c>
      <c r="B16" s="17" t="s">
        <v>341</v>
      </c>
      <c r="C16" s="17" t="str">
        <f>IFERROR(__xludf.DUMMYFUNCTION("REGEXEXTRACT(B16, ""^\S*\s+(\S+)"")"),"Miguez")</f>
        <v>Miguez</v>
      </c>
      <c r="D16" s="17"/>
      <c r="E16" s="17" t="s">
        <v>264</v>
      </c>
      <c r="F16" s="17" t="s">
        <v>339</v>
      </c>
      <c r="G16" s="17" t="s">
        <v>340</v>
      </c>
      <c r="H16" s="17" t="b">
        <v>1</v>
      </c>
      <c r="I16" s="17" t="s">
        <v>311</v>
      </c>
      <c r="J16" s="23" t="b">
        <v>1</v>
      </c>
      <c r="K16" s="18" t="b">
        <v>0</v>
      </c>
      <c r="L16" s="18" t="b">
        <v>0</v>
      </c>
      <c r="N16" s="19"/>
      <c r="O16" s="19"/>
    </row>
    <row r="17">
      <c r="A17" s="17" t="s">
        <v>342</v>
      </c>
      <c r="B17" s="17" t="s">
        <v>267</v>
      </c>
      <c r="C17" s="17" t="str">
        <f>IFERROR(__xludf.DUMMYFUNCTION("REGEXEXTRACT(B17, ""^\S*\s+(\S+)"")"),"Miranda")</f>
        <v>Miranda</v>
      </c>
      <c r="D17" s="17"/>
      <c r="E17" s="17" t="s">
        <v>264</v>
      </c>
      <c r="F17" s="17" t="s">
        <v>274</v>
      </c>
      <c r="G17" s="17" t="s">
        <v>13</v>
      </c>
      <c r="H17" s="17" t="b">
        <v>1</v>
      </c>
      <c r="I17" s="17" t="s">
        <v>311</v>
      </c>
      <c r="J17" s="23" t="b">
        <v>1</v>
      </c>
      <c r="K17" s="17" t="b">
        <v>1</v>
      </c>
      <c r="L17" s="18" t="b">
        <v>0</v>
      </c>
      <c r="M17" s="19"/>
      <c r="N17" s="24"/>
      <c r="P17" s="24"/>
      <c r="Q17" s="24"/>
    </row>
    <row r="18">
      <c r="A18" s="17" t="s">
        <v>343</v>
      </c>
      <c r="B18" s="17" t="s">
        <v>344</v>
      </c>
      <c r="C18" s="17" t="str">
        <f>IFERROR(__xludf.DUMMYFUNCTION("REGEXEXTRACT(B18, ""^\S*\s+(\S+)"")"),"Miranda")</f>
        <v>Miranda</v>
      </c>
      <c r="D18" s="17"/>
      <c r="E18" s="17" t="s">
        <v>264</v>
      </c>
      <c r="F18" s="17" t="s">
        <v>345</v>
      </c>
      <c r="G18" s="17" t="s">
        <v>315</v>
      </c>
      <c r="H18" s="17" t="b">
        <v>1</v>
      </c>
      <c r="I18" s="17" t="s">
        <v>311</v>
      </c>
      <c r="J18" s="23" t="b">
        <v>1</v>
      </c>
      <c r="K18" s="17" t="b">
        <v>1</v>
      </c>
      <c r="L18" s="18" t="b">
        <v>0</v>
      </c>
      <c r="M18" s="19"/>
      <c r="N18" s="24"/>
      <c r="O18" s="24"/>
      <c r="P18" s="24"/>
      <c r="Q18" s="24"/>
    </row>
    <row r="19">
      <c r="A19" s="17" t="s">
        <v>271</v>
      </c>
      <c r="B19" s="17" t="s">
        <v>346</v>
      </c>
      <c r="C19" s="17" t="str">
        <f>IFERROR(__xludf.DUMMYFUNCTION("REGEXEXTRACT(B19, ""^\S*\s+(\S+)"")"),"Quezada")</f>
        <v>Quezada</v>
      </c>
      <c r="D19" s="17"/>
      <c r="E19" s="17" t="s">
        <v>264</v>
      </c>
      <c r="F19" s="17" t="s">
        <v>272</v>
      </c>
      <c r="G19" s="17" t="s">
        <v>13</v>
      </c>
      <c r="H19" s="17" t="b">
        <v>1</v>
      </c>
      <c r="I19" s="17" t="s">
        <v>311</v>
      </c>
      <c r="J19" s="23" t="b">
        <v>1</v>
      </c>
      <c r="K19" s="17" t="b">
        <v>1</v>
      </c>
      <c r="L19" s="18" t="b">
        <v>0</v>
      </c>
    </row>
    <row r="20">
      <c r="A20" s="17" t="s">
        <v>347</v>
      </c>
      <c r="B20" s="17" t="s">
        <v>348</v>
      </c>
      <c r="C20" s="17" t="str">
        <f>IFERROR(__xludf.DUMMYFUNCTION("REGEXEXTRACT(B20, ""^\S*\s+(\S+)"")"),"Quezada-Scholz")</f>
        <v>Quezada-Scholz</v>
      </c>
      <c r="D20" s="17"/>
      <c r="E20" s="17" t="s">
        <v>264</v>
      </c>
      <c r="F20" s="17" t="s">
        <v>349</v>
      </c>
      <c r="G20" s="17" t="s">
        <v>350</v>
      </c>
      <c r="H20" s="17" t="b">
        <v>1</v>
      </c>
      <c r="I20" s="17" t="s">
        <v>311</v>
      </c>
      <c r="J20" s="23" t="b">
        <v>1</v>
      </c>
      <c r="K20" s="17" t="b">
        <v>1</v>
      </c>
      <c r="L20" s="18" t="b">
        <v>0</v>
      </c>
    </row>
    <row r="21">
      <c r="A21" s="17" t="s">
        <v>351</v>
      </c>
      <c r="B21" s="17" t="s">
        <v>348</v>
      </c>
      <c r="C21" s="17" t="str">
        <f>IFERROR(__xludf.DUMMYFUNCTION("REGEXEXTRACT(B21, ""^\S*\s+(\S+)"")"),"Quezada-Scholz")</f>
        <v>Quezada-Scholz</v>
      </c>
      <c r="D21" s="17"/>
      <c r="E21" s="17" t="s">
        <v>264</v>
      </c>
      <c r="F21" s="27" t="s">
        <v>352</v>
      </c>
      <c r="G21" s="27" t="s">
        <v>353</v>
      </c>
      <c r="H21" s="17" t="b">
        <v>1</v>
      </c>
      <c r="I21" s="17" t="s">
        <v>311</v>
      </c>
      <c r="J21" s="23" t="b">
        <v>1</v>
      </c>
      <c r="K21" s="17" t="b">
        <v>1</v>
      </c>
      <c r="L21" s="18" t="b">
        <v>0</v>
      </c>
    </row>
    <row r="22">
      <c r="A22" s="17" t="s">
        <v>338</v>
      </c>
      <c r="B22" s="17" t="s">
        <v>354</v>
      </c>
      <c r="C22" s="17" t="str">
        <f>IFERROR(__xludf.DUMMYFUNCTION("REGEXEXTRACT(B22, ""^\S*\s+(\S+)"")"),"Quezada,")</f>
        <v>Quezada,</v>
      </c>
      <c r="D22" s="17"/>
      <c r="E22" s="17" t="s">
        <v>264</v>
      </c>
      <c r="F22" s="17" t="s">
        <v>339</v>
      </c>
      <c r="G22" s="17" t="s">
        <v>340</v>
      </c>
      <c r="H22" s="17" t="b">
        <v>1</v>
      </c>
      <c r="I22" s="17" t="s">
        <v>311</v>
      </c>
      <c r="J22" s="23" t="b">
        <v>1</v>
      </c>
      <c r="K22" s="18" t="b">
        <v>0</v>
      </c>
      <c r="L22" s="18" t="b">
        <v>0</v>
      </c>
    </row>
    <row r="23">
      <c r="A23" s="17" t="s">
        <v>271</v>
      </c>
      <c r="B23" s="17" t="s">
        <v>355</v>
      </c>
      <c r="C23" s="17" t="str">
        <f>IFERROR(__xludf.DUMMYFUNCTION("REGEXEXTRACT(B23, ""^\S*\s+(\S+)"")"),"Quintana")</f>
        <v>Quintana</v>
      </c>
      <c r="D23" s="17"/>
      <c r="E23" s="17" t="s">
        <v>264</v>
      </c>
      <c r="F23" s="17" t="s">
        <v>272</v>
      </c>
      <c r="G23" s="17" t="s">
        <v>13</v>
      </c>
      <c r="H23" s="17" t="b">
        <v>0</v>
      </c>
      <c r="I23" s="17"/>
      <c r="J23" s="23" t="b">
        <v>1</v>
      </c>
      <c r="K23" s="17" t="b">
        <v>1</v>
      </c>
      <c r="L23" s="18" t="b">
        <v>0</v>
      </c>
    </row>
    <row r="24">
      <c r="A24" s="17" t="s">
        <v>356</v>
      </c>
      <c r="B24" s="17" t="s">
        <v>357</v>
      </c>
      <c r="C24" s="17" t="str">
        <f>IFERROR(__xludf.DUMMYFUNCTION("REGEXEXTRACT(B24, ""^\S*\s+(\S+)"")"),"Castillo")</f>
        <v>Castillo</v>
      </c>
      <c r="D24" s="17"/>
      <c r="E24" s="17" t="s">
        <v>281</v>
      </c>
      <c r="F24" s="17" t="s">
        <v>358</v>
      </c>
      <c r="G24" s="17" t="s">
        <v>359</v>
      </c>
      <c r="H24" s="17" t="b">
        <v>1</v>
      </c>
      <c r="I24" s="17" t="s">
        <v>311</v>
      </c>
      <c r="J24" s="23" t="b">
        <v>1</v>
      </c>
      <c r="K24" s="18" t="b">
        <v>0</v>
      </c>
      <c r="L24" s="18" t="b">
        <v>0</v>
      </c>
    </row>
    <row r="25">
      <c r="A25" s="17" t="s">
        <v>282</v>
      </c>
      <c r="B25" s="17" t="s">
        <v>360</v>
      </c>
      <c r="C25" s="17" t="str">
        <f>IFERROR(__xludf.DUMMYFUNCTION("REGEXEXTRACT(B25, ""^\S*\s+(\S+)"")"),"Palma")</f>
        <v>Palma</v>
      </c>
      <c r="D25" s="17"/>
      <c r="E25" s="17" t="s">
        <v>281</v>
      </c>
      <c r="F25" s="17" t="s">
        <v>283</v>
      </c>
      <c r="G25" s="17" t="s">
        <v>13</v>
      </c>
      <c r="H25" s="17" t="b">
        <v>1</v>
      </c>
      <c r="I25" s="17" t="s">
        <v>311</v>
      </c>
      <c r="J25" s="23" t="b">
        <v>1</v>
      </c>
      <c r="K25" s="17" t="b">
        <v>1</v>
      </c>
      <c r="L25" s="18" t="b">
        <v>0</v>
      </c>
    </row>
    <row r="26">
      <c r="A26" s="17" t="s">
        <v>361</v>
      </c>
      <c r="B26" s="17" t="s">
        <v>360</v>
      </c>
      <c r="C26" s="17" t="str">
        <f>IFERROR(__xludf.DUMMYFUNCTION("REGEXEXTRACT(B26, ""^\S*\s+(\S+)"")"),"Palma")</f>
        <v>Palma</v>
      </c>
      <c r="D26" s="17"/>
      <c r="E26" s="17" t="s">
        <v>281</v>
      </c>
      <c r="F26" s="17" t="s">
        <v>362</v>
      </c>
      <c r="G26" s="17" t="s">
        <v>363</v>
      </c>
      <c r="H26" s="17" t="b">
        <v>1</v>
      </c>
      <c r="I26" s="17" t="s">
        <v>311</v>
      </c>
      <c r="J26" s="23" t="b">
        <v>1</v>
      </c>
      <c r="K26" s="18" t="b">
        <v>0</v>
      </c>
      <c r="L26" s="18" t="b">
        <v>0</v>
      </c>
    </row>
    <row r="27">
      <c r="A27" s="17" t="s">
        <v>294</v>
      </c>
      <c r="B27" s="17" t="s">
        <v>364</v>
      </c>
      <c r="C27" s="17" t="str">
        <f>IFERROR(__xludf.DUMMYFUNCTION("REGEXEXTRACT(B27, ""^\S*\s+(\S+)"")"),"Campillo")</f>
        <v>Campillo</v>
      </c>
      <c r="D27" s="17"/>
      <c r="E27" s="17" t="s">
        <v>290</v>
      </c>
      <c r="F27" s="17" t="s">
        <v>295</v>
      </c>
      <c r="G27" s="17" t="s">
        <v>13</v>
      </c>
      <c r="H27" s="17" t="b">
        <v>1</v>
      </c>
      <c r="I27" s="17" t="s">
        <v>311</v>
      </c>
      <c r="J27" s="23" t="b">
        <v>1</v>
      </c>
      <c r="K27" s="17" t="b">
        <v>1</v>
      </c>
      <c r="L27" s="18" t="b">
        <v>0</v>
      </c>
    </row>
    <row r="28">
      <c r="A28" s="17" t="s">
        <v>304</v>
      </c>
      <c r="B28" s="17" t="s">
        <v>289</v>
      </c>
      <c r="C28" s="17" t="str">
        <f>IFERROR(__xludf.DUMMYFUNCTION("REGEXEXTRACT(B28, ""^\S*\s+(\S+)"")"),"Durán")</f>
        <v>Durán</v>
      </c>
      <c r="D28" s="17"/>
      <c r="E28" s="17" t="s">
        <v>290</v>
      </c>
      <c r="F28" s="17" t="s">
        <v>305</v>
      </c>
      <c r="G28" s="17" t="s">
        <v>13</v>
      </c>
      <c r="H28" s="17" t="b">
        <v>1</v>
      </c>
      <c r="I28" s="17" t="s">
        <v>311</v>
      </c>
      <c r="J28" s="23" t="b">
        <v>1</v>
      </c>
      <c r="K28" s="17" t="b">
        <v>1</v>
      </c>
      <c r="L28" s="18" t="b">
        <v>0</v>
      </c>
    </row>
    <row r="29">
      <c r="A29" s="27" t="s">
        <v>262</v>
      </c>
      <c r="B29" s="17" t="s">
        <v>365</v>
      </c>
      <c r="C29" s="17" t="str">
        <f>IFERROR(__xludf.DUMMYFUNCTION("REGEXEXTRACT(B29, ""^\S*\s+(\S+)"")"),"Galaz")</f>
        <v>Galaz</v>
      </c>
      <c r="D29" s="17"/>
      <c r="E29" s="17" t="s">
        <v>290</v>
      </c>
      <c r="F29" s="25" t="s">
        <v>366</v>
      </c>
      <c r="G29" s="17" t="s">
        <v>13</v>
      </c>
      <c r="H29" s="17" t="b">
        <v>1</v>
      </c>
      <c r="I29" s="17" t="s">
        <v>311</v>
      </c>
      <c r="J29" s="23" t="b">
        <v>1</v>
      </c>
      <c r="K29" s="17" t="b">
        <v>1</v>
      </c>
      <c r="L29" s="18" t="b">
        <v>0</v>
      </c>
    </row>
    <row r="30">
      <c r="A30" s="26" t="s">
        <v>367</v>
      </c>
      <c r="B30" s="17" t="s">
        <v>365</v>
      </c>
      <c r="C30" s="17" t="str">
        <f>IFERROR(__xludf.DUMMYFUNCTION("REGEXEXTRACT(B30, ""^\S*\s+(\S+)"")"),"Galaz")</f>
        <v>Galaz</v>
      </c>
      <c r="D30" s="17"/>
      <c r="E30" s="17" t="s">
        <v>290</v>
      </c>
      <c r="F30" s="26" t="s">
        <v>368</v>
      </c>
      <c r="G30" s="17" t="s">
        <v>369</v>
      </c>
      <c r="H30" s="17" t="b">
        <v>1</v>
      </c>
      <c r="I30" s="17" t="s">
        <v>311</v>
      </c>
      <c r="J30" s="23" t="b">
        <v>1</v>
      </c>
      <c r="K30" s="17" t="b">
        <v>1</v>
      </c>
      <c r="L30" s="18" t="b">
        <v>0</v>
      </c>
    </row>
    <row r="31">
      <c r="A31" s="26" t="s">
        <v>370</v>
      </c>
      <c r="B31" s="17" t="s">
        <v>365</v>
      </c>
      <c r="C31" s="17" t="str">
        <f>IFERROR(__xludf.DUMMYFUNCTION("REGEXEXTRACT(B31, ""^\S*\s+(\S+)"")"),"Galaz")</f>
        <v>Galaz</v>
      </c>
      <c r="D31" s="17"/>
      <c r="E31" s="17" t="s">
        <v>290</v>
      </c>
      <c r="F31" s="26" t="s">
        <v>371</v>
      </c>
      <c r="G31" s="17" t="s">
        <v>353</v>
      </c>
      <c r="H31" s="17" t="b">
        <v>1</v>
      </c>
      <c r="I31" s="17" t="s">
        <v>311</v>
      </c>
      <c r="J31" s="23" t="b">
        <v>1</v>
      </c>
      <c r="K31" s="17" t="b">
        <v>1</v>
      </c>
      <c r="L31" s="18" t="b">
        <v>0</v>
      </c>
    </row>
    <row r="32">
      <c r="A32" s="17" t="s">
        <v>302</v>
      </c>
      <c r="B32" s="17" t="s">
        <v>372</v>
      </c>
      <c r="C32" s="17" t="str">
        <f>IFERROR(__xludf.DUMMYFUNCTION("REGEXEXTRACT(B32, ""^\S*\s+(\S+)"")"),"Lozano")</f>
        <v>Lozano</v>
      </c>
      <c r="D32" s="17"/>
      <c r="E32" s="17" t="s">
        <v>290</v>
      </c>
      <c r="F32" s="17" t="s">
        <v>303</v>
      </c>
      <c r="G32" s="17" t="s">
        <v>13</v>
      </c>
      <c r="H32" s="17" t="b">
        <v>1</v>
      </c>
      <c r="I32" s="17" t="s">
        <v>311</v>
      </c>
      <c r="J32" s="23" t="b">
        <v>1</v>
      </c>
      <c r="K32" s="17" t="b">
        <v>1</v>
      </c>
      <c r="L32" s="28" t="b">
        <v>0</v>
      </c>
    </row>
    <row r="33">
      <c r="A33" s="17" t="s">
        <v>373</v>
      </c>
      <c r="B33" s="17" t="s">
        <v>374</v>
      </c>
      <c r="C33" s="17" t="str">
        <f>IFERROR(__xludf.DUMMYFUNCTION("REGEXEXTRACT(B33, ""^\S*\s+(\S+)"")"),"Madrigal")</f>
        <v>Madrigal</v>
      </c>
      <c r="D33" s="17"/>
      <c r="E33" s="17" t="s">
        <v>290</v>
      </c>
      <c r="F33" s="17" t="s">
        <v>375</v>
      </c>
      <c r="G33" s="17" t="s">
        <v>376</v>
      </c>
      <c r="H33" s="17" t="b">
        <v>1</v>
      </c>
      <c r="I33" s="17" t="s">
        <v>311</v>
      </c>
      <c r="J33" s="23" t="b">
        <v>1</v>
      </c>
      <c r="K33" s="17" t="b">
        <v>0</v>
      </c>
      <c r="L33" s="28" t="b">
        <v>0</v>
      </c>
    </row>
    <row r="34">
      <c r="A34" s="17" t="s">
        <v>296</v>
      </c>
      <c r="B34" s="17" t="s">
        <v>292</v>
      </c>
      <c r="C34" s="17" t="str">
        <f>IFERROR(__xludf.DUMMYFUNCTION("REGEXEXTRACT(B34, ""^\S*\s+(\S+)"")"),"Marambio")</f>
        <v>Marambio</v>
      </c>
      <c r="D34" s="17"/>
      <c r="E34" s="17" t="s">
        <v>290</v>
      </c>
      <c r="F34" s="17" t="s">
        <v>297</v>
      </c>
      <c r="G34" s="17" t="s">
        <v>13</v>
      </c>
      <c r="H34" s="17" t="b">
        <v>1</v>
      </c>
      <c r="I34" s="17" t="s">
        <v>311</v>
      </c>
      <c r="J34" s="23" t="b">
        <v>1</v>
      </c>
      <c r="K34" s="29" t="b">
        <v>1</v>
      </c>
      <c r="L34" s="28" t="b">
        <v>0</v>
      </c>
    </row>
    <row r="35">
      <c r="A35" s="17" t="s">
        <v>377</v>
      </c>
      <c r="B35" s="17" t="s">
        <v>378</v>
      </c>
      <c r="C35" s="17" t="str">
        <f>IFERROR(__xludf.DUMMYFUNCTION("REGEXEXTRACT(B35, ""^\S*\s+(\S+)"")"),"Muñoz")</f>
        <v>Muñoz</v>
      </c>
      <c r="D35" s="17"/>
      <c r="E35" s="17" t="s">
        <v>290</v>
      </c>
      <c r="F35" s="17" t="s">
        <v>379</v>
      </c>
      <c r="G35" s="17" t="s">
        <v>333</v>
      </c>
      <c r="H35" s="17" t="b">
        <v>1</v>
      </c>
      <c r="I35" s="17" t="s">
        <v>311</v>
      </c>
      <c r="J35" s="23" t="b">
        <v>1</v>
      </c>
      <c r="K35" s="29" t="b">
        <v>1</v>
      </c>
      <c r="L35" s="18" t="b">
        <v>0</v>
      </c>
    </row>
    <row r="36">
      <c r="A36" s="17" t="s">
        <v>291</v>
      </c>
      <c r="B36" s="17" t="s">
        <v>380</v>
      </c>
      <c r="C36" s="17" t="str">
        <f>IFERROR(__xludf.DUMMYFUNCTION("REGEXEXTRACT(B36, ""^\S*\s+(\S+)"")"),"Pérez")</f>
        <v>Pérez</v>
      </c>
      <c r="D36" s="17"/>
      <c r="E36" s="17" t="s">
        <v>290</v>
      </c>
      <c r="F36" s="17" t="s">
        <v>292</v>
      </c>
      <c r="G36" s="17" t="s">
        <v>13</v>
      </c>
      <c r="H36" s="17" t="b">
        <v>1</v>
      </c>
      <c r="I36" s="17" t="s">
        <v>311</v>
      </c>
      <c r="J36" s="23" t="b">
        <v>1</v>
      </c>
      <c r="K36" s="29" t="b">
        <v>1</v>
      </c>
      <c r="L36" s="18" t="b">
        <v>0</v>
      </c>
    </row>
    <row r="37">
      <c r="A37" s="17" t="s">
        <v>238</v>
      </c>
      <c r="B37" s="17" t="s">
        <v>381</v>
      </c>
      <c r="C37" s="17" t="str">
        <f>IFERROR(__xludf.DUMMYFUNCTION("REGEXEXTRACT(B37, ""^\S*\s+(\S+)"")"),"Razeto")</f>
        <v>Razeto</v>
      </c>
      <c r="D37" s="17"/>
      <c r="E37" s="17" t="s">
        <v>240</v>
      </c>
      <c r="F37" s="17" t="s">
        <v>239</v>
      </c>
      <c r="G37" s="17" t="s">
        <v>13</v>
      </c>
      <c r="H37" s="17" t="b">
        <v>1</v>
      </c>
      <c r="I37" s="17" t="s">
        <v>311</v>
      </c>
      <c r="J37" s="23" t="b">
        <v>1</v>
      </c>
      <c r="K37" s="29" t="b">
        <v>1</v>
      </c>
      <c r="L37" s="18" t="b">
        <v>0</v>
      </c>
    </row>
    <row r="38">
      <c r="A38" s="17" t="s">
        <v>382</v>
      </c>
      <c r="B38" s="17" t="s">
        <v>381</v>
      </c>
      <c r="C38" s="17" t="str">
        <f>IFERROR(__xludf.DUMMYFUNCTION("REGEXEXTRACT(B38, ""^\S*\s+(\S+)"")"),"Razeto")</f>
        <v>Razeto</v>
      </c>
      <c r="D38" s="17"/>
      <c r="E38" s="17" t="s">
        <v>240</v>
      </c>
      <c r="F38" s="17" t="s">
        <v>383</v>
      </c>
      <c r="G38" s="17" t="s">
        <v>384</v>
      </c>
      <c r="H38" s="17" t="b">
        <v>1</v>
      </c>
      <c r="I38" s="17" t="s">
        <v>311</v>
      </c>
      <c r="J38" s="23" t="b">
        <v>1</v>
      </c>
      <c r="K38" s="17" t="b">
        <v>1</v>
      </c>
      <c r="L38" s="30" t="b">
        <v>0</v>
      </c>
    </row>
    <row r="39">
      <c r="A39" s="17" t="s">
        <v>385</v>
      </c>
      <c r="B39" s="17" t="s">
        <v>386</v>
      </c>
      <c r="C39" s="17" t="str">
        <f>IFERROR(__xludf.DUMMYFUNCTION("REGEXEXTRACT(B39, ""^\S*\s+(\S+)"")"),"Reyes")</f>
        <v>Reyes</v>
      </c>
      <c r="D39" s="17"/>
      <c r="E39" s="17" t="s">
        <v>264</v>
      </c>
      <c r="F39" s="17" t="s">
        <v>387</v>
      </c>
      <c r="G39" s="17" t="s">
        <v>388</v>
      </c>
      <c r="H39" s="17" t="b">
        <v>1</v>
      </c>
      <c r="I39" s="17" t="s">
        <v>311</v>
      </c>
      <c r="J39" s="23" t="b">
        <v>1</v>
      </c>
      <c r="K39" s="17" t="b">
        <v>1</v>
      </c>
      <c r="L39" s="18" t="b">
        <v>0</v>
      </c>
    </row>
    <row r="40">
      <c r="A40" s="17" t="s">
        <v>389</v>
      </c>
      <c r="B40" s="17" t="s">
        <v>386</v>
      </c>
      <c r="C40" s="17" t="str">
        <f>IFERROR(__xludf.DUMMYFUNCTION("REGEXEXTRACT(B40, ""^\S*\s+(\S+)"")"),"Reyes")</f>
        <v>Reyes</v>
      </c>
      <c r="D40" s="17"/>
      <c r="E40" s="17" t="s">
        <v>264</v>
      </c>
      <c r="F40" s="17" t="s">
        <v>390</v>
      </c>
      <c r="G40" s="17" t="s">
        <v>391</v>
      </c>
      <c r="H40" s="17" t="b">
        <v>1</v>
      </c>
      <c r="I40" s="17" t="s">
        <v>311</v>
      </c>
      <c r="J40" s="23" t="b">
        <v>1</v>
      </c>
      <c r="K40" s="18" t="b">
        <v>0</v>
      </c>
      <c r="L40" s="18" t="b">
        <v>0</v>
      </c>
    </row>
    <row r="41">
      <c r="A41" s="17" t="s">
        <v>392</v>
      </c>
      <c r="B41" s="17" t="s">
        <v>393</v>
      </c>
      <c r="C41" s="17" t="str">
        <f>IFERROR(__xludf.DUMMYFUNCTION("REGEXEXTRACT(B41, ""^\S*\s+(\S+)"")"),"Rosell")</f>
        <v>Rosell</v>
      </c>
      <c r="D41" s="17"/>
      <c r="E41" s="17" t="s">
        <v>290</v>
      </c>
      <c r="F41" s="17" t="s">
        <v>394</v>
      </c>
      <c r="G41" s="17" t="s">
        <v>395</v>
      </c>
      <c r="H41" s="17" t="b">
        <v>1</v>
      </c>
      <c r="I41" s="17" t="s">
        <v>311</v>
      </c>
      <c r="J41" s="23" t="b">
        <v>1</v>
      </c>
      <c r="K41" s="17" t="b">
        <v>1</v>
      </c>
      <c r="L41" s="18" t="b">
        <v>0</v>
      </c>
    </row>
    <row r="42">
      <c r="A42" s="17" t="s">
        <v>260</v>
      </c>
      <c r="B42" s="17" t="s">
        <v>396</v>
      </c>
      <c r="C42" s="17" t="str">
        <f>IFERROR(__xludf.DUMMYFUNCTION("REGEXEXTRACT(B42, ""^\S*\s+(\S+)"")"),"Sanhueza")</f>
        <v>Sanhueza</v>
      </c>
      <c r="D42" s="17"/>
      <c r="E42" s="17" t="s">
        <v>248</v>
      </c>
      <c r="F42" s="17" t="s">
        <v>326</v>
      </c>
      <c r="G42" s="17" t="s">
        <v>13</v>
      </c>
      <c r="H42" s="17" t="b">
        <v>1</v>
      </c>
      <c r="I42" s="17" t="s">
        <v>311</v>
      </c>
      <c r="J42" s="23" t="b">
        <v>1</v>
      </c>
      <c r="K42" s="17" t="b">
        <v>1</v>
      </c>
      <c r="L42" s="18" t="b">
        <v>0</v>
      </c>
    </row>
    <row r="43">
      <c r="A43" s="17" t="s">
        <v>397</v>
      </c>
      <c r="B43" s="17" t="s">
        <v>398</v>
      </c>
      <c r="C43" s="17" t="str">
        <f>IFERROR(__xludf.DUMMYFUNCTION("REGEXEXTRACT(B43, ""^\S*\s+(\S+)"")"),"sanhueza")</f>
        <v>sanhueza</v>
      </c>
      <c r="D43" s="17"/>
      <c r="E43" s="17" t="s">
        <v>248</v>
      </c>
      <c r="F43" s="17" t="s">
        <v>399</v>
      </c>
      <c r="G43" s="17" t="s">
        <v>400</v>
      </c>
      <c r="H43" s="17" t="b">
        <v>1</v>
      </c>
      <c r="I43" s="17" t="s">
        <v>311</v>
      </c>
      <c r="J43" s="23" t="b">
        <v>1</v>
      </c>
      <c r="K43" s="18" t="b">
        <v>0</v>
      </c>
      <c r="L43" s="18" t="b">
        <v>0</v>
      </c>
    </row>
    <row r="44">
      <c r="A44" s="17" t="s">
        <v>401</v>
      </c>
      <c r="B44" s="17" t="s">
        <v>402</v>
      </c>
      <c r="C44" s="17" t="str">
        <f>IFERROR(__xludf.DUMMYFUNCTION("REGEXEXTRACT(B44, ""^\S*\s+(\S+)"")"),"Sapiains")</f>
        <v>Sapiains</v>
      </c>
      <c r="D44" s="17"/>
      <c r="E44" s="17" t="s">
        <v>264</v>
      </c>
      <c r="F44" s="17" t="s">
        <v>403</v>
      </c>
      <c r="G44" s="17" t="s">
        <v>404</v>
      </c>
      <c r="H44" s="17" t="b">
        <v>1</v>
      </c>
      <c r="I44" s="17" t="s">
        <v>311</v>
      </c>
      <c r="J44" s="23" t="b">
        <v>1</v>
      </c>
      <c r="K44" s="18" t="b">
        <v>0</v>
      </c>
      <c r="L44" s="18" t="b">
        <v>0</v>
      </c>
    </row>
    <row r="45">
      <c r="A45" s="17" t="s">
        <v>405</v>
      </c>
      <c r="B45" s="17" t="s">
        <v>406</v>
      </c>
      <c r="C45" s="17" t="str">
        <f>IFERROR(__xludf.DUMMYFUNCTION("REGEXEXTRACT(B45, ""^\S*\s+(\S+)"")"),"Saracostti")</f>
        <v>Saracostti</v>
      </c>
      <c r="D45" s="17"/>
      <c r="E45" s="17" t="s">
        <v>264</v>
      </c>
      <c r="F45" s="17" t="s">
        <v>407</v>
      </c>
      <c r="G45" s="17" t="s">
        <v>408</v>
      </c>
      <c r="H45" s="17" t="b">
        <v>1</v>
      </c>
      <c r="I45" s="17" t="s">
        <v>311</v>
      </c>
      <c r="J45" s="23" t="b">
        <v>1</v>
      </c>
      <c r="K45" s="17" t="b">
        <v>1</v>
      </c>
      <c r="L45" s="18" t="b">
        <v>0</v>
      </c>
    </row>
    <row r="46">
      <c r="A46" s="17" t="s">
        <v>300</v>
      </c>
      <c r="B46" s="17" t="s">
        <v>409</v>
      </c>
      <c r="C46" s="17" t="str">
        <f>IFERROR(__xludf.DUMMYFUNCTION("REGEXEXTRACT(B46, ""^\S*\s+(\S+)"")"),"Urquieta")</f>
        <v>Urquieta</v>
      </c>
      <c r="D46" s="17"/>
      <c r="E46" s="17" t="s">
        <v>290</v>
      </c>
      <c r="F46" s="17" t="s">
        <v>301</v>
      </c>
      <c r="G46" s="17" t="s">
        <v>13</v>
      </c>
      <c r="H46" s="17" t="b">
        <v>1</v>
      </c>
      <c r="I46" s="17" t="s">
        <v>311</v>
      </c>
      <c r="J46" s="23" t="b">
        <v>1</v>
      </c>
      <c r="K46" s="17" t="b">
        <v>1</v>
      </c>
      <c r="L46" s="18" t="b">
        <v>0</v>
      </c>
    </row>
    <row r="47">
      <c r="A47" s="17" t="s">
        <v>296</v>
      </c>
      <c r="B47" s="17" t="s">
        <v>410</v>
      </c>
      <c r="C47" s="17" t="str">
        <f>IFERROR(__xludf.DUMMYFUNCTION("REGEXEXTRACT(B47, ""^\S*\s+(\S+)"")"),"Urquieta")</f>
        <v>Urquieta</v>
      </c>
      <c r="D47" s="17"/>
      <c r="E47" s="17" t="s">
        <v>290</v>
      </c>
      <c r="F47" s="17" t="s">
        <v>297</v>
      </c>
      <c r="G47" s="17" t="s">
        <v>13</v>
      </c>
      <c r="H47" s="17" t="b">
        <v>1</v>
      </c>
      <c r="I47" s="17" t="s">
        <v>311</v>
      </c>
      <c r="J47" s="23" t="b">
        <v>1</v>
      </c>
      <c r="K47" s="17" t="b">
        <v>1</v>
      </c>
      <c r="L47" s="18" t="b">
        <v>0</v>
      </c>
    </row>
    <row r="48">
      <c r="A48" s="17" t="s">
        <v>288</v>
      </c>
      <c r="B48" s="17" t="s">
        <v>305</v>
      </c>
      <c r="C48" s="17" t="str">
        <f>IFERROR(__xludf.DUMMYFUNCTION("REGEXEXTRACT(B48, ""^\S*\s+(\S+)"")"),"Vidal")</f>
        <v>Vidal</v>
      </c>
      <c r="D48" s="17"/>
      <c r="E48" s="17" t="s">
        <v>290</v>
      </c>
      <c r="F48" s="17" t="s">
        <v>289</v>
      </c>
      <c r="G48" s="17" t="s">
        <v>13</v>
      </c>
      <c r="H48" s="17" t="b">
        <v>1</v>
      </c>
      <c r="I48" s="17" t="s">
        <v>311</v>
      </c>
      <c r="J48" s="23" t="b">
        <v>1</v>
      </c>
      <c r="K48" s="17" t="b">
        <v>1</v>
      </c>
      <c r="L48" s="18" t="b">
        <v>0</v>
      </c>
    </row>
    <row r="49">
      <c r="A49" s="17" t="s">
        <v>411</v>
      </c>
      <c r="B49" s="17" t="s">
        <v>412</v>
      </c>
      <c r="C49" s="17" t="str">
        <f>IFERROR(__xludf.DUMMYFUNCTION("REGEXEXTRACT(B49, ""^\S*\s+(\S+)"")"),"Zúñiga")</f>
        <v>Zúñiga</v>
      </c>
      <c r="D49" s="17"/>
      <c r="E49" s="17" t="s">
        <v>264</v>
      </c>
      <c r="F49" s="17" t="s">
        <v>413</v>
      </c>
      <c r="G49" s="17" t="s">
        <v>414</v>
      </c>
      <c r="H49" s="17" t="b">
        <v>1</v>
      </c>
      <c r="I49" s="17" t="s">
        <v>311</v>
      </c>
      <c r="J49" s="23" t="b">
        <v>1</v>
      </c>
      <c r="K49" s="17" t="b">
        <v>1</v>
      </c>
      <c r="L49" s="18" t="b">
        <v>0</v>
      </c>
    </row>
    <row r="50">
      <c r="A50" s="17" t="s">
        <v>415</v>
      </c>
      <c r="B50" s="17" t="s">
        <v>416</v>
      </c>
      <c r="C50" s="17" t="str">
        <f>IFERROR(__xludf.DUMMYFUNCTION("REGEXEXTRACT(B50, ""^\S*\s+(\S+)"")"),"Cifuentes")</f>
        <v>Cifuentes</v>
      </c>
      <c r="D50" s="17"/>
      <c r="E50" s="17" t="s">
        <v>240</v>
      </c>
      <c r="F50" s="17" t="s">
        <v>417</v>
      </c>
      <c r="G50" s="17" t="s">
        <v>418</v>
      </c>
      <c r="H50" s="17" t="b">
        <v>1</v>
      </c>
      <c r="I50" s="17" t="s">
        <v>311</v>
      </c>
      <c r="J50" s="23" t="b">
        <v>1</v>
      </c>
      <c r="K50" s="17" t="b">
        <v>1</v>
      </c>
      <c r="L50" s="18" t="b">
        <v>0</v>
      </c>
    </row>
    <row r="51">
      <c r="J51" s="16"/>
    </row>
    <row r="52">
      <c r="E52" s="24"/>
      <c r="H52" s="24"/>
      <c r="I52" s="24"/>
      <c r="J52" s="16"/>
    </row>
    <row r="57">
      <c r="J57" s="16"/>
    </row>
    <row r="58">
      <c r="J58" s="16"/>
    </row>
    <row r="59">
      <c r="J59" s="16"/>
    </row>
    <row r="60">
      <c r="J60" s="16"/>
    </row>
    <row r="61">
      <c r="J61" s="16"/>
    </row>
    <row r="62">
      <c r="J62" s="16"/>
    </row>
    <row r="63">
      <c r="J63" s="16"/>
    </row>
    <row r="64">
      <c r="J64" s="16"/>
    </row>
    <row r="65">
      <c r="J65" s="16"/>
    </row>
    <row r="66">
      <c r="J66" s="16"/>
    </row>
    <row r="67">
      <c r="J67" s="16"/>
    </row>
    <row r="68">
      <c r="J68" s="16"/>
    </row>
    <row r="69">
      <c r="J69" s="16"/>
    </row>
    <row r="70">
      <c r="J70" s="16"/>
    </row>
    <row r="71">
      <c r="J71" s="16"/>
    </row>
    <row r="72">
      <c r="J72" s="16"/>
    </row>
    <row r="73">
      <c r="J73" s="16"/>
    </row>
    <row r="74">
      <c r="J74" s="16"/>
    </row>
    <row r="75">
      <c r="J75" s="16"/>
    </row>
    <row r="76">
      <c r="J76" s="16"/>
    </row>
    <row r="77">
      <c r="J77" s="16"/>
    </row>
    <row r="78">
      <c r="J78" s="16"/>
    </row>
    <row r="79">
      <c r="J79" s="16"/>
    </row>
    <row r="80">
      <c r="J80" s="16"/>
    </row>
    <row r="81">
      <c r="J81" s="16"/>
    </row>
    <row r="82">
      <c r="J82" s="16"/>
    </row>
    <row r="83">
      <c r="J83" s="16"/>
    </row>
    <row r="84">
      <c r="J84" s="16"/>
    </row>
    <row r="85">
      <c r="J85" s="16"/>
    </row>
    <row r="86">
      <c r="J86" s="16"/>
    </row>
    <row r="87">
      <c r="J87" s="16"/>
    </row>
    <row r="88">
      <c r="J88" s="16"/>
    </row>
    <row r="89">
      <c r="J89" s="16"/>
    </row>
    <row r="90">
      <c r="J90" s="16"/>
    </row>
    <row r="91">
      <c r="J91" s="16"/>
    </row>
    <row r="92">
      <c r="J92" s="16"/>
    </row>
    <row r="93">
      <c r="J93" s="16"/>
    </row>
    <row r="94">
      <c r="J94" s="16"/>
    </row>
    <row r="95">
      <c r="J95" s="16"/>
    </row>
    <row r="96">
      <c r="J96" s="16"/>
    </row>
    <row r="97">
      <c r="J97" s="16"/>
    </row>
    <row r="98">
      <c r="J98" s="16"/>
    </row>
    <row r="99">
      <c r="J99" s="16"/>
    </row>
    <row r="100">
      <c r="J100" s="16"/>
    </row>
    <row r="101">
      <c r="J101" s="16"/>
    </row>
    <row r="102">
      <c r="J102" s="16"/>
    </row>
    <row r="103">
      <c r="J103" s="16"/>
    </row>
    <row r="104">
      <c r="J104" s="16"/>
    </row>
    <row r="105">
      <c r="J105" s="16"/>
    </row>
    <row r="106">
      <c r="J106" s="16"/>
    </row>
    <row r="107">
      <c r="J107" s="16"/>
    </row>
    <row r="108">
      <c r="J108" s="16"/>
    </row>
    <row r="109">
      <c r="J109" s="16"/>
    </row>
    <row r="110">
      <c r="J110" s="16"/>
    </row>
    <row r="111">
      <c r="J111" s="16"/>
    </row>
    <row r="112">
      <c r="J112" s="16"/>
    </row>
    <row r="113">
      <c r="J113" s="16"/>
    </row>
    <row r="114">
      <c r="J114" s="16"/>
    </row>
    <row r="115">
      <c r="J115" s="16"/>
    </row>
    <row r="116">
      <c r="J116" s="16"/>
    </row>
    <row r="117">
      <c r="J117" s="16"/>
    </row>
    <row r="118">
      <c r="J118" s="16"/>
    </row>
    <row r="119">
      <c r="J119" s="16"/>
    </row>
    <row r="120">
      <c r="J120" s="16"/>
    </row>
    <row r="121">
      <c r="J121" s="16"/>
    </row>
    <row r="122">
      <c r="J122" s="16"/>
    </row>
    <row r="123">
      <c r="J123" s="16"/>
    </row>
    <row r="124">
      <c r="J124" s="16"/>
    </row>
    <row r="125">
      <c r="J125" s="16"/>
    </row>
    <row r="126">
      <c r="J126" s="16"/>
    </row>
    <row r="127">
      <c r="J127" s="16"/>
    </row>
    <row r="128">
      <c r="J128" s="16"/>
    </row>
    <row r="129">
      <c r="J129" s="16"/>
    </row>
    <row r="130">
      <c r="J130" s="16"/>
    </row>
    <row r="131">
      <c r="J131" s="16"/>
    </row>
    <row r="132">
      <c r="J132" s="16"/>
    </row>
    <row r="133">
      <c r="J133" s="16"/>
    </row>
    <row r="134">
      <c r="J134" s="16"/>
    </row>
    <row r="135">
      <c r="J135" s="16"/>
    </row>
    <row r="136">
      <c r="J136" s="16"/>
    </row>
    <row r="137">
      <c r="J137" s="16"/>
    </row>
    <row r="138">
      <c r="J138" s="16"/>
    </row>
    <row r="139">
      <c r="J139" s="16"/>
    </row>
    <row r="140">
      <c r="J140" s="16"/>
    </row>
    <row r="141">
      <c r="J141" s="16"/>
    </row>
    <row r="142">
      <c r="J142" s="16"/>
    </row>
    <row r="143">
      <c r="J143" s="16"/>
    </row>
    <row r="144">
      <c r="J144" s="16"/>
    </row>
    <row r="145">
      <c r="J145" s="16"/>
    </row>
    <row r="146">
      <c r="J146" s="16"/>
    </row>
    <row r="147">
      <c r="J147" s="16"/>
    </row>
    <row r="148">
      <c r="J148" s="16"/>
    </row>
    <row r="149">
      <c r="J149" s="16"/>
    </row>
    <row r="150">
      <c r="J150" s="16"/>
    </row>
    <row r="151">
      <c r="J151" s="16"/>
    </row>
    <row r="152">
      <c r="J152" s="16"/>
    </row>
    <row r="153">
      <c r="J153" s="16"/>
    </row>
    <row r="154">
      <c r="J154" s="16"/>
    </row>
    <row r="155">
      <c r="J155" s="16"/>
    </row>
    <row r="156">
      <c r="J156" s="16"/>
    </row>
    <row r="157">
      <c r="J157" s="16"/>
    </row>
    <row r="158">
      <c r="J158" s="16"/>
    </row>
    <row r="159">
      <c r="J159" s="16"/>
    </row>
    <row r="160">
      <c r="J160" s="16"/>
    </row>
    <row r="161">
      <c r="J161" s="16"/>
    </row>
    <row r="162">
      <c r="J162" s="16"/>
    </row>
    <row r="163">
      <c r="J163" s="16"/>
    </row>
    <row r="164">
      <c r="J164" s="16"/>
    </row>
    <row r="165">
      <c r="J165" s="16"/>
    </row>
    <row r="166">
      <c r="J166" s="16"/>
    </row>
    <row r="167">
      <c r="J167" s="16"/>
    </row>
    <row r="168">
      <c r="J168" s="16"/>
    </row>
    <row r="169">
      <c r="J169" s="16"/>
    </row>
    <row r="170">
      <c r="J170" s="16"/>
    </row>
    <row r="171">
      <c r="J171" s="16"/>
    </row>
    <row r="172">
      <c r="J172" s="16"/>
    </row>
    <row r="173">
      <c r="J173" s="16"/>
    </row>
    <row r="174">
      <c r="J174" s="16"/>
    </row>
    <row r="175">
      <c r="J175" s="16"/>
    </row>
    <row r="176">
      <c r="J176" s="16"/>
    </row>
    <row r="177">
      <c r="J177" s="16"/>
    </row>
    <row r="178">
      <c r="J178" s="16"/>
    </row>
    <row r="179">
      <c r="J179" s="16"/>
    </row>
    <row r="180">
      <c r="J180" s="16"/>
    </row>
    <row r="181">
      <c r="J181" s="16"/>
    </row>
    <row r="182">
      <c r="J182" s="16"/>
    </row>
    <row r="183">
      <c r="J183" s="16"/>
    </row>
    <row r="184">
      <c r="J184" s="16"/>
    </row>
    <row r="185">
      <c r="J185" s="16"/>
    </row>
    <row r="186">
      <c r="J186" s="16"/>
    </row>
    <row r="187">
      <c r="J187" s="16"/>
    </row>
    <row r="188">
      <c r="J188" s="16"/>
    </row>
    <row r="189">
      <c r="J189" s="16"/>
    </row>
    <row r="190">
      <c r="J190" s="16"/>
    </row>
    <row r="191">
      <c r="J191" s="16"/>
    </row>
    <row r="192">
      <c r="J192" s="16"/>
    </row>
    <row r="193">
      <c r="J193" s="16"/>
    </row>
    <row r="194">
      <c r="J194" s="16"/>
    </row>
    <row r="195">
      <c r="J195" s="16"/>
    </row>
    <row r="196">
      <c r="J196" s="16"/>
    </row>
    <row r="197">
      <c r="J197" s="16"/>
    </row>
    <row r="198">
      <c r="J198" s="16"/>
    </row>
    <row r="199">
      <c r="J199" s="16"/>
    </row>
    <row r="200">
      <c r="J200" s="16"/>
    </row>
    <row r="201">
      <c r="J201" s="16"/>
    </row>
    <row r="202">
      <c r="J202" s="16"/>
    </row>
    <row r="203">
      <c r="J203" s="16"/>
    </row>
    <row r="204">
      <c r="J204" s="16"/>
    </row>
    <row r="205">
      <c r="J205" s="16"/>
    </row>
    <row r="206">
      <c r="J206" s="16"/>
    </row>
    <row r="207">
      <c r="J207" s="16"/>
    </row>
    <row r="208">
      <c r="J208" s="16"/>
    </row>
    <row r="209">
      <c r="J209" s="16"/>
    </row>
    <row r="210">
      <c r="J210" s="16"/>
    </row>
    <row r="211">
      <c r="J211" s="16"/>
    </row>
    <row r="212">
      <c r="J212" s="16"/>
    </row>
    <row r="213">
      <c r="J213" s="16"/>
    </row>
    <row r="214">
      <c r="J214" s="16"/>
    </row>
    <row r="215">
      <c r="J215" s="16"/>
    </row>
    <row r="216">
      <c r="J216" s="16"/>
    </row>
    <row r="217">
      <c r="J217" s="16"/>
    </row>
    <row r="218">
      <c r="J218" s="16"/>
    </row>
    <row r="219">
      <c r="J219" s="16"/>
    </row>
    <row r="220">
      <c r="J220" s="16"/>
    </row>
    <row r="221">
      <c r="J221" s="16"/>
    </row>
    <row r="222">
      <c r="J222" s="16"/>
    </row>
    <row r="223">
      <c r="J223" s="16"/>
    </row>
    <row r="224">
      <c r="J224" s="16"/>
    </row>
    <row r="225">
      <c r="J225" s="16"/>
    </row>
    <row r="226">
      <c r="J226" s="16"/>
    </row>
    <row r="227">
      <c r="J227" s="16"/>
    </row>
    <row r="228">
      <c r="J228" s="16"/>
    </row>
    <row r="229">
      <c r="J229" s="16"/>
    </row>
    <row r="230">
      <c r="J230" s="16"/>
    </row>
    <row r="231">
      <c r="J231" s="16"/>
    </row>
    <row r="232">
      <c r="J232" s="16"/>
    </row>
    <row r="233">
      <c r="J233" s="16"/>
    </row>
    <row r="234">
      <c r="J234" s="16"/>
    </row>
    <row r="235">
      <c r="J235" s="16"/>
    </row>
    <row r="236">
      <c r="J236" s="16"/>
    </row>
    <row r="237">
      <c r="J237" s="16"/>
    </row>
    <row r="238">
      <c r="J238" s="16"/>
    </row>
    <row r="239">
      <c r="J239" s="16"/>
    </row>
    <row r="240">
      <c r="J240" s="16"/>
    </row>
    <row r="241">
      <c r="J241" s="16"/>
    </row>
    <row r="242">
      <c r="J242" s="16"/>
    </row>
    <row r="243">
      <c r="J243" s="16"/>
    </row>
    <row r="244">
      <c r="J244" s="16"/>
    </row>
    <row r="245">
      <c r="J245" s="16"/>
    </row>
    <row r="246">
      <c r="J246" s="16"/>
    </row>
    <row r="247">
      <c r="J247" s="16"/>
    </row>
    <row r="248">
      <c r="J248" s="16"/>
    </row>
    <row r="249">
      <c r="J249" s="16"/>
    </row>
    <row r="250">
      <c r="J250" s="16"/>
    </row>
    <row r="251">
      <c r="J251" s="16"/>
    </row>
    <row r="252">
      <c r="J252" s="16"/>
    </row>
    <row r="253">
      <c r="J253" s="16"/>
    </row>
    <row r="254">
      <c r="J254" s="16"/>
    </row>
    <row r="255">
      <c r="J255" s="16"/>
    </row>
    <row r="256">
      <c r="J256" s="16"/>
    </row>
    <row r="257">
      <c r="J257" s="16"/>
    </row>
    <row r="258">
      <c r="J258" s="16"/>
    </row>
    <row r="259">
      <c r="J259" s="16"/>
    </row>
    <row r="260">
      <c r="J260" s="16"/>
    </row>
    <row r="261">
      <c r="J261" s="16"/>
    </row>
    <row r="262">
      <c r="J262" s="16"/>
    </row>
    <row r="263">
      <c r="J263" s="16"/>
    </row>
    <row r="264">
      <c r="J264" s="16"/>
    </row>
    <row r="265">
      <c r="J265" s="16"/>
    </row>
    <row r="266">
      <c r="J266" s="16"/>
    </row>
    <row r="267">
      <c r="J267" s="16"/>
    </row>
    <row r="268">
      <c r="J268" s="16"/>
    </row>
    <row r="269">
      <c r="J269" s="16"/>
    </row>
    <row r="270">
      <c r="J270" s="16"/>
    </row>
    <row r="271">
      <c r="J271" s="16"/>
    </row>
    <row r="272">
      <c r="J272" s="16"/>
    </row>
    <row r="273">
      <c r="J273" s="16"/>
    </row>
    <row r="274">
      <c r="J274" s="16"/>
    </row>
    <row r="275">
      <c r="J275" s="16"/>
    </row>
    <row r="276">
      <c r="J276" s="16"/>
    </row>
    <row r="277">
      <c r="J277" s="16"/>
    </row>
    <row r="278">
      <c r="J278" s="16"/>
    </row>
    <row r="279">
      <c r="J279" s="16"/>
    </row>
    <row r="280">
      <c r="J280" s="16"/>
    </row>
    <row r="281">
      <c r="J281" s="16"/>
    </row>
    <row r="282">
      <c r="J282" s="16"/>
    </row>
    <row r="283">
      <c r="J283" s="16"/>
    </row>
    <row r="284">
      <c r="J284" s="16"/>
    </row>
    <row r="285">
      <c r="J285" s="16"/>
    </row>
    <row r="286">
      <c r="J286" s="16"/>
    </row>
    <row r="287">
      <c r="J287" s="16"/>
    </row>
    <row r="288">
      <c r="J288" s="16"/>
    </row>
    <row r="289">
      <c r="J289" s="16"/>
    </row>
    <row r="290">
      <c r="J290" s="16"/>
    </row>
    <row r="291">
      <c r="J291" s="16"/>
    </row>
    <row r="292">
      <c r="J292" s="16"/>
    </row>
    <row r="293">
      <c r="J293" s="16"/>
    </row>
    <row r="294">
      <c r="J294" s="16"/>
    </row>
    <row r="295">
      <c r="J295" s="16"/>
    </row>
    <row r="296">
      <c r="J296" s="16"/>
    </row>
    <row r="297">
      <c r="J297" s="16"/>
    </row>
    <row r="298">
      <c r="J298" s="16"/>
    </row>
    <row r="299">
      <c r="J299" s="16"/>
    </row>
    <row r="300">
      <c r="J300" s="16"/>
    </row>
    <row r="301">
      <c r="J301" s="16"/>
    </row>
    <row r="302">
      <c r="J302" s="16"/>
    </row>
    <row r="303">
      <c r="J303" s="16"/>
    </row>
    <row r="304">
      <c r="J304" s="16"/>
    </row>
    <row r="305">
      <c r="J305" s="16"/>
    </row>
    <row r="306">
      <c r="J306" s="16"/>
    </row>
    <row r="307">
      <c r="J307" s="16"/>
    </row>
    <row r="308">
      <c r="J308" s="16"/>
    </row>
    <row r="309">
      <c r="J309" s="16"/>
    </row>
    <row r="310">
      <c r="J310" s="16"/>
    </row>
    <row r="311">
      <c r="J311" s="16"/>
    </row>
    <row r="312">
      <c r="J312" s="16"/>
    </row>
    <row r="313">
      <c r="J313" s="16"/>
    </row>
    <row r="314">
      <c r="J314" s="16"/>
    </row>
    <row r="315">
      <c r="J315" s="16"/>
    </row>
    <row r="316">
      <c r="J316" s="16"/>
    </row>
    <row r="317">
      <c r="J317" s="16"/>
    </row>
    <row r="318">
      <c r="J318" s="16"/>
    </row>
    <row r="319">
      <c r="J319" s="16"/>
    </row>
    <row r="320">
      <c r="J320" s="16"/>
    </row>
    <row r="321">
      <c r="J321" s="16"/>
    </row>
    <row r="322">
      <c r="J322" s="16"/>
    </row>
    <row r="323">
      <c r="J323" s="16"/>
    </row>
    <row r="324">
      <c r="J324" s="16"/>
    </row>
    <row r="325">
      <c r="J325" s="16"/>
    </row>
    <row r="326">
      <c r="J326" s="16"/>
    </row>
    <row r="327">
      <c r="J327" s="16"/>
    </row>
    <row r="328">
      <c r="J328" s="16"/>
    </row>
    <row r="329">
      <c r="J329" s="16"/>
    </row>
    <row r="330">
      <c r="J330" s="16"/>
    </row>
    <row r="331">
      <c r="J331" s="16"/>
    </row>
    <row r="332">
      <c r="J332" s="16"/>
    </row>
    <row r="333">
      <c r="J333" s="16"/>
    </row>
    <row r="334">
      <c r="J334" s="16"/>
    </row>
    <row r="335">
      <c r="J335" s="16"/>
    </row>
    <row r="336">
      <c r="J336" s="16"/>
    </row>
    <row r="337">
      <c r="J337" s="16"/>
    </row>
    <row r="338">
      <c r="J338" s="16"/>
    </row>
    <row r="339">
      <c r="J339" s="16"/>
    </row>
    <row r="340">
      <c r="J340" s="16"/>
    </row>
    <row r="341">
      <c r="J341" s="16"/>
    </row>
    <row r="342">
      <c r="J342" s="16"/>
    </row>
    <row r="343">
      <c r="J343" s="16"/>
    </row>
    <row r="344">
      <c r="J344" s="16"/>
    </row>
    <row r="345">
      <c r="J345" s="16"/>
    </row>
    <row r="346">
      <c r="J346" s="16"/>
    </row>
    <row r="347">
      <c r="J347" s="16"/>
    </row>
    <row r="348">
      <c r="J348" s="16"/>
    </row>
    <row r="349">
      <c r="J349" s="16"/>
    </row>
    <row r="350">
      <c r="J350" s="16"/>
    </row>
    <row r="351">
      <c r="J351" s="16"/>
    </row>
    <row r="352">
      <c r="J352" s="16"/>
    </row>
    <row r="353">
      <c r="J353" s="16"/>
    </row>
    <row r="354">
      <c r="J354" s="16"/>
    </row>
    <row r="355">
      <c r="J355" s="16"/>
    </row>
    <row r="356">
      <c r="J356" s="16"/>
    </row>
    <row r="357">
      <c r="J357" s="16"/>
    </row>
    <row r="358">
      <c r="J358" s="16"/>
    </row>
    <row r="359">
      <c r="J359" s="16"/>
    </row>
    <row r="360">
      <c r="J360" s="16"/>
    </row>
    <row r="361">
      <c r="J361" s="16"/>
    </row>
    <row r="362">
      <c r="J362" s="16"/>
    </row>
    <row r="363">
      <c r="J363" s="16"/>
    </row>
    <row r="364">
      <c r="J364" s="16"/>
    </row>
    <row r="365">
      <c r="J365" s="16"/>
    </row>
    <row r="366">
      <c r="J366" s="16"/>
    </row>
    <row r="367">
      <c r="J367" s="16"/>
    </row>
    <row r="368">
      <c r="J368" s="16"/>
    </row>
    <row r="369">
      <c r="J369" s="16"/>
    </row>
    <row r="370">
      <c r="J370" s="16"/>
    </row>
    <row r="371">
      <c r="J371" s="16"/>
    </row>
    <row r="372">
      <c r="J372" s="16"/>
    </row>
    <row r="373">
      <c r="J373" s="16"/>
    </row>
    <row r="374">
      <c r="J374" s="16"/>
    </row>
    <row r="375">
      <c r="J375" s="16"/>
    </row>
    <row r="376">
      <c r="J376" s="16"/>
    </row>
    <row r="377">
      <c r="J377" s="16"/>
    </row>
    <row r="378">
      <c r="J378" s="16"/>
    </row>
    <row r="379">
      <c r="J379" s="16"/>
    </row>
    <row r="380">
      <c r="J380" s="16"/>
    </row>
    <row r="381">
      <c r="J381" s="16"/>
    </row>
    <row r="382">
      <c r="J382" s="16"/>
    </row>
    <row r="383">
      <c r="J383" s="16"/>
    </row>
    <row r="384">
      <c r="J384" s="16"/>
    </row>
    <row r="385">
      <c r="J385" s="16"/>
    </row>
    <row r="386">
      <c r="J386" s="16"/>
    </row>
    <row r="387">
      <c r="J387" s="16"/>
    </row>
    <row r="388">
      <c r="J388" s="16"/>
    </row>
    <row r="389">
      <c r="J389" s="16"/>
    </row>
    <row r="390">
      <c r="J390" s="16"/>
    </row>
    <row r="391">
      <c r="J391" s="16"/>
    </row>
    <row r="392">
      <c r="J392" s="16"/>
    </row>
    <row r="393">
      <c r="J393" s="16"/>
    </row>
    <row r="394">
      <c r="J394" s="16"/>
    </row>
    <row r="395">
      <c r="J395" s="16"/>
    </row>
    <row r="396">
      <c r="J396" s="16"/>
    </row>
    <row r="397">
      <c r="J397" s="16"/>
    </row>
    <row r="398">
      <c r="J398" s="16"/>
    </row>
    <row r="399">
      <c r="J399" s="16"/>
    </row>
    <row r="400">
      <c r="J400" s="16"/>
    </row>
    <row r="401">
      <c r="J401" s="16"/>
    </row>
    <row r="402">
      <c r="J402" s="16"/>
    </row>
    <row r="403">
      <c r="J403" s="16"/>
    </row>
    <row r="404">
      <c r="J404" s="16"/>
    </row>
    <row r="405">
      <c r="J405" s="16"/>
    </row>
    <row r="406">
      <c r="J406" s="16"/>
    </row>
    <row r="407">
      <c r="J407" s="16"/>
    </row>
    <row r="408">
      <c r="J408" s="16"/>
    </row>
    <row r="409">
      <c r="J409" s="16"/>
    </row>
    <row r="410">
      <c r="J410" s="16"/>
    </row>
    <row r="411">
      <c r="J411" s="16"/>
    </row>
    <row r="412">
      <c r="J412" s="16"/>
    </row>
    <row r="413">
      <c r="J413" s="16"/>
    </row>
    <row r="414">
      <c r="J414" s="16"/>
    </row>
    <row r="415">
      <c r="J415" s="16"/>
    </row>
    <row r="416">
      <c r="J416" s="16"/>
    </row>
    <row r="417">
      <c r="J417" s="16"/>
    </row>
    <row r="418">
      <c r="J418" s="16"/>
    </row>
    <row r="419">
      <c r="J419" s="16"/>
    </row>
    <row r="420">
      <c r="J420" s="16"/>
    </row>
    <row r="421">
      <c r="J421" s="16"/>
    </row>
    <row r="422">
      <c r="J422" s="16"/>
    </row>
    <row r="423">
      <c r="J423" s="16"/>
    </row>
    <row r="424">
      <c r="J424" s="16"/>
    </row>
    <row r="425">
      <c r="J425" s="16"/>
    </row>
    <row r="426">
      <c r="J426" s="16"/>
    </row>
    <row r="427">
      <c r="J427" s="16"/>
    </row>
    <row r="428">
      <c r="J428" s="16"/>
    </row>
    <row r="429">
      <c r="J429" s="16"/>
    </row>
    <row r="430">
      <c r="J430" s="16"/>
    </row>
    <row r="431">
      <c r="J431" s="16"/>
    </row>
    <row r="432">
      <c r="J432" s="16"/>
    </row>
    <row r="433">
      <c r="J433" s="16"/>
    </row>
    <row r="434">
      <c r="J434" s="16"/>
    </row>
    <row r="435">
      <c r="J435" s="16"/>
    </row>
    <row r="436">
      <c r="J436" s="16"/>
    </row>
    <row r="437">
      <c r="J437" s="16"/>
    </row>
    <row r="438">
      <c r="J438" s="16"/>
    </row>
    <row r="439">
      <c r="J439" s="16"/>
    </row>
    <row r="440">
      <c r="J440" s="16"/>
    </row>
    <row r="441">
      <c r="J441" s="16"/>
    </row>
    <row r="442">
      <c r="J442" s="16"/>
    </row>
    <row r="443">
      <c r="J443" s="16"/>
    </row>
    <row r="444">
      <c r="J444" s="16"/>
    </row>
    <row r="445">
      <c r="J445" s="16"/>
    </row>
    <row r="446">
      <c r="J446" s="16"/>
    </row>
    <row r="447">
      <c r="J447" s="16"/>
    </row>
    <row r="448">
      <c r="J448" s="16"/>
    </row>
    <row r="449">
      <c r="J449" s="16"/>
    </row>
    <row r="450">
      <c r="J450" s="16"/>
    </row>
    <row r="451">
      <c r="J451" s="16"/>
    </row>
    <row r="452">
      <c r="J452" s="16"/>
    </row>
    <row r="453">
      <c r="J453" s="16"/>
    </row>
    <row r="454">
      <c r="J454" s="16"/>
    </row>
    <row r="455">
      <c r="J455" s="16"/>
    </row>
    <row r="456">
      <c r="J456" s="16"/>
    </row>
    <row r="457">
      <c r="J457" s="16"/>
    </row>
    <row r="458">
      <c r="J458" s="16"/>
    </row>
    <row r="459">
      <c r="J459" s="16"/>
    </row>
    <row r="460">
      <c r="J460" s="16"/>
    </row>
    <row r="461">
      <c r="J461" s="16"/>
    </row>
    <row r="462">
      <c r="J462" s="16"/>
    </row>
    <row r="463">
      <c r="J463" s="16"/>
    </row>
    <row r="464">
      <c r="J464" s="16"/>
    </row>
    <row r="465">
      <c r="J465" s="16"/>
    </row>
    <row r="466">
      <c r="J466" s="16"/>
    </row>
    <row r="467">
      <c r="J467" s="16"/>
    </row>
    <row r="468">
      <c r="J468" s="16"/>
    </row>
    <row r="469">
      <c r="J469" s="16"/>
    </row>
    <row r="470">
      <c r="J470" s="16"/>
    </row>
    <row r="471">
      <c r="J471" s="16"/>
    </row>
    <row r="472">
      <c r="J472" s="16"/>
    </row>
    <row r="473">
      <c r="J473" s="16"/>
    </row>
    <row r="474">
      <c r="J474" s="16"/>
    </row>
    <row r="475">
      <c r="J475" s="16"/>
    </row>
    <row r="476">
      <c r="J476" s="16"/>
    </row>
    <row r="477">
      <c r="J477" s="16"/>
    </row>
    <row r="478">
      <c r="J478" s="16"/>
    </row>
    <row r="479">
      <c r="J479" s="16"/>
    </row>
    <row r="480">
      <c r="J480" s="16"/>
    </row>
    <row r="481">
      <c r="J481" s="16"/>
    </row>
    <row r="482">
      <c r="J482" s="16"/>
    </row>
    <row r="483">
      <c r="J483" s="16"/>
    </row>
    <row r="484">
      <c r="J484" s="16"/>
    </row>
    <row r="485">
      <c r="J485" s="16"/>
    </row>
    <row r="486">
      <c r="J486" s="16"/>
    </row>
    <row r="487">
      <c r="J487" s="16"/>
    </row>
    <row r="488">
      <c r="J488" s="16"/>
    </row>
    <row r="489">
      <c r="J489" s="16"/>
    </row>
    <row r="490">
      <c r="J490" s="16"/>
    </row>
    <row r="491">
      <c r="J491" s="16"/>
    </row>
    <row r="492">
      <c r="J492" s="16"/>
    </row>
    <row r="493">
      <c r="J493" s="16"/>
    </row>
    <row r="494">
      <c r="J494" s="16"/>
    </row>
    <row r="495">
      <c r="J495" s="16"/>
    </row>
    <row r="496">
      <c r="J496" s="16"/>
    </row>
    <row r="497">
      <c r="J497" s="16"/>
    </row>
    <row r="498">
      <c r="J498" s="16"/>
    </row>
    <row r="499">
      <c r="J499" s="16"/>
    </row>
    <row r="500">
      <c r="J500" s="16"/>
    </row>
    <row r="501">
      <c r="J501" s="16"/>
    </row>
    <row r="502">
      <c r="J502" s="16"/>
    </row>
    <row r="503">
      <c r="J503" s="16"/>
    </row>
    <row r="504">
      <c r="J504" s="16"/>
    </row>
    <row r="505">
      <c r="J505" s="16"/>
    </row>
    <row r="506">
      <c r="J506" s="16"/>
    </row>
    <row r="507">
      <c r="J507" s="16"/>
    </row>
    <row r="508">
      <c r="J508" s="16"/>
    </row>
    <row r="509">
      <c r="J509" s="16"/>
    </row>
    <row r="510">
      <c r="J510" s="16"/>
    </row>
    <row r="511">
      <c r="J511" s="16"/>
    </row>
    <row r="512">
      <c r="J512" s="16"/>
    </row>
    <row r="513">
      <c r="J513" s="16"/>
    </row>
    <row r="514">
      <c r="J514" s="16"/>
    </row>
    <row r="515">
      <c r="J515" s="16"/>
    </row>
    <row r="516">
      <c r="J516" s="16"/>
    </row>
    <row r="517">
      <c r="J517" s="16"/>
    </row>
    <row r="518">
      <c r="J518" s="16"/>
    </row>
    <row r="519">
      <c r="J519" s="16"/>
    </row>
    <row r="520">
      <c r="J520" s="16"/>
    </row>
    <row r="521">
      <c r="J521" s="16"/>
    </row>
    <row r="522">
      <c r="J522" s="16"/>
    </row>
    <row r="523">
      <c r="J523" s="16"/>
    </row>
    <row r="524">
      <c r="J524" s="16"/>
    </row>
    <row r="525">
      <c r="J525" s="16"/>
    </row>
    <row r="526">
      <c r="J526" s="16"/>
    </row>
    <row r="527">
      <c r="J527" s="16"/>
    </row>
    <row r="528">
      <c r="J528" s="16"/>
    </row>
    <row r="529">
      <c r="J529" s="16"/>
    </row>
    <row r="530">
      <c r="J530" s="16"/>
    </row>
    <row r="531">
      <c r="J531" s="16"/>
    </row>
    <row r="532">
      <c r="J532" s="16"/>
    </row>
    <row r="533">
      <c r="J533" s="16"/>
    </row>
    <row r="534">
      <c r="J534" s="16"/>
    </row>
    <row r="535">
      <c r="J535" s="16"/>
    </row>
    <row r="536">
      <c r="J536" s="16"/>
    </row>
    <row r="537">
      <c r="J537" s="16"/>
    </row>
    <row r="538">
      <c r="J538" s="16"/>
    </row>
    <row r="539">
      <c r="J539" s="16"/>
    </row>
    <row r="540">
      <c r="J540" s="16"/>
    </row>
    <row r="541">
      <c r="J541" s="16"/>
    </row>
    <row r="542">
      <c r="J542" s="16"/>
    </row>
    <row r="543">
      <c r="J543" s="16"/>
    </row>
    <row r="544">
      <c r="J544" s="16"/>
    </row>
    <row r="545">
      <c r="J545" s="16"/>
    </row>
    <row r="546">
      <c r="J546" s="16"/>
    </row>
    <row r="547">
      <c r="J547" s="16"/>
    </row>
    <row r="548">
      <c r="J548" s="16"/>
    </row>
    <row r="549">
      <c r="J549" s="16"/>
    </row>
    <row r="550">
      <c r="J550" s="16"/>
    </row>
    <row r="551">
      <c r="J551" s="16"/>
    </row>
    <row r="552">
      <c r="J552" s="16"/>
    </row>
    <row r="553">
      <c r="J553" s="16"/>
    </row>
    <row r="554">
      <c r="J554" s="16"/>
    </row>
    <row r="555">
      <c r="J555" s="16"/>
    </row>
    <row r="556">
      <c r="J556" s="16"/>
    </row>
    <row r="557">
      <c r="J557" s="16"/>
    </row>
    <row r="558">
      <c r="J558" s="16"/>
    </row>
    <row r="559">
      <c r="J559" s="16"/>
    </row>
    <row r="560">
      <c r="J560" s="16"/>
    </row>
    <row r="561">
      <c r="J561" s="16"/>
    </row>
    <row r="562">
      <c r="J562" s="16"/>
    </row>
    <row r="563">
      <c r="J563" s="16"/>
    </row>
    <row r="564">
      <c r="J564" s="16"/>
    </row>
    <row r="565">
      <c r="J565" s="16"/>
    </row>
    <row r="566">
      <c r="J566" s="16"/>
    </row>
    <row r="567">
      <c r="J567" s="16"/>
    </row>
    <row r="568">
      <c r="J568" s="16"/>
    </row>
    <row r="569">
      <c r="J569" s="16"/>
    </row>
    <row r="570">
      <c r="J570" s="16"/>
    </row>
    <row r="571">
      <c r="J571" s="16"/>
    </row>
    <row r="572">
      <c r="J572" s="16"/>
    </row>
    <row r="573">
      <c r="J573" s="16"/>
    </row>
    <row r="574">
      <c r="J574" s="16"/>
    </row>
    <row r="575">
      <c r="J575" s="16"/>
    </row>
    <row r="576">
      <c r="J576" s="16"/>
    </row>
    <row r="577">
      <c r="J577" s="16"/>
    </row>
    <row r="578">
      <c r="J578" s="16"/>
    </row>
    <row r="579">
      <c r="J579" s="16"/>
    </row>
    <row r="580">
      <c r="J580" s="16"/>
    </row>
    <row r="581">
      <c r="J581" s="16"/>
    </row>
    <row r="582">
      <c r="J582" s="16"/>
    </row>
    <row r="583">
      <c r="J583" s="16"/>
    </row>
    <row r="584">
      <c r="J584" s="16"/>
    </row>
    <row r="585">
      <c r="J585" s="16"/>
    </row>
    <row r="586">
      <c r="J586" s="16"/>
    </row>
    <row r="587">
      <c r="J587" s="16"/>
    </row>
    <row r="588">
      <c r="J588" s="16"/>
    </row>
    <row r="589">
      <c r="J589" s="16"/>
    </row>
    <row r="590">
      <c r="J590" s="16"/>
    </row>
    <row r="591">
      <c r="J591" s="16"/>
    </row>
    <row r="592">
      <c r="J592" s="16"/>
    </row>
    <row r="593">
      <c r="J593" s="16"/>
    </row>
    <row r="594">
      <c r="J594" s="16"/>
    </row>
    <row r="595">
      <c r="J595" s="16"/>
    </row>
    <row r="596">
      <c r="J596" s="16"/>
    </row>
    <row r="597">
      <c r="J597" s="16"/>
    </row>
    <row r="598">
      <c r="J598" s="16"/>
    </row>
    <row r="599">
      <c r="J599" s="16"/>
    </row>
    <row r="600">
      <c r="J600" s="16"/>
    </row>
    <row r="601">
      <c r="J601" s="16"/>
    </row>
    <row r="602">
      <c r="J602" s="16"/>
    </row>
    <row r="603">
      <c r="J603" s="16"/>
    </row>
    <row r="604">
      <c r="J604" s="16"/>
    </row>
    <row r="605">
      <c r="J605" s="16"/>
    </row>
    <row r="606">
      <c r="J606" s="16"/>
    </row>
    <row r="607">
      <c r="J607" s="16"/>
    </row>
    <row r="608">
      <c r="J608" s="16"/>
    </row>
    <row r="609">
      <c r="J609" s="16"/>
    </row>
    <row r="610">
      <c r="J610" s="16"/>
    </row>
    <row r="611">
      <c r="J611" s="16"/>
    </row>
    <row r="612">
      <c r="J612" s="16"/>
    </row>
    <row r="613">
      <c r="J613" s="16"/>
    </row>
    <row r="614">
      <c r="J614" s="16"/>
    </row>
    <row r="615">
      <c r="J615" s="16"/>
    </row>
    <row r="616">
      <c r="J616" s="16"/>
    </row>
    <row r="617">
      <c r="J617" s="16"/>
    </row>
    <row r="618">
      <c r="J618" s="16"/>
    </row>
    <row r="619">
      <c r="J619" s="16"/>
    </row>
    <row r="620">
      <c r="J620" s="16"/>
    </row>
    <row r="621">
      <c r="J621" s="16"/>
    </row>
    <row r="622">
      <c r="J622" s="16"/>
    </row>
    <row r="623">
      <c r="J623" s="16"/>
    </row>
    <row r="624">
      <c r="J624" s="16"/>
    </row>
    <row r="625">
      <c r="J625" s="16"/>
    </row>
    <row r="626">
      <c r="J626" s="16"/>
    </row>
    <row r="627">
      <c r="J627" s="16"/>
    </row>
    <row r="628">
      <c r="J628" s="16"/>
    </row>
    <row r="629">
      <c r="J629" s="16"/>
    </row>
    <row r="630">
      <c r="J630" s="16"/>
    </row>
    <row r="631">
      <c r="J631" s="16"/>
    </row>
    <row r="632">
      <c r="J632" s="16"/>
    </row>
    <row r="633">
      <c r="J633" s="16"/>
    </row>
    <row r="634">
      <c r="J634" s="16"/>
    </row>
    <row r="635">
      <c r="J635" s="16"/>
    </row>
    <row r="636">
      <c r="J636" s="16"/>
    </row>
    <row r="637">
      <c r="J637" s="16"/>
    </row>
    <row r="638">
      <c r="J638" s="16"/>
    </row>
    <row r="639">
      <c r="J639" s="16"/>
    </row>
    <row r="640">
      <c r="J640" s="16"/>
    </row>
    <row r="641">
      <c r="J641" s="16"/>
    </row>
    <row r="642">
      <c r="J642" s="16"/>
    </row>
    <row r="643">
      <c r="J643" s="16"/>
    </row>
    <row r="644">
      <c r="J644" s="16"/>
    </row>
    <row r="645">
      <c r="J645" s="16"/>
    </row>
    <row r="646">
      <c r="J646" s="16"/>
    </row>
    <row r="647">
      <c r="J647" s="16"/>
    </row>
    <row r="648">
      <c r="J648" s="16"/>
    </row>
    <row r="649">
      <c r="J649" s="16"/>
    </row>
    <row r="650">
      <c r="J650" s="16"/>
    </row>
    <row r="651">
      <c r="J651" s="16"/>
    </row>
    <row r="652">
      <c r="J652" s="16"/>
    </row>
    <row r="653">
      <c r="J653" s="16"/>
    </row>
    <row r="654">
      <c r="J654" s="16"/>
    </row>
    <row r="655">
      <c r="J655" s="16"/>
    </row>
    <row r="656">
      <c r="J656" s="16"/>
    </row>
    <row r="657">
      <c r="J657" s="16"/>
    </row>
    <row r="658">
      <c r="J658" s="16"/>
    </row>
    <row r="659">
      <c r="J659" s="16"/>
    </row>
    <row r="660">
      <c r="J660" s="16"/>
    </row>
    <row r="661">
      <c r="J661" s="16"/>
    </row>
    <row r="662">
      <c r="J662" s="16"/>
    </row>
    <row r="663">
      <c r="J663" s="16"/>
    </row>
    <row r="664">
      <c r="J664" s="16"/>
    </row>
    <row r="665">
      <c r="J665" s="16"/>
    </row>
    <row r="666">
      <c r="J666" s="16"/>
    </row>
    <row r="667">
      <c r="J667" s="16"/>
    </row>
    <row r="668">
      <c r="J668" s="16"/>
    </row>
    <row r="669">
      <c r="J669" s="16"/>
    </row>
    <row r="670">
      <c r="J670" s="16"/>
    </row>
    <row r="671">
      <c r="J671" s="16"/>
    </row>
    <row r="672">
      <c r="J672" s="16"/>
    </row>
    <row r="673">
      <c r="J673" s="16"/>
    </row>
    <row r="674">
      <c r="J674" s="16"/>
    </row>
    <row r="675">
      <c r="J675" s="16"/>
    </row>
    <row r="676">
      <c r="J676" s="16"/>
    </row>
    <row r="677">
      <c r="J677" s="16"/>
    </row>
    <row r="678">
      <c r="J678" s="16"/>
    </row>
    <row r="679">
      <c r="J679" s="16"/>
    </row>
    <row r="680">
      <c r="J680" s="16"/>
    </row>
    <row r="681">
      <c r="J681" s="16"/>
    </row>
    <row r="682">
      <c r="J682" s="16"/>
    </row>
    <row r="683">
      <c r="J683" s="16"/>
    </row>
    <row r="684">
      <c r="J684" s="16"/>
    </row>
    <row r="685">
      <c r="J685" s="16"/>
    </row>
    <row r="686">
      <c r="J686" s="16"/>
    </row>
    <row r="687">
      <c r="J687" s="16"/>
    </row>
    <row r="688">
      <c r="J688" s="16"/>
    </row>
    <row r="689">
      <c r="J689" s="16"/>
    </row>
    <row r="690">
      <c r="J690" s="16"/>
    </row>
    <row r="691">
      <c r="J691" s="16"/>
    </row>
    <row r="692">
      <c r="J692" s="16"/>
    </row>
    <row r="693">
      <c r="J693" s="16"/>
    </row>
    <row r="694">
      <c r="J694" s="16"/>
    </row>
    <row r="695">
      <c r="J695" s="16"/>
    </row>
    <row r="696">
      <c r="J696" s="16"/>
    </row>
    <row r="697">
      <c r="J697" s="16"/>
    </row>
    <row r="698">
      <c r="J698" s="16"/>
    </row>
    <row r="699">
      <c r="J699" s="16"/>
    </row>
    <row r="700">
      <c r="J700" s="16"/>
    </row>
    <row r="701">
      <c r="J701" s="16"/>
    </row>
    <row r="702">
      <c r="J702" s="16"/>
    </row>
    <row r="703">
      <c r="J703" s="16"/>
    </row>
    <row r="704">
      <c r="J704" s="16"/>
    </row>
    <row r="705">
      <c r="J705" s="16"/>
    </row>
    <row r="706">
      <c r="J706" s="16"/>
    </row>
    <row r="707">
      <c r="J707" s="16"/>
    </row>
    <row r="708">
      <c r="J708" s="16"/>
    </row>
    <row r="709">
      <c r="J709" s="16"/>
    </row>
    <row r="710">
      <c r="J710" s="16"/>
    </row>
    <row r="711">
      <c r="J711" s="16"/>
    </row>
    <row r="712">
      <c r="J712" s="16"/>
    </row>
    <row r="713">
      <c r="J713" s="16"/>
    </row>
    <row r="714">
      <c r="J714" s="16"/>
    </row>
    <row r="715">
      <c r="J715" s="16"/>
    </row>
    <row r="716">
      <c r="J716" s="16"/>
    </row>
    <row r="717">
      <c r="J717" s="16"/>
    </row>
    <row r="718">
      <c r="J718" s="16"/>
    </row>
    <row r="719">
      <c r="J719" s="16"/>
    </row>
    <row r="720">
      <c r="J720" s="16"/>
    </row>
    <row r="721">
      <c r="J721" s="16"/>
    </row>
    <row r="722">
      <c r="J722" s="16"/>
    </row>
    <row r="723">
      <c r="J723" s="16"/>
    </row>
    <row r="724">
      <c r="J724" s="16"/>
    </row>
    <row r="725">
      <c r="J725" s="16"/>
    </row>
    <row r="726">
      <c r="J726" s="16"/>
    </row>
    <row r="727">
      <c r="J727" s="16"/>
    </row>
    <row r="728">
      <c r="J728" s="16"/>
    </row>
    <row r="729">
      <c r="J729" s="16"/>
    </row>
    <row r="730">
      <c r="J730" s="16"/>
    </row>
    <row r="731">
      <c r="J731" s="16"/>
    </row>
    <row r="732">
      <c r="J732" s="16"/>
    </row>
    <row r="733">
      <c r="J733" s="16"/>
    </row>
    <row r="734">
      <c r="J734" s="16"/>
    </row>
    <row r="735">
      <c r="J735" s="16"/>
    </row>
    <row r="736">
      <c r="J736" s="16"/>
    </row>
    <row r="737">
      <c r="J737" s="16"/>
    </row>
    <row r="738">
      <c r="J738" s="16"/>
    </row>
    <row r="739">
      <c r="J739" s="16"/>
    </row>
    <row r="740">
      <c r="J740" s="16"/>
    </row>
    <row r="741">
      <c r="J741" s="16"/>
    </row>
    <row r="742">
      <c r="J742" s="16"/>
    </row>
    <row r="743">
      <c r="J743" s="16"/>
    </row>
    <row r="744">
      <c r="J744" s="16"/>
    </row>
    <row r="745">
      <c r="J745" s="16"/>
    </row>
    <row r="746">
      <c r="J746" s="16"/>
    </row>
    <row r="747">
      <c r="J747" s="16"/>
    </row>
    <row r="748">
      <c r="J748" s="16"/>
    </row>
    <row r="749">
      <c r="J749" s="16"/>
    </row>
    <row r="750">
      <c r="J750" s="16"/>
    </row>
    <row r="751">
      <c r="J751" s="16"/>
    </row>
    <row r="752">
      <c r="J752" s="16"/>
    </row>
    <row r="753">
      <c r="J753" s="16"/>
    </row>
    <row r="754">
      <c r="J754" s="16"/>
    </row>
    <row r="755">
      <c r="J755" s="16"/>
    </row>
    <row r="756">
      <c r="J756" s="16"/>
    </row>
    <row r="757">
      <c r="J757" s="16"/>
    </row>
    <row r="758">
      <c r="J758" s="16"/>
    </row>
    <row r="759">
      <c r="J759" s="16"/>
    </row>
    <row r="760">
      <c r="J760" s="16"/>
    </row>
    <row r="761">
      <c r="J761" s="16"/>
    </row>
    <row r="762">
      <c r="J762" s="16"/>
    </row>
    <row r="763">
      <c r="J763" s="16"/>
    </row>
    <row r="764">
      <c r="J764" s="16"/>
    </row>
    <row r="765">
      <c r="J765" s="16"/>
    </row>
    <row r="766">
      <c r="J766" s="16"/>
    </row>
    <row r="767">
      <c r="J767" s="16"/>
    </row>
    <row r="768">
      <c r="J768" s="16"/>
    </row>
    <row r="769">
      <c r="J769" s="16"/>
    </row>
    <row r="770">
      <c r="J770" s="16"/>
    </row>
    <row r="771">
      <c r="J771" s="16"/>
    </row>
    <row r="772">
      <c r="J772" s="16"/>
    </row>
    <row r="773">
      <c r="J773" s="16"/>
    </row>
    <row r="774">
      <c r="J774" s="16"/>
    </row>
    <row r="775">
      <c r="J775" s="16"/>
    </row>
    <row r="776">
      <c r="J776" s="16"/>
    </row>
    <row r="777">
      <c r="J777" s="16"/>
    </row>
    <row r="778">
      <c r="J778" s="16"/>
    </row>
    <row r="779">
      <c r="J779" s="16"/>
    </row>
    <row r="780">
      <c r="J780" s="16"/>
    </row>
    <row r="781">
      <c r="J781" s="16"/>
    </row>
    <row r="782">
      <c r="J782" s="16"/>
    </row>
    <row r="783">
      <c r="J783" s="16"/>
    </row>
    <row r="784">
      <c r="J784" s="16"/>
    </row>
    <row r="785">
      <c r="J785" s="16"/>
    </row>
    <row r="786">
      <c r="J786" s="16"/>
    </row>
    <row r="787">
      <c r="J787" s="16"/>
    </row>
    <row r="788">
      <c r="J788" s="16"/>
    </row>
    <row r="789">
      <c r="J789" s="16"/>
    </row>
    <row r="790">
      <c r="J790" s="16"/>
    </row>
    <row r="791">
      <c r="J791" s="16"/>
    </row>
    <row r="792">
      <c r="J792" s="16"/>
    </row>
    <row r="793">
      <c r="J793" s="16"/>
    </row>
    <row r="794">
      <c r="J794" s="16"/>
    </row>
    <row r="795">
      <c r="J795" s="16"/>
    </row>
    <row r="796">
      <c r="J796" s="16"/>
    </row>
    <row r="797">
      <c r="J797" s="16"/>
    </row>
    <row r="798">
      <c r="J798" s="16"/>
    </row>
    <row r="799">
      <c r="J799" s="16"/>
    </row>
    <row r="800">
      <c r="J800" s="16"/>
    </row>
    <row r="801">
      <c r="J801" s="16"/>
    </row>
    <row r="802">
      <c r="J802" s="16"/>
    </row>
    <row r="803">
      <c r="J803" s="16"/>
    </row>
    <row r="804">
      <c r="J804" s="16"/>
    </row>
    <row r="805">
      <c r="J805" s="16"/>
    </row>
    <row r="806">
      <c r="J806" s="16"/>
    </row>
    <row r="807">
      <c r="J807" s="16"/>
    </row>
    <row r="808">
      <c r="J808" s="16"/>
    </row>
    <row r="809">
      <c r="J809" s="16"/>
    </row>
    <row r="810">
      <c r="J810" s="16"/>
    </row>
    <row r="811">
      <c r="J811" s="16"/>
    </row>
    <row r="812">
      <c r="J812" s="16"/>
    </row>
    <row r="813">
      <c r="J813" s="16"/>
    </row>
    <row r="814">
      <c r="J814" s="16"/>
    </row>
    <row r="815">
      <c r="J815" s="16"/>
    </row>
    <row r="816">
      <c r="J816" s="16"/>
    </row>
    <row r="817">
      <c r="J817" s="16"/>
    </row>
    <row r="818">
      <c r="J818" s="16"/>
    </row>
    <row r="819">
      <c r="J819" s="16"/>
    </row>
    <row r="820">
      <c r="J820" s="16"/>
    </row>
    <row r="821">
      <c r="J821" s="16"/>
    </row>
    <row r="822">
      <c r="J822" s="16"/>
    </row>
    <row r="823">
      <c r="J823" s="16"/>
    </row>
    <row r="824">
      <c r="J824" s="16"/>
    </row>
    <row r="825">
      <c r="J825" s="16"/>
    </row>
    <row r="826">
      <c r="J826" s="16"/>
    </row>
    <row r="827">
      <c r="J827" s="16"/>
    </row>
    <row r="828">
      <c r="J828" s="16"/>
    </row>
    <row r="829">
      <c r="J829" s="16"/>
    </row>
    <row r="830">
      <c r="J830" s="16"/>
    </row>
    <row r="831">
      <c r="J831" s="16"/>
    </row>
    <row r="832">
      <c r="J832" s="16"/>
    </row>
    <row r="833">
      <c r="J833" s="16"/>
    </row>
    <row r="834">
      <c r="J834" s="16"/>
    </row>
    <row r="835">
      <c r="J835" s="16"/>
    </row>
    <row r="836">
      <c r="J836" s="16"/>
    </row>
    <row r="837">
      <c r="J837" s="16"/>
    </row>
    <row r="838">
      <c r="J838" s="16"/>
    </row>
    <row r="839">
      <c r="J839" s="16"/>
    </row>
    <row r="840">
      <c r="J840" s="16"/>
    </row>
    <row r="841">
      <c r="J841" s="16"/>
    </row>
    <row r="842">
      <c r="J842" s="16"/>
    </row>
    <row r="843">
      <c r="J843" s="16"/>
    </row>
    <row r="844">
      <c r="J844" s="16"/>
    </row>
    <row r="845">
      <c r="J845" s="16"/>
    </row>
    <row r="846">
      <c r="J846" s="16"/>
    </row>
    <row r="847">
      <c r="J847" s="16"/>
    </row>
    <row r="848">
      <c r="J848" s="16"/>
    </row>
    <row r="849">
      <c r="J849" s="16"/>
    </row>
    <row r="850">
      <c r="J850" s="16"/>
    </row>
    <row r="851">
      <c r="J851" s="16"/>
    </row>
    <row r="852">
      <c r="J852" s="16"/>
    </row>
    <row r="853">
      <c r="J853" s="16"/>
    </row>
    <row r="854">
      <c r="J854" s="16"/>
    </row>
    <row r="855">
      <c r="J855" s="16"/>
    </row>
    <row r="856">
      <c r="J856" s="16"/>
    </row>
    <row r="857">
      <c r="J857" s="16"/>
    </row>
    <row r="858">
      <c r="J858" s="16"/>
    </row>
    <row r="859">
      <c r="J859" s="16"/>
    </row>
    <row r="860">
      <c r="J860" s="16"/>
    </row>
    <row r="861">
      <c r="J861" s="16"/>
    </row>
    <row r="862">
      <c r="J862" s="16"/>
    </row>
    <row r="863">
      <c r="J863" s="16"/>
    </row>
    <row r="864">
      <c r="J864" s="16"/>
    </row>
    <row r="865">
      <c r="J865" s="16"/>
    </row>
    <row r="866">
      <c r="J866" s="16"/>
    </row>
    <row r="867">
      <c r="J867" s="16"/>
    </row>
    <row r="868">
      <c r="J868" s="16"/>
    </row>
    <row r="869">
      <c r="J869" s="16"/>
    </row>
    <row r="870">
      <c r="J870" s="16"/>
    </row>
    <row r="871">
      <c r="J871" s="16"/>
    </row>
    <row r="872">
      <c r="J872" s="16"/>
    </row>
    <row r="873">
      <c r="J873" s="16"/>
    </row>
    <row r="874">
      <c r="J874" s="16"/>
    </row>
    <row r="875">
      <c r="J875" s="16"/>
    </row>
    <row r="876">
      <c r="J876" s="16"/>
    </row>
    <row r="877">
      <c r="J877" s="16"/>
    </row>
    <row r="878">
      <c r="J878" s="16"/>
    </row>
    <row r="879">
      <c r="J879" s="16"/>
    </row>
    <row r="880">
      <c r="J880" s="16"/>
    </row>
    <row r="881">
      <c r="J881" s="16"/>
    </row>
    <row r="882">
      <c r="J882" s="16"/>
    </row>
    <row r="883">
      <c r="J883" s="16"/>
    </row>
    <row r="884">
      <c r="J884" s="16"/>
    </row>
    <row r="885">
      <c r="J885" s="16"/>
    </row>
    <row r="886">
      <c r="J886" s="16"/>
    </row>
    <row r="887">
      <c r="J887" s="16"/>
    </row>
    <row r="888">
      <c r="J888" s="16"/>
    </row>
    <row r="889">
      <c r="J889" s="16"/>
    </row>
    <row r="890">
      <c r="J890" s="16"/>
    </row>
    <row r="891">
      <c r="J891" s="16"/>
    </row>
    <row r="892">
      <c r="J892" s="16"/>
    </row>
    <row r="893">
      <c r="J893" s="16"/>
    </row>
    <row r="894">
      <c r="J894" s="16"/>
    </row>
    <row r="895">
      <c r="J895" s="16"/>
    </row>
    <row r="896">
      <c r="J896" s="16"/>
    </row>
    <row r="897">
      <c r="J897" s="16"/>
    </row>
    <row r="898">
      <c r="J898" s="16"/>
    </row>
    <row r="899">
      <c r="J899" s="16"/>
    </row>
    <row r="900">
      <c r="J900" s="16"/>
    </row>
    <row r="901">
      <c r="J901" s="16"/>
    </row>
    <row r="902">
      <c r="J902" s="16"/>
    </row>
    <row r="903">
      <c r="J903" s="16"/>
    </row>
    <row r="904">
      <c r="J904" s="16"/>
    </row>
    <row r="905">
      <c r="J905" s="16"/>
    </row>
    <row r="906">
      <c r="J906" s="16"/>
    </row>
    <row r="907">
      <c r="J907" s="16"/>
    </row>
    <row r="908">
      <c r="J908" s="16"/>
    </row>
    <row r="909">
      <c r="J909" s="16"/>
    </row>
    <row r="910">
      <c r="J910" s="16"/>
    </row>
    <row r="911">
      <c r="J911" s="16"/>
    </row>
    <row r="912">
      <c r="J912" s="16"/>
    </row>
    <row r="913">
      <c r="J913" s="16"/>
    </row>
    <row r="914">
      <c r="J914" s="16"/>
    </row>
    <row r="915">
      <c r="J915" s="16"/>
    </row>
    <row r="916">
      <c r="J916" s="16"/>
    </row>
    <row r="917">
      <c r="J917" s="16"/>
    </row>
    <row r="918">
      <c r="J918" s="16"/>
    </row>
    <row r="919">
      <c r="J919" s="16"/>
    </row>
    <row r="920">
      <c r="J920" s="16"/>
    </row>
    <row r="921">
      <c r="J921" s="16"/>
    </row>
    <row r="922">
      <c r="J922" s="16"/>
    </row>
    <row r="923">
      <c r="J923" s="16"/>
    </row>
    <row r="924">
      <c r="J924" s="16"/>
    </row>
    <row r="925">
      <c r="J925" s="16"/>
    </row>
    <row r="926">
      <c r="J926" s="16"/>
    </row>
    <row r="927">
      <c r="J927" s="16"/>
    </row>
    <row r="928">
      <c r="J928" s="16"/>
    </row>
    <row r="929">
      <c r="J929" s="16"/>
    </row>
    <row r="930">
      <c r="J930" s="16"/>
    </row>
    <row r="931">
      <c r="J931" s="16"/>
    </row>
    <row r="932">
      <c r="J932" s="16"/>
    </row>
    <row r="933">
      <c r="J933" s="16"/>
    </row>
    <row r="934">
      <c r="J934" s="16"/>
    </row>
    <row r="935">
      <c r="J935" s="16"/>
    </row>
    <row r="936">
      <c r="J936" s="16"/>
    </row>
    <row r="937">
      <c r="J937" s="16"/>
    </row>
    <row r="938">
      <c r="J938" s="16"/>
    </row>
    <row r="939">
      <c r="J939" s="16"/>
    </row>
    <row r="940">
      <c r="J940" s="16"/>
    </row>
    <row r="941">
      <c r="J941" s="16"/>
    </row>
    <row r="942">
      <c r="J942" s="16"/>
    </row>
    <row r="943">
      <c r="J943" s="16"/>
    </row>
    <row r="944">
      <c r="J944" s="16"/>
    </row>
    <row r="945">
      <c r="J945" s="16"/>
    </row>
    <row r="946">
      <c r="J946" s="16"/>
    </row>
    <row r="947">
      <c r="J947" s="16"/>
    </row>
    <row r="948">
      <c r="J948" s="16"/>
    </row>
    <row r="949">
      <c r="J949" s="16"/>
    </row>
    <row r="950">
      <c r="J950" s="16"/>
    </row>
    <row r="951">
      <c r="J951" s="16"/>
    </row>
    <row r="952">
      <c r="J952" s="16"/>
    </row>
    <row r="953">
      <c r="J953" s="16"/>
    </row>
    <row r="954">
      <c r="J954" s="16"/>
    </row>
    <row r="955">
      <c r="J955" s="16"/>
    </row>
    <row r="956">
      <c r="J956" s="16"/>
    </row>
    <row r="957">
      <c r="J957" s="16"/>
    </row>
    <row r="958">
      <c r="J958" s="16"/>
    </row>
    <row r="959">
      <c r="J959" s="16"/>
    </row>
    <row r="960">
      <c r="J960" s="16"/>
    </row>
    <row r="961">
      <c r="J961" s="16"/>
    </row>
    <row r="962">
      <c r="J962" s="16"/>
    </row>
    <row r="963">
      <c r="J963" s="16"/>
    </row>
    <row r="964">
      <c r="J964" s="16"/>
    </row>
    <row r="965">
      <c r="J965" s="16"/>
    </row>
    <row r="966">
      <c r="J966" s="16"/>
    </row>
    <row r="967">
      <c r="J967" s="16"/>
    </row>
    <row r="968">
      <c r="J968" s="16"/>
    </row>
    <row r="969">
      <c r="J969" s="16"/>
    </row>
    <row r="970">
      <c r="J970" s="16"/>
    </row>
    <row r="971">
      <c r="J971" s="16"/>
    </row>
    <row r="972">
      <c r="J972" s="16"/>
    </row>
    <row r="973">
      <c r="J973" s="16"/>
    </row>
    <row r="974">
      <c r="J974" s="16"/>
    </row>
    <row r="975">
      <c r="J975" s="16"/>
    </row>
    <row r="976">
      <c r="J976" s="16"/>
    </row>
    <row r="977">
      <c r="J977" s="16"/>
    </row>
    <row r="978">
      <c r="J978" s="16"/>
    </row>
    <row r="979">
      <c r="J979" s="16"/>
    </row>
    <row r="980">
      <c r="J980" s="16"/>
    </row>
    <row r="981">
      <c r="J981" s="16"/>
    </row>
    <row r="982">
      <c r="J982" s="16"/>
    </row>
    <row r="983">
      <c r="J983" s="16"/>
    </row>
    <row r="984">
      <c r="J984" s="16"/>
    </row>
    <row r="985">
      <c r="J985" s="16"/>
    </row>
    <row r="986">
      <c r="J986" s="16"/>
    </row>
    <row r="987">
      <c r="J987" s="16"/>
    </row>
    <row r="988">
      <c r="J988" s="16"/>
    </row>
  </sheetData>
  <autoFilter ref="$A$1:$AD$36">
    <sortState ref="A1:AD36">
      <sortCondition ref="E1:E36"/>
      <sortCondition ref="C1:C36"/>
    </sortState>
  </autoFilter>
  <dataValidations>
    <dataValidation type="list" allowBlank="1" showErrorMessage="1" sqref="E2:E8 E10:E50">
      <formula1>"Antropología,Educación,Psicología,Sociología,Trabajo social"</formula1>
    </dataValidation>
    <dataValidation type="list" allowBlank="1" showErrorMessage="1" sqref="I2:I50">
      <formula1>"Solicitada,Enviada,No aplica"</formula1>
    </dataValidation>
    <dataValidation type="list" allowBlank="1" showErrorMessage="1" sqref="E9">
      <formula1>"Antropología,Educación,Psicología,Sociología,Trabajo social,Investigador/a Postdoctoral"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53.25" customHeight="1">
      <c r="A1" s="31" t="s">
        <v>419</v>
      </c>
      <c r="B1" s="31" t="s">
        <v>420</v>
      </c>
      <c r="C1" s="31" t="s">
        <v>421</v>
      </c>
      <c r="D1" s="31" t="s">
        <v>422</v>
      </c>
      <c r="E1" s="31" t="s">
        <v>423</v>
      </c>
      <c r="F1" s="31" t="s">
        <v>424</v>
      </c>
      <c r="G1" s="31" t="s">
        <v>425</v>
      </c>
      <c r="H1" s="31" t="s">
        <v>426</v>
      </c>
      <c r="I1" s="31" t="s">
        <v>427</v>
      </c>
      <c r="J1" s="31" t="s">
        <v>428</v>
      </c>
      <c r="K1" s="31" t="s">
        <v>426</v>
      </c>
      <c r="L1" s="31" t="s">
        <v>429</v>
      </c>
      <c r="M1" s="31" t="s">
        <v>430</v>
      </c>
      <c r="N1" s="31" t="s">
        <v>427</v>
      </c>
      <c r="O1" s="31" t="s">
        <v>431</v>
      </c>
      <c r="P1" s="31" t="s">
        <v>432</v>
      </c>
      <c r="Q1" s="31" t="s">
        <v>433</v>
      </c>
      <c r="R1" s="31" t="s">
        <v>434</v>
      </c>
      <c r="S1" s="31" t="s">
        <v>435</v>
      </c>
      <c r="T1" s="31" t="s">
        <v>436</v>
      </c>
      <c r="U1" s="31" t="s">
        <v>437</v>
      </c>
      <c r="V1" s="31" t="s">
        <v>438</v>
      </c>
      <c r="W1" s="31" t="s">
        <v>439</v>
      </c>
      <c r="X1" s="31" t="s">
        <v>438</v>
      </c>
      <c r="Y1" s="31" t="s">
        <v>439</v>
      </c>
      <c r="Z1" s="31" t="s">
        <v>440</v>
      </c>
      <c r="AA1" s="31" t="s">
        <v>438</v>
      </c>
      <c r="AB1" s="31" t="s">
        <v>439</v>
      </c>
      <c r="AC1" s="31" t="s">
        <v>440</v>
      </c>
      <c r="AD1" s="31" t="s">
        <v>441</v>
      </c>
      <c r="AE1" s="31" t="s">
        <v>438</v>
      </c>
      <c r="AF1" s="31" t="s">
        <v>439</v>
      </c>
      <c r="AG1" s="31" t="s">
        <v>440</v>
      </c>
      <c r="AH1" s="31" t="s">
        <v>441</v>
      </c>
      <c r="AI1" s="31" t="s">
        <v>442</v>
      </c>
      <c r="AJ1" s="31" t="s">
        <v>443</v>
      </c>
      <c r="AK1" s="31" t="s">
        <v>444</v>
      </c>
      <c r="AL1" s="31" t="s">
        <v>445</v>
      </c>
      <c r="AM1" s="31" t="s">
        <v>446</v>
      </c>
      <c r="AN1" s="31" t="s">
        <v>447</v>
      </c>
      <c r="AO1" s="31" t="s">
        <v>448</v>
      </c>
      <c r="AP1" s="31" t="s">
        <v>449</v>
      </c>
      <c r="AQ1" s="31" t="s">
        <v>450</v>
      </c>
      <c r="AR1" s="31" t="s">
        <v>451</v>
      </c>
      <c r="AS1" s="31" t="s">
        <v>452</v>
      </c>
      <c r="AT1" s="31" t="s">
        <v>431</v>
      </c>
      <c r="AU1" s="31" t="s">
        <v>432</v>
      </c>
      <c r="AV1" s="31" t="s">
        <v>444</v>
      </c>
      <c r="AW1" s="31" t="s">
        <v>227</v>
      </c>
    </row>
    <row r="2">
      <c r="A2" s="19" t="str">
        <f t="shared" ref="A2:A55" si="1">IF(ISBLANK(AK2),AV2,AK2)</f>
        <v>Fondecyt Regular</v>
      </c>
      <c r="B2" s="32">
        <v>45792.725430300925</v>
      </c>
      <c r="C2" s="19" t="s">
        <v>292</v>
      </c>
      <c r="D2" s="19" t="s">
        <v>453</v>
      </c>
      <c r="E2" s="19"/>
      <c r="F2" s="19" t="s">
        <v>14</v>
      </c>
      <c r="G2" s="19" t="s">
        <v>290</v>
      </c>
      <c r="H2" s="19" t="s">
        <v>14</v>
      </c>
      <c r="I2" s="19"/>
      <c r="J2" s="19"/>
      <c r="K2" s="19"/>
      <c r="L2" s="19"/>
      <c r="M2" s="19"/>
      <c r="N2" s="19"/>
      <c r="O2" s="19" t="s">
        <v>291</v>
      </c>
      <c r="P2" s="19" t="s">
        <v>454</v>
      </c>
      <c r="Q2" s="19" t="s">
        <v>455</v>
      </c>
      <c r="R2" s="19" t="s">
        <v>456</v>
      </c>
      <c r="S2" s="19" t="s">
        <v>14</v>
      </c>
      <c r="T2" s="33">
        <v>2.0</v>
      </c>
      <c r="U2" s="19"/>
      <c r="V2" s="19" t="s">
        <v>457</v>
      </c>
      <c r="W2" s="19" t="s">
        <v>458</v>
      </c>
      <c r="X2" s="19"/>
      <c r="Y2" s="19"/>
      <c r="Z2" s="19"/>
      <c r="AA2" s="19"/>
      <c r="AB2" s="19"/>
      <c r="AC2" s="19"/>
      <c r="AD2" s="19"/>
      <c r="AE2" s="19"/>
      <c r="AF2" s="19"/>
      <c r="AG2" s="19"/>
      <c r="AH2" s="19"/>
      <c r="AI2" s="19"/>
      <c r="AJ2" s="19" t="s">
        <v>459</v>
      </c>
      <c r="AK2" s="19" t="s">
        <v>460</v>
      </c>
      <c r="AL2" s="19" t="s">
        <v>461</v>
      </c>
      <c r="AM2" s="34">
        <v>1.7E8</v>
      </c>
      <c r="AN2" s="19"/>
      <c r="AO2" s="33">
        <v>20.0</v>
      </c>
      <c r="AP2" s="33">
        <v>12.0</v>
      </c>
      <c r="AQ2" s="33">
        <v>12.0</v>
      </c>
      <c r="AR2" s="33">
        <v>12.0</v>
      </c>
      <c r="AS2" s="19"/>
      <c r="AT2" s="19"/>
      <c r="AU2" s="19"/>
      <c r="AV2" s="19"/>
      <c r="AW2" s="19" t="s">
        <v>462</v>
      </c>
    </row>
    <row r="3">
      <c r="A3" s="19" t="str">
        <f t="shared" si="1"/>
        <v>Fondecyt Regular</v>
      </c>
      <c r="B3" s="32">
        <v>45803.61125959491</v>
      </c>
      <c r="C3" s="19" t="s">
        <v>243</v>
      </c>
      <c r="D3" s="19" t="s">
        <v>463</v>
      </c>
      <c r="E3" s="19"/>
      <c r="F3" s="19" t="s">
        <v>14</v>
      </c>
      <c r="G3" s="19" t="s">
        <v>240</v>
      </c>
      <c r="H3" s="19" t="s">
        <v>14</v>
      </c>
      <c r="I3" s="19"/>
      <c r="J3" s="19"/>
      <c r="K3" s="19"/>
      <c r="L3" s="19"/>
      <c r="M3" s="19"/>
      <c r="N3" s="19"/>
      <c r="O3" s="19" t="s">
        <v>242</v>
      </c>
      <c r="P3" s="19" t="s">
        <v>454</v>
      </c>
      <c r="Q3" s="19" t="s">
        <v>455</v>
      </c>
      <c r="R3" s="19" t="s">
        <v>464</v>
      </c>
      <c r="S3" s="19" t="s">
        <v>14</v>
      </c>
      <c r="T3" s="33">
        <v>3.0</v>
      </c>
      <c r="U3" s="19"/>
      <c r="V3" s="19"/>
      <c r="W3" s="19"/>
      <c r="X3" s="19" t="s">
        <v>465</v>
      </c>
      <c r="Y3" s="19" t="s">
        <v>466</v>
      </c>
      <c r="Z3" s="19" t="s">
        <v>467</v>
      </c>
      <c r="AA3" s="19"/>
      <c r="AB3" s="19"/>
      <c r="AC3" s="19"/>
      <c r="AD3" s="19"/>
      <c r="AE3" s="19"/>
      <c r="AF3" s="19"/>
      <c r="AG3" s="19"/>
      <c r="AH3" s="19"/>
      <c r="AI3" s="19"/>
      <c r="AJ3" s="19" t="s">
        <v>459</v>
      </c>
      <c r="AK3" s="19" t="s">
        <v>460</v>
      </c>
      <c r="AL3" s="19" t="s">
        <v>461</v>
      </c>
      <c r="AM3" s="34">
        <v>1.5E8</v>
      </c>
      <c r="AN3" s="19" t="s">
        <v>468</v>
      </c>
      <c r="AO3" s="33">
        <v>20.0</v>
      </c>
      <c r="AP3" s="33">
        <v>16.0</v>
      </c>
      <c r="AQ3" s="33">
        <v>16.0</v>
      </c>
      <c r="AR3" s="33">
        <v>16.0</v>
      </c>
      <c r="AS3" s="19"/>
      <c r="AT3" s="19"/>
      <c r="AU3" s="19"/>
      <c r="AV3" s="19"/>
      <c r="AW3" s="19" t="s">
        <v>469</v>
      </c>
    </row>
    <row r="4">
      <c r="A4" s="19" t="str">
        <f t="shared" si="1"/>
        <v>Fondecyt Regular 2026</v>
      </c>
      <c r="B4" s="32">
        <v>45809.380375486115</v>
      </c>
      <c r="C4" s="19" t="s">
        <v>406</v>
      </c>
      <c r="D4" s="19" t="s">
        <v>217</v>
      </c>
      <c r="E4" s="19"/>
      <c r="F4" s="19" t="s">
        <v>14</v>
      </c>
      <c r="G4" s="19" t="s">
        <v>290</v>
      </c>
      <c r="H4" s="19" t="s">
        <v>121</v>
      </c>
      <c r="I4" s="19"/>
      <c r="J4" s="19"/>
      <c r="K4" s="19"/>
      <c r="L4" s="19" t="s">
        <v>407</v>
      </c>
      <c r="M4" s="19" t="s">
        <v>459</v>
      </c>
      <c r="N4" s="19" t="s">
        <v>408</v>
      </c>
      <c r="O4" s="19"/>
      <c r="P4" s="19"/>
      <c r="Q4" s="19"/>
      <c r="R4" s="19"/>
      <c r="S4" s="19"/>
      <c r="T4" s="19"/>
      <c r="U4" s="19"/>
      <c r="V4" s="19"/>
      <c r="W4" s="19"/>
      <c r="X4" s="19"/>
      <c r="Y4" s="19"/>
      <c r="Z4" s="19"/>
      <c r="AA4" s="19"/>
      <c r="AB4" s="19"/>
      <c r="AC4" s="19"/>
      <c r="AD4" s="19"/>
      <c r="AE4" s="19"/>
      <c r="AF4" s="19"/>
      <c r="AG4" s="19"/>
      <c r="AH4" s="19"/>
      <c r="AI4" s="19"/>
      <c r="AJ4" s="19" t="s">
        <v>470</v>
      </c>
      <c r="AK4" s="19"/>
      <c r="AL4" s="19"/>
      <c r="AM4" s="19"/>
      <c r="AN4" s="19"/>
      <c r="AO4" s="19"/>
      <c r="AP4" s="19"/>
      <c r="AQ4" s="19"/>
      <c r="AR4" s="19"/>
      <c r="AS4" s="19"/>
      <c r="AT4" s="19" t="s">
        <v>471</v>
      </c>
      <c r="AU4" s="19" t="s">
        <v>454</v>
      </c>
      <c r="AV4" s="19" t="s">
        <v>472</v>
      </c>
      <c r="AW4" s="33">
        <v>8.6664917E7</v>
      </c>
    </row>
    <row r="5">
      <c r="A5" s="19" t="str">
        <f t="shared" si="1"/>
        <v>Fondecyt regular</v>
      </c>
      <c r="B5" s="32">
        <v>45810.44261799769</v>
      </c>
      <c r="C5" s="19" t="s">
        <v>393</v>
      </c>
      <c r="D5" s="19" t="s">
        <v>473</v>
      </c>
      <c r="E5" s="19"/>
      <c r="F5" s="19" t="s">
        <v>14</v>
      </c>
      <c r="G5" s="19" t="s">
        <v>264</v>
      </c>
      <c r="H5" s="19" t="s">
        <v>121</v>
      </c>
      <c r="I5" s="19"/>
      <c r="J5" s="19"/>
      <c r="K5" s="19"/>
      <c r="L5" s="19" t="s">
        <v>394</v>
      </c>
      <c r="M5" s="19" t="s">
        <v>459</v>
      </c>
      <c r="N5" s="19" t="s">
        <v>395</v>
      </c>
      <c r="O5" s="19"/>
      <c r="P5" s="19"/>
      <c r="Q5" s="19"/>
      <c r="R5" s="19"/>
      <c r="S5" s="19"/>
      <c r="T5" s="19"/>
      <c r="U5" s="19"/>
      <c r="V5" s="19"/>
      <c r="W5" s="19"/>
      <c r="X5" s="19"/>
      <c r="Y5" s="19"/>
      <c r="Z5" s="19"/>
      <c r="AA5" s="19"/>
      <c r="AB5" s="19"/>
      <c r="AC5" s="19"/>
      <c r="AD5" s="19"/>
      <c r="AE5" s="19"/>
      <c r="AF5" s="19"/>
      <c r="AG5" s="19"/>
      <c r="AH5" s="19"/>
      <c r="AI5" s="19"/>
      <c r="AJ5" s="19" t="s">
        <v>470</v>
      </c>
      <c r="AK5" s="19"/>
      <c r="AL5" s="19"/>
      <c r="AM5" s="19"/>
      <c r="AN5" s="19"/>
      <c r="AO5" s="19"/>
      <c r="AP5" s="19"/>
      <c r="AQ5" s="19"/>
      <c r="AR5" s="19"/>
      <c r="AS5" s="19"/>
      <c r="AT5" s="19" t="s">
        <v>474</v>
      </c>
      <c r="AU5" s="19" t="s">
        <v>454</v>
      </c>
      <c r="AV5" s="19" t="s">
        <v>475</v>
      </c>
      <c r="AW5" s="19" t="s">
        <v>476</v>
      </c>
    </row>
    <row r="6">
      <c r="A6" s="19" t="str">
        <f t="shared" si="1"/>
        <v>Fondecyt Regular</v>
      </c>
      <c r="B6" s="32">
        <v>45812.60828059028</v>
      </c>
      <c r="C6" s="19" t="s">
        <v>305</v>
      </c>
      <c r="D6" s="19" t="s">
        <v>21</v>
      </c>
      <c r="E6" s="19"/>
      <c r="F6" s="19" t="s">
        <v>14</v>
      </c>
      <c r="G6" s="19" t="s">
        <v>290</v>
      </c>
      <c r="H6" s="19" t="s">
        <v>14</v>
      </c>
      <c r="I6" s="19"/>
      <c r="J6" s="19"/>
      <c r="K6" s="19"/>
      <c r="L6" s="19"/>
      <c r="M6" s="19"/>
      <c r="N6" s="19"/>
      <c r="O6" s="19" t="s">
        <v>304</v>
      </c>
      <c r="P6" s="19" t="s">
        <v>454</v>
      </c>
      <c r="Q6" s="19" t="s">
        <v>455</v>
      </c>
      <c r="R6" s="19"/>
      <c r="S6" s="19" t="s">
        <v>14</v>
      </c>
      <c r="T6" s="33">
        <v>2.0</v>
      </c>
      <c r="U6" s="19"/>
      <c r="V6" s="19" t="s">
        <v>477</v>
      </c>
      <c r="W6" s="19" t="s">
        <v>478</v>
      </c>
      <c r="X6" s="19"/>
      <c r="Y6" s="19"/>
      <c r="Z6" s="19"/>
      <c r="AA6" s="19"/>
      <c r="AB6" s="19"/>
      <c r="AC6" s="19"/>
      <c r="AD6" s="19"/>
      <c r="AE6" s="19"/>
      <c r="AF6" s="19"/>
      <c r="AG6" s="19"/>
      <c r="AH6" s="19"/>
      <c r="AI6" s="19"/>
      <c r="AJ6" s="19" t="s">
        <v>470</v>
      </c>
      <c r="AK6" s="19" t="s">
        <v>460</v>
      </c>
      <c r="AL6" s="19" t="s">
        <v>461</v>
      </c>
      <c r="AM6" s="19" t="s">
        <v>479</v>
      </c>
      <c r="AN6" s="19" t="s">
        <v>480</v>
      </c>
      <c r="AO6" s="33">
        <v>8.0</v>
      </c>
      <c r="AP6" s="33">
        <v>20.0</v>
      </c>
      <c r="AQ6" s="33">
        <v>20.0</v>
      </c>
      <c r="AR6" s="33">
        <v>20.0</v>
      </c>
      <c r="AS6" s="33">
        <v>20.0</v>
      </c>
      <c r="AT6" s="19"/>
      <c r="AU6" s="19"/>
      <c r="AV6" s="19"/>
      <c r="AW6" s="19" t="s">
        <v>481</v>
      </c>
    </row>
    <row r="7">
      <c r="A7" s="19" t="str">
        <f t="shared" si="1"/>
        <v>Fondecyt Regular</v>
      </c>
      <c r="B7" s="32">
        <v>45813.649560590275</v>
      </c>
      <c r="C7" s="19" t="s">
        <v>301</v>
      </c>
      <c r="D7" s="19" t="s">
        <v>482</v>
      </c>
      <c r="E7" s="19"/>
      <c r="F7" s="19" t="s">
        <v>14</v>
      </c>
      <c r="G7" s="19" t="s">
        <v>290</v>
      </c>
      <c r="H7" s="19" t="s">
        <v>14</v>
      </c>
      <c r="I7" s="19"/>
      <c r="J7" s="19"/>
      <c r="K7" s="19"/>
      <c r="L7" s="19"/>
      <c r="M7" s="19"/>
      <c r="N7" s="19"/>
      <c r="O7" s="19" t="s">
        <v>300</v>
      </c>
      <c r="P7" s="19" t="s">
        <v>454</v>
      </c>
      <c r="Q7" s="19" t="s">
        <v>455</v>
      </c>
      <c r="R7" s="19"/>
      <c r="S7" s="19" t="s">
        <v>14</v>
      </c>
      <c r="T7" s="33">
        <v>1.0</v>
      </c>
      <c r="U7" s="19" t="s">
        <v>483</v>
      </c>
      <c r="V7" s="19"/>
      <c r="W7" s="19"/>
      <c r="X7" s="19"/>
      <c r="Y7" s="19"/>
      <c r="Z7" s="19"/>
      <c r="AA7" s="19"/>
      <c r="AB7" s="19"/>
      <c r="AC7" s="19"/>
      <c r="AD7" s="19"/>
      <c r="AE7" s="19"/>
      <c r="AF7" s="19"/>
      <c r="AG7" s="19"/>
      <c r="AH7" s="19"/>
      <c r="AI7" s="19"/>
      <c r="AJ7" s="19" t="s">
        <v>459</v>
      </c>
      <c r="AK7" s="19" t="s">
        <v>460</v>
      </c>
      <c r="AL7" s="19" t="s">
        <v>484</v>
      </c>
      <c r="AM7" s="19" t="s">
        <v>485</v>
      </c>
      <c r="AN7" s="19"/>
      <c r="AO7" s="19"/>
      <c r="AP7" s="33">
        <v>22.0</v>
      </c>
      <c r="AQ7" s="33">
        <v>22.0</v>
      </c>
      <c r="AR7" s="33">
        <v>22.0</v>
      </c>
      <c r="AS7" s="19"/>
      <c r="AT7" s="19"/>
      <c r="AU7" s="19"/>
      <c r="AV7" s="19"/>
      <c r="AW7" s="19" t="s">
        <v>486</v>
      </c>
    </row>
    <row r="8">
      <c r="A8" s="19" t="str">
        <f t="shared" si="1"/>
        <v>Fondecyt Regular 2026</v>
      </c>
      <c r="B8" s="32">
        <v>45817.54372814815</v>
      </c>
      <c r="C8" s="19" t="s">
        <v>335</v>
      </c>
      <c r="D8" s="19" t="s">
        <v>132</v>
      </c>
      <c r="E8" s="19"/>
      <c r="F8" s="19" t="s">
        <v>14</v>
      </c>
      <c r="G8" s="19" t="s">
        <v>264</v>
      </c>
      <c r="H8" s="19" t="s">
        <v>121</v>
      </c>
      <c r="I8" s="19"/>
      <c r="J8" s="19"/>
      <c r="K8" s="19"/>
      <c r="L8" s="19" t="s">
        <v>336</v>
      </c>
      <c r="M8" s="19" t="s">
        <v>470</v>
      </c>
      <c r="N8" s="19" t="s">
        <v>315</v>
      </c>
      <c r="O8" s="19"/>
      <c r="P8" s="19"/>
      <c r="Q8" s="19"/>
      <c r="R8" s="19"/>
      <c r="S8" s="19"/>
      <c r="T8" s="19"/>
      <c r="U8" s="19"/>
      <c r="V8" s="19"/>
      <c r="W8" s="19"/>
      <c r="X8" s="19"/>
      <c r="Y8" s="19"/>
      <c r="Z8" s="19"/>
      <c r="AA8" s="19"/>
      <c r="AB8" s="19"/>
      <c r="AC8" s="19"/>
      <c r="AD8" s="19"/>
      <c r="AE8" s="19"/>
      <c r="AF8" s="19"/>
      <c r="AG8" s="19"/>
      <c r="AH8" s="19"/>
      <c r="AI8" s="19"/>
      <c r="AJ8" s="19" t="s">
        <v>470</v>
      </c>
      <c r="AK8" s="19"/>
      <c r="AL8" s="19"/>
      <c r="AM8" s="19"/>
      <c r="AN8" s="19"/>
      <c r="AO8" s="19"/>
      <c r="AP8" s="19"/>
      <c r="AQ8" s="19"/>
      <c r="AR8" s="19"/>
      <c r="AS8" s="19"/>
      <c r="AT8" s="19" t="s">
        <v>334</v>
      </c>
      <c r="AU8" s="19" t="s">
        <v>454</v>
      </c>
      <c r="AV8" s="19" t="s">
        <v>472</v>
      </c>
      <c r="AW8" s="19" t="s">
        <v>487</v>
      </c>
    </row>
    <row r="9">
      <c r="A9" s="19" t="str">
        <f t="shared" si="1"/>
        <v>Fondecyt Regular 2026</v>
      </c>
      <c r="B9" s="32">
        <v>45817.96234668982</v>
      </c>
      <c r="C9" s="19" t="s">
        <v>303</v>
      </c>
      <c r="D9" s="19" t="s">
        <v>60</v>
      </c>
      <c r="E9" s="19"/>
      <c r="F9" s="19" t="s">
        <v>121</v>
      </c>
      <c r="G9" s="19"/>
      <c r="H9" s="19"/>
      <c r="I9" s="19" t="s">
        <v>488</v>
      </c>
      <c r="J9" s="19" t="s">
        <v>489</v>
      </c>
      <c r="K9" s="19" t="s">
        <v>14</v>
      </c>
      <c r="L9" s="19"/>
      <c r="M9" s="19"/>
      <c r="N9" s="19"/>
      <c r="O9" s="19" t="s">
        <v>302</v>
      </c>
      <c r="P9" s="19" t="s">
        <v>454</v>
      </c>
      <c r="Q9" s="19" t="s">
        <v>455</v>
      </c>
      <c r="R9" s="19"/>
      <c r="S9" s="19" t="s">
        <v>14</v>
      </c>
      <c r="T9" s="33">
        <v>2.0</v>
      </c>
      <c r="U9" s="19"/>
      <c r="V9" s="19" t="s">
        <v>490</v>
      </c>
      <c r="W9" s="19" t="s">
        <v>491</v>
      </c>
      <c r="X9" s="19"/>
      <c r="Y9" s="19"/>
      <c r="Z9" s="19"/>
      <c r="AA9" s="19"/>
      <c r="AB9" s="19"/>
      <c r="AC9" s="19"/>
      <c r="AD9" s="19"/>
      <c r="AE9" s="19"/>
      <c r="AF9" s="19"/>
      <c r="AG9" s="19"/>
      <c r="AH9" s="19"/>
      <c r="AI9" s="19"/>
      <c r="AJ9" s="19" t="s">
        <v>459</v>
      </c>
      <c r="AK9" s="19" t="s">
        <v>472</v>
      </c>
      <c r="AL9" s="19" t="s">
        <v>461</v>
      </c>
      <c r="AM9" s="19" t="s">
        <v>492</v>
      </c>
      <c r="AN9" s="19"/>
      <c r="AO9" s="33">
        <v>17.0</v>
      </c>
      <c r="AP9" s="19" t="s">
        <v>493</v>
      </c>
      <c r="AQ9" s="19" t="s">
        <v>494</v>
      </c>
      <c r="AR9" s="19" t="s">
        <v>493</v>
      </c>
      <c r="AS9" s="19" t="s">
        <v>493</v>
      </c>
      <c r="AT9" s="19"/>
      <c r="AU9" s="19"/>
      <c r="AV9" s="19"/>
      <c r="AW9" s="19" t="s">
        <v>495</v>
      </c>
    </row>
    <row r="10">
      <c r="A10" s="19" t="str">
        <f t="shared" si="1"/>
        <v>Fondecyt regular </v>
      </c>
      <c r="B10" s="32">
        <v>45818.55790730324</v>
      </c>
      <c r="C10" s="19" t="s">
        <v>496</v>
      </c>
      <c r="D10" s="19" t="s">
        <v>497</v>
      </c>
      <c r="E10" s="19"/>
      <c r="F10" s="19" t="s">
        <v>14</v>
      </c>
      <c r="G10" s="19" t="s">
        <v>290</v>
      </c>
      <c r="H10" s="19" t="s">
        <v>14</v>
      </c>
      <c r="I10" s="19"/>
      <c r="J10" s="19"/>
      <c r="K10" s="19"/>
      <c r="L10" s="19"/>
      <c r="M10" s="19"/>
      <c r="N10" s="19"/>
      <c r="O10" s="19" t="s">
        <v>298</v>
      </c>
      <c r="P10" s="19" t="s">
        <v>454</v>
      </c>
      <c r="Q10" s="19" t="s">
        <v>455</v>
      </c>
      <c r="R10" s="19" t="s">
        <v>498</v>
      </c>
      <c r="S10" s="19" t="s">
        <v>14</v>
      </c>
      <c r="T10" s="33">
        <v>1.0</v>
      </c>
      <c r="U10" s="19" t="s">
        <v>498</v>
      </c>
      <c r="V10" s="19"/>
      <c r="W10" s="19"/>
      <c r="X10" s="19"/>
      <c r="Y10" s="19"/>
      <c r="Z10" s="19"/>
      <c r="AA10" s="19"/>
      <c r="AB10" s="19"/>
      <c r="AC10" s="19"/>
      <c r="AD10" s="19"/>
      <c r="AE10" s="19"/>
      <c r="AF10" s="19"/>
      <c r="AG10" s="19"/>
      <c r="AH10" s="19"/>
      <c r="AI10" s="19"/>
      <c r="AJ10" s="19" t="s">
        <v>470</v>
      </c>
      <c r="AK10" s="19" t="s">
        <v>499</v>
      </c>
      <c r="AL10" s="19" t="s">
        <v>461</v>
      </c>
      <c r="AM10" s="34">
        <v>1.25E8</v>
      </c>
      <c r="AN10" s="19" t="s">
        <v>500</v>
      </c>
      <c r="AO10" s="33">
        <v>3.0</v>
      </c>
      <c r="AP10" s="33">
        <v>12.0</v>
      </c>
      <c r="AQ10" s="33">
        <v>12.0</v>
      </c>
      <c r="AR10" s="33">
        <v>12.0</v>
      </c>
      <c r="AS10" s="33">
        <v>12.0</v>
      </c>
      <c r="AT10" s="19"/>
      <c r="AU10" s="19"/>
      <c r="AV10" s="19"/>
      <c r="AW10" s="19" t="s">
        <v>501</v>
      </c>
    </row>
    <row r="11">
      <c r="A11" s="19" t="str">
        <f t="shared" si="1"/>
        <v>FONDECYT REGULAR 2026</v>
      </c>
      <c r="B11" s="32">
        <v>45819.49096697917</v>
      </c>
      <c r="C11" s="19" t="s">
        <v>261</v>
      </c>
      <c r="D11" s="19" t="s">
        <v>28</v>
      </c>
      <c r="E11" s="19"/>
      <c r="F11" s="19" t="s">
        <v>14</v>
      </c>
      <c r="G11" s="19" t="s">
        <v>248</v>
      </c>
      <c r="H11" s="19" t="s">
        <v>14</v>
      </c>
      <c r="I11" s="19"/>
      <c r="J11" s="19"/>
      <c r="K11" s="19"/>
      <c r="L11" s="19"/>
      <c r="M11" s="19"/>
      <c r="N11" s="19"/>
      <c r="O11" s="19" t="s">
        <v>260</v>
      </c>
      <c r="P11" s="19" t="s">
        <v>454</v>
      </c>
      <c r="Q11" s="19" t="s">
        <v>455</v>
      </c>
      <c r="R11" s="19" t="s">
        <v>502</v>
      </c>
      <c r="S11" s="19" t="s">
        <v>14</v>
      </c>
      <c r="T11" s="33">
        <v>4.0</v>
      </c>
      <c r="U11" s="19"/>
      <c r="V11" s="19"/>
      <c r="W11" s="19"/>
      <c r="X11" s="19"/>
      <c r="Y11" s="19"/>
      <c r="Z11" s="19"/>
      <c r="AA11" s="19" t="s">
        <v>503</v>
      </c>
      <c r="AB11" s="19" t="s">
        <v>504</v>
      </c>
      <c r="AC11" s="19" t="s">
        <v>505</v>
      </c>
      <c r="AD11" s="19" t="s">
        <v>506</v>
      </c>
      <c r="AE11" s="19"/>
      <c r="AF11" s="19"/>
      <c r="AG11" s="19"/>
      <c r="AH11" s="19"/>
      <c r="AI11" s="19"/>
      <c r="AJ11" s="19" t="s">
        <v>470</v>
      </c>
      <c r="AK11" s="19" t="s">
        <v>507</v>
      </c>
      <c r="AL11" s="19" t="s">
        <v>121</v>
      </c>
      <c r="AM11" s="33">
        <v>6.5E8</v>
      </c>
      <c r="AN11" s="19"/>
      <c r="AO11" s="19"/>
      <c r="AP11" s="33">
        <v>20.0</v>
      </c>
      <c r="AQ11" s="33">
        <v>20.0</v>
      </c>
      <c r="AR11" s="33">
        <v>20.0</v>
      </c>
      <c r="AS11" s="33">
        <v>20.0</v>
      </c>
      <c r="AT11" s="19"/>
      <c r="AU11" s="19"/>
      <c r="AV11" s="19"/>
      <c r="AW11" s="19" t="s">
        <v>508</v>
      </c>
    </row>
    <row r="12">
      <c r="A12" s="19" t="str">
        <f t="shared" si="1"/>
        <v>Fondecyt Regular 2026</v>
      </c>
      <c r="B12" s="32">
        <v>45819.53959398148</v>
      </c>
      <c r="C12" s="19" t="s">
        <v>272</v>
      </c>
      <c r="D12" s="19" t="s">
        <v>57</v>
      </c>
      <c r="E12" s="19"/>
      <c r="F12" s="19" t="s">
        <v>14</v>
      </c>
      <c r="G12" s="19" t="s">
        <v>264</v>
      </c>
      <c r="H12" s="19" t="s">
        <v>14</v>
      </c>
      <c r="I12" s="19"/>
      <c r="J12" s="19"/>
      <c r="K12" s="19"/>
      <c r="L12" s="19"/>
      <c r="M12" s="19"/>
      <c r="N12" s="19"/>
      <c r="O12" s="19" t="s">
        <v>271</v>
      </c>
      <c r="P12" s="19" t="s">
        <v>454</v>
      </c>
      <c r="Q12" s="19" t="s">
        <v>455</v>
      </c>
      <c r="R12" s="19" t="s">
        <v>509</v>
      </c>
      <c r="S12" s="19" t="s">
        <v>14</v>
      </c>
      <c r="T12" s="19" t="s">
        <v>510</v>
      </c>
      <c r="U12" s="19"/>
      <c r="V12" s="19"/>
      <c r="W12" s="19"/>
      <c r="X12" s="19"/>
      <c r="Y12" s="19"/>
      <c r="Z12" s="19"/>
      <c r="AA12" s="19"/>
      <c r="AB12" s="19"/>
      <c r="AC12" s="19"/>
      <c r="AD12" s="19"/>
      <c r="AE12" s="19" t="s">
        <v>511</v>
      </c>
      <c r="AF12" s="19" t="s">
        <v>512</v>
      </c>
      <c r="AG12" s="19" t="s">
        <v>513</v>
      </c>
      <c r="AH12" s="19" t="s">
        <v>514</v>
      </c>
      <c r="AI12" s="19" t="s">
        <v>515</v>
      </c>
      <c r="AJ12" s="19" t="s">
        <v>459</v>
      </c>
      <c r="AK12" s="19" t="s">
        <v>472</v>
      </c>
      <c r="AL12" s="19" t="s">
        <v>461</v>
      </c>
      <c r="AM12" s="19" t="s">
        <v>516</v>
      </c>
      <c r="AN12" s="19" t="s">
        <v>517</v>
      </c>
      <c r="AO12" s="33">
        <v>17.0</v>
      </c>
      <c r="AP12" s="33">
        <v>22.0</v>
      </c>
      <c r="AQ12" s="33">
        <v>22.0</v>
      </c>
      <c r="AR12" s="33">
        <v>22.0</v>
      </c>
      <c r="AS12" s="19"/>
      <c r="AT12" s="19"/>
      <c r="AU12" s="19"/>
      <c r="AV12" s="19"/>
      <c r="AW12" s="19" t="s">
        <v>518</v>
      </c>
    </row>
    <row r="13">
      <c r="A13" s="19" t="str">
        <f t="shared" si="1"/>
        <v>Fondecyt Regular</v>
      </c>
      <c r="B13" s="32">
        <v>45820.522538125</v>
      </c>
      <c r="C13" s="19" t="s">
        <v>286</v>
      </c>
      <c r="D13" s="19" t="s">
        <v>519</v>
      </c>
      <c r="E13" s="19"/>
      <c r="F13" s="19" t="s">
        <v>14</v>
      </c>
      <c r="G13" s="19" t="s">
        <v>281</v>
      </c>
      <c r="H13" s="19" t="s">
        <v>14</v>
      </c>
      <c r="I13" s="19"/>
      <c r="J13" s="19"/>
      <c r="K13" s="19"/>
      <c r="L13" s="19"/>
      <c r="M13" s="19"/>
      <c r="N13" s="19"/>
      <c r="O13" s="19" t="s">
        <v>285</v>
      </c>
      <c r="P13" s="19" t="s">
        <v>454</v>
      </c>
      <c r="Q13" s="19" t="s">
        <v>455</v>
      </c>
      <c r="R13" s="19" t="s">
        <v>520</v>
      </c>
      <c r="S13" s="19" t="s">
        <v>14</v>
      </c>
      <c r="T13" s="33">
        <v>3.0</v>
      </c>
      <c r="U13" s="19"/>
      <c r="V13" s="19"/>
      <c r="W13" s="19"/>
      <c r="X13" s="19" t="s">
        <v>521</v>
      </c>
      <c r="Y13" s="19" t="s">
        <v>522</v>
      </c>
      <c r="Z13" s="19" t="s">
        <v>523</v>
      </c>
      <c r="AA13" s="19"/>
      <c r="AB13" s="19"/>
      <c r="AC13" s="19"/>
      <c r="AD13" s="19"/>
      <c r="AE13" s="19"/>
      <c r="AF13" s="19"/>
      <c r="AG13" s="19"/>
      <c r="AH13" s="19"/>
      <c r="AI13" s="19"/>
      <c r="AJ13" s="19" t="s">
        <v>470</v>
      </c>
      <c r="AK13" s="19" t="s">
        <v>460</v>
      </c>
      <c r="AL13" s="19" t="s">
        <v>461</v>
      </c>
      <c r="AM13" s="34">
        <v>1.5E8</v>
      </c>
      <c r="AN13" s="19" t="s">
        <v>524</v>
      </c>
      <c r="AO13" s="33">
        <v>17.0</v>
      </c>
      <c r="AP13" s="33">
        <v>12.0</v>
      </c>
      <c r="AQ13" s="33">
        <v>12.0</v>
      </c>
      <c r="AR13" s="33">
        <v>12.0</v>
      </c>
      <c r="AS13" s="19"/>
      <c r="AT13" s="19"/>
      <c r="AU13" s="19"/>
      <c r="AV13" s="19"/>
      <c r="AW13" s="19" t="s">
        <v>525</v>
      </c>
    </row>
    <row r="14">
      <c r="A14" s="19" t="str">
        <f t="shared" si="1"/>
        <v>Fondecyt Regular</v>
      </c>
      <c r="B14" s="32">
        <v>45820.66849083333</v>
      </c>
      <c r="C14" s="19" t="s">
        <v>526</v>
      </c>
      <c r="D14" s="19" t="s">
        <v>527</v>
      </c>
      <c r="E14" s="19"/>
      <c r="F14" s="19" t="s">
        <v>14</v>
      </c>
      <c r="G14" s="19" t="s">
        <v>240</v>
      </c>
      <c r="H14" s="19" t="s">
        <v>121</v>
      </c>
      <c r="I14" s="19"/>
      <c r="J14" s="19"/>
      <c r="K14" s="19"/>
      <c r="L14" s="19" t="s">
        <v>318</v>
      </c>
      <c r="M14" s="19" t="s">
        <v>459</v>
      </c>
      <c r="N14" s="19" t="s">
        <v>319</v>
      </c>
      <c r="O14" s="19"/>
      <c r="P14" s="19"/>
      <c r="Q14" s="19"/>
      <c r="R14" s="19"/>
      <c r="S14" s="19"/>
      <c r="T14" s="19"/>
      <c r="U14" s="19"/>
      <c r="V14" s="19"/>
      <c r="W14" s="19"/>
      <c r="X14" s="19"/>
      <c r="Y14" s="19"/>
      <c r="Z14" s="19"/>
      <c r="AA14" s="19"/>
      <c r="AB14" s="19"/>
      <c r="AC14" s="19"/>
      <c r="AD14" s="19"/>
      <c r="AE14" s="19"/>
      <c r="AF14" s="19"/>
      <c r="AG14" s="19"/>
      <c r="AH14" s="19"/>
      <c r="AI14" s="19"/>
      <c r="AJ14" s="19" t="s">
        <v>470</v>
      </c>
      <c r="AK14" s="19"/>
      <c r="AL14" s="19"/>
      <c r="AM14" s="19"/>
      <c r="AN14" s="19"/>
      <c r="AO14" s="19"/>
      <c r="AP14" s="19"/>
      <c r="AQ14" s="19"/>
      <c r="AR14" s="19"/>
      <c r="AS14" s="19"/>
      <c r="AT14" s="19" t="s">
        <v>316</v>
      </c>
      <c r="AU14" s="19" t="s">
        <v>454</v>
      </c>
      <c r="AV14" s="19" t="s">
        <v>460</v>
      </c>
      <c r="AW14" s="19" t="s">
        <v>528</v>
      </c>
    </row>
    <row r="15">
      <c r="A15" s="19" t="str">
        <f t="shared" si="1"/>
        <v>Fondecyt Regular</v>
      </c>
      <c r="B15" s="32">
        <v>45821.962068657405</v>
      </c>
      <c r="C15" s="19" t="s">
        <v>529</v>
      </c>
      <c r="D15" s="19" t="s">
        <v>530</v>
      </c>
      <c r="E15" s="19"/>
      <c r="F15" s="19" t="s">
        <v>14</v>
      </c>
      <c r="G15" s="19" t="s">
        <v>290</v>
      </c>
      <c r="H15" s="19" t="s">
        <v>14</v>
      </c>
      <c r="I15" s="19"/>
      <c r="J15" s="19"/>
      <c r="K15" s="19"/>
      <c r="L15" s="19"/>
      <c r="M15" s="19"/>
      <c r="N15" s="19"/>
      <c r="O15" s="19" t="s">
        <v>294</v>
      </c>
      <c r="P15" s="19" t="s">
        <v>454</v>
      </c>
      <c r="Q15" s="19" t="s">
        <v>455</v>
      </c>
      <c r="R15" s="19" t="s">
        <v>531</v>
      </c>
      <c r="S15" s="19" t="s">
        <v>14</v>
      </c>
      <c r="T15" s="33">
        <v>2.0</v>
      </c>
      <c r="U15" s="19"/>
      <c r="V15" s="19" t="s">
        <v>532</v>
      </c>
      <c r="W15" s="19" t="s">
        <v>533</v>
      </c>
      <c r="X15" s="19"/>
      <c r="Y15" s="19"/>
      <c r="Z15" s="19"/>
      <c r="AA15" s="19"/>
      <c r="AB15" s="19"/>
      <c r="AC15" s="19"/>
      <c r="AD15" s="19"/>
      <c r="AE15" s="19"/>
      <c r="AF15" s="19"/>
      <c r="AG15" s="19"/>
      <c r="AH15" s="19"/>
      <c r="AI15" s="19"/>
      <c r="AJ15" s="19" t="s">
        <v>459</v>
      </c>
      <c r="AK15" s="19" t="s">
        <v>460</v>
      </c>
      <c r="AL15" s="19" t="s">
        <v>121</v>
      </c>
      <c r="AM15" s="34">
        <v>1.71E8</v>
      </c>
      <c r="AN15" s="19"/>
      <c r="AO15" s="19"/>
      <c r="AP15" s="33">
        <v>20.0</v>
      </c>
      <c r="AQ15" s="33">
        <v>20.0</v>
      </c>
      <c r="AR15" s="33">
        <v>20.0</v>
      </c>
      <c r="AS15" s="19"/>
      <c r="AT15" s="19"/>
      <c r="AU15" s="19"/>
      <c r="AV15" s="19"/>
      <c r="AW15" s="19" t="s">
        <v>534</v>
      </c>
    </row>
    <row r="16">
      <c r="A16" s="19" t="str">
        <f t="shared" si="1"/>
        <v>Fondecyt Regular 2026</v>
      </c>
      <c r="B16" s="32">
        <v>45824.41979381944</v>
      </c>
      <c r="C16" s="19" t="s">
        <v>289</v>
      </c>
      <c r="D16" s="19" t="s">
        <v>535</v>
      </c>
      <c r="E16" s="19"/>
      <c r="F16" s="19" t="s">
        <v>14</v>
      </c>
      <c r="G16" s="19" t="s">
        <v>290</v>
      </c>
      <c r="H16" s="19" t="s">
        <v>14</v>
      </c>
      <c r="I16" s="19"/>
      <c r="J16" s="19"/>
      <c r="K16" s="19"/>
      <c r="L16" s="19"/>
      <c r="M16" s="19"/>
      <c r="N16" s="19"/>
      <c r="O16" s="19" t="s">
        <v>288</v>
      </c>
      <c r="P16" s="19" t="s">
        <v>454</v>
      </c>
      <c r="Q16" s="19" t="s">
        <v>455</v>
      </c>
      <c r="R16" s="19"/>
      <c r="S16" s="19" t="s">
        <v>14</v>
      </c>
      <c r="T16" s="33">
        <v>2.0</v>
      </c>
      <c r="U16" s="19"/>
      <c r="V16" s="19" t="s">
        <v>536</v>
      </c>
      <c r="W16" s="19" t="s">
        <v>537</v>
      </c>
      <c r="X16" s="19"/>
      <c r="Y16" s="19"/>
      <c r="Z16" s="19"/>
      <c r="AA16" s="19"/>
      <c r="AB16" s="19"/>
      <c r="AC16" s="19"/>
      <c r="AD16" s="19"/>
      <c r="AE16" s="19"/>
      <c r="AF16" s="19"/>
      <c r="AG16" s="19"/>
      <c r="AH16" s="19"/>
      <c r="AI16" s="19"/>
      <c r="AJ16" s="19" t="s">
        <v>459</v>
      </c>
      <c r="AK16" s="19" t="s">
        <v>472</v>
      </c>
      <c r="AL16" s="19" t="s">
        <v>461</v>
      </c>
      <c r="AM16" s="19" t="s">
        <v>538</v>
      </c>
      <c r="AN16" s="19"/>
      <c r="AO16" s="33">
        <v>17.0</v>
      </c>
      <c r="AP16" s="33">
        <v>20.0</v>
      </c>
      <c r="AQ16" s="33">
        <v>20.0</v>
      </c>
      <c r="AR16" s="33">
        <v>20.0</v>
      </c>
      <c r="AS16" s="33">
        <v>20.0</v>
      </c>
      <c r="AT16" s="19"/>
      <c r="AU16" s="19"/>
      <c r="AV16" s="19"/>
      <c r="AW16" s="19" t="s">
        <v>539</v>
      </c>
    </row>
    <row r="17">
      <c r="A17" s="19" t="str">
        <f t="shared" si="1"/>
        <v>FONDECYT Regular</v>
      </c>
      <c r="B17" s="32">
        <v>45824.552218807876</v>
      </c>
      <c r="C17" s="19" t="s">
        <v>297</v>
      </c>
      <c r="D17" s="19" t="s">
        <v>540</v>
      </c>
      <c r="E17" s="19"/>
      <c r="F17" s="19" t="s">
        <v>14</v>
      </c>
      <c r="G17" s="19" t="s">
        <v>290</v>
      </c>
      <c r="H17" s="19" t="s">
        <v>14</v>
      </c>
      <c r="I17" s="19"/>
      <c r="J17" s="19"/>
      <c r="K17" s="19"/>
      <c r="L17" s="19"/>
      <c r="M17" s="19"/>
      <c r="N17" s="19"/>
      <c r="O17" s="19" t="s">
        <v>296</v>
      </c>
      <c r="P17" s="19" t="s">
        <v>454</v>
      </c>
      <c r="Q17" s="19" t="s">
        <v>455</v>
      </c>
      <c r="R17" s="19"/>
      <c r="S17" s="19" t="s">
        <v>14</v>
      </c>
      <c r="T17" s="33">
        <v>3.0</v>
      </c>
      <c r="U17" s="19"/>
      <c r="V17" s="19"/>
      <c r="W17" s="19"/>
      <c r="X17" s="19" t="s">
        <v>541</v>
      </c>
      <c r="Y17" s="19" t="s">
        <v>542</v>
      </c>
      <c r="Z17" s="19" t="s">
        <v>543</v>
      </c>
      <c r="AA17" s="19"/>
      <c r="AB17" s="19"/>
      <c r="AC17" s="19"/>
      <c r="AD17" s="19"/>
      <c r="AE17" s="19"/>
      <c r="AF17" s="19"/>
      <c r="AG17" s="19"/>
      <c r="AH17" s="19"/>
      <c r="AI17" s="19"/>
      <c r="AJ17" s="19" t="s">
        <v>470</v>
      </c>
      <c r="AK17" s="19" t="s">
        <v>544</v>
      </c>
      <c r="AL17" s="19" t="s">
        <v>461</v>
      </c>
      <c r="AM17" s="19" t="s">
        <v>545</v>
      </c>
      <c r="AN17" s="19"/>
      <c r="AO17" s="33">
        <v>20.0</v>
      </c>
      <c r="AP17" s="33">
        <v>12.0</v>
      </c>
      <c r="AQ17" s="33">
        <v>12.0</v>
      </c>
      <c r="AR17" s="33">
        <v>12.0</v>
      </c>
      <c r="AS17" s="33">
        <v>12.0</v>
      </c>
      <c r="AT17" s="19"/>
      <c r="AU17" s="19"/>
      <c r="AV17" s="19"/>
      <c r="AW17" s="19" t="s">
        <v>546</v>
      </c>
    </row>
    <row r="18">
      <c r="A18" s="19" t="str">
        <f t="shared" si="1"/>
        <v>Fondecyt Regular 2026</v>
      </c>
      <c r="B18" s="32">
        <v>45824.66273431713</v>
      </c>
      <c r="C18" s="19" t="s">
        <v>274</v>
      </c>
      <c r="D18" s="19" t="s">
        <v>547</v>
      </c>
      <c r="E18" s="19"/>
      <c r="F18" s="19" t="s">
        <v>14</v>
      </c>
      <c r="G18" s="19" t="s">
        <v>264</v>
      </c>
      <c r="H18" s="19" t="s">
        <v>14</v>
      </c>
      <c r="I18" s="19"/>
      <c r="J18" s="19"/>
      <c r="K18" s="19"/>
      <c r="L18" s="19"/>
      <c r="M18" s="19"/>
      <c r="N18" s="19"/>
      <c r="O18" s="19" t="s">
        <v>273</v>
      </c>
      <c r="P18" s="19" t="s">
        <v>454</v>
      </c>
      <c r="Q18" s="19" t="s">
        <v>455</v>
      </c>
      <c r="R18" s="19" t="s">
        <v>350</v>
      </c>
      <c r="S18" s="19" t="s">
        <v>14</v>
      </c>
      <c r="T18" s="33">
        <v>2.0</v>
      </c>
      <c r="U18" s="19"/>
      <c r="V18" s="19" t="s">
        <v>548</v>
      </c>
      <c r="W18" s="19" t="s">
        <v>549</v>
      </c>
      <c r="X18" s="19"/>
      <c r="Y18" s="19"/>
      <c r="Z18" s="19"/>
      <c r="AA18" s="19"/>
      <c r="AB18" s="19"/>
      <c r="AC18" s="19"/>
      <c r="AD18" s="19"/>
      <c r="AE18" s="19"/>
      <c r="AF18" s="19"/>
      <c r="AG18" s="19"/>
      <c r="AH18" s="19"/>
      <c r="AI18" s="19"/>
      <c r="AJ18" s="19" t="s">
        <v>470</v>
      </c>
      <c r="AK18" s="19" t="s">
        <v>472</v>
      </c>
      <c r="AL18" s="19" t="s">
        <v>461</v>
      </c>
      <c r="AM18" s="33">
        <v>2.13961E8</v>
      </c>
      <c r="AN18" s="19" t="s">
        <v>550</v>
      </c>
      <c r="AO18" s="33">
        <v>20.0</v>
      </c>
      <c r="AP18" s="33">
        <v>22.0</v>
      </c>
      <c r="AQ18" s="33">
        <v>22.0</v>
      </c>
      <c r="AR18" s="33">
        <v>22.0</v>
      </c>
      <c r="AS18" s="33">
        <v>22.0</v>
      </c>
      <c r="AT18" s="19"/>
      <c r="AU18" s="19"/>
      <c r="AV18" s="19"/>
      <c r="AW18" s="33">
        <v>1.27973091E8</v>
      </c>
    </row>
    <row r="19">
      <c r="A19" s="19" t="str">
        <f t="shared" si="1"/>
        <v>Fondecyt Regular 2026</v>
      </c>
      <c r="B19" s="32">
        <v>45824.67847719908</v>
      </c>
      <c r="C19" s="19" t="s">
        <v>551</v>
      </c>
      <c r="D19" s="19" t="s">
        <v>44</v>
      </c>
      <c r="E19" s="19"/>
      <c r="F19" s="19" t="s">
        <v>14</v>
      </c>
      <c r="G19" s="19" t="s">
        <v>264</v>
      </c>
      <c r="H19" s="19" t="s">
        <v>14</v>
      </c>
      <c r="I19" s="19"/>
      <c r="J19" s="19"/>
      <c r="K19" s="19"/>
      <c r="L19" s="19"/>
      <c r="M19" s="19"/>
      <c r="N19" s="19"/>
      <c r="O19" s="19" t="s">
        <v>266</v>
      </c>
      <c r="P19" s="19" t="s">
        <v>454</v>
      </c>
      <c r="Q19" s="19" t="s">
        <v>455</v>
      </c>
      <c r="R19" s="19" t="s">
        <v>552</v>
      </c>
      <c r="S19" s="19" t="s">
        <v>14</v>
      </c>
      <c r="T19" s="33">
        <v>4.0</v>
      </c>
      <c r="U19" s="19"/>
      <c r="V19" s="19"/>
      <c r="W19" s="19"/>
      <c r="X19" s="19"/>
      <c r="Y19" s="19"/>
      <c r="Z19" s="19"/>
      <c r="AA19" s="19" t="s">
        <v>553</v>
      </c>
      <c r="AB19" s="19" t="s">
        <v>554</v>
      </c>
      <c r="AC19" s="19" t="s">
        <v>555</v>
      </c>
      <c r="AD19" s="19" t="s">
        <v>556</v>
      </c>
      <c r="AE19" s="19"/>
      <c r="AF19" s="19"/>
      <c r="AG19" s="19"/>
      <c r="AH19" s="19"/>
      <c r="AI19" s="19"/>
      <c r="AJ19" s="19" t="s">
        <v>470</v>
      </c>
      <c r="AK19" s="19" t="s">
        <v>472</v>
      </c>
      <c r="AL19" s="19" t="s">
        <v>461</v>
      </c>
      <c r="AM19" s="34">
        <v>259216.0</v>
      </c>
      <c r="AN19" s="19"/>
      <c r="AO19" s="33">
        <v>15.0</v>
      </c>
      <c r="AP19" s="33">
        <v>22.0</v>
      </c>
      <c r="AQ19" s="33">
        <v>22.0</v>
      </c>
      <c r="AR19" s="33">
        <v>22.0</v>
      </c>
      <c r="AS19" s="33">
        <v>22.0</v>
      </c>
      <c r="AT19" s="19"/>
      <c r="AU19" s="19"/>
      <c r="AV19" s="19"/>
      <c r="AW19" s="19" t="s">
        <v>557</v>
      </c>
    </row>
    <row r="20">
      <c r="A20" s="19" t="str">
        <f t="shared" si="1"/>
        <v>Fondecyt Regular</v>
      </c>
      <c r="B20" s="32">
        <v>45824.90615083333</v>
      </c>
      <c r="C20" s="19" t="s">
        <v>276</v>
      </c>
      <c r="D20" s="19" t="s">
        <v>558</v>
      </c>
      <c r="E20" s="19"/>
      <c r="F20" s="19" t="s">
        <v>14</v>
      </c>
      <c r="G20" s="19" t="s">
        <v>264</v>
      </c>
      <c r="H20" s="19" t="s">
        <v>14</v>
      </c>
      <c r="I20" s="19"/>
      <c r="J20" s="19"/>
      <c r="K20" s="19"/>
      <c r="L20" s="19"/>
      <c r="M20" s="19"/>
      <c r="N20" s="19"/>
      <c r="O20" s="19" t="s">
        <v>275</v>
      </c>
      <c r="P20" s="19" t="s">
        <v>454</v>
      </c>
      <c r="Q20" s="19" t="s">
        <v>455</v>
      </c>
      <c r="R20" s="19" t="s">
        <v>559</v>
      </c>
      <c r="S20" s="19" t="s">
        <v>14</v>
      </c>
      <c r="T20" s="33">
        <v>2.0</v>
      </c>
      <c r="U20" s="19"/>
      <c r="V20" s="19" t="s">
        <v>560</v>
      </c>
      <c r="W20" s="19" t="s">
        <v>561</v>
      </c>
      <c r="X20" s="19"/>
      <c r="Y20" s="19"/>
      <c r="Z20" s="19"/>
      <c r="AA20" s="19"/>
      <c r="AB20" s="19"/>
      <c r="AC20" s="19"/>
      <c r="AD20" s="19"/>
      <c r="AE20" s="19"/>
      <c r="AF20" s="19"/>
      <c r="AG20" s="19"/>
      <c r="AH20" s="19"/>
      <c r="AI20" s="19"/>
      <c r="AJ20" s="19" t="s">
        <v>459</v>
      </c>
      <c r="AK20" s="19" t="s">
        <v>460</v>
      </c>
      <c r="AL20" s="19" t="s">
        <v>484</v>
      </c>
      <c r="AM20" s="19" t="s">
        <v>562</v>
      </c>
      <c r="AN20" s="19"/>
      <c r="AO20" s="19"/>
      <c r="AP20" s="19" t="s">
        <v>563</v>
      </c>
      <c r="AQ20" s="19" t="s">
        <v>563</v>
      </c>
      <c r="AR20" s="19" t="s">
        <v>563</v>
      </c>
      <c r="AS20" s="19"/>
      <c r="AT20" s="19"/>
      <c r="AU20" s="19"/>
      <c r="AV20" s="19"/>
      <c r="AW20" s="33">
        <v>1.30684394E8</v>
      </c>
    </row>
    <row r="21">
      <c r="A21" s="19" t="str">
        <f t="shared" si="1"/>
        <v>Fondecyt Regular</v>
      </c>
      <c r="B21" s="32">
        <v>45824.92021153936</v>
      </c>
      <c r="C21" s="19" t="s">
        <v>364</v>
      </c>
      <c r="D21" s="19" t="s">
        <v>129</v>
      </c>
      <c r="E21" s="19"/>
      <c r="F21" s="19" t="s">
        <v>14</v>
      </c>
      <c r="G21" s="19" t="s">
        <v>290</v>
      </c>
      <c r="H21" s="19" t="s">
        <v>121</v>
      </c>
      <c r="I21" s="19"/>
      <c r="J21" s="19"/>
      <c r="K21" s="19"/>
      <c r="L21" s="19" t="s">
        <v>564</v>
      </c>
      <c r="M21" s="19" t="s">
        <v>459</v>
      </c>
      <c r="N21" s="19" t="s">
        <v>565</v>
      </c>
      <c r="O21" s="19"/>
      <c r="P21" s="19"/>
      <c r="Q21" s="19"/>
      <c r="R21" s="19"/>
      <c r="S21" s="19"/>
      <c r="T21" s="19"/>
      <c r="U21" s="19"/>
      <c r="V21" s="19"/>
      <c r="W21" s="19"/>
      <c r="X21" s="19"/>
      <c r="Y21" s="19"/>
      <c r="Z21" s="19"/>
      <c r="AA21" s="19"/>
      <c r="AB21" s="19"/>
      <c r="AC21" s="19"/>
      <c r="AD21" s="19"/>
      <c r="AE21" s="19"/>
      <c r="AF21" s="19"/>
      <c r="AG21" s="19"/>
      <c r="AH21" s="19"/>
      <c r="AI21" s="19"/>
      <c r="AJ21" s="19" t="s">
        <v>470</v>
      </c>
      <c r="AK21" s="19"/>
      <c r="AL21" s="19"/>
      <c r="AM21" s="19"/>
      <c r="AN21" s="19"/>
      <c r="AO21" s="19"/>
      <c r="AP21" s="19"/>
      <c r="AQ21" s="19"/>
      <c r="AR21" s="19"/>
      <c r="AS21" s="19"/>
      <c r="AT21" s="19" t="s">
        <v>294</v>
      </c>
      <c r="AU21" s="19" t="s">
        <v>454</v>
      </c>
      <c r="AV21" s="19" t="s">
        <v>460</v>
      </c>
      <c r="AW21" s="19" t="s">
        <v>566</v>
      </c>
    </row>
    <row r="22">
      <c r="A22" s="19" t="str">
        <f t="shared" si="1"/>
        <v>Fondecyt Regular</v>
      </c>
      <c r="B22" s="32">
        <v>45825.402817650465</v>
      </c>
      <c r="C22" s="19" t="s">
        <v>283</v>
      </c>
      <c r="D22" s="19" t="s">
        <v>31</v>
      </c>
      <c r="E22" s="19"/>
      <c r="F22" s="19" t="s">
        <v>14</v>
      </c>
      <c r="G22" s="19" t="s">
        <v>281</v>
      </c>
      <c r="H22" s="19" t="s">
        <v>14</v>
      </c>
      <c r="I22" s="19"/>
      <c r="J22" s="19"/>
      <c r="K22" s="19"/>
      <c r="L22" s="19"/>
      <c r="M22" s="19"/>
      <c r="N22" s="19"/>
      <c r="O22" s="19" t="s">
        <v>282</v>
      </c>
      <c r="P22" s="19" t="s">
        <v>454</v>
      </c>
      <c r="Q22" s="19" t="s">
        <v>455</v>
      </c>
      <c r="R22" s="19" t="s">
        <v>567</v>
      </c>
      <c r="S22" s="19" t="s">
        <v>14</v>
      </c>
      <c r="T22" s="33">
        <v>2.0</v>
      </c>
      <c r="U22" s="19"/>
      <c r="V22" s="19" t="s">
        <v>568</v>
      </c>
      <c r="W22" s="19" t="s">
        <v>569</v>
      </c>
      <c r="X22" s="19"/>
      <c r="Y22" s="19"/>
      <c r="Z22" s="19"/>
      <c r="AA22" s="19"/>
      <c r="AB22" s="19"/>
      <c r="AC22" s="19"/>
      <c r="AD22" s="19"/>
      <c r="AE22" s="19"/>
      <c r="AF22" s="19"/>
      <c r="AG22" s="19"/>
      <c r="AH22" s="19"/>
      <c r="AI22" s="19"/>
      <c r="AJ22" s="19" t="s">
        <v>459</v>
      </c>
      <c r="AK22" s="19" t="s">
        <v>460</v>
      </c>
      <c r="AL22" s="19" t="s">
        <v>121</v>
      </c>
      <c r="AM22" s="33">
        <v>210000.0</v>
      </c>
      <c r="AN22" s="19"/>
      <c r="AO22" s="19"/>
      <c r="AP22" s="33">
        <v>12.0</v>
      </c>
      <c r="AQ22" s="33">
        <v>12.0</v>
      </c>
      <c r="AR22" s="33">
        <v>12.0</v>
      </c>
      <c r="AS22" s="33">
        <v>12.0</v>
      </c>
      <c r="AT22" s="19"/>
      <c r="AU22" s="19"/>
      <c r="AV22" s="19"/>
      <c r="AW22" s="33">
        <v>1.56314692E8</v>
      </c>
    </row>
    <row r="23">
      <c r="A23" s="19" t="str">
        <f t="shared" si="1"/>
        <v>Fondecyt Regular 2026</v>
      </c>
      <c r="B23" s="32">
        <v>45825.59476825231</v>
      </c>
      <c r="C23" s="19" t="s">
        <v>259</v>
      </c>
      <c r="D23" s="19" t="s">
        <v>82</v>
      </c>
      <c r="E23" s="19"/>
      <c r="F23" s="19" t="s">
        <v>14</v>
      </c>
      <c r="G23" s="19" t="s">
        <v>248</v>
      </c>
      <c r="H23" s="19" t="s">
        <v>14</v>
      </c>
      <c r="I23" s="19"/>
      <c r="J23" s="19"/>
      <c r="K23" s="19"/>
      <c r="L23" s="19"/>
      <c r="M23" s="19"/>
      <c r="N23" s="19"/>
      <c r="O23" s="19" t="s">
        <v>258</v>
      </c>
      <c r="P23" s="19" t="s">
        <v>454</v>
      </c>
      <c r="Q23" s="19" t="s">
        <v>455</v>
      </c>
      <c r="R23" s="19" t="s">
        <v>570</v>
      </c>
      <c r="S23" s="19" t="s">
        <v>14</v>
      </c>
      <c r="T23" s="33">
        <v>3.0</v>
      </c>
      <c r="U23" s="19"/>
      <c r="V23" s="19"/>
      <c r="W23" s="19"/>
      <c r="X23" s="19" t="s">
        <v>571</v>
      </c>
      <c r="Y23" s="19" t="s">
        <v>572</v>
      </c>
      <c r="Z23" s="19" t="s">
        <v>573</v>
      </c>
      <c r="AA23" s="19"/>
      <c r="AB23" s="19"/>
      <c r="AC23" s="19"/>
      <c r="AD23" s="19"/>
      <c r="AE23" s="19"/>
      <c r="AF23" s="19"/>
      <c r="AG23" s="19"/>
      <c r="AH23" s="19"/>
      <c r="AI23" s="19"/>
      <c r="AJ23" s="19" t="s">
        <v>470</v>
      </c>
      <c r="AK23" s="19" t="s">
        <v>472</v>
      </c>
      <c r="AL23" s="19" t="s">
        <v>461</v>
      </c>
      <c r="AM23" s="19" t="s">
        <v>574</v>
      </c>
      <c r="AN23" s="19" t="s">
        <v>575</v>
      </c>
      <c r="AO23" s="33">
        <v>10.0</v>
      </c>
      <c r="AP23" s="33">
        <v>12.0</v>
      </c>
      <c r="AQ23" s="33">
        <v>12.0</v>
      </c>
      <c r="AR23" s="33">
        <v>15.0</v>
      </c>
      <c r="AS23" s="33">
        <v>15.0</v>
      </c>
      <c r="AT23" s="19"/>
      <c r="AU23" s="19"/>
      <c r="AV23" s="19"/>
      <c r="AW23" s="19" t="s">
        <v>576</v>
      </c>
    </row>
    <row r="24">
      <c r="A24" s="19" t="str">
        <f t="shared" si="1"/>
        <v>Fondecyt Regular</v>
      </c>
      <c r="B24" s="32">
        <v>45825.63185225695</v>
      </c>
      <c r="C24" s="19" t="s">
        <v>324</v>
      </c>
      <c r="D24" s="19" t="s">
        <v>79</v>
      </c>
      <c r="E24" s="19"/>
      <c r="F24" s="19" t="s">
        <v>121</v>
      </c>
      <c r="G24" s="19"/>
      <c r="H24" s="19"/>
      <c r="I24" s="19" t="s">
        <v>577</v>
      </c>
      <c r="J24" s="19" t="s">
        <v>578</v>
      </c>
      <c r="K24" s="19" t="s">
        <v>14</v>
      </c>
      <c r="L24" s="19"/>
      <c r="M24" s="19"/>
      <c r="N24" s="19"/>
      <c r="O24" s="19" t="s">
        <v>250</v>
      </c>
      <c r="P24" s="19" t="s">
        <v>579</v>
      </c>
      <c r="Q24" s="19" t="s">
        <v>455</v>
      </c>
      <c r="R24" s="19"/>
      <c r="S24" s="19" t="s">
        <v>14</v>
      </c>
      <c r="T24" s="33">
        <v>4.0</v>
      </c>
      <c r="U24" s="19"/>
      <c r="V24" s="19"/>
      <c r="W24" s="19"/>
      <c r="X24" s="19"/>
      <c r="Y24" s="19"/>
      <c r="Z24" s="19"/>
      <c r="AA24" s="19" t="s">
        <v>580</v>
      </c>
      <c r="AB24" s="19" t="s">
        <v>581</v>
      </c>
      <c r="AC24" s="19" t="s">
        <v>582</v>
      </c>
      <c r="AD24" s="19" t="s">
        <v>583</v>
      </c>
      <c r="AE24" s="19"/>
      <c r="AF24" s="19"/>
      <c r="AG24" s="19"/>
      <c r="AH24" s="19"/>
      <c r="AI24" s="19"/>
      <c r="AJ24" s="19" t="s">
        <v>470</v>
      </c>
      <c r="AK24" s="19" t="s">
        <v>460</v>
      </c>
      <c r="AL24" s="19" t="s">
        <v>461</v>
      </c>
      <c r="AM24" s="34">
        <v>2.28E8</v>
      </c>
      <c r="AN24" s="19"/>
      <c r="AO24" s="33">
        <v>20.0</v>
      </c>
      <c r="AP24" s="33">
        <v>15.0</v>
      </c>
      <c r="AQ24" s="33">
        <v>15.0</v>
      </c>
      <c r="AR24" s="33">
        <v>15.0</v>
      </c>
      <c r="AS24" s="33">
        <v>15.0</v>
      </c>
      <c r="AT24" s="19"/>
      <c r="AU24" s="19"/>
      <c r="AV24" s="19"/>
      <c r="AW24" s="19" t="s">
        <v>584</v>
      </c>
    </row>
    <row r="25">
      <c r="A25" s="19" t="str">
        <f t="shared" si="1"/>
        <v>Fondecyt Regular</v>
      </c>
      <c r="B25" s="32">
        <v>45825.65480625</v>
      </c>
      <c r="C25" s="19" t="s">
        <v>585</v>
      </c>
      <c r="D25" s="19" t="s">
        <v>196</v>
      </c>
      <c r="E25" s="19"/>
      <c r="F25" s="19" t="s">
        <v>14</v>
      </c>
      <c r="G25" s="19" t="s">
        <v>264</v>
      </c>
      <c r="H25" s="19" t="s">
        <v>121</v>
      </c>
      <c r="I25" s="19"/>
      <c r="J25" s="19"/>
      <c r="K25" s="19"/>
      <c r="L25" s="19" t="s">
        <v>349</v>
      </c>
      <c r="M25" s="19" t="s">
        <v>459</v>
      </c>
      <c r="N25" s="19" t="s">
        <v>350</v>
      </c>
      <c r="O25" s="19"/>
      <c r="P25" s="19"/>
      <c r="Q25" s="19"/>
      <c r="R25" s="19"/>
      <c r="S25" s="19"/>
      <c r="T25" s="19"/>
      <c r="U25" s="19"/>
      <c r="V25" s="19"/>
      <c r="W25" s="19"/>
      <c r="X25" s="19"/>
      <c r="Y25" s="19"/>
      <c r="Z25" s="19"/>
      <c r="AA25" s="19"/>
      <c r="AB25" s="19"/>
      <c r="AC25" s="19"/>
      <c r="AD25" s="19"/>
      <c r="AE25" s="19"/>
      <c r="AF25" s="19"/>
      <c r="AG25" s="19"/>
      <c r="AH25" s="19"/>
      <c r="AI25" s="19"/>
      <c r="AJ25" s="19" t="s">
        <v>470</v>
      </c>
      <c r="AK25" s="19"/>
      <c r="AL25" s="19"/>
      <c r="AM25" s="19"/>
      <c r="AN25" s="19"/>
      <c r="AO25" s="19"/>
      <c r="AP25" s="19"/>
      <c r="AQ25" s="19"/>
      <c r="AR25" s="19"/>
      <c r="AS25" s="19"/>
      <c r="AT25" s="19" t="s">
        <v>586</v>
      </c>
      <c r="AU25" s="19" t="s">
        <v>454</v>
      </c>
      <c r="AV25" s="19" t="s">
        <v>460</v>
      </c>
      <c r="AW25" s="19" t="s">
        <v>587</v>
      </c>
    </row>
    <row r="26">
      <c r="A26" s="19" t="str">
        <f t="shared" si="1"/>
        <v>Fondecyt Regular</v>
      </c>
      <c r="B26" s="32">
        <v>45825.68124725694</v>
      </c>
      <c r="C26" s="19" t="s">
        <v>270</v>
      </c>
      <c r="D26" s="19" t="s">
        <v>38</v>
      </c>
      <c r="E26" s="19"/>
      <c r="F26" s="19" t="s">
        <v>14</v>
      </c>
      <c r="G26" s="19" t="s">
        <v>264</v>
      </c>
      <c r="H26" s="19" t="s">
        <v>14</v>
      </c>
      <c r="I26" s="19"/>
      <c r="J26" s="19"/>
      <c r="K26" s="19"/>
      <c r="L26" s="19"/>
      <c r="M26" s="19"/>
      <c r="N26" s="19"/>
      <c r="O26" s="19" t="s">
        <v>269</v>
      </c>
      <c r="P26" s="19" t="s">
        <v>454</v>
      </c>
      <c r="Q26" s="19" t="s">
        <v>455</v>
      </c>
      <c r="R26" s="19" t="s">
        <v>391</v>
      </c>
      <c r="S26" s="19" t="s">
        <v>14</v>
      </c>
      <c r="T26" s="33">
        <v>2.0</v>
      </c>
      <c r="U26" s="19"/>
      <c r="V26" s="19" t="s">
        <v>588</v>
      </c>
      <c r="W26" s="19" t="s">
        <v>391</v>
      </c>
      <c r="X26" s="19"/>
      <c r="Y26" s="19"/>
      <c r="Z26" s="19"/>
      <c r="AA26" s="19"/>
      <c r="AB26" s="19"/>
      <c r="AC26" s="19"/>
      <c r="AD26" s="19"/>
      <c r="AE26" s="19"/>
      <c r="AF26" s="19"/>
      <c r="AG26" s="19"/>
      <c r="AH26" s="19"/>
      <c r="AI26" s="19"/>
      <c r="AJ26" s="19" t="s">
        <v>470</v>
      </c>
      <c r="AK26" s="19" t="s">
        <v>460</v>
      </c>
      <c r="AL26" s="19" t="s">
        <v>121</v>
      </c>
      <c r="AM26" s="19" t="s">
        <v>589</v>
      </c>
      <c r="AN26" s="19"/>
      <c r="AO26" s="19"/>
      <c r="AP26" s="33">
        <v>18.0</v>
      </c>
      <c r="AQ26" s="33">
        <v>18.0</v>
      </c>
      <c r="AR26" s="33">
        <v>18.0</v>
      </c>
      <c r="AS26" s="19"/>
      <c r="AT26" s="19"/>
      <c r="AU26" s="19"/>
      <c r="AV26" s="19"/>
      <c r="AW26" s="19" t="s">
        <v>590</v>
      </c>
    </row>
    <row r="27">
      <c r="A27" s="19" t="str">
        <f t="shared" si="1"/>
        <v>Fondecyt Regular 2026</v>
      </c>
      <c r="B27" s="32">
        <v>45825.71763644676</v>
      </c>
      <c r="C27" s="19" t="s">
        <v>591</v>
      </c>
      <c r="D27" s="19" t="s">
        <v>82</v>
      </c>
      <c r="E27" s="19"/>
      <c r="F27" s="19" t="s">
        <v>14</v>
      </c>
      <c r="G27" s="19" t="s">
        <v>248</v>
      </c>
      <c r="H27" s="19" t="s">
        <v>14</v>
      </c>
      <c r="I27" s="19"/>
      <c r="J27" s="19"/>
      <c r="K27" s="19"/>
      <c r="L27" s="19"/>
      <c r="M27" s="19"/>
      <c r="N27" s="19"/>
      <c r="O27" s="19" t="s">
        <v>592</v>
      </c>
      <c r="P27" s="19" t="s">
        <v>454</v>
      </c>
      <c r="Q27" s="19" t="s">
        <v>455</v>
      </c>
      <c r="R27" s="19" t="s">
        <v>593</v>
      </c>
      <c r="S27" s="19" t="s">
        <v>14</v>
      </c>
      <c r="T27" s="33">
        <v>3.0</v>
      </c>
      <c r="U27" s="19"/>
      <c r="V27" s="19"/>
      <c r="W27" s="19"/>
      <c r="X27" s="19" t="s">
        <v>571</v>
      </c>
      <c r="Y27" s="19" t="s">
        <v>572</v>
      </c>
      <c r="Z27" s="19" t="s">
        <v>573</v>
      </c>
      <c r="AA27" s="19"/>
      <c r="AB27" s="19"/>
      <c r="AC27" s="19"/>
      <c r="AD27" s="19"/>
      <c r="AE27" s="19"/>
      <c r="AF27" s="19"/>
      <c r="AG27" s="19"/>
      <c r="AH27" s="19"/>
      <c r="AI27" s="19"/>
      <c r="AJ27" s="19" t="s">
        <v>470</v>
      </c>
      <c r="AK27" s="19" t="s">
        <v>472</v>
      </c>
      <c r="AL27" s="19" t="s">
        <v>461</v>
      </c>
      <c r="AM27" s="19" t="s">
        <v>594</v>
      </c>
      <c r="AN27" s="19" t="s">
        <v>595</v>
      </c>
      <c r="AO27" s="33">
        <v>10.0</v>
      </c>
      <c r="AP27" s="33">
        <v>12.0</v>
      </c>
      <c r="AQ27" s="33">
        <v>12.0</v>
      </c>
      <c r="AR27" s="33">
        <v>15.0</v>
      </c>
      <c r="AS27" s="33">
        <v>15.0</v>
      </c>
      <c r="AT27" s="19"/>
      <c r="AU27" s="19"/>
      <c r="AV27" s="19"/>
      <c r="AW27" s="19" t="s">
        <v>596</v>
      </c>
    </row>
    <row r="28">
      <c r="A28" s="19" t="str">
        <f t="shared" si="1"/>
        <v>Fondecyt Regular</v>
      </c>
      <c r="B28" s="32">
        <v>45825.74796795139</v>
      </c>
      <c r="C28" s="19" t="s">
        <v>239</v>
      </c>
      <c r="D28" s="19" t="s">
        <v>597</v>
      </c>
      <c r="E28" s="19"/>
      <c r="F28" s="19" t="s">
        <v>14</v>
      </c>
      <c r="G28" s="19" t="s">
        <v>240</v>
      </c>
      <c r="H28" s="19" t="s">
        <v>14</v>
      </c>
      <c r="I28" s="19"/>
      <c r="J28" s="19"/>
      <c r="K28" s="19"/>
      <c r="L28" s="19"/>
      <c r="M28" s="19"/>
      <c r="N28" s="19"/>
      <c r="O28" s="19" t="s">
        <v>238</v>
      </c>
      <c r="P28" s="19" t="s">
        <v>454</v>
      </c>
      <c r="Q28" s="19" t="s">
        <v>455</v>
      </c>
      <c r="R28" s="19" t="s">
        <v>598</v>
      </c>
      <c r="S28" s="19" t="s">
        <v>14</v>
      </c>
      <c r="T28" s="33">
        <v>3.0</v>
      </c>
      <c r="U28" s="19"/>
      <c r="V28" s="19"/>
      <c r="W28" s="19"/>
      <c r="X28" s="19" t="s">
        <v>599</v>
      </c>
      <c r="Y28" s="19" t="s">
        <v>600</v>
      </c>
      <c r="Z28" s="19" t="s">
        <v>601</v>
      </c>
      <c r="AA28" s="19"/>
      <c r="AB28" s="19"/>
      <c r="AC28" s="19"/>
      <c r="AD28" s="19"/>
      <c r="AE28" s="19"/>
      <c r="AF28" s="19"/>
      <c r="AG28" s="19"/>
      <c r="AH28" s="19"/>
      <c r="AI28" s="19"/>
      <c r="AJ28" s="19" t="s">
        <v>459</v>
      </c>
      <c r="AK28" s="19" t="s">
        <v>460</v>
      </c>
      <c r="AL28" s="19" t="s">
        <v>461</v>
      </c>
      <c r="AM28" s="34">
        <v>2.0E8</v>
      </c>
      <c r="AN28" s="19"/>
      <c r="AO28" s="33">
        <v>17.0</v>
      </c>
      <c r="AP28" s="33">
        <v>12.0</v>
      </c>
      <c r="AQ28" s="33">
        <v>12.0</v>
      </c>
      <c r="AR28" s="33">
        <v>12.0</v>
      </c>
      <c r="AS28" s="33">
        <v>12.0</v>
      </c>
      <c r="AT28" s="19"/>
      <c r="AU28" s="19"/>
      <c r="AV28" s="19"/>
      <c r="AW28" s="19" t="s">
        <v>602</v>
      </c>
    </row>
    <row r="29">
      <c r="A29" s="19" t="str">
        <f t="shared" si="1"/>
        <v>FONDECYT REGULAR</v>
      </c>
      <c r="B29" s="32">
        <v>45826.477587870366</v>
      </c>
      <c r="C29" s="19" t="s">
        <v>366</v>
      </c>
      <c r="D29" s="19" t="s">
        <v>603</v>
      </c>
      <c r="E29" s="19"/>
      <c r="F29" s="19" t="s">
        <v>14</v>
      </c>
      <c r="G29" s="19" t="s">
        <v>264</v>
      </c>
      <c r="H29" s="19" t="s">
        <v>14</v>
      </c>
      <c r="I29" s="19"/>
      <c r="J29" s="19"/>
      <c r="K29" s="19"/>
      <c r="L29" s="19"/>
      <c r="M29" s="19"/>
      <c r="N29" s="19"/>
      <c r="O29" s="19" t="s">
        <v>262</v>
      </c>
      <c r="P29" s="19" t="s">
        <v>454</v>
      </c>
      <c r="Q29" s="19" t="s">
        <v>455</v>
      </c>
      <c r="R29" s="19"/>
      <c r="S29" s="19" t="s">
        <v>14</v>
      </c>
      <c r="T29" s="33">
        <v>2.0</v>
      </c>
      <c r="U29" s="19"/>
      <c r="V29" s="19" t="s">
        <v>604</v>
      </c>
      <c r="W29" s="19" t="s">
        <v>605</v>
      </c>
      <c r="X29" s="19"/>
      <c r="Y29" s="19"/>
      <c r="Z29" s="19"/>
      <c r="AA29" s="19"/>
      <c r="AB29" s="19"/>
      <c r="AC29" s="19"/>
      <c r="AD29" s="19"/>
      <c r="AE29" s="19"/>
      <c r="AF29" s="19"/>
      <c r="AG29" s="19"/>
      <c r="AH29" s="19"/>
      <c r="AI29" s="19"/>
      <c r="AJ29" s="19" t="s">
        <v>470</v>
      </c>
      <c r="AK29" s="19" t="s">
        <v>606</v>
      </c>
      <c r="AL29" s="19" t="s">
        <v>484</v>
      </c>
      <c r="AM29" s="19" t="s">
        <v>607</v>
      </c>
      <c r="AN29" s="19"/>
      <c r="AO29" s="19"/>
      <c r="AP29" s="33">
        <v>22.0</v>
      </c>
      <c r="AQ29" s="33">
        <v>22.0</v>
      </c>
      <c r="AR29" s="33">
        <v>22.0</v>
      </c>
      <c r="AS29" s="19" t="s">
        <v>608</v>
      </c>
      <c r="AT29" s="19"/>
      <c r="AU29" s="19"/>
      <c r="AV29" s="19"/>
      <c r="AW29" s="19" t="s">
        <v>609</v>
      </c>
    </row>
    <row r="30">
      <c r="A30" s="19" t="str">
        <f t="shared" si="1"/>
        <v>Fondecyt regular </v>
      </c>
      <c r="B30" s="32">
        <v>45826.7472825463</v>
      </c>
      <c r="C30" s="19" t="s">
        <v>247</v>
      </c>
      <c r="D30" s="19" t="s">
        <v>610</v>
      </c>
      <c r="E30" s="19"/>
      <c r="F30" s="19" t="s">
        <v>121</v>
      </c>
      <c r="G30" s="19"/>
      <c r="H30" s="19"/>
      <c r="I30" s="19" t="s">
        <v>611</v>
      </c>
      <c r="J30" s="19" t="s">
        <v>612</v>
      </c>
      <c r="K30" s="19" t="s">
        <v>14</v>
      </c>
      <c r="L30" s="19"/>
      <c r="M30" s="19"/>
      <c r="N30" s="19"/>
      <c r="O30" s="19" t="s">
        <v>246</v>
      </c>
      <c r="P30" s="19" t="s">
        <v>454</v>
      </c>
      <c r="Q30" s="19" t="s">
        <v>613</v>
      </c>
      <c r="R30" s="19" t="s">
        <v>614</v>
      </c>
      <c r="S30" s="19" t="s">
        <v>14</v>
      </c>
      <c r="T30" s="33">
        <v>4.0</v>
      </c>
      <c r="U30" s="19"/>
      <c r="V30" s="19"/>
      <c r="W30" s="19"/>
      <c r="X30" s="19"/>
      <c r="Y30" s="19"/>
      <c r="Z30" s="19"/>
      <c r="AA30" s="19" t="s">
        <v>615</v>
      </c>
      <c r="AB30" s="19" t="s">
        <v>616</v>
      </c>
      <c r="AC30" s="19" t="s">
        <v>617</v>
      </c>
      <c r="AD30" s="19" t="s">
        <v>618</v>
      </c>
      <c r="AE30" s="19"/>
      <c r="AF30" s="19"/>
      <c r="AG30" s="19"/>
      <c r="AH30" s="19"/>
      <c r="AI30" s="19"/>
      <c r="AJ30" s="19" t="s">
        <v>470</v>
      </c>
      <c r="AK30" s="19" t="s">
        <v>499</v>
      </c>
      <c r="AL30" s="19" t="s">
        <v>461</v>
      </c>
      <c r="AM30" s="34">
        <v>2.28E8</v>
      </c>
      <c r="AN30" s="19" t="s">
        <v>619</v>
      </c>
      <c r="AO30" s="33">
        <v>60.0</v>
      </c>
      <c r="AP30" s="33">
        <v>4.0</v>
      </c>
      <c r="AQ30" s="33">
        <v>4.0</v>
      </c>
      <c r="AR30" s="33">
        <v>4.0</v>
      </c>
      <c r="AS30" s="33">
        <v>4.0</v>
      </c>
      <c r="AT30" s="19"/>
      <c r="AU30" s="19"/>
      <c r="AV30" s="19"/>
      <c r="AW30" s="19" t="s">
        <v>620</v>
      </c>
    </row>
    <row r="31">
      <c r="A31" s="19" t="str">
        <f t="shared" si="1"/>
        <v>Fondecyt Regular</v>
      </c>
      <c r="B31" s="32">
        <v>45827.49720958334</v>
      </c>
      <c r="C31" s="19" t="s">
        <v>621</v>
      </c>
      <c r="D31" s="19" t="s">
        <v>17</v>
      </c>
      <c r="E31" s="19"/>
      <c r="F31" s="19" t="s">
        <v>121</v>
      </c>
      <c r="G31" s="19"/>
      <c r="H31" s="19"/>
      <c r="I31" s="19" t="s">
        <v>622</v>
      </c>
      <c r="J31" s="19" t="s">
        <v>623</v>
      </c>
      <c r="K31" s="19" t="s">
        <v>14</v>
      </c>
      <c r="L31" s="19"/>
      <c r="M31" s="19"/>
      <c r="N31" s="19"/>
      <c r="O31" s="19" t="s">
        <v>252</v>
      </c>
      <c r="P31" s="19" t="s">
        <v>454</v>
      </c>
      <c r="Q31" s="19" t="s">
        <v>455</v>
      </c>
      <c r="R31" s="19" t="s">
        <v>624</v>
      </c>
      <c r="S31" s="19" t="s">
        <v>14</v>
      </c>
      <c r="T31" s="33">
        <v>3.0</v>
      </c>
      <c r="U31" s="19"/>
      <c r="V31" s="19"/>
      <c r="W31" s="19"/>
      <c r="X31" s="19" t="s">
        <v>625</v>
      </c>
      <c r="Y31" s="19" t="s">
        <v>626</v>
      </c>
      <c r="Z31" s="19" t="s">
        <v>627</v>
      </c>
      <c r="AA31" s="19"/>
      <c r="AB31" s="19"/>
      <c r="AC31" s="19"/>
      <c r="AD31" s="19"/>
      <c r="AE31" s="19"/>
      <c r="AF31" s="19"/>
      <c r="AG31" s="19"/>
      <c r="AH31" s="19"/>
      <c r="AI31" s="19"/>
      <c r="AJ31" s="19" t="s">
        <v>459</v>
      </c>
      <c r="AK31" s="19" t="s">
        <v>460</v>
      </c>
      <c r="AL31" s="19" t="s">
        <v>461</v>
      </c>
      <c r="AM31" s="33">
        <v>192030.0</v>
      </c>
      <c r="AN31" s="33">
        <v>1.0</v>
      </c>
      <c r="AO31" s="33">
        <v>1.0</v>
      </c>
      <c r="AP31" s="33">
        <v>12.0</v>
      </c>
      <c r="AQ31" s="33">
        <v>12.0</v>
      </c>
      <c r="AR31" s="33">
        <v>12.0</v>
      </c>
      <c r="AS31" s="19"/>
      <c r="AT31" s="19"/>
      <c r="AU31" s="19"/>
      <c r="AV31" s="19"/>
      <c r="AW31" s="19" t="s">
        <v>628</v>
      </c>
    </row>
    <row r="32">
      <c r="A32" s="19" t="str">
        <f t="shared" si="1"/>
        <v>Fondecyt Regular</v>
      </c>
      <c r="B32" s="32">
        <v>45827.60465302083</v>
      </c>
      <c r="C32" s="19" t="s">
        <v>629</v>
      </c>
      <c r="D32" s="19" t="s">
        <v>453</v>
      </c>
      <c r="E32" s="19"/>
      <c r="F32" s="19" t="s">
        <v>14</v>
      </c>
      <c r="G32" s="19" t="s">
        <v>290</v>
      </c>
      <c r="H32" s="19" t="s">
        <v>121</v>
      </c>
      <c r="I32" s="19"/>
      <c r="J32" s="19"/>
      <c r="K32" s="19"/>
      <c r="L32" s="19" t="s">
        <v>630</v>
      </c>
      <c r="M32" s="19" t="s">
        <v>470</v>
      </c>
      <c r="N32" s="19" t="s">
        <v>631</v>
      </c>
      <c r="O32" s="19"/>
      <c r="P32" s="19"/>
      <c r="Q32" s="19"/>
      <c r="R32" s="19"/>
      <c r="S32" s="19"/>
      <c r="T32" s="19"/>
      <c r="U32" s="19"/>
      <c r="V32" s="19"/>
      <c r="W32" s="19"/>
      <c r="X32" s="19"/>
      <c r="Y32" s="19"/>
      <c r="Z32" s="19"/>
      <c r="AA32" s="19"/>
      <c r="AB32" s="19"/>
      <c r="AC32" s="19"/>
      <c r="AD32" s="19"/>
      <c r="AE32" s="19"/>
      <c r="AF32" s="19"/>
      <c r="AG32" s="19"/>
      <c r="AH32" s="19"/>
      <c r="AI32" s="19"/>
      <c r="AJ32" s="19" t="s">
        <v>459</v>
      </c>
      <c r="AK32" s="19"/>
      <c r="AL32" s="19"/>
      <c r="AM32" s="19"/>
      <c r="AN32" s="19"/>
      <c r="AO32" s="19"/>
      <c r="AP32" s="19"/>
      <c r="AQ32" s="19"/>
      <c r="AR32" s="19"/>
      <c r="AS32" s="19"/>
      <c r="AT32" s="19" t="s">
        <v>632</v>
      </c>
      <c r="AU32" s="19" t="s">
        <v>454</v>
      </c>
      <c r="AV32" s="19" t="s">
        <v>460</v>
      </c>
      <c r="AW32" s="33">
        <v>1.34379987E8</v>
      </c>
    </row>
    <row r="33">
      <c r="A33" s="19" t="str">
        <f t="shared" si="1"/>
        <v>FONDECYT Regular 2026</v>
      </c>
      <c r="B33" s="32">
        <v>45827.638907071756</v>
      </c>
      <c r="C33" s="19" t="s">
        <v>633</v>
      </c>
      <c r="D33" s="19" t="s">
        <v>634</v>
      </c>
      <c r="E33" s="19"/>
      <c r="F33" s="19" t="s">
        <v>14</v>
      </c>
      <c r="G33" s="19" t="s">
        <v>264</v>
      </c>
      <c r="H33" s="19" t="s">
        <v>121</v>
      </c>
      <c r="I33" s="19"/>
      <c r="J33" s="19"/>
      <c r="K33" s="19"/>
      <c r="L33" s="19" t="s">
        <v>345</v>
      </c>
      <c r="M33" s="19" t="s">
        <v>470</v>
      </c>
      <c r="N33" s="19" t="s">
        <v>315</v>
      </c>
      <c r="O33" s="19"/>
      <c r="P33" s="19"/>
      <c r="Q33" s="19"/>
      <c r="R33" s="19"/>
      <c r="S33" s="19"/>
      <c r="T33" s="19"/>
      <c r="U33" s="19"/>
      <c r="V33" s="19"/>
      <c r="W33" s="19"/>
      <c r="X33" s="19"/>
      <c r="Y33" s="19"/>
      <c r="Z33" s="19"/>
      <c r="AA33" s="19"/>
      <c r="AB33" s="19"/>
      <c r="AC33" s="19"/>
      <c r="AD33" s="19"/>
      <c r="AE33" s="19"/>
      <c r="AF33" s="19"/>
      <c r="AG33" s="19"/>
      <c r="AH33" s="19"/>
      <c r="AI33" s="19"/>
      <c r="AJ33" s="19" t="s">
        <v>459</v>
      </c>
      <c r="AK33" s="19"/>
      <c r="AL33" s="19"/>
      <c r="AM33" s="19"/>
      <c r="AN33" s="19"/>
      <c r="AO33" s="19"/>
      <c r="AP33" s="19"/>
      <c r="AQ33" s="19"/>
      <c r="AR33" s="19"/>
      <c r="AS33" s="19"/>
      <c r="AT33" s="19" t="s">
        <v>343</v>
      </c>
      <c r="AU33" s="19" t="s">
        <v>454</v>
      </c>
      <c r="AV33" s="19" t="s">
        <v>635</v>
      </c>
      <c r="AW33" s="19" t="s">
        <v>636</v>
      </c>
    </row>
    <row r="34">
      <c r="A34" s="19" t="str">
        <f t="shared" si="1"/>
        <v>Fondecyt Regular 2026</v>
      </c>
      <c r="B34" s="32">
        <v>45827.6417115625</v>
      </c>
      <c r="C34" s="19" t="s">
        <v>637</v>
      </c>
      <c r="D34" s="19" t="s">
        <v>91</v>
      </c>
      <c r="E34" s="19"/>
      <c r="F34" s="19" t="s">
        <v>14</v>
      </c>
      <c r="G34" s="19" t="s">
        <v>248</v>
      </c>
      <c r="H34" s="19" t="s">
        <v>14</v>
      </c>
      <c r="I34" s="19"/>
      <c r="J34" s="19"/>
      <c r="K34" s="19"/>
      <c r="L34" s="19"/>
      <c r="M34" s="19"/>
      <c r="N34" s="19"/>
      <c r="O34" s="19" t="s">
        <v>256</v>
      </c>
      <c r="P34" s="19" t="s">
        <v>454</v>
      </c>
      <c r="Q34" s="19" t="s">
        <v>455</v>
      </c>
      <c r="R34" s="19" t="s">
        <v>638</v>
      </c>
      <c r="S34" s="19" t="s">
        <v>14</v>
      </c>
      <c r="T34" s="33">
        <v>2.0</v>
      </c>
      <c r="U34" s="19"/>
      <c r="V34" s="19" t="s">
        <v>639</v>
      </c>
      <c r="W34" s="19" t="s">
        <v>640</v>
      </c>
      <c r="X34" s="19"/>
      <c r="Y34" s="19"/>
      <c r="Z34" s="19"/>
      <c r="AA34" s="19"/>
      <c r="AB34" s="19"/>
      <c r="AC34" s="19"/>
      <c r="AD34" s="19"/>
      <c r="AE34" s="19"/>
      <c r="AF34" s="19"/>
      <c r="AG34" s="19"/>
      <c r="AH34" s="19"/>
      <c r="AI34" s="19"/>
      <c r="AJ34" s="19" t="s">
        <v>459</v>
      </c>
      <c r="AK34" s="19" t="s">
        <v>472</v>
      </c>
      <c r="AL34" s="19" t="s">
        <v>461</v>
      </c>
      <c r="AM34" s="34">
        <v>9.4452E7</v>
      </c>
      <c r="AN34" s="19" t="s">
        <v>641</v>
      </c>
      <c r="AO34" s="33">
        <v>20.0</v>
      </c>
      <c r="AP34" s="33">
        <v>22.0</v>
      </c>
      <c r="AQ34" s="33">
        <v>22.0</v>
      </c>
      <c r="AR34" s="33">
        <v>22.0</v>
      </c>
      <c r="AS34" s="19"/>
      <c r="AT34" s="19"/>
      <c r="AU34" s="19"/>
      <c r="AV34" s="19"/>
      <c r="AW34" s="19" t="s">
        <v>642</v>
      </c>
    </row>
    <row r="35">
      <c r="A35" s="19" t="str">
        <f t="shared" si="1"/>
        <v>Fondecyt Regular</v>
      </c>
      <c r="B35" s="32">
        <v>45830.42165284722</v>
      </c>
      <c r="C35" s="19" t="s">
        <v>585</v>
      </c>
      <c r="D35" s="19" t="s">
        <v>196</v>
      </c>
      <c r="E35" s="19"/>
      <c r="F35" s="19" t="s">
        <v>14</v>
      </c>
      <c r="G35" s="19" t="s">
        <v>264</v>
      </c>
      <c r="H35" s="19" t="s">
        <v>121</v>
      </c>
      <c r="I35" s="19"/>
      <c r="J35" s="19"/>
      <c r="K35" s="19"/>
      <c r="L35" s="19" t="s">
        <v>352</v>
      </c>
      <c r="M35" s="19" t="s">
        <v>459</v>
      </c>
      <c r="N35" s="19" t="s">
        <v>353</v>
      </c>
      <c r="O35" s="19"/>
      <c r="P35" s="19"/>
      <c r="Q35" s="19"/>
      <c r="R35" s="19"/>
      <c r="S35" s="19"/>
      <c r="T35" s="19"/>
      <c r="U35" s="19"/>
      <c r="V35" s="19"/>
      <c r="W35" s="19"/>
      <c r="X35" s="19"/>
      <c r="Y35" s="19"/>
      <c r="Z35" s="19"/>
      <c r="AA35" s="19"/>
      <c r="AB35" s="19"/>
      <c r="AC35" s="19"/>
      <c r="AD35" s="19"/>
      <c r="AE35" s="19"/>
      <c r="AF35" s="19"/>
      <c r="AG35" s="19"/>
      <c r="AH35" s="19"/>
      <c r="AI35" s="19"/>
      <c r="AJ35" s="19" t="s">
        <v>470</v>
      </c>
      <c r="AK35" s="19"/>
      <c r="AL35" s="19"/>
      <c r="AM35" s="19"/>
      <c r="AN35" s="19"/>
      <c r="AO35" s="19"/>
      <c r="AP35" s="19"/>
      <c r="AQ35" s="19"/>
      <c r="AR35" s="19"/>
      <c r="AS35" s="19"/>
      <c r="AT35" s="19" t="s">
        <v>351</v>
      </c>
      <c r="AU35" s="19" t="s">
        <v>454</v>
      </c>
      <c r="AV35" s="19" t="s">
        <v>460</v>
      </c>
      <c r="AW35" s="19" t="s">
        <v>643</v>
      </c>
    </row>
    <row r="36">
      <c r="A36" s="19" t="str">
        <f t="shared" si="1"/>
        <v>Fondecyt Regular 2026</v>
      </c>
      <c r="B36" s="32">
        <v>45831.4907331713</v>
      </c>
      <c r="C36" s="19" t="s">
        <v>378</v>
      </c>
      <c r="D36" s="19" t="s">
        <v>644</v>
      </c>
      <c r="E36" s="19"/>
      <c r="F36" s="19" t="s">
        <v>14</v>
      </c>
      <c r="G36" s="19" t="s">
        <v>290</v>
      </c>
      <c r="H36" s="19" t="s">
        <v>121</v>
      </c>
      <c r="I36" s="19"/>
      <c r="J36" s="19"/>
      <c r="K36" s="19"/>
      <c r="L36" s="19" t="s">
        <v>379</v>
      </c>
      <c r="M36" s="19" t="s">
        <v>470</v>
      </c>
      <c r="N36" s="19" t="s">
        <v>645</v>
      </c>
      <c r="O36" s="19"/>
      <c r="P36" s="19"/>
      <c r="Q36" s="19"/>
      <c r="R36" s="19"/>
      <c r="S36" s="19"/>
      <c r="T36" s="19"/>
      <c r="U36" s="19"/>
      <c r="V36" s="19"/>
      <c r="W36" s="19"/>
      <c r="X36" s="19"/>
      <c r="Y36" s="19"/>
      <c r="Z36" s="19"/>
      <c r="AA36" s="19"/>
      <c r="AB36" s="19"/>
      <c r="AC36" s="19"/>
      <c r="AD36" s="19"/>
      <c r="AE36" s="19"/>
      <c r="AF36" s="19"/>
      <c r="AG36" s="19"/>
      <c r="AH36" s="19"/>
      <c r="AI36" s="19"/>
      <c r="AJ36" s="19" t="s">
        <v>470</v>
      </c>
      <c r="AK36" s="19"/>
      <c r="AL36" s="19"/>
      <c r="AM36" s="19"/>
      <c r="AN36" s="19"/>
      <c r="AO36" s="19"/>
      <c r="AP36" s="19"/>
      <c r="AQ36" s="19"/>
      <c r="AR36" s="19"/>
      <c r="AS36" s="19"/>
      <c r="AT36" s="19" t="s">
        <v>377</v>
      </c>
      <c r="AU36" s="19" t="s">
        <v>454</v>
      </c>
      <c r="AV36" s="19" t="s">
        <v>472</v>
      </c>
      <c r="AW36" s="19" t="s">
        <v>646</v>
      </c>
    </row>
    <row r="37">
      <c r="A37" s="19" t="str">
        <f t="shared" si="1"/>
        <v>Fondecyt Regular</v>
      </c>
      <c r="B37" s="32">
        <v>45831.64923915509</v>
      </c>
      <c r="C37" s="19" t="s">
        <v>255</v>
      </c>
      <c r="D37" s="19" t="s">
        <v>647</v>
      </c>
      <c r="E37" s="19"/>
      <c r="F37" s="19" t="s">
        <v>14</v>
      </c>
      <c r="G37" s="19" t="s">
        <v>248</v>
      </c>
      <c r="H37" s="19" t="s">
        <v>14</v>
      </c>
      <c r="I37" s="19"/>
      <c r="J37" s="19"/>
      <c r="K37" s="19"/>
      <c r="L37" s="19"/>
      <c r="M37" s="19"/>
      <c r="N37" s="19"/>
      <c r="O37" s="19" t="s">
        <v>254</v>
      </c>
      <c r="P37" s="19" t="s">
        <v>454</v>
      </c>
      <c r="Q37" s="19" t="s">
        <v>455</v>
      </c>
      <c r="R37" s="19"/>
      <c r="S37" s="19" t="s">
        <v>121</v>
      </c>
      <c r="T37" s="19"/>
      <c r="U37" s="19"/>
      <c r="V37" s="19"/>
      <c r="W37" s="19"/>
      <c r="X37" s="19"/>
      <c r="Y37" s="19"/>
      <c r="Z37" s="19"/>
      <c r="AA37" s="19"/>
      <c r="AB37" s="19"/>
      <c r="AC37" s="19"/>
      <c r="AD37" s="19"/>
      <c r="AE37" s="19"/>
      <c r="AF37" s="19"/>
      <c r="AG37" s="19"/>
      <c r="AH37" s="19"/>
      <c r="AI37" s="19"/>
      <c r="AJ37" s="19" t="s">
        <v>459</v>
      </c>
      <c r="AK37" s="19" t="s">
        <v>460</v>
      </c>
      <c r="AL37" s="19" t="s">
        <v>461</v>
      </c>
      <c r="AM37" s="33">
        <v>1.6824E8</v>
      </c>
      <c r="AN37" s="19"/>
      <c r="AO37" s="33">
        <v>2.4E7</v>
      </c>
      <c r="AP37" s="33">
        <v>22.0</v>
      </c>
      <c r="AQ37" s="33">
        <v>22.0</v>
      </c>
      <c r="AR37" s="33">
        <v>22.0</v>
      </c>
      <c r="AS37" s="33">
        <v>22.0</v>
      </c>
      <c r="AT37" s="19"/>
      <c r="AU37" s="19"/>
      <c r="AV37" s="19"/>
      <c r="AW37" s="19" t="s">
        <v>648</v>
      </c>
    </row>
    <row r="38">
      <c r="A38" s="19" t="str">
        <f t="shared" si="1"/>
        <v>Fondecyt regular</v>
      </c>
      <c r="B38" s="32">
        <v>45831.656943877315</v>
      </c>
      <c r="C38" s="19" t="s">
        <v>360</v>
      </c>
      <c r="D38" s="19" t="s">
        <v>190</v>
      </c>
      <c r="E38" s="19"/>
      <c r="F38" s="19" t="s">
        <v>14</v>
      </c>
      <c r="G38" s="19" t="s">
        <v>281</v>
      </c>
      <c r="H38" s="19" t="s">
        <v>121</v>
      </c>
      <c r="I38" s="19"/>
      <c r="J38" s="19"/>
      <c r="K38" s="19"/>
      <c r="L38" s="19" t="s">
        <v>649</v>
      </c>
      <c r="M38" s="19" t="s">
        <v>459</v>
      </c>
      <c r="N38" s="19" t="s">
        <v>631</v>
      </c>
      <c r="O38" s="19"/>
      <c r="P38" s="19"/>
      <c r="Q38" s="19"/>
      <c r="R38" s="19"/>
      <c r="S38" s="19"/>
      <c r="T38" s="19"/>
      <c r="U38" s="19"/>
      <c r="V38" s="19"/>
      <c r="W38" s="19"/>
      <c r="X38" s="19"/>
      <c r="Y38" s="19"/>
      <c r="Z38" s="19"/>
      <c r="AA38" s="19"/>
      <c r="AB38" s="19"/>
      <c r="AC38" s="19"/>
      <c r="AD38" s="19"/>
      <c r="AE38" s="19"/>
      <c r="AF38" s="19"/>
      <c r="AG38" s="19"/>
      <c r="AH38" s="19"/>
      <c r="AI38" s="19"/>
      <c r="AJ38" s="19" t="s">
        <v>470</v>
      </c>
      <c r="AK38" s="19"/>
      <c r="AL38" s="19"/>
      <c r="AM38" s="19"/>
      <c r="AN38" s="19"/>
      <c r="AO38" s="19"/>
      <c r="AP38" s="19"/>
      <c r="AQ38" s="19"/>
      <c r="AR38" s="19"/>
      <c r="AS38" s="19"/>
      <c r="AT38" s="19" t="s">
        <v>282</v>
      </c>
      <c r="AU38" s="19" t="s">
        <v>454</v>
      </c>
      <c r="AV38" s="19" t="s">
        <v>475</v>
      </c>
      <c r="AW38" s="33">
        <v>1.53637067E8</v>
      </c>
    </row>
    <row r="39">
      <c r="A39" s="19" t="str">
        <f t="shared" si="1"/>
        <v>Fondecyt regular</v>
      </c>
      <c r="B39" s="32">
        <v>45831.65799792824</v>
      </c>
      <c r="C39" s="19" t="s">
        <v>360</v>
      </c>
      <c r="D39" s="19" t="s">
        <v>190</v>
      </c>
      <c r="E39" s="19"/>
      <c r="F39" s="19" t="s">
        <v>14</v>
      </c>
      <c r="G39" s="19" t="s">
        <v>281</v>
      </c>
      <c r="H39" s="19" t="s">
        <v>121</v>
      </c>
      <c r="I39" s="19"/>
      <c r="J39" s="19"/>
      <c r="K39" s="19"/>
      <c r="L39" s="19" t="s">
        <v>362</v>
      </c>
      <c r="M39" s="19" t="s">
        <v>470</v>
      </c>
      <c r="N39" s="19" t="s">
        <v>650</v>
      </c>
      <c r="O39" s="19"/>
      <c r="P39" s="19"/>
      <c r="Q39" s="19"/>
      <c r="R39" s="19"/>
      <c r="S39" s="19"/>
      <c r="T39" s="19"/>
      <c r="U39" s="19"/>
      <c r="V39" s="19"/>
      <c r="W39" s="19"/>
      <c r="X39" s="19"/>
      <c r="Y39" s="19"/>
      <c r="Z39" s="19"/>
      <c r="AA39" s="19"/>
      <c r="AB39" s="19"/>
      <c r="AC39" s="19"/>
      <c r="AD39" s="19"/>
      <c r="AE39" s="19"/>
      <c r="AF39" s="19"/>
      <c r="AG39" s="19"/>
      <c r="AH39" s="19"/>
      <c r="AI39" s="19"/>
      <c r="AJ39" s="19" t="s">
        <v>470</v>
      </c>
      <c r="AK39" s="19"/>
      <c r="AL39" s="19"/>
      <c r="AM39" s="19"/>
      <c r="AN39" s="19"/>
      <c r="AO39" s="19"/>
      <c r="AP39" s="19"/>
      <c r="AQ39" s="19"/>
      <c r="AR39" s="19"/>
      <c r="AS39" s="19"/>
      <c r="AT39" s="19" t="s">
        <v>361</v>
      </c>
      <c r="AU39" s="19" t="s">
        <v>454</v>
      </c>
      <c r="AV39" s="19" t="s">
        <v>475</v>
      </c>
      <c r="AW39" s="33">
        <v>1.53637067E8</v>
      </c>
    </row>
    <row r="40">
      <c r="A40" s="19" t="str">
        <f t="shared" si="1"/>
        <v>Fondecyt Regular 2026</v>
      </c>
      <c r="B40" s="32">
        <v>45833.486228009264</v>
      </c>
      <c r="C40" s="19" t="s">
        <v>651</v>
      </c>
      <c r="D40" s="19" t="s">
        <v>57</v>
      </c>
      <c r="E40" s="19"/>
      <c r="F40" s="19" t="s">
        <v>14</v>
      </c>
      <c r="G40" s="19" t="s">
        <v>264</v>
      </c>
      <c r="H40" s="19" t="s">
        <v>121</v>
      </c>
      <c r="I40" s="19"/>
      <c r="J40" s="19"/>
      <c r="K40" s="19"/>
      <c r="L40" s="19" t="s">
        <v>339</v>
      </c>
      <c r="M40" s="19" t="s">
        <v>459</v>
      </c>
      <c r="N40" s="19" t="s">
        <v>340</v>
      </c>
      <c r="O40" s="19"/>
      <c r="P40" s="19"/>
      <c r="Q40" s="19"/>
      <c r="R40" s="19"/>
      <c r="S40" s="19"/>
      <c r="T40" s="19"/>
      <c r="U40" s="19"/>
      <c r="V40" s="19"/>
      <c r="W40" s="19"/>
      <c r="X40" s="19"/>
      <c r="Y40" s="19"/>
      <c r="Z40" s="19"/>
      <c r="AA40" s="19"/>
      <c r="AB40" s="19"/>
      <c r="AC40" s="19"/>
      <c r="AD40" s="19"/>
      <c r="AE40" s="19"/>
      <c r="AF40" s="19"/>
      <c r="AG40" s="19"/>
      <c r="AH40" s="19"/>
      <c r="AI40" s="19"/>
      <c r="AJ40" s="19" t="s">
        <v>459</v>
      </c>
      <c r="AK40" s="19"/>
      <c r="AL40" s="19"/>
      <c r="AM40" s="19"/>
      <c r="AN40" s="19"/>
      <c r="AO40" s="19"/>
      <c r="AP40" s="19"/>
      <c r="AQ40" s="19"/>
      <c r="AR40" s="19"/>
      <c r="AS40" s="19"/>
      <c r="AT40" s="19" t="s">
        <v>338</v>
      </c>
      <c r="AU40" s="19" t="s">
        <v>454</v>
      </c>
      <c r="AV40" s="19" t="s">
        <v>472</v>
      </c>
      <c r="AW40" s="19" t="s">
        <v>518</v>
      </c>
    </row>
    <row r="41">
      <c r="A41" s="19" t="str">
        <f t="shared" si="1"/>
        <v>Fondecyt Regular</v>
      </c>
      <c r="B41" s="32">
        <v>45833.51513403935</v>
      </c>
      <c r="C41" s="19" t="s">
        <v>652</v>
      </c>
      <c r="D41" s="19" t="s">
        <v>653</v>
      </c>
      <c r="E41" s="19"/>
      <c r="F41" s="19" t="s">
        <v>14</v>
      </c>
      <c r="G41" s="19" t="s">
        <v>240</v>
      </c>
      <c r="H41" s="19" t="s">
        <v>14</v>
      </c>
      <c r="I41" s="19"/>
      <c r="J41" s="19"/>
      <c r="K41" s="19"/>
      <c r="L41" s="19"/>
      <c r="M41" s="19"/>
      <c r="N41" s="19"/>
      <c r="O41" s="19" t="s">
        <v>244</v>
      </c>
      <c r="P41" s="19" t="s">
        <v>454</v>
      </c>
      <c r="Q41" s="19" t="s">
        <v>455</v>
      </c>
      <c r="R41" s="19" t="s">
        <v>654</v>
      </c>
      <c r="S41" s="19" t="s">
        <v>14</v>
      </c>
      <c r="T41" s="33">
        <v>4.0</v>
      </c>
      <c r="U41" s="19"/>
      <c r="V41" s="19"/>
      <c r="W41" s="19"/>
      <c r="X41" s="19"/>
      <c r="Y41" s="19"/>
      <c r="Z41" s="19"/>
      <c r="AA41" s="19" t="s">
        <v>655</v>
      </c>
      <c r="AB41" s="19" t="s">
        <v>656</v>
      </c>
      <c r="AC41" s="19" t="s">
        <v>657</v>
      </c>
      <c r="AD41" s="19" t="s">
        <v>658</v>
      </c>
      <c r="AE41" s="19"/>
      <c r="AF41" s="19"/>
      <c r="AG41" s="19"/>
      <c r="AH41" s="19"/>
      <c r="AI41" s="19"/>
      <c r="AJ41" s="19" t="s">
        <v>459</v>
      </c>
      <c r="AK41" s="19" t="s">
        <v>460</v>
      </c>
      <c r="AL41" s="19" t="s">
        <v>461</v>
      </c>
      <c r="AM41" s="34">
        <v>1.45E9</v>
      </c>
      <c r="AN41" s="19" t="s">
        <v>659</v>
      </c>
      <c r="AO41" s="33">
        <v>20.0</v>
      </c>
      <c r="AP41" s="33">
        <v>20.0</v>
      </c>
      <c r="AQ41" s="33">
        <v>20.0</v>
      </c>
      <c r="AR41" s="33">
        <v>20.0</v>
      </c>
      <c r="AS41" s="19" t="s">
        <v>659</v>
      </c>
      <c r="AT41" s="19"/>
      <c r="AU41" s="19"/>
      <c r="AV41" s="19"/>
      <c r="AW41" s="19" t="s">
        <v>660</v>
      </c>
    </row>
    <row r="42">
      <c r="A42" s="19" t="str">
        <f t="shared" si="1"/>
        <v>Fondecyt regular</v>
      </c>
      <c r="B42" s="32">
        <v>45833.68730081018</v>
      </c>
      <c r="C42" s="19" t="s">
        <v>365</v>
      </c>
      <c r="D42" s="19" t="s">
        <v>661</v>
      </c>
      <c r="E42" s="19"/>
      <c r="F42" s="19" t="s">
        <v>14</v>
      </c>
      <c r="G42" s="19" t="s">
        <v>290</v>
      </c>
      <c r="H42" s="19" t="s">
        <v>121</v>
      </c>
      <c r="I42" s="19"/>
      <c r="J42" s="19"/>
      <c r="K42" s="19"/>
      <c r="L42" s="19" t="s">
        <v>366</v>
      </c>
      <c r="M42" s="19" t="s">
        <v>470</v>
      </c>
      <c r="N42" s="19" t="s">
        <v>631</v>
      </c>
      <c r="O42" s="19"/>
      <c r="P42" s="19"/>
      <c r="Q42" s="19"/>
      <c r="R42" s="19"/>
      <c r="S42" s="19"/>
      <c r="T42" s="19"/>
      <c r="U42" s="19"/>
      <c r="V42" s="19"/>
      <c r="W42" s="19"/>
      <c r="X42" s="19"/>
      <c r="Y42" s="19"/>
      <c r="Z42" s="19"/>
      <c r="AA42" s="19"/>
      <c r="AB42" s="19"/>
      <c r="AC42" s="19"/>
      <c r="AD42" s="19"/>
      <c r="AE42" s="19"/>
      <c r="AF42" s="19"/>
      <c r="AG42" s="19"/>
      <c r="AH42" s="19"/>
      <c r="AI42" s="19"/>
      <c r="AJ42" s="19" t="s">
        <v>470</v>
      </c>
      <c r="AK42" s="19"/>
      <c r="AL42" s="19"/>
      <c r="AM42" s="19"/>
      <c r="AN42" s="19"/>
      <c r="AO42" s="19"/>
      <c r="AP42" s="19"/>
      <c r="AQ42" s="19"/>
      <c r="AR42" s="19"/>
      <c r="AS42" s="19"/>
      <c r="AT42" s="19" t="s">
        <v>662</v>
      </c>
      <c r="AU42" s="19" t="s">
        <v>454</v>
      </c>
      <c r="AV42" s="19" t="s">
        <v>475</v>
      </c>
      <c r="AW42" s="19" t="s">
        <v>663</v>
      </c>
    </row>
    <row r="43">
      <c r="A43" s="19" t="str">
        <f t="shared" si="1"/>
        <v>Fondecyt</v>
      </c>
      <c r="B43" s="32">
        <v>45833.69039653935</v>
      </c>
      <c r="C43" s="19" t="s">
        <v>412</v>
      </c>
      <c r="D43" s="19" t="s">
        <v>225</v>
      </c>
      <c r="E43" s="19"/>
      <c r="F43" s="19" t="s">
        <v>14</v>
      </c>
      <c r="G43" s="19" t="s">
        <v>264</v>
      </c>
      <c r="H43" s="19" t="s">
        <v>121</v>
      </c>
      <c r="I43" s="19"/>
      <c r="J43" s="19"/>
      <c r="K43" s="19"/>
      <c r="L43" s="19" t="s">
        <v>413</v>
      </c>
      <c r="M43" s="19" t="s">
        <v>459</v>
      </c>
      <c r="N43" s="19" t="s">
        <v>414</v>
      </c>
      <c r="O43" s="19"/>
      <c r="P43" s="19"/>
      <c r="Q43" s="19"/>
      <c r="R43" s="19"/>
      <c r="S43" s="19"/>
      <c r="T43" s="19"/>
      <c r="U43" s="19"/>
      <c r="V43" s="19"/>
      <c r="W43" s="19"/>
      <c r="X43" s="19"/>
      <c r="Y43" s="19"/>
      <c r="Z43" s="19"/>
      <c r="AA43" s="19"/>
      <c r="AB43" s="19"/>
      <c r="AC43" s="19"/>
      <c r="AD43" s="19"/>
      <c r="AE43" s="19"/>
      <c r="AF43" s="19"/>
      <c r="AG43" s="19"/>
      <c r="AH43" s="19"/>
      <c r="AI43" s="19"/>
      <c r="AJ43" s="19" t="s">
        <v>470</v>
      </c>
      <c r="AK43" s="19"/>
      <c r="AL43" s="19"/>
      <c r="AM43" s="19"/>
      <c r="AN43" s="19"/>
      <c r="AO43" s="19"/>
      <c r="AP43" s="19"/>
      <c r="AQ43" s="19"/>
      <c r="AR43" s="19"/>
      <c r="AS43" s="19"/>
      <c r="AT43" s="19" t="s">
        <v>411</v>
      </c>
      <c r="AU43" s="19" t="s">
        <v>454</v>
      </c>
      <c r="AV43" s="19" t="s">
        <v>664</v>
      </c>
      <c r="AW43" s="33">
        <v>1.23322134E8</v>
      </c>
    </row>
    <row r="44">
      <c r="A44" s="19" t="str">
        <f t="shared" si="1"/>
        <v>Fondecyt Regular</v>
      </c>
      <c r="B44" s="32">
        <v>45833.69857045139</v>
      </c>
      <c r="C44" s="19" t="s">
        <v>357</v>
      </c>
      <c r="D44" s="19" t="s">
        <v>135</v>
      </c>
      <c r="E44" s="19"/>
      <c r="F44" s="19" t="s">
        <v>14</v>
      </c>
      <c r="G44" s="19" t="s">
        <v>281</v>
      </c>
      <c r="H44" s="19" t="s">
        <v>121</v>
      </c>
      <c r="I44" s="19"/>
      <c r="J44" s="19"/>
      <c r="K44" s="19"/>
      <c r="L44" s="19" t="s">
        <v>358</v>
      </c>
      <c r="M44" s="19" t="s">
        <v>459</v>
      </c>
      <c r="N44" s="19" t="s">
        <v>359</v>
      </c>
      <c r="O44" s="19"/>
      <c r="P44" s="19"/>
      <c r="Q44" s="19"/>
      <c r="R44" s="19"/>
      <c r="S44" s="19"/>
      <c r="T44" s="19"/>
      <c r="U44" s="19"/>
      <c r="V44" s="19"/>
      <c r="W44" s="19"/>
      <c r="X44" s="19"/>
      <c r="Y44" s="19"/>
      <c r="Z44" s="19"/>
      <c r="AA44" s="19"/>
      <c r="AB44" s="19"/>
      <c r="AC44" s="19"/>
      <c r="AD44" s="19"/>
      <c r="AE44" s="19"/>
      <c r="AF44" s="19"/>
      <c r="AG44" s="19"/>
      <c r="AH44" s="19"/>
      <c r="AI44" s="19"/>
      <c r="AJ44" s="19" t="s">
        <v>459</v>
      </c>
      <c r="AK44" s="19"/>
      <c r="AL44" s="19"/>
      <c r="AM44" s="19"/>
      <c r="AN44" s="19"/>
      <c r="AO44" s="19"/>
      <c r="AP44" s="19"/>
      <c r="AQ44" s="19"/>
      <c r="AR44" s="19"/>
      <c r="AS44" s="19"/>
      <c r="AT44" s="19" t="s">
        <v>356</v>
      </c>
      <c r="AU44" s="19" t="s">
        <v>454</v>
      </c>
      <c r="AV44" s="19" t="s">
        <v>460</v>
      </c>
      <c r="AW44" s="19" t="s">
        <v>665</v>
      </c>
    </row>
    <row r="45">
      <c r="A45" s="19" t="str">
        <f t="shared" si="1"/>
        <v>Fondecyt regular </v>
      </c>
      <c r="B45" s="32">
        <v>45833.70357016203</v>
      </c>
      <c r="C45" s="19" t="s">
        <v>666</v>
      </c>
      <c r="D45" s="19" t="s">
        <v>667</v>
      </c>
      <c r="E45" s="19"/>
      <c r="F45" s="19" t="s">
        <v>14</v>
      </c>
      <c r="G45" s="19" t="s">
        <v>248</v>
      </c>
      <c r="H45" s="19" t="s">
        <v>121</v>
      </c>
      <c r="I45" s="19"/>
      <c r="J45" s="19"/>
      <c r="K45" s="19"/>
      <c r="L45" s="19" t="s">
        <v>668</v>
      </c>
      <c r="M45" s="19" t="s">
        <v>470</v>
      </c>
      <c r="N45" s="19" t="s">
        <v>669</v>
      </c>
      <c r="O45" s="19"/>
      <c r="P45" s="19"/>
      <c r="Q45" s="19"/>
      <c r="R45" s="19"/>
      <c r="S45" s="19"/>
      <c r="T45" s="19"/>
      <c r="U45" s="19"/>
      <c r="V45" s="19"/>
      <c r="W45" s="19"/>
      <c r="X45" s="19"/>
      <c r="Y45" s="19"/>
      <c r="Z45" s="19"/>
      <c r="AA45" s="19"/>
      <c r="AB45" s="19"/>
      <c r="AC45" s="19"/>
      <c r="AD45" s="19"/>
      <c r="AE45" s="19"/>
      <c r="AF45" s="19"/>
      <c r="AG45" s="19"/>
      <c r="AH45" s="19"/>
      <c r="AI45" s="19"/>
      <c r="AJ45" s="19" t="s">
        <v>470</v>
      </c>
      <c r="AK45" s="19"/>
      <c r="AL45" s="19"/>
      <c r="AM45" s="19"/>
      <c r="AN45" s="19"/>
      <c r="AO45" s="19"/>
      <c r="AP45" s="19"/>
      <c r="AQ45" s="19"/>
      <c r="AR45" s="19"/>
      <c r="AS45" s="19"/>
      <c r="AT45" s="19" t="s">
        <v>397</v>
      </c>
      <c r="AU45" s="19" t="s">
        <v>454</v>
      </c>
      <c r="AV45" s="19" t="s">
        <v>499</v>
      </c>
      <c r="AW45" s="19" t="s">
        <v>670</v>
      </c>
    </row>
    <row r="46">
      <c r="A46" s="19" t="str">
        <f t="shared" si="1"/>
        <v>Fondecyt</v>
      </c>
      <c r="B46" s="32">
        <v>45833.730424884256</v>
      </c>
      <c r="C46" s="19" t="s">
        <v>381</v>
      </c>
      <c r="D46" s="19" t="s">
        <v>204</v>
      </c>
      <c r="E46" s="19"/>
      <c r="F46" s="19" t="s">
        <v>14</v>
      </c>
      <c r="G46" s="19" t="s">
        <v>240</v>
      </c>
      <c r="H46" s="19" t="s">
        <v>121</v>
      </c>
      <c r="I46" s="19"/>
      <c r="J46" s="19"/>
      <c r="K46" s="19"/>
      <c r="L46" s="19" t="s">
        <v>383</v>
      </c>
      <c r="M46" s="19" t="s">
        <v>470</v>
      </c>
      <c r="N46" s="19" t="s">
        <v>671</v>
      </c>
      <c r="O46" s="19"/>
      <c r="P46" s="19"/>
      <c r="Q46" s="19"/>
      <c r="R46" s="19"/>
      <c r="S46" s="19"/>
      <c r="T46" s="19"/>
      <c r="U46" s="19"/>
      <c r="V46" s="19"/>
      <c r="W46" s="19"/>
      <c r="X46" s="19"/>
      <c r="Y46" s="19"/>
      <c r="Z46" s="19"/>
      <c r="AA46" s="19"/>
      <c r="AB46" s="19"/>
      <c r="AC46" s="19"/>
      <c r="AD46" s="19"/>
      <c r="AE46" s="19"/>
      <c r="AF46" s="19"/>
      <c r="AG46" s="19"/>
      <c r="AH46" s="19"/>
      <c r="AI46" s="19"/>
      <c r="AJ46" s="19" t="s">
        <v>459</v>
      </c>
      <c r="AK46" s="19"/>
      <c r="AL46" s="19"/>
      <c r="AM46" s="19"/>
      <c r="AN46" s="19"/>
      <c r="AO46" s="19"/>
      <c r="AP46" s="19"/>
      <c r="AQ46" s="19"/>
      <c r="AR46" s="19"/>
      <c r="AS46" s="19"/>
      <c r="AT46" s="19" t="s">
        <v>382</v>
      </c>
      <c r="AU46" s="19" t="s">
        <v>454</v>
      </c>
      <c r="AV46" s="19" t="s">
        <v>664</v>
      </c>
      <c r="AW46" s="19" t="s">
        <v>672</v>
      </c>
    </row>
    <row r="47">
      <c r="A47" s="19" t="str">
        <f t="shared" si="1"/>
        <v>FONDECYT REGULAR</v>
      </c>
      <c r="B47" s="32">
        <v>45833.79196998842</v>
      </c>
      <c r="C47" s="19" t="s">
        <v>365</v>
      </c>
      <c r="D47" s="19" t="s">
        <v>661</v>
      </c>
      <c r="E47" s="19"/>
      <c r="F47" s="19" t="s">
        <v>14</v>
      </c>
      <c r="G47" s="19" t="s">
        <v>290</v>
      </c>
      <c r="H47" s="19" t="s">
        <v>121</v>
      </c>
      <c r="I47" s="19"/>
      <c r="J47" s="19"/>
      <c r="K47" s="19"/>
      <c r="L47" s="19" t="s">
        <v>371</v>
      </c>
      <c r="M47" s="19" t="s">
        <v>459</v>
      </c>
      <c r="N47" s="19" t="s">
        <v>353</v>
      </c>
      <c r="O47" s="19"/>
      <c r="P47" s="19"/>
      <c r="Q47" s="19"/>
      <c r="R47" s="19"/>
      <c r="S47" s="19"/>
      <c r="T47" s="19"/>
      <c r="U47" s="19"/>
      <c r="V47" s="19"/>
      <c r="W47" s="19"/>
      <c r="X47" s="19"/>
      <c r="Y47" s="19"/>
      <c r="Z47" s="19"/>
      <c r="AA47" s="19"/>
      <c r="AB47" s="19"/>
      <c r="AC47" s="19"/>
      <c r="AD47" s="19"/>
      <c r="AE47" s="19"/>
      <c r="AF47" s="19"/>
      <c r="AG47" s="19"/>
      <c r="AH47" s="19"/>
      <c r="AI47" s="19"/>
      <c r="AJ47" s="19" t="s">
        <v>470</v>
      </c>
      <c r="AK47" s="19"/>
      <c r="AL47" s="19"/>
      <c r="AM47" s="19"/>
      <c r="AN47" s="19"/>
      <c r="AO47" s="19"/>
      <c r="AP47" s="19"/>
      <c r="AQ47" s="19"/>
      <c r="AR47" s="19"/>
      <c r="AS47" s="19"/>
      <c r="AT47" s="19" t="s">
        <v>370</v>
      </c>
      <c r="AU47" s="19" t="s">
        <v>454</v>
      </c>
      <c r="AV47" s="19" t="s">
        <v>606</v>
      </c>
      <c r="AW47" s="19" t="s">
        <v>673</v>
      </c>
    </row>
    <row r="48">
      <c r="A48" s="19" t="str">
        <f t="shared" si="1"/>
        <v>FONDECYT REGULAR</v>
      </c>
      <c r="B48" s="32">
        <v>45833.79424850694</v>
      </c>
      <c r="C48" s="19" t="s">
        <v>365</v>
      </c>
      <c r="D48" s="19" t="s">
        <v>661</v>
      </c>
      <c r="E48" s="19"/>
      <c r="F48" s="19" t="s">
        <v>14</v>
      </c>
      <c r="G48" s="19" t="s">
        <v>290</v>
      </c>
      <c r="H48" s="19" t="s">
        <v>121</v>
      </c>
      <c r="I48" s="19"/>
      <c r="J48" s="19"/>
      <c r="K48" s="19"/>
      <c r="L48" s="19" t="s">
        <v>368</v>
      </c>
      <c r="M48" s="19" t="s">
        <v>470</v>
      </c>
      <c r="N48" s="19" t="s">
        <v>369</v>
      </c>
      <c r="O48" s="19"/>
      <c r="P48" s="19"/>
      <c r="Q48" s="19"/>
      <c r="R48" s="19"/>
      <c r="S48" s="19"/>
      <c r="T48" s="19"/>
      <c r="U48" s="19"/>
      <c r="V48" s="19"/>
      <c r="W48" s="19"/>
      <c r="X48" s="19"/>
      <c r="Y48" s="19"/>
      <c r="Z48" s="19"/>
      <c r="AA48" s="19"/>
      <c r="AB48" s="19"/>
      <c r="AC48" s="19"/>
      <c r="AD48" s="19"/>
      <c r="AE48" s="19"/>
      <c r="AF48" s="19"/>
      <c r="AG48" s="19"/>
      <c r="AH48" s="19"/>
      <c r="AI48" s="19"/>
      <c r="AJ48" s="19" t="s">
        <v>470</v>
      </c>
      <c r="AK48" s="19"/>
      <c r="AL48" s="19"/>
      <c r="AM48" s="19"/>
      <c r="AN48" s="19"/>
      <c r="AO48" s="19"/>
      <c r="AP48" s="19"/>
      <c r="AQ48" s="19"/>
      <c r="AR48" s="19"/>
      <c r="AS48" s="19"/>
      <c r="AT48" s="19" t="s">
        <v>674</v>
      </c>
      <c r="AU48" s="19" t="s">
        <v>454</v>
      </c>
      <c r="AV48" s="19" t="s">
        <v>606</v>
      </c>
      <c r="AW48" s="19" t="s">
        <v>663</v>
      </c>
    </row>
    <row r="49">
      <c r="A49" s="19" t="str">
        <f t="shared" si="1"/>
        <v>Fondecyt Regular </v>
      </c>
      <c r="B49" s="32">
        <v>45833.940133599535</v>
      </c>
      <c r="C49" s="19" t="s">
        <v>675</v>
      </c>
      <c r="D49" s="19" t="s">
        <v>108</v>
      </c>
      <c r="E49" s="19"/>
      <c r="F49" s="19" t="s">
        <v>14</v>
      </c>
      <c r="G49" s="19" t="s">
        <v>240</v>
      </c>
      <c r="H49" s="19" t="s">
        <v>121</v>
      </c>
      <c r="I49" s="19"/>
      <c r="J49" s="19"/>
      <c r="K49" s="19"/>
      <c r="L49" s="19" t="s">
        <v>314</v>
      </c>
      <c r="M49" s="19" t="s">
        <v>470</v>
      </c>
      <c r="N49" s="19" t="s">
        <v>676</v>
      </c>
      <c r="O49" s="19"/>
      <c r="P49" s="19"/>
      <c r="Q49" s="19"/>
      <c r="R49" s="19"/>
      <c r="S49" s="19"/>
      <c r="T49" s="19"/>
      <c r="U49" s="19"/>
      <c r="V49" s="19"/>
      <c r="W49" s="19"/>
      <c r="X49" s="19"/>
      <c r="Y49" s="19"/>
      <c r="Z49" s="19"/>
      <c r="AA49" s="19"/>
      <c r="AB49" s="19"/>
      <c r="AC49" s="19"/>
      <c r="AD49" s="19"/>
      <c r="AE49" s="19"/>
      <c r="AF49" s="19"/>
      <c r="AG49" s="19"/>
      <c r="AH49" s="19"/>
      <c r="AI49" s="19"/>
      <c r="AJ49" s="19" t="s">
        <v>470</v>
      </c>
      <c r="AK49" s="19"/>
      <c r="AL49" s="19"/>
      <c r="AM49" s="19"/>
      <c r="AN49" s="19"/>
      <c r="AO49" s="19"/>
      <c r="AP49" s="19"/>
      <c r="AQ49" s="19"/>
      <c r="AR49" s="19"/>
      <c r="AS49" s="19"/>
      <c r="AT49" s="19" t="s">
        <v>677</v>
      </c>
      <c r="AU49" s="19" t="s">
        <v>454</v>
      </c>
      <c r="AV49" s="19" t="s">
        <v>678</v>
      </c>
      <c r="AW49" s="19" t="s">
        <v>679</v>
      </c>
    </row>
    <row r="50">
      <c r="A50" s="19" t="str">
        <f t="shared" si="1"/>
        <v>Fondecyt Regular</v>
      </c>
      <c r="B50" s="32">
        <v>45834.03871320601</v>
      </c>
      <c r="C50" s="19" t="s">
        <v>374</v>
      </c>
      <c r="D50" s="19" t="s">
        <v>160</v>
      </c>
      <c r="E50" s="19"/>
      <c r="F50" s="19" t="s">
        <v>14</v>
      </c>
      <c r="G50" s="19" t="s">
        <v>290</v>
      </c>
      <c r="H50" s="19" t="s">
        <v>121</v>
      </c>
      <c r="I50" s="19"/>
      <c r="J50" s="19"/>
      <c r="K50" s="19"/>
      <c r="L50" s="19" t="s">
        <v>375</v>
      </c>
      <c r="M50" s="19" t="s">
        <v>470</v>
      </c>
      <c r="N50" s="19" t="s">
        <v>376</v>
      </c>
      <c r="O50" s="19"/>
      <c r="P50" s="19"/>
      <c r="Q50" s="19"/>
      <c r="R50" s="19"/>
      <c r="S50" s="19"/>
      <c r="T50" s="19"/>
      <c r="U50" s="19"/>
      <c r="V50" s="19"/>
      <c r="W50" s="19"/>
      <c r="X50" s="19"/>
      <c r="Y50" s="19"/>
      <c r="Z50" s="19"/>
      <c r="AA50" s="19"/>
      <c r="AB50" s="19"/>
      <c r="AC50" s="19"/>
      <c r="AD50" s="19"/>
      <c r="AE50" s="19"/>
      <c r="AF50" s="19"/>
      <c r="AG50" s="19"/>
      <c r="AH50" s="19"/>
      <c r="AI50" s="19"/>
      <c r="AJ50" s="19" t="s">
        <v>470</v>
      </c>
      <c r="AK50" s="19"/>
      <c r="AL50" s="19"/>
      <c r="AM50" s="19"/>
      <c r="AN50" s="19"/>
      <c r="AO50" s="19"/>
      <c r="AP50" s="19"/>
      <c r="AQ50" s="19"/>
      <c r="AR50" s="19"/>
      <c r="AS50" s="19"/>
      <c r="AT50" s="19" t="s">
        <v>373</v>
      </c>
      <c r="AU50" s="19" t="s">
        <v>454</v>
      </c>
      <c r="AV50" s="19" t="s">
        <v>460</v>
      </c>
      <c r="AW50" s="19" t="s">
        <v>680</v>
      </c>
    </row>
    <row r="51">
      <c r="A51" s="19" t="str">
        <f t="shared" si="1"/>
        <v>Fondecyt Regular</v>
      </c>
      <c r="B51" s="32">
        <v>45834.40378703704</v>
      </c>
      <c r="C51" s="19" t="s">
        <v>270</v>
      </c>
      <c r="D51" s="19" t="s">
        <v>38</v>
      </c>
      <c r="E51" s="19"/>
      <c r="F51" s="19" t="s">
        <v>14</v>
      </c>
      <c r="G51" s="19" t="s">
        <v>264</v>
      </c>
      <c r="H51" s="19" t="s">
        <v>121</v>
      </c>
      <c r="I51" s="19"/>
      <c r="J51" s="19"/>
      <c r="K51" s="19"/>
      <c r="L51" s="19" t="s">
        <v>390</v>
      </c>
      <c r="M51" s="19" t="s">
        <v>470</v>
      </c>
      <c r="N51" s="19" t="s">
        <v>391</v>
      </c>
      <c r="O51" s="19"/>
      <c r="P51" s="19"/>
      <c r="Q51" s="19"/>
      <c r="R51" s="19"/>
      <c r="S51" s="19"/>
      <c r="T51" s="19"/>
      <c r="U51" s="19"/>
      <c r="V51" s="19"/>
      <c r="W51" s="19"/>
      <c r="X51" s="19"/>
      <c r="Y51" s="19"/>
      <c r="Z51" s="19"/>
      <c r="AA51" s="19"/>
      <c r="AB51" s="19"/>
      <c r="AC51" s="19"/>
      <c r="AD51" s="19"/>
      <c r="AE51" s="19"/>
      <c r="AF51" s="19"/>
      <c r="AG51" s="19"/>
      <c r="AH51" s="19"/>
      <c r="AI51" s="19"/>
      <c r="AJ51" s="19" t="s">
        <v>470</v>
      </c>
      <c r="AK51" s="19"/>
      <c r="AL51" s="19"/>
      <c r="AM51" s="19"/>
      <c r="AN51" s="19"/>
      <c r="AO51" s="19"/>
      <c r="AP51" s="19"/>
      <c r="AQ51" s="19"/>
      <c r="AR51" s="19"/>
      <c r="AS51" s="19"/>
      <c r="AT51" s="19" t="s">
        <v>389</v>
      </c>
      <c r="AU51" s="19" t="s">
        <v>454</v>
      </c>
      <c r="AV51" s="19" t="s">
        <v>460</v>
      </c>
      <c r="AW51" s="19" t="s">
        <v>590</v>
      </c>
    </row>
    <row r="52">
      <c r="A52" s="19" t="str">
        <f t="shared" si="1"/>
        <v>Fondecyt Regular</v>
      </c>
      <c r="B52" s="32">
        <v>45834.40577541667</v>
      </c>
      <c r="C52" s="19" t="s">
        <v>681</v>
      </c>
      <c r="D52" s="19" t="s">
        <v>38</v>
      </c>
      <c r="E52" s="19"/>
      <c r="F52" s="19" t="s">
        <v>14</v>
      </c>
      <c r="G52" s="19" t="s">
        <v>264</v>
      </c>
      <c r="H52" s="19" t="s">
        <v>121</v>
      </c>
      <c r="I52" s="19"/>
      <c r="J52" s="19"/>
      <c r="K52" s="19"/>
      <c r="L52" s="19" t="s">
        <v>387</v>
      </c>
      <c r="M52" s="19" t="s">
        <v>459</v>
      </c>
      <c r="N52" s="19" t="s">
        <v>388</v>
      </c>
      <c r="O52" s="19"/>
      <c r="P52" s="19"/>
      <c r="Q52" s="19"/>
      <c r="R52" s="19"/>
      <c r="S52" s="19"/>
      <c r="T52" s="19"/>
      <c r="U52" s="19"/>
      <c r="V52" s="19"/>
      <c r="W52" s="19"/>
      <c r="X52" s="19"/>
      <c r="Y52" s="19"/>
      <c r="Z52" s="19"/>
      <c r="AA52" s="19"/>
      <c r="AB52" s="19"/>
      <c r="AC52" s="19"/>
      <c r="AD52" s="19"/>
      <c r="AE52" s="19"/>
      <c r="AF52" s="19"/>
      <c r="AG52" s="19"/>
      <c r="AH52" s="19"/>
      <c r="AI52" s="19"/>
      <c r="AJ52" s="19" t="s">
        <v>470</v>
      </c>
      <c r="AK52" s="19"/>
      <c r="AL52" s="19"/>
      <c r="AM52" s="19"/>
      <c r="AN52" s="19"/>
      <c r="AO52" s="19"/>
      <c r="AP52" s="19"/>
      <c r="AQ52" s="19"/>
      <c r="AR52" s="19"/>
      <c r="AS52" s="19"/>
      <c r="AT52" s="19" t="s">
        <v>385</v>
      </c>
      <c r="AU52" s="19" t="s">
        <v>454</v>
      </c>
      <c r="AV52" s="19" t="s">
        <v>460</v>
      </c>
      <c r="AW52" s="19" t="s">
        <v>590</v>
      </c>
    </row>
    <row r="53">
      <c r="A53" s="19" t="str">
        <f t="shared" si="1"/>
        <v>Fondecyt Regular</v>
      </c>
      <c r="B53" s="32">
        <v>45835.413359375</v>
      </c>
      <c r="C53" s="19" t="s">
        <v>682</v>
      </c>
      <c r="D53" s="19" t="s">
        <v>683</v>
      </c>
      <c r="E53" s="19"/>
      <c r="F53" s="19" t="s">
        <v>14</v>
      </c>
      <c r="G53" s="19" t="s">
        <v>240</v>
      </c>
      <c r="H53" s="19" t="s">
        <v>121</v>
      </c>
      <c r="I53" s="19"/>
      <c r="J53" s="19"/>
      <c r="K53" s="19"/>
      <c r="L53" s="19" t="s">
        <v>684</v>
      </c>
      <c r="M53" s="19" t="s">
        <v>470</v>
      </c>
      <c r="N53" s="19" t="s">
        <v>685</v>
      </c>
      <c r="O53" s="19"/>
      <c r="P53" s="19"/>
      <c r="Q53" s="19"/>
      <c r="R53" s="19"/>
      <c r="S53" s="19"/>
      <c r="T53" s="19"/>
      <c r="U53" s="19"/>
      <c r="V53" s="19"/>
      <c r="W53" s="19"/>
      <c r="X53" s="19"/>
      <c r="Y53" s="19"/>
      <c r="Z53" s="19"/>
      <c r="AA53" s="19"/>
      <c r="AB53" s="19"/>
      <c r="AC53" s="19"/>
      <c r="AD53" s="19"/>
      <c r="AE53" s="19"/>
      <c r="AF53" s="19"/>
      <c r="AG53" s="19"/>
      <c r="AH53" s="19"/>
      <c r="AI53" s="19"/>
      <c r="AJ53" s="19" t="s">
        <v>470</v>
      </c>
      <c r="AK53" s="19"/>
      <c r="AL53" s="19"/>
      <c r="AM53" s="19"/>
      <c r="AN53" s="19"/>
      <c r="AO53" s="19"/>
      <c r="AP53" s="19"/>
      <c r="AQ53" s="19"/>
      <c r="AR53" s="19"/>
      <c r="AS53" s="19"/>
      <c r="AT53" s="19" t="s">
        <v>415</v>
      </c>
      <c r="AU53" s="19" t="s">
        <v>454</v>
      </c>
      <c r="AV53" s="19" t="s">
        <v>460</v>
      </c>
      <c r="AW53" s="19" t="s">
        <v>686</v>
      </c>
    </row>
    <row r="54">
      <c r="A54" s="19" t="str">
        <f t="shared" si="1"/>
        <v>Fondecyt Regular 2026</v>
      </c>
      <c r="B54" s="32">
        <v>45835.468952337964</v>
      </c>
      <c r="C54" s="19" t="s">
        <v>337</v>
      </c>
      <c r="D54" s="19" t="s">
        <v>147</v>
      </c>
      <c r="E54" s="19"/>
      <c r="F54" s="19" t="s">
        <v>121</v>
      </c>
      <c r="G54" s="19"/>
      <c r="H54" s="19"/>
      <c r="I54" s="19" t="s">
        <v>687</v>
      </c>
      <c r="J54" s="19" t="s">
        <v>688</v>
      </c>
      <c r="K54" s="19" t="s">
        <v>121</v>
      </c>
      <c r="L54" s="19" t="s">
        <v>332</v>
      </c>
      <c r="M54" s="19" t="s">
        <v>459</v>
      </c>
      <c r="N54" s="19" t="s">
        <v>689</v>
      </c>
      <c r="O54" s="19"/>
      <c r="P54" s="19"/>
      <c r="Q54" s="19"/>
      <c r="R54" s="19"/>
      <c r="S54" s="19"/>
      <c r="T54" s="19"/>
      <c r="U54" s="19"/>
      <c r="V54" s="19"/>
      <c r="W54" s="19"/>
      <c r="X54" s="19"/>
      <c r="Y54" s="19"/>
      <c r="Z54" s="19"/>
      <c r="AA54" s="19"/>
      <c r="AB54" s="19"/>
      <c r="AC54" s="19"/>
      <c r="AD54" s="19"/>
      <c r="AE54" s="19"/>
      <c r="AF54" s="19"/>
      <c r="AG54" s="19"/>
      <c r="AH54" s="19"/>
      <c r="AI54" s="19"/>
      <c r="AJ54" s="19" t="s">
        <v>690</v>
      </c>
      <c r="AK54" s="19"/>
      <c r="AL54" s="19"/>
      <c r="AM54" s="19"/>
      <c r="AN54" s="19"/>
      <c r="AO54" s="19"/>
      <c r="AP54" s="19"/>
      <c r="AQ54" s="19"/>
      <c r="AR54" s="19"/>
      <c r="AS54" s="19"/>
      <c r="AT54" s="19" t="s">
        <v>691</v>
      </c>
      <c r="AU54" s="19" t="s">
        <v>454</v>
      </c>
      <c r="AV54" s="19" t="s">
        <v>472</v>
      </c>
      <c r="AW54" s="19" t="s">
        <v>692</v>
      </c>
    </row>
    <row r="55">
      <c r="A55" s="19" t="str">
        <f t="shared" si="1"/>
        <v>Fondecyt Regular</v>
      </c>
      <c r="B55" s="32">
        <v>45835.66061655093</v>
      </c>
      <c r="C55" s="19" t="s">
        <v>402</v>
      </c>
      <c r="D55" s="19" t="s">
        <v>214</v>
      </c>
      <c r="E55" s="19"/>
      <c r="F55" s="19" t="s">
        <v>14</v>
      </c>
      <c r="G55" s="19" t="s">
        <v>264</v>
      </c>
      <c r="H55" s="19" t="s">
        <v>121</v>
      </c>
      <c r="I55" s="19"/>
      <c r="J55" s="19"/>
      <c r="K55" s="19"/>
      <c r="L55" s="19" t="s">
        <v>403</v>
      </c>
      <c r="M55" s="19" t="s">
        <v>470</v>
      </c>
      <c r="N55" s="19" t="s">
        <v>404</v>
      </c>
      <c r="O55" s="19"/>
      <c r="P55" s="19"/>
      <c r="Q55" s="19"/>
      <c r="R55" s="19"/>
      <c r="S55" s="19"/>
      <c r="T55" s="19"/>
      <c r="U55" s="19"/>
      <c r="V55" s="19"/>
      <c r="W55" s="19"/>
      <c r="X55" s="19"/>
      <c r="Y55" s="19"/>
      <c r="Z55" s="19"/>
      <c r="AA55" s="19"/>
      <c r="AB55" s="19"/>
      <c r="AC55" s="19"/>
      <c r="AD55" s="19"/>
      <c r="AE55" s="19"/>
      <c r="AF55" s="19"/>
      <c r="AG55" s="19"/>
      <c r="AH55" s="19"/>
      <c r="AI55" s="19"/>
      <c r="AJ55" s="19" t="s">
        <v>459</v>
      </c>
      <c r="AK55" s="19"/>
      <c r="AL55" s="19"/>
      <c r="AM55" s="19"/>
      <c r="AN55" s="19"/>
      <c r="AO55" s="19"/>
      <c r="AP55" s="19"/>
      <c r="AQ55" s="19"/>
      <c r="AR55" s="19"/>
      <c r="AS55" s="19"/>
      <c r="AT55" s="19" t="s">
        <v>401</v>
      </c>
      <c r="AU55" s="19" t="s">
        <v>454</v>
      </c>
      <c r="AV55" s="19" t="s">
        <v>460</v>
      </c>
      <c r="AW55" s="19" t="s">
        <v>693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5.5"/>
    <col customWidth="1" min="3" max="3" width="21.25"/>
    <col customWidth="1" min="4" max="4" width="12.25"/>
    <col customWidth="1" min="5" max="5" width="3.75"/>
    <col customWidth="1" min="6" max="6" width="6.5"/>
    <col customWidth="1" min="7" max="7" width="15.13"/>
  </cols>
  <sheetData>
    <row r="1">
      <c r="A1" s="21" t="s">
        <v>226</v>
      </c>
      <c r="B1" s="22" t="s">
        <v>228</v>
      </c>
      <c r="C1" s="22" t="s">
        <v>694</v>
      </c>
      <c r="D1" s="21" t="s">
        <v>7</v>
      </c>
      <c r="E1" s="21" t="s">
        <v>231</v>
      </c>
      <c r="F1" s="22" t="s">
        <v>422</v>
      </c>
      <c r="G1" s="21" t="s">
        <v>695</v>
      </c>
      <c r="H1" s="14" t="s">
        <v>233</v>
      </c>
    </row>
    <row r="2">
      <c r="A2" s="24" t="s">
        <v>696</v>
      </c>
      <c r="B2" s="17" t="s">
        <v>697</v>
      </c>
      <c r="C2" s="17" t="s">
        <v>698</v>
      </c>
      <c r="D2" s="17" t="s">
        <v>264</v>
      </c>
      <c r="E2" s="17" t="b">
        <v>1</v>
      </c>
      <c r="F2" s="17" t="b">
        <v>1</v>
      </c>
      <c r="G2" s="26" t="s">
        <v>699</v>
      </c>
      <c r="H2" s="17" t="b">
        <v>1</v>
      </c>
    </row>
    <row r="3">
      <c r="A3" s="17" t="s">
        <v>700</v>
      </c>
      <c r="B3" s="17" t="s">
        <v>701</v>
      </c>
      <c r="C3" s="17" t="s">
        <v>335</v>
      </c>
      <c r="D3" s="17" t="s">
        <v>264</v>
      </c>
      <c r="E3" s="17" t="b">
        <v>1</v>
      </c>
      <c r="F3" s="17" t="b">
        <v>1</v>
      </c>
      <c r="G3" s="26" t="s">
        <v>699</v>
      </c>
      <c r="H3" s="17" t="b">
        <v>1</v>
      </c>
    </row>
    <row r="4">
      <c r="A4" s="35" t="s">
        <v>702</v>
      </c>
      <c r="B4" s="35" t="s">
        <v>703</v>
      </c>
      <c r="C4" s="35" t="s">
        <v>704</v>
      </c>
      <c r="D4" s="35" t="s">
        <v>281</v>
      </c>
      <c r="E4" s="35" t="b">
        <v>1</v>
      </c>
      <c r="F4" s="35" t="b">
        <v>1</v>
      </c>
      <c r="G4" s="36" t="s">
        <v>699</v>
      </c>
      <c r="H4" s="35" t="b">
        <v>1</v>
      </c>
      <c r="I4" s="24" t="s">
        <v>705</v>
      </c>
    </row>
    <row r="5">
      <c r="A5" s="17" t="s">
        <v>706</v>
      </c>
      <c r="B5" s="17" t="s">
        <v>707</v>
      </c>
      <c r="C5" s="17" t="s">
        <v>331</v>
      </c>
      <c r="D5" s="17" t="s">
        <v>264</v>
      </c>
      <c r="E5" s="17" t="b">
        <v>1</v>
      </c>
      <c r="F5" s="17" t="b">
        <v>1</v>
      </c>
      <c r="G5" s="26" t="s">
        <v>699</v>
      </c>
      <c r="H5" s="17" t="b">
        <v>1</v>
      </c>
    </row>
    <row r="6">
      <c r="A6" s="17" t="s">
        <v>708</v>
      </c>
      <c r="B6" s="17" t="s">
        <v>709</v>
      </c>
      <c r="C6" s="17" t="s">
        <v>710</v>
      </c>
      <c r="D6" s="17" t="s">
        <v>240</v>
      </c>
      <c r="E6" s="17" t="b">
        <v>1</v>
      </c>
      <c r="F6" s="17" t="b">
        <v>1</v>
      </c>
      <c r="G6" s="26" t="s">
        <v>699</v>
      </c>
      <c r="H6" s="17" t="b">
        <v>1</v>
      </c>
    </row>
    <row r="7">
      <c r="A7" s="17" t="s">
        <v>711</v>
      </c>
      <c r="B7" s="17" t="s">
        <v>712</v>
      </c>
      <c r="C7" s="17" t="s">
        <v>713</v>
      </c>
      <c r="D7" s="17" t="s">
        <v>240</v>
      </c>
      <c r="E7" s="17" t="b">
        <v>1</v>
      </c>
      <c r="F7" s="17" t="b">
        <v>1</v>
      </c>
      <c r="G7" s="26" t="s">
        <v>699</v>
      </c>
      <c r="H7" s="17" t="b">
        <v>1</v>
      </c>
    </row>
    <row r="8">
      <c r="A8" s="17" t="s">
        <v>714</v>
      </c>
      <c r="B8" s="37" t="s">
        <v>715</v>
      </c>
      <c r="C8" s="17" t="s">
        <v>716</v>
      </c>
      <c r="D8" s="17" t="s">
        <v>281</v>
      </c>
      <c r="E8" s="17" t="b">
        <v>1</v>
      </c>
      <c r="F8" s="17" t="b">
        <v>1</v>
      </c>
      <c r="G8" s="26" t="s">
        <v>699</v>
      </c>
      <c r="H8" s="17" t="b">
        <v>1</v>
      </c>
    </row>
    <row r="9">
      <c r="A9" s="17" t="s">
        <v>717</v>
      </c>
      <c r="B9" s="17" t="s">
        <v>718</v>
      </c>
      <c r="C9" s="17" t="s">
        <v>255</v>
      </c>
      <c r="D9" s="17" t="s">
        <v>248</v>
      </c>
      <c r="E9" s="17" t="b">
        <v>1</v>
      </c>
      <c r="F9" s="17" t="b">
        <v>1</v>
      </c>
      <c r="G9" s="26" t="s">
        <v>699</v>
      </c>
      <c r="H9" s="17" t="b">
        <v>1</v>
      </c>
    </row>
    <row r="10">
      <c r="A10" s="17" t="s">
        <v>719</v>
      </c>
      <c r="B10" s="17" t="s">
        <v>720</v>
      </c>
      <c r="C10" s="17" t="s">
        <v>366</v>
      </c>
      <c r="D10" s="17" t="s">
        <v>264</v>
      </c>
      <c r="E10" s="17" t="b">
        <v>1</v>
      </c>
      <c r="F10" s="17" t="b">
        <v>1</v>
      </c>
      <c r="G10" s="26" t="s">
        <v>699</v>
      </c>
      <c r="H10" s="17" t="b">
        <v>1</v>
      </c>
    </row>
    <row r="11">
      <c r="A11" s="18"/>
      <c r="B11" s="18"/>
      <c r="C11" s="18"/>
      <c r="D11" s="18"/>
      <c r="E11" s="18" t="b">
        <v>0</v>
      </c>
      <c r="F11" s="18" t="b">
        <v>0</v>
      </c>
      <c r="G11" s="26"/>
      <c r="H11" s="18" t="b">
        <v>0</v>
      </c>
    </row>
    <row r="12">
      <c r="A12" s="18"/>
      <c r="B12" s="18"/>
      <c r="C12" s="18"/>
      <c r="D12" s="18"/>
      <c r="E12" s="18" t="b">
        <v>0</v>
      </c>
      <c r="F12" s="18" t="b">
        <v>0</v>
      </c>
      <c r="G12" s="26"/>
      <c r="H12" s="18" t="b">
        <v>0</v>
      </c>
    </row>
    <row r="13">
      <c r="A13" s="18"/>
      <c r="B13" s="18"/>
      <c r="C13" s="18"/>
      <c r="D13" s="18"/>
      <c r="E13" s="18" t="b">
        <v>0</v>
      </c>
      <c r="F13" s="18" t="b">
        <v>0</v>
      </c>
      <c r="G13" s="26"/>
      <c r="H13" s="18" t="b">
        <v>0</v>
      </c>
    </row>
    <row r="14">
      <c r="A14" s="18"/>
      <c r="B14" s="18"/>
      <c r="C14" s="18"/>
      <c r="D14" s="18"/>
      <c r="E14" s="18" t="b">
        <v>0</v>
      </c>
      <c r="F14" s="18" t="b">
        <v>0</v>
      </c>
      <c r="G14" s="26"/>
      <c r="H14" s="18" t="b">
        <v>0</v>
      </c>
    </row>
    <row r="15">
      <c r="A15" s="18"/>
      <c r="B15" s="18"/>
      <c r="C15" s="18"/>
      <c r="D15" s="18"/>
      <c r="E15" s="18" t="b">
        <v>0</v>
      </c>
      <c r="F15" s="18" t="b">
        <v>0</v>
      </c>
      <c r="G15" s="26"/>
      <c r="H15" s="18" t="b">
        <v>0</v>
      </c>
    </row>
    <row r="16">
      <c r="A16" s="18"/>
      <c r="B16" s="18"/>
      <c r="C16" s="18"/>
      <c r="D16" s="18"/>
      <c r="E16" s="18" t="b">
        <v>0</v>
      </c>
      <c r="F16" s="18" t="b">
        <v>0</v>
      </c>
      <c r="G16" s="26"/>
      <c r="H16" s="18" t="b">
        <v>0</v>
      </c>
    </row>
    <row r="17">
      <c r="A17" s="18"/>
      <c r="B17" s="18"/>
      <c r="C17" s="18"/>
      <c r="D17" s="18"/>
      <c r="E17" s="18" t="b">
        <v>0</v>
      </c>
      <c r="F17" s="18" t="b">
        <v>0</v>
      </c>
      <c r="G17" s="26"/>
      <c r="H17" s="18" t="b">
        <v>0</v>
      </c>
    </row>
    <row r="18">
      <c r="A18" s="18"/>
      <c r="B18" s="18"/>
      <c r="C18" s="18"/>
      <c r="D18" s="18"/>
      <c r="E18" s="18" t="b">
        <v>0</v>
      </c>
      <c r="F18" s="18" t="b">
        <v>0</v>
      </c>
      <c r="G18" s="26"/>
      <c r="H18" s="18" t="b">
        <v>0</v>
      </c>
    </row>
    <row r="19">
      <c r="A19" s="18"/>
      <c r="B19" s="18"/>
      <c r="C19" s="18"/>
      <c r="D19" s="18"/>
      <c r="E19" s="18" t="b">
        <v>0</v>
      </c>
      <c r="F19" s="18" t="b">
        <v>0</v>
      </c>
      <c r="G19" s="26"/>
      <c r="H19" s="18" t="b">
        <v>0</v>
      </c>
    </row>
    <row r="20">
      <c r="A20" s="18"/>
      <c r="B20" s="18"/>
      <c r="C20" s="18"/>
      <c r="D20" s="18"/>
      <c r="E20" s="18" t="b">
        <v>0</v>
      </c>
      <c r="F20" s="18" t="b">
        <v>0</v>
      </c>
      <c r="G20" s="26"/>
      <c r="H20" s="18" t="b">
        <v>0</v>
      </c>
    </row>
    <row r="21">
      <c r="A21" s="18"/>
      <c r="B21" s="18"/>
      <c r="C21" s="18"/>
      <c r="D21" s="18"/>
      <c r="E21" s="18" t="b">
        <v>0</v>
      </c>
      <c r="F21" s="18" t="b">
        <v>0</v>
      </c>
      <c r="G21" s="26"/>
      <c r="H21" s="18" t="b">
        <v>0</v>
      </c>
    </row>
    <row r="22">
      <c r="A22" s="18"/>
      <c r="B22" s="18"/>
      <c r="C22" s="18"/>
      <c r="D22" s="18"/>
      <c r="E22" s="18" t="b">
        <v>0</v>
      </c>
      <c r="F22" s="18" t="b">
        <v>0</v>
      </c>
      <c r="G22" s="26"/>
      <c r="H22" s="18" t="b">
        <v>0</v>
      </c>
    </row>
  </sheetData>
  <dataValidations>
    <dataValidation type="list" allowBlank="1" showErrorMessage="1" sqref="G2:G22">
      <formula1>"Solicitado,En curso,Aprobado,Patrocinado"</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5.88"/>
    <col customWidth="1" min="5" max="5" width="19.0"/>
    <col customWidth="1" min="6" max="6" width="18.13"/>
    <col customWidth="1" min="9" max="9" width="15.13"/>
    <col customWidth="1" min="11" max="11" width="19.38"/>
  </cols>
  <sheetData>
    <row r="1">
      <c r="A1" s="21" t="s">
        <v>226</v>
      </c>
      <c r="B1" s="22" t="s">
        <v>228</v>
      </c>
      <c r="C1" s="21" t="s">
        <v>7</v>
      </c>
      <c r="D1" s="22" t="s">
        <v>721</v>
      </c>
      <c r="E1" s="22" t="s">
        <v>229</v>
      </c>
      <c r="F1" s="22" t="s">
        <v>230</v>
      </c>
      <c r="G1" s="21" t="s">
        <v>231</v>
      </c>
      <c r="H1" s="22" t="s">
        <v>422</v>
      </c>
      <c r="I1" s="21" t="s">
        <v>695</v>
      </c>
      <c r="J1" s="24" t="s">
        <v>233</v>
      </c>
    </row>
    <row r="2">
      <c r="A2" s="17" t="s">
        <v>722</v>
      </c>
      <c r="B2" s="17" t="s">
        <v>723</v>
      </c>
      <c r="C2" s="17" t="s">
        <v>290</v>
      </c>
      <c r="D2" s="17">
        <v>1.0</v>
      </c>
      <c r="E2" s="17" t="b">
        <v>1</v>
      </c>
      <c r="F2" s="17" t="s">
        <v>311</v>
      </c>
      <c r="G2" s="17" t="b">
        <v>1</v>
      </c>
      <c r="H2" s="17" t="b">
        <v>1</v>
      </c>
      <c r="I2" s="26" t="s">
        <v>699</v>
      </c>
      <c r="J2" s="17" t="b">
        <v>1</v>
      </c>
    </row>
    <row r="3">
      <c r="A3" s="17" t="s">
        <v>724</v>
      </c>
      <c r="B3" s="17" t="s">
        <v>725</v>
      </c>
      <c r="C3" s="17" t="s">
        <v>264</v>
      </c>
      <c r="D3" s="17">
        <v>1.0</v>
      </c>
      <c r="E3" s="17" t="b">
        <v>0</v>
      </c>
      <c r="F3" s="17" t="s">
        <v>249</v>
      </c>
      <c r="G3" s="17" t="b">
        <v>1</v>
      </c>
      <c r="H3" s="17" t="b">
        <v>1</v>
      </c>
      <c r="I3" s="26" t="s">
        <v>699</v>
      </c>
      <c r="J3" s="17" t="b">
        <v>1</v>
      </c>
    </row>
    <row r="4">
      <c r="A4" s="17" t="s">
        <v>726</v>
      </c>
      <c r="B4" s="17" t="s">
        <v>727</v>
      </c>
      <c r="C4" s="17" t="s">
        <v>281</v>
      </c>
      <c r="D4" s="17">
        <v>0.0</v>
      </c>
      <c r="E4" s="18" t="b">
        <v>0</v>
      </c>
      <c r="F4" s="17" t="s">
        <v>249</v>
      </c>
      <c r="G4" s="17" t="b">
        <v>1</v>
      </c>
      <c r="H4" s="17" t="b">
        <v>1</v>
      </c>
      <c r="I4" s="26" t="s">
        <v>699</v>
      </c>
      <c r="J4" s="17" t="b">
        <v>1</v>
      </c>
    </row>
    <row r="5">
      <c r="A5" s="17" t="s">
        <v>728</v>
      </c>
      <c r="B5" s="17" t="s">
        <v>729</v>
      </c>
      <c r="C5" s="17" t="s">
        <v>281</v>
      </c>
      <c r="D5" s="17">
        <v>0.0</v>
      </c>
      <c r="E5" s="18" t="b">
        <v>0</v>
      </c>
      <c r="F5" s="17" t="s">
        <v>249</v>
      </c>
      <c r="G5" s="17" t="b">
        <v>1</v>
      </c>
      <c r="H5" s="17" t="b">
        <v>1</v>
      </c>
      <c r="I5" s="26" t="s">
        <v>699</v>
      </c>
      <c r="J5" s="17" t="b">
        <v>1</v>
      </c>
    </row>
    <row r="6">
      <c r="A6" s="17" t="s">
        <v>730</v>
      </c>
      <c r="B6" s="17" t="s">
        <v>731</v>
      </c>
      <c r="C6" s="17" t="s">
        <v>290</v>
      </c>
      <c r="D6" s="17">
        <v>0.0</v>
      </c>
      <c r="E6" s="18" t="b">
        <v>0</v>
      </c>
      <c r="F6" s="17" t="s">
        <v>249</v>
      </c>
      <c r="G6" s="17" t="b">
        <v>1</v>
      </c>
      <c r="H6" s="17" t="b">
        <v>1</v>
      </c>
      <c r="I6" s="26" t="s">
        <v>699</v>
      </c>
      <c r="J6" s="17" t="b">
        <v>1</v>
      </c>
    </row>
    <row r="7">
      <c r="A7" s="17" t="s">
        <v>732</v>
      </c>
      <c r="B7" s="17" t="s">
        <v>733</v>
      </c>
      <c r="C7" s="17" t="s">
        <v>240</v>
      </c>
      <c r="D7" s="17">
        <v>1.0</v>
      </c>
      <c r="E7" s="17" t="b">
        <v>1</v>
      </c>
      <c r="F7" s="17" t="s">
        <v>311</v>
      </c>
      <c r="G7" s="17" t="b">
        <v>1</v>
      </c>
      <c r="H7" s="17" t="b">
        <v>1</v>
      </c>
      <c r="I7" s="26" t="s">
        <v>699</v>
      </c>
      <c r="J7" s="17" t="b">
        <v>1</v>
      </c>
    </row>
    <row r="8">
      <c r="A8" s="17" t="s">
        <v>734</v>
      </c>
      <c r="B8" s="17" t="s">
        <v>735</v>
      </c>
      <c r="C8" s="17" t="s">
        <v>264</v>
      </c>
      <c r="D8" s="17">
        <v>1.0</v>
      </c>
      <c r="E8" s="17" t="b">
        <v>0</v>
      </c>
      <c r="F8" s="17" t="s">
        <v>249</v>
      </c>
      <c r="G8" s="17" t="b">
        <v>1</v>
      </c>
      <c r="H8" s="17" t="b">
        <v>1</v>
      </c>
      <c r="I8" s="26" t="s">
        <v>699</v>
      </c>
      <c r="J8" s="17" t="b">
        <v>1</v>
      </c>
    </row>
    <row r="9">
      <c r="A9" s="17" t="s">
        <v>736</v>
      </c>
      <c r="B9" s="17" t="s">
        <v>374</v>
      </c>
      <c r="C9" s="17" t="s">
        <v>290</v>
      </c>
      <c r="D9" s="17">
        <v>1.0</v>
      </c>
      <c r="E9" s="17" t="b">
        <v>1</v>
      </c>
      <c r="F9" s="17" t="s">
        <v>311</v>
      </c>
      <c r="G9" s="17" t="b">
        <v>1</v>
      </c>
      <c r="H9" s="17" t="b">
        <v>1</v>
      </c>
      <c r="I9" s="26" t="s">
        <v>699</v>
      </c>
      <c r="J9" s="17" t="b">
        <v>1</v>
      </c>
    </row>
    <row r="10">
      <c r="A10" s="17" t="s">
        <v>737</v>
      </c>
      <c r="B10" s="17" t="s">
        <v>738</v>
      </c>
      <c r="C10" s="17" t="s">
        <v>248</v>
      </c>
      <c r="D10" s="17">
        <v>0.0</v>
      </c>
      <c r="E10" s="17" t="b">
        <v>0</v>
      </c>
      <c r="F10" s="17" t="s">
        <v>249</v>
      </c>
      <c r="G10" s="17" t="b">
        <v>1</v>
      </c>
      <c r="H10" s="17" t="b">
        <v>1</v>
      </c>
      <c r="I10" s="26" t="s">
        <v>699</v>
      </c>
      <c r="J10" s="17" t="b">
        <v>1</v>
      </c>
    </row>
    <row r="11">
      <c r="A11" s="17" t="s">
        <v>739</v>
      </c>
      <c r="B11" s="17" t="s">
        <v>740</v>
      </c>
      <c r="C11" s="17" t="s">
        <v>264</v>
      </c>
      <c r="D11" s="17">
        <v>0.0</v>
      </c>
      <c r="E11" s="18" t="b">
        <v>0</v>
      </c>
      <c r="F11" s="17" t="s">
        <v>249</v>
      </c>
      <c r="G11" s="17" t="b">
        <v>1</v>
      </c>
      <c r="H11" s="17" t="b">
        <v>1</v>
      </c>
      <c r="I11" s="26" t="s">
        <v>699</v>
      </c>
      <c r="J11" s="17" t="b">
        <v>1</v>
      </c>
    </row>
    <row r="12">
      <c r="A12" s="17" t="s">
        <v>741</v>
      </c>
      <c r="B12" s="17" t="s">
        <v>742</v>
      </c>
      <c r="C12" s="17" t="s">
        <v>290</v>
      </c>
      <c r="D12" s="17">
        <v>1.0</v>
      </c>
      <c r="E12" s="17" t="b">
        <v>1</v>
      </c>
      <c r="F12" s="17" t="s">
        <v>311</v>
      </c>
      <c r="G12" s="17" t="b">
        <v>1</v>
      </c>
      <c r="H12" s="17" t="b">
        <v>1</v>
      </c>
      <c r="I12" s="26" t="s">
        <v>699</v>
      </c>
      <c r="J12" s="17" t="b">
        <v>1</v>
      </c>
    </row>
    <row r="13">
      <c r="A13" s="17" t="s">
        <v>743</v>
      </c>
      <c r="B13" s="17" t="s">
        <v>744</v>
      </c>
      <c r="C13" s="17" t="s">
        <v>240</v>
      </c>
      <c r="D13" s="17">
        <v>1.0</v>
      </c>
      <c r="E13" s="17" t="b">
        <v>1</v>
      </c>
      <c r="F13" s="17" t="s">
        <v>311</v>
      </c>
      <c r="G13" s="17" t="b">
        <v>1</v>
      </c>
      <c r="H13" s="17" t="b">
        <v>1</v>
      </c>
      <c r="I13" s="26" t="s">
        <v>699</v>
      </c>
      <c r="J13" s="17" t="b">
        <v>1</v>
      </c>
    </row>
    <row r="14">
      <c r="A14" s="18"/>
      <c r="B14" s="18"/>
      <c r="C14" s="18"/>
      <c r="D14" s="18"/>
      <c r="E14" s="18" t="b">
        <v>0</v>
      </c>
      <c r="F14" s="17"/>
      <c r="G14" s="18" t="b">
        <v>0</v>
      </c>
      <c r="H14" s="18" t="b">
        <v>0</v>
      </c>
      <c r="I14" s="26"/>
      <c r="J14" s="18" t="b">
        <v>0</v>
      </c>
    </row>
    <row r="15">
      <c r="A15" s="18"/>
      <c r="B15" s="18"/>
      <c r="C15" s="18"/>
      <c r="D15" s="18"/>
      <c r="E15" s="18" t="b">
        <v>0</v>
      </c>
      <c r="F15" s="17"/>
      <c r="G15" s="18" t="b">
        <v>0</v>
      </c>
      <c r="H15" s="18" t="b">
        <v>0</v>
      </c>
      <c r="I15" s="26"/>
      <c r="J15" s="18" t="b">
        <v>0</v>
      </c>
    </row>
    <row r="16">
      <c r="A16" s="18"/>
      <c r="B16" s="18"/>
      <c r="C16" s="18"/>
      <c r="D16" s="18"/>
      <c r="E16" s="18" t="b">
        <v>0</v>
      </c>
      <c r="F16" s="17"/>
      <c r="G16" s="18" t="b">
        <v>0</v>
      </c>
      <c r="H16" s="18" t="b">
        <v>0</v>
      </c>
      <c r="I16" s="26"/>
      <c r="J16" s="18" t="b">
        <v>0</v>
      </c>
    </row>
    <row r="17">
      <c r="A17" s="18"/>
      <c r="B17" s="18"/>
      <c r="C17" s="18"/>
      <c r="D17" s="18"/>
      <c r="E17" s="18" t="b">
        <v>0</v>
      </c>
      <c r="F17" s="17"/>
      <c r="G17" s="18" t="b">
        <v>0</v>
      </c>
      <c r="H17" s="18" t="b">
        <v>0</v>
      </c>
      <c r="I17" s="26"/>
      <c r="J17" s="18" t="b">
        <v>0</v>
      </c>
    </row>
    <row r="18">
      <c r="A18" s="18"/>
      <c r="B18" s="18"/>
      <c r="C18" s="18"/>
      <c r="D18" s="18"/>
      <c r="E18" s="18" t="b">
        <v>0</v>
      </c>
      <c r="F18" s="17"/>
      <c r="G18" s="18" t="b">
        <v>0</v>
      </c>
      <c r="H18" s="18" t="b">
        <v>0</v>
      </c>
      <c r="I18" s="26"/>
      <c r="J18" s="18" t="b">
        <v>0</v>
      </c>
    </row>
    <row r="19">
      <c r="A19" s="18"/>
      <c r="B19" s="18"/>
      <c r="C19" s="18"/>
      <c r="D19" s="18"/>
      <c r="E19" s="18" t="b">
        <v>0</v>
      </c>
      <c r="F19" s="17"/>
      <c r="G19" s="18" t="b">
        <v>0</v>
      </c>
      <c r="H19" s="18" t="b">
        <v>0</v>
      </c>
      <c r="I19" s="26"/>
      <c r="J19" s="18" t="b">
        <v>0</v>
      </c>
    </row>
    <row r="22">
      <c r="B22" s="24" t="s">
        <v>745</v>
      </c>
      <c r="C22" s="24">
        <v>12.0</v>
      </c>
    </row>
    <row r="23">
      <c r="B23" s="24" t="s">
        <v>746</v>
      </c>
      <c r="C23" s="24">
        <v>8.0</v>
      </c>
    </row>
  </sheetData>
  <dataValidations>
    <dataValidation type="list" allowBlank="1" showErrorMessage="1" sqref="F2:F19">
      <formula1>"Solicitada,Enviada,No aplica"</formula1>
    </dataValidation>
    <dataValidation type="list" allowBlank="1" showErrorMessage="1" sqref="I2:I19">
      <formula1>"Solicitado,En curso,Aprobado,Patrocinado"</formula1>
    </dataValidation>
  </dataValidations>
  <drawing r:id="rId1"/>
</worksheet>
</file>