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A0810812-498A-4B38-8847-FE412AF85235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2" l="1"/>
  <c r="B53" i="2"/>
  <c r="B15" i="2" l="1"/>
  <c r="G9" i="2"/>
  <c r="C4" i="2"/>
  <c r="D4" i="2"/>
  <c r="E4" i="2"/>
  <c r="F4" i="2"/>
  <c r="G4" i="2"/>
  <c r="D49" i="2"/>
  <c r="E49" i="2"/>
  <c r="F49" i="2"/>
  <c r="G49" i="2"/>
  <c r="C49" i="2"/>
  <c r="D47" i="2"/>
  <c r="E47" i="2"/>
  <c r="F47" i="2"/>
  <c r="G47" i="2"/>
  <c r="C47" i="2"/>
  <c r="D35" i="2"/>
  <c r="D38" i="2" s="1"/>
  <c r="E35" i="2"/>
  <c r="E38" i="2" s="1"/>
  <c r="F35" i="2"/>
  <c r="F37" i="2" s="1"/>
  <c r="G35" i="2"/>
  <c r="G38" i="2" s="1"/>
  <c r="C35" i="2"/>
  <c r="C38" i="2" s="1"/>
  <c r="B30" i="2"/>
  <c r="E8" i="2" l="1"/>
  <c r="E6" i="2"/>
  <c r="D8" i="2"/>
  <c r="D6" i="2"/>
  <c r="B54" i="2" s="1"/>
  <c r="G8" i="2"/>
  <c r="G6" i="2"/>
  <c r="C8" i="2"/>
  <c r="C10" i="2" s="1"/>
  <c r="C11" i="2" s="1"/>
  <c r="C12" i="2" s="1"/>
  <c r="C15" i="2" s="1"/>
  <c r="C6" i="2"/>
  <c r="C53" i="2" s="1"/>
  <c r="D53" i="2" s="1"/>
  <c r="F8" i="2"/>
  <c r="F6" i="2"/>
  <c r="E10" i="2"/>
  <c r="E11" i="2" s="1"/>
  <c r="E12" i="2" s="1"/>
  <c r="E15" i="2" s="1"/>
  <c r="F10" i="2"/>
  <c r="F11" i="2" s="1"/>
  <c r="F12" i="2" s="1"/>
  <c r="F15" i="2" s="1"/>
  <c r="D10" i="2"/>
  <c r="D11" i="2" s="1"/>
  <c r="D12" i="2" s="1"/>
  <c r="D15" i="2" s="1"/>
  <c r="G10" i="2"/>
  <c r="G12" i="2" s="1"/>
  <c r="G15" i="2" s="1"/>
  <c r="G11" i="2"/>
  <c r="G37" i="2"/>
  <c r="G39" i="2" s="1"/>
  <c r="C37" i="2"/>
  <c r="F38" i="2"/>
  <c r="F39" i="2" s="1"/>
  <c r="C39" i="2"/>
  <c r="E37" i="2"/>
  <c r="E39" i="2" s="1"/>
  <c r="D37" i="2"/>
  <c r="D39" i="2" s="1"/>
  <c r="J3" i="2" l="1"/>
  <c r="J2" i="2"/>
</calcChain>
</file>

<file path=xl/sharedStrings.xml><?xml version="1.0" encoding="utf-8"?>
<sst xmlns="http://schemas.openxmlformats.org/spreadsheetml/2006/main" count="118" uniqueCount="97">
  <si>
    <t>Inversion en Activos Fijos:</t>
  </si>
  <si>
    <t>2 Bordadoras industriales:</t>
  </si>
  <si>
    <t>2 Maquinas industriales de coser</t>
  </si>
  <si>
    <t>El total de activo Fijo tiene una vida util de:</t>
  </si>
  <si>
    <t>10 años</t>
  </si>
  <si>
    <t>(Con depreciacion anual y fija)</t>
  </si>
  <si>
    <t>Se venden todas las maquinas al final de la vida economica</t>
  </si>
  <si>
    <t>Inversion en activos intangibles:</t>
  </si>
  <si>
    <t>Instalacion de Fabrica:</t>
  </si>
  <si>
    <t>Capacitacion:</t>
  </si>
  <si>
    <t>Gastos de Organización:</t>
  </si>
  <si>
    <t>Capital de Trabajo:</t>
  </si>
  <si>
    <t>2 primeros sueldos de 2 trabajadores:</t>
  </si>
  <si>
    <t>insumos para los 2 primeros meses:</t>
  </si>
  <si>
    <t>Ingresos:</t>
  </si>
  <si>
    <t>Analiza 5 Años el emprendedor - Vida economica</t>
  </si>
  <si>
    <t>Precio por unidad el primer año:</t>
  </si>
  <si>
    <t>Precio por unidad el segundo año:</t>
  </si>
  <si>
    <t>Precio por unidad el tercer año:</t>
  </si>
  <si>
    <t>Precio por unidad el cuarto año:</t>
  </si>
  <si>
    <t>Precio por unidad el quinto año:</t>
  </si>
  <si>
    <t>Se estima</t>
  </si>
  <si>
    <t>Egresos (diferenciar entre costos variables y costos fijos)</t>
  </si>
  <si>
    <t xml:space="preserve">Materiales directos: </t>
  </si>
  <si>
    <t>5% de las ventas.</t>
  </si>
  <si>
    <t>Luz:</t>
  </si>
  <si>
    <t>30% de la venta.</t>
  </si>
  <si>
    <t>Operarios:</t>
  </si>
  <si>
    <t>2 * $40.000</t>
  </si>
  <si>
    <t>*mes</t>
  </si>
  <si>
    <t>En el segundo año, hay aumento en salarios de 25%</t>
  </si>
  <si>
    <t>Personal administrativo:</t>
  </si>
  <si>
    <t>En el segundo año, hay aumento en salarios de 20%</t>
  </si>
  <si>
    <t>Se estima que los años siguientes serade un 10% de aumento respecto de los años anteriores</t>
  </si>
  <si>
    <t>Gastos Generales y adm:</t>
  </si>
  <si>
    <t>Alquiler de planta:</t>
  </si>
  <si>
    <t>Marketing Digital:</t>
  </si>
  <si>
    <t>*Año</t>
  </si>
  <si>
    <t>Mantenimiento de màquina:</t>
  </si>
  <si>
    <t>Impuestos</t>
  </si>
  <si>
    <t>Impuestos a las Ganancias:</t>
  </si>
  <si>
    <t>A partir del 3er año hay un aumento establecido del 20%</t>
  </si>
  <si>
    <t>Cantidad</t>
  </si>
  <si>
    <t>$40.000*2</t>
  </si>
  <si>
    <t>2 bordadoras</t>
  </si>
  <si>
    <t>2 máquinas</t>
  </si>
  <si>
    <t>instalación de fábrica</t>
  </si>
  <si>
    <t>Capacitación</t>
  </si>
  <si>
    <t>Gastos de organización</t>
  </si>
  <si>
    <t>2 meses operarios</t>
  </si>
  <si>
    <t>Insumos</t>
  </si>
  <si>
    <t>Inversión inicial</t>
  </si>
  <si>
    <t>Capital de trabajo</t>
  </si>
  <si>
    <t>Activos fijos</t>
  </si>
  <si>
    <t>Activos intangibles</t>
  </si>
  <si>
    <t>Año 0</t>
  </si>
  <si>
    <t>Año 1</t>
  </si>
  <si>
    <t>Año 2</t>
  </si>
  <si>
    <t>Año 3</t>
  </si>
  <si>
    <t>Año 4</t>
  </si>
  <si>
    <t>Año 5</t>
  </si>
  <si>
    <t>Ventas</t>
  </si>
  <si>
    <t>Costos Variables</t>
  </si>
  <si>
    <t>Margen de Contribución</t>
  </si>
  <si>
    <t>Costo Fijo</t>
  </si>
  <si>
    <t>Depreciación</t>
  </si>
  <si>
    <t>Margen Operacional</t>
  </si>
  <si>
    <t>Valor de Recupero</t>
  </si>
  <si>
    <t>Margen Neto</t>
  </si>
  <si>
    <t>Inversión Inicial</t>
  </si>
  <si>
    <t>Flujo de Fondos Neto</t>
  </si>
  <si>
    <t>Precio</t>
  </si>
  <si>
    <t>Materiales directos</t>
  </si>
  <si>
    <t>Luz</t>
  </si>
  <si>
    <t>Sueldo AD</t>
  </si>
  <si>
    <t>Gastos generales y administrativos</t>
  </si>
  <si>
    <t>Alquiler de planta</t>
  </si>
  <si>
    <t>Marketing digital</t>
  </si>
  <si>
    <t>Mantenimiento de maquinas</t>
  </si>
  <si>
    <t>Margen antes de Impuesto</t>
  </si>
  <si>
    <t>Impuestos a las ganancias</t>
  </si>
  <si>
    <t>VAN</t>
  </si>
  <si>
    <t>TIR</t>
  </si>
  <si>
    <t>PR</t>
  </si>
  <si>
    <t>Año</t>
  </si>
  <si>
    <t>n</t>
  </si>
  <si>
    <t>k</t>
  </si>
  <si>
    <t>Unidad/tiempo</t>
  </si>
  <si>
    <t>Sueldo OP (MOP?)</t>
  </si>
  <si>
    <t>Años</t>
  </si>
  <si>
    <t>Flujo de Fondos Bruto</t>
  </si>
  <si>
    <t xml:space="preserve">Inversion - 1er Año = </t>
  </si>
  <si>
    <t>Segundo año</t>
  </si>
  <si>
    <t>1 Año=</t>
  </si>
  <si>
    <t>X=</t>
  </si>
  <si>
    <t>Periodo de Recupero = 1,5825 años</t>
  </si>
  <si>
    <t>Período de Recupero: Si inversion $3.085.000 menos el primer año de flujo de fondo bruto.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</si>
</sst>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\ #,##0;[Red]\-&quot;$&quot;\ #,##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* #,##0.0000_-;\-* #,##0.0000_-;_-* &quot;-&quot;??_-;_-@_-"/>
    <numFmt numFmtId="166" formatCode="&quot;$&quot;\ #,##0"/>
    <numFmt numFmtId="167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9">
    <xf numFmtId="0" fontId="0" fillId="0" borderId="0" xfId="0"/>
    <xf numFmtId="6" fontId="0" fillId="0" borderId="0" xfId="0" applyNumberFormat="1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NumberFormat="1" applyBorder="1"/>
    <xf numFmtId="0" fontId="0" fillId="0" borderId="8" xfId="0" applyNumberFormat="1" applyBorder="1"/>
    <xf numFmtId="0" fontId="1" fillId="0" borderId="3" xfId="0" applyFont="1" applyBorder="1" applyAlignment="1">
      <alignment horizontal="center"/>
    </xf>
    <xf numFmtId="164" fontId="0" fillId="0" borderId="0" xfId="1" applyNumberFormat="1" applyFont="1"/>
    <xf numFmtId="164" fontId="0" fillId="0" borderId="9" xfId="1" applyNumberFormat="1" applyFont="1" applyBorder="1" applyAlignment="1">
      <alignment horizontal="center" vertical="center"/>
    </xf>
    <xf numFmtId="164" fontId="3" fillId="0" borderId="9" xfId="1" applyNumberFormat="1" applyFont="1" applyBorder="1"/>
    <xf numFmtId="164" fontId="3" fillId="0" borderId="9" xfId="1" applyNumberFormat="1" applyFont="1" applyBorder="1" applyAlignment="1">
      <alignment horizontal="center" vertical="center"/>
    </xf>
    <xf numFmtId="0" fontId="0" fillId="0" borderId="11" xfId="0" applyBorder="1"/>
    <xf numFmtId="0" fontId="0" fillId="0" borderId="14" xfId="0" applyBorder="1"/>
    <xf numFmtId="164" fontId="0" fillId="0" borderId="15" xfId="1" applyNumberFormat="1" applyFont="1" applyBorder="1" applyAlignment="1">
      <alignment horizontal="center" vertical="center"/>
    </xf>
    <xf numFmtId="164" fontId="3" fillId="0" borderId="15" xfId="1" applyNumberFormat="1" applyFont="1" applyBorder="1"/>
    <xf numFmtId="164" fontId="3" fillId="0" borderId="15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164" fontId="0" fillId="0" borderId="13" xfId="1" applyNumberFormat="1" applyFont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164" fontId="0" fillId="3" borderId="14" xfId="1" applyNumberFormat="1" applyFont="1" applyFill="1" applyBorder="1" applyAlignment="1">
      <alignment horizontal="center" vertical="center"/>
    </xf>
    <xf numFmtId="164" fontId="0" fillId="3" borderId="9" xfId="1" applyNumberFormat="1" applyFont="1" applyFill="1" applyBorder="1" applyAlignment="1">
      <alignment horizontal="center" vertical="center"/>
    </xf>
    <xf numFmtId="164" fontId="0" fillId="3" borderId="15" xfId="1" applyNumberFormat="1" applyFont="1" applyFill="1" applyBorder="1" applyAlignment="1">
      <alignment horizontal="center" vertical="center"/>
    </xf>
    <xf numFmtId="164" fontId="0" fillId="0" borderId="9" xfId="1" applyNumberFormat="1" applyFont="1" applyBorder="1"/>
    <xf numFmtId="164" fontId="0" fillId="0" borderId="14" xfId="1" applyNumberFormat="1" applyFont="1" applyBorder="1"/>
    <xf numFmtId="0" fontId="1" fillId="2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left" vertical="center"/>
    </xf>
    <xf numFmtId="164" fontId="0" fillId="4" borderId="17" xfId="1" applyNumberFormat="1" applyFont="1" applyFill="1" applyBorder="1" applyAlignment="1">
      <alignment horizontal="center" vertical="center"/>
    </xf>
    <xf numFmtId="164" fontId="0" fillId="4" borderId="18" xfId="1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64" fontId="0" fillId="0" borderId="0" xfId="1" applyNumberFormat="1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/>
    <xf numFmtId="164" fontId="4" fillId="0" borderId="0" xfId="1" applyNumberFormat="1" applyFont="1" applyBorder="1"/>
    <xf numFmtId="164" fontId="4" fillId="0" borderId="5" xfId="1" applyNumberFormat="1" applyFont="1" applyBorder="1"/>
    <xf numFmtId="0" fontId="0" fillId="0" borderId="9" xfId="1" applyNumberFormat="1" applyFont="1" applyBorder="1" applyAlignment="1">
      <alignment horizontal="center" vertical="center"/>
    </xf>
    <xf numFmtId="164" fontId="0" fillId="0" borderId="9" xfId="0" applyNumberFormat="1" applyBorder="1"/>
    <xf numFmtId="0" fontId="0" fillId="0" borderId="15" xfId="1" applyNumberFormat="1" applyFont="1" applyBorder="1" applyAlignment="1">
      <alignment horizontal="center" vertical="center"/>
    </xf>
    <xf numFmtId="164" fontId="0" fillId="0" borderId="15" xfId="0" applyNumberFormat="1" applyBorder="1"/>
    <xf numFmtId="0" fontId="0" fillId="0" borderId="14" xfId="0" applyFont="1" applyBorder="1"/>
    <xf numFmtId="164" fontId="0" fillId="3" borderId="9" xfId="0" applyNumberFormat="1" applyFill="1" applyBorder="1"/>
    <xf numFmtId="164" fontId="3" fillId="0" borderId="9" xfId="0" applyNumberFormat="1" applyFont="1" applyBorder="1"/>
    <xf numFmtId="164" fontId="0" fillId="3" borderId="14" xfId="1" applyNumberFormat="1" applyFont="1" applyFill="1" applyBorder="1"/>
    <xf numFmtId="164" fontId="0" fillId="3" borderId="15" xfId="0" applyNumberFormat="1" applyFill="1" applyBorder="1"/>
    <xf numFmtId="164" fontId="3" fillId="0" borderId="15" xfId="0" applyNumberFormat="1" applyFont="1" applyBorder="1"/>
    <xf numFmtId="164" fontId="3" fillId="4" borderId="16" xfId="1" applyNumberFormat="1" applyFont="1" applyFill="1" applyBorder="1" applyAlignment="1">
      <alignment horizontal="center" vertical="center"/>
    </xf>
    <xf numFmtId="164" fontId="0" fillId="0" borderId="0" xfId="0" applyNumberFormat="1"/>
    <xf numFmtId="164" fontId="0" fillId="5" borderId="15" xfId="1" applyNumberFormat="1" applyFont="1" applyFill="1" applyBorder="1" applyAlignment="1">
      <alignment horizontal="center" vertical="center"/>
    </xf>
    <xf numFmtId="165" fontId="0" fillId="0" borderId="0" xfId="3" applyNumberFormat="1" applyFont="1"/>
    <xf numFmtId="166" fontId="0" fillId="0" borderId="0" xfId="0" applyNumberFormat="1"/>
    <xf numFmtId="0" fontId="1" fillId="0" borderId="0" xfId="0" applyFont="1" applyFill="1" applyBorder="1" applyAlignment="1">
      <alignment horizontal="left" vertical="center"/>
    </xf>
    <xf numFmtId="164" fontId="0" fillId="0" borderId="0" xfId="0" applyNumberFormat="1" applyBorder="1"/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1" fontId="1" fillId="0" borderId="7" xfId="1" applyNumberFormat="1" applyFont="1" applyBorder="1" applyAlignment="1">
      <alignment horizontal="right" vertical="center"/>
    </xf>
    <xf numFmtId="0" fontId="0" fillId="0" borderId="30" xfId="0" applyBorder="1"/>
    <xf numFmtId="0" fontId="0" fillId="0" borderId="31" xfId="0" applyBorder="1"/>
    <xf numFmtId="0" fontId="1" fillId="0" borderId="32" xfId="0" applyFont="1" applyBorder="1"/>
    <xf numFmtId="164" fontId="2" fillId="3" borderId="9" xfId="1" applyNumberFormat="1" applyFont="1" applyFill="1" applyBorder="1" applyAlignment="1">
      <alignment horizontal="center" vertical="center"/>
    </xf>
    <xf numFmtId="164" fontId="2" fillId="3" borderId="15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1" fillId="0" borderId="0" xfId="1" applyNumberFormat="1" applyFont="1" applyBorder="1"/>
    <xf numFmtId="164" fontId="0" fillId="0" borderId="33" xfId="1" applyNumberFormat="1" applyFont="1" applyBorder="1"/>
    <xf numFmtId="0" fontId="0" fillId="0" borderId="33" xfId="0" applyBorder="1"/>
    <xf numFmtId="164" fontId="0" fillId="0" borderId="34" xfId="1" applyNumberFormat="1" applyFont="1" applyBorder="1"/>
    <xf numFmtId="0" fontId="0" fillId="0" borderId="34" xfId="0" applyBorder="1"/>
    <xf numFmtId="0" fontId="0" fillId="0" borderId="37" xfId="0" applyBorder="1"/>
    <xf numFmtId="0" fontId="0" fillId="0" borderId="38" xfId="0" applyBorder="1"/>
    <xf numFmtId="164" fontId="0" fillId="0" borderId="39" xfId="1" applyNumberFormat="1" applyFont="1" applyBorder="1"/>
    <xf numFmtId="0" fontId="0" fillId="0" borderId="39" xfId="0" applyBorder="1"/>
    <xf numFmtId="0" fontId="0" fillId="0" borderId="29" xfId="0" applyBorder="1"/>
    <xf numFmtId="0" fontId="0" fillId="0" borderId="40" xfId="0" applyBorder="1" applyAlignment="1">
      <alignment horizontal="center"/>
    </xf>
    <xf numFmtId="0" fontId="0" fillId="0" borderId="41" xfId="0" applyBorder="1"/>
    <xf numFmtId="0" fontId="0" fillId="0" borderId="42" xfId="0" applyBorder="1" applyAlignment="1">
      <alignment horizontal="center"/>
    </xf>
    <xf numFmtId="0" fontId="0" fillId="0" borderId="43" xfId="0" applyBorder="1"/>
    <xf numFmtId="167" fontId="0" fillId="0" borderId="34" xfId="0" applyNumberFormat="1" applyBorder="1"/>
    <xf numFmtId="0" fontId="0" fillId="3" borderId="7" xfId="0" applyFill="1" applyBorder="1"/>
    <xf numFmtId="0" fontId="0" fillId="3" borderId="8" xfId="0" applyFill="1" applyBorder="1"/>
    <xf numFmtId="0" fontId="1" fillId="3" borderId="14" xfId="0" applyFont="1" applyFill="1" applyBorder="1"/>
    <xf numFmtId="164" fontId="1" fillId="3" borderId="9" xfId="1" applyNumberFormat="1" applyFont="1" applyFill="1" applyBorder="1" applyAlignment="1">
      <alignment horizontal="center" vertical="center"/>
    </xf>
    <xf numFmtId="164" fontId="1" fillId="3" borderId="15" xfId="1" applyNumberFormat="1" applyFont="1" applyFill="1" applyBorder="1" applyAlignment="1">
      <alignment horizontal="center" vertical="center"/>
    </xf>
    <xf numFmtId="164" fontId="1" fillId="3" borderId="9" xfId="1" applyNumberFormat="1" applyFont="1" applyFill="1" applyBorder="1"/>
    <xf numFmtId="164" fontId="1" fillId="3" borderId="9" xfId="0" applyNumberFormat="1" applyFont="1" applyFill="1" applyBorder="1"/>
    <xf numFmtId="164" fontId="1" fillId="3" borderId="15" xfId="0" applyNumberFormat="1" applyFont="1" applyFill="1" applyBorder="1"/>
    <xf numFmtId="164" fontId="1" fillId="3" borderId="15" xfId="1" applyNumberFormat="1" applyFont="1" applyFill="1" applyBorder="1"/>
    <xf numFmtId="0" fontId="1" fillId="3" borderId="16" xfId="0" applyFont="1" applyFill="1" applyBorder="1"/>
    <xf numFmtId="164" fontId="1" fillId="3" borderId="17" xfId="1" applyNumberFormat="1" applyFont="1" applyFill="1" applyBorder="1"/>
    <xf numFmtId="164" fontId="1" fillId="3" borderId="18" xfId="1" applyNumberFormat="1" applyFont="1" applyFill="1" applyBorder="1"/>
    <xf numFmtId="164" fontId="0" fillId="0" borderId="19" xfId="1" applyNumberFormat="1" applyFont="1" applyBorder="1"/>
    <xf numFmtId="164" fontId="0" fillId="0" borderId="44" xfId="1" applyNumberFormat="1" applyFont="1" applyBorder="1"/>
    <xf numFmtId="164" fontId="0" fillId="0" borderId="26" xfId="1" applyNumberFormat="1" applyFont="1" applyBorder="1"/>
    <xf numFmtId="164" fontId="0" fillId="0" borderId="45" xfId="1" applyNumberFormat="1" applyFont="1" applyBorder="1"/>
    <xf numFmtId="0" fontId="0" fillId="0" borderId="36" xfId="0" applyBorder="1"/>
    <xf numFmtId="164" fontId="3" fillId="0" borderId="33" xfId="1" applyNumberFormat="1" applyFont="1" applyBorder="1" applyAlignment="1">
      <alignment horizontal="left" vertical="center"/>
    </xf>
    <xf numFmtId="164" fontId="0" fillId="0" borderId="33" xfId="0" applyNumberFormat="1" applyBorder="1" applyAlignment="1">
      <alignment horizontal="left" vertical="center"/>
    </xf>
    <xf numFmtId="44" fontId="5" fillId="0" borderId="33" xfId="1" quotePrefix="1" applyFont="1" applyBorder="1" applyAlignment="1">
      <alignment horizontal="left" vertical="center"/>
    </xf>
    <xf numFmtId="164" fontId="0" fillId="0" borderId="34" xfId="0" applyNumberFormat="1" applyBorder="1"/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3" xfId="1" applyNumberFormat="1" applyFont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9" fontId="1" fillId="0" borderId="4" xfId="2" applyFont="1" applyBorder="1" applyAlignment="1">
      <alignment horizontal="center" vertical="center"/>
    </xf>
    <xf numFmtId="9" fontId="1" fillId="0" borderId="5" xfId="2" applyFont="1" applyBorder="1" applyAlignment="1">
      <alignment horizontal="center" vertic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3"/>
  <sheetViews>
    <sheetView topLeftCell="A16" workbookViewId="0">
      <selection activeCell="F29" sqref="F29"/>
    </sheetView>
  </sheetViews>
  <sheetFormatPr baseColWidth="10" defaultRowHeight="15" x14ac:dyDescent="0.25"/>
  <sheetData>
    <row r="2" spans="1:6" x14ac:dyDescent="0.25">
      <c r="A2" s="2" t="s">
        <v>0</v>
      </c>
      <c r="B2" s="2"/>
      <c r="C2" s="2"/>
    </row>
    <row r="3" spans="1:6" x14ac:dyDescent="0.25">
      <c r="B3" t="s">
        <v>1</v>
      </c>
      <c r="E3" s="1">
        <v>1800000</v>
      </c>
    </row>
    <row r="4" spans="1:6" x14ac:dyDescent="0.25">
      <c r="B4" t="s">
        <v>2</v>
      </c>
      <c r="E4" s="1">
        <v>500000</v>
      </c>
    </row>
    <row r="6" spans="1:6" x14ac:dyDescent="0.25">
      <c r="A6" s="2" t="s">
        <v>3</v>
      </c>
      <c r="B6" s="2"/>
      <c r="C6" s="2"/>
      <c r="D6" s="2"/>
      <c r="E6" s="2" t="s">
        <v>4</v>
      </c>
    </row>
    <row r="7" spans="1:6" x14ac:dyDescent="0.25">
      <c r="A7" t="s">
        <v>5</v>
      </c>
      <c r="E7" t="s">
        <v>6</v>
      </c>
    </row>
    <row r="9" spans="1:6" x14ac:dyDescent="0.25">
      <c r="A9" t="s">
        <v>7</v>
      </c>
    </row>
    <row r="10" spans="1:6" x14ac:dyDescent="0.25">
      <c r="B10" t="s">
        <v>8</v>
      </c>
      <c r="E10" s="1">
        <v>150000</v>
      </c>
    </row>
    <row r="11" spans="1:6" x14ac:dyDescent="0.25">
      <c r="B11" t="s">
        <v>9</v>
      </c>
      <c r="E11" s="1">
        <v>250000</v>
      </c>
    </row>
    <row r="12" spans="1:6" x14ac:dyDescent="0.25">
      <c r="B12" t="s">
        <v>10</v>
      </c>
      <c r="E12" s="1">
        <v>150000</v>
      </c>
    </row>
    <row r="14" spans="1:6" x14ac:dyDescent="0.25">
      <c r="A14" t="s">
        <v>11</v>
      </c>
    </row>
    <row r="15" spans="1:6" x14ac:dyDescent="0.25">
      <c r="B15" t="s">
        <v>12</v>
      </c>
      <c r="E15" s="1" t="s">
        <v>43</v>
      </c>
      <c r="F15" s="1">
        <v>80000</v>
      </c>
    </row>
    <row r="16" spans="1:6" x14ac:dyDescent="0.25">
      <c r="B16" t="s">
        <v>13</v>
      </c>
      <c r="E16" s="1">
        <v>75000</v>
      </c>
    </row>
    <row r="17" spans="1:11" ht="15.75" thickBot="1" x14ac:dyDescent="0.3"/>
    <row r="18" spans="1:11" x14ac:dyDescent="0.25">
      <c r="A18" s="2" t="s">
        <v>14</v>
      </c>
      <c r="B18" s="2" t="s">
        <v>15</v>
      </c>
      <c r="C18" s="2"/>
      <c r="D18" s="2"/>
      <c r="E18" s="2"/>
      <c r="F18" s="2"/>
      <c r="G18" s="2"/>
      <c r="H18" s="4"/>
      <c r="I18" s="5" t="s">
        <v>21</v>
      </c>
      <c r="J18" s="5"/>
      <c r="K18" s="13" t="s">
        <v>42</v>
      </c>
    </row>
    <row r="19" spans="1:11" x14ac:dyDescent="0.25">
      <c r="H19" s="6"/>
      <c r="I19" s="7"/>
      <c r="J19" s="7"/>
      <c r="K19" s="8"/>
    </row>
    <row r="20" spans="1:11" x14ac:dyDescent="0.25">
      <c r="B20" t="s">
        <v>16</v>
      </c>
      <c r="E20" s="1">
        <v>2250</v>
      </c>
      <c r="H20" s="6" t="s">
        <v>16</v>
      </c>
      <c r="I20" s="7"/>
      <c r="J20" s="7"/>
      <c r="K20" s="11">
        <v>2500</v>
      </c>
    </row>
    <row r="21" spans="1:11" x14ac:dyDescent="0.25">
      <c r="B21" t="s">
        <v>17</v>
      </c>
      <c r="E21" s="1">
        <v>2750</v>
      </c>
      <c r="H21" s="6" t="s">
        <v>17</v>
      </c>
      <c r="I21" s="7"/>
      <c r="J21" s="7"/>
      <c r="K21" s="11">
        <v>3250</v>
      </c>
    </row>
    <row r="22" spans="1:11" x14ac:dyDescent="0.25">
      <c r="B22" t="s">
        <v>18</v>
      </c>
      <c r="E22" s="1">
        <v>3250</v>
      </c>
      <c r="H22" s="6" t="s">
        <v>18</v>
      </c>
      <c r="I22" s="7"/>
      <c r="J22" s="7"/>
      <c r="K22" s="11">
        <v>3500</v>
      </c>
    </row>
    <row r="23" spans="1:11" x14ac:dyDescent="0.25">
      <c r="B23" t="s">
        <v>19</v>
      </c>
      <c r="E23" s="1">
        <v>3500</v>
      </c>
      <c r="H23" s="6" t="s">
        <v>19</v>
      </c>
      <c r="I23" s="7"/>
      <c r="J23" s="7"/>
      <c r="K23" s="11">
        <v>3500</v>
      </c>
    </row>
    <row r="24" spans="1:11" ht="15.75" thickBot="1" x14ac:dyDescent="0.3">
      <c r="B24" t="s">
        <v>20</v>
      </c>
      <c r="E24" s="1">
        <v>4000</v>
      </c>
      <c r="H24" s="9" t="s">
        <v>20</v>
      </c>
      <c r="I24" s="10"/>
      <c r="J24" s="10"/>
      <c r="K24" s="12">
        <v>3750</v>
      </c>
    </row>
    <row r="26" spans="1:11" x14ac:dyDescent="0.25">
      <c r="A26" s="2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</row>
    <row r="28" spans="1:11" x14ac:dyDescent="0.25">
      <c r="B28" t="s">
        <v>23</v>
      </c>
      <c r="D28" t="s">
        <v>24</v>
      </c>
    </row>
    <row r="29" spans="1:11" x14ac:dyDescent="0.25">
      <c r="B29" t="s">
        <v>25</v>
      </c>
      <c r="D29" t="s">
        <v>26</v>
      </c>
    </row>
    <row r="30" spans="1:11" x14ac:dyDescent="0.25">
      <c r="B30" t="s">
        <v>27</v>
      </c>
      <c r="D30" t="s">
        <v>28</v>
      </c>
      <c r="F30" s="1">
        <v>80000</v>
      </c>
      <c r="G30" t="s">
        <v>29</v>
      </c>
    </row>
    <row r="31" spans="1:11" x14ac:dyDescent="0.25">
      <c r="D31" t="s">
        <v>30</v>
      </c>
    </row>
    <row r="32" spans="1:11" x14ac:dyDescent="0.25">
      <c r="B32" t="s">
        <v>31</v>
      </c>
      <c r="D32" s="1">
        <v>35000</v>
      </c>
      <c r="E32" t="s">
        <v>29</v>
      </c>
    </row>
    <row r="33" spans="1:6" x14ac:dyDescent="0.25">
      <c r="D33" t="s">
        <v>32</v>
      </c>
    </row>
    <row r="34" spans="1:6" x14ac:dyDescent="0.25">
      <c r="D34" t="s">
        <v>33</v>
      </c>
    </row>
    <row r="35" spans="1:6" x14ac:dyDescent="0.25">
      <c r="B35" t="s">
        <v>34</v>
      </c>
      <c r="D35" s="1">
        <v>10000</v>
      </c>
      <c r="E35" t="s">
        <v>29</v>
      </c>
    </row>
    <row r="36" spans="1:6" x14ac:dyDescent="0.25">
      <c r="B36" t="s">
        <v>35</v>
      </c>
      <c r="D36" s="1">
        <v>40000</v>
      </c>
      <c r="E36" t="s">
        <v>29</v>
      </c>
    </row>
    <row r="37" spans="1:6" x14ac:dyDescent="0.25">
      <c r="D37" t="s">
        <v>41</v>
      </c>
    </row>
    <row r="38" spans="1:6" x14ac:dyDescent="0.25">
      <c r="B38" t="s">
        <v>36</v>
      </c>
      <c r="D38" s="1"/>
      <c r="E38" s="1">
        <v>200000</v>
      </c>
      <c r="F38" t="s">
        <v>37</v>
      </c>
    </row>
    <row r="39" spans="1:6" x14ac:dyDescent="0.25">
      <c r="B39" t="s">
        <v>38</v>
      </c>
      <c r="E39" s="1">
        <v>200000</v>
      </c>
      <c r="F39" t="s">
        <v>37</v>
      </c>
    </row>
    <row r="42" spans="1:6" x14ac:dyDescent="0.25">
      <c r="A42" s="2" t="s">
        <v>39</v>
      </c>
    </row>
    <row r="43" spans="1:6" x14ac:dyDescent="0.25">
      <c r="B43" t="s">
        <v>40</v>
      </c>
      <c r="E43" s="3">
        <v>0.35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9"/>
  <sheetViews>
    <sheetView showGridLines="0" tabSelected="1" workbookViewId="0">
      <selection activeCell="J14" sqref="J14"/>
    </sheetView>
  </sheetViews>
  <sheetFormatPr baseColWidth="10" defaultRowHeight="15" x14ac:dyDescent="0.25"/>
  <cols>
    <col min="1" max="1" width="31.7109375" customWidth="1"/>
    <col min="2" max="2" width="12" style="14" bestFit="1" customWidth="1"/>
    <col min="3" max="4" width="12" bestFit="1" customWidth="1"/>
    <col min="5" max="7" width="13" bestFit="1" customWidth="1"/>
    <col min="8" max="8" width="5" customWidth="1"/>
    <col min="9" max="9" width="6.85546875" customWidth="1"/>
    <col min="10" max="10" width="8" customWidth="1"/>
    <col min="11" max="11" width="8.42578125" customWidth="1"/>
    <col min="12" max="12" width="4.7109375" customWidth="1"/>
    <col min="13" max="13" width="14.7109375" bestFit="1" customWidth="1"/>
    <col min="14" max="14" width="8.28515625" customWidth="1"/>
  </cols>
  <sheetData>
    <row r="1" spans="1:14" ht="15.75" thickBot="1" x14ac:dyDescent="0.3">
      <c r="A1" s="40"/>
      <c r="B1" s="35" t="s">
        <v>55</v>
      </c>
      <c r="C1" s="28" t="s">
        <v>56</v>
      </c>
      <c r="D1" s="28" t="s">
        <v>57</v>
      </c>
      <c r="E1" s="28" t="s">
        <v>58</v>
      </c>
      <c r="F1" s="28" t="s">
        <v>59</v>
      </c>
      <c r="G1" s="29" t="s">
        <v>60</v>
      </c>
    </row>
    <row r="2" spans="1:14" x14ac:dyDescent="0.25">
      <c r="A2" s="39" t="s">
        <v>61</v>
      </c>
      <c r="B2" s="23"/>
      <c r="C2" s="24">
        <v>5625000</v>
      </c>
      <c r="D2" s="24">
        <v>8937500</v>
      </c>
      <c r="E2" s="24">
        <v>11375000</v>
      </c>
      <c r="F2" s="24">
        <v>12250000</v>
      </c>
      <c r="G2" s="25">
        <v>15000000</v>
      </c>
      <c r="I2" s="69" t="s">
        <v>81</v>
      </c>
      <c r="J2" s="123">
        <f>(NPV(0.3,C15:G15))+B15</f>
        <v>2827372.667946876</v>
      </c>
      <c r="K2" s="124"/>
      <c r="M2" s="76" t="s">
        <v>87</v>
      </c>
      <c r="N2" s="122" t="s">
        <v>84</v>
      </c>
    </row>
    <row r="3" spans="1:14" x14ac:dyDescent="0.25">
      <c r="A3" s="36" t="s">
        <v>62</v>
      </c>
      <c r="B3" s="26"/>
      <c r="C3" s="16">
        <v>-1968750</v>
      </c>
      <c r="D3" s="16">
        <v>-3128125</v>
      </c>
      <c r="E3" s="16">
        <v>-3981250</v>
      </c>
      <c r="F3" s="16">
        <v>-4287500</v>
      </c>
      <c r="G3" s="21">
        <v>-5250000</v>
      </c>
      <c r="I3" s="70" t="s">
        <v>82</v>
      </c>
      <c r="J3" s="127">
        <f>IRR(B15:G15)</f>
        <v>0.61041107198883426</v>
      </c>
      <c r="K3" s="128"/>
      <c r="M3" s="118" t="s">
        <v>85</v>
      </c>
      <c r="N3" s="119">
        <v>5</v>
      </c>
    </row>
    <row r="4" spans="1:14" ht="15.75" thickBot="1" x14ac:dyDescent="0.3">
      <c r="A4" s="37" t="s">
        <v>63</v>
      </c>
      <c r="B4" s="30"/>
      <c r="C4" s="31">
        <f>SUM(C2:C3)</f>
        <v>3656250</v>
      </c>
      <c r="D4" s="31">
        <f>SUM(D2:D3)</f>
        <v>5809375</v>
      </c>
      <c r="E4" s="31">
        <f>SUM(E2:E3)</f>
        <v>7393750</v>
      </c>
      <c r="F4" s="31">
        <f>SUM(F2:F3)</f>
        <v>7962500</v>
      </c>
      <c r="G4" s="32">
        <f>SUM(G2:G3)</f>
        <v>9750000</v>
      </c>
      <c r="H4" s="63"/>
      <c r="I4" s="71" t="s">
        <v>83</v>
      </c>
      <c r="J4" s="73">
        <v>1.5824</v>
      </c>
      <c r="K4" s="72" t="s">
        <v>89</v>
      </c>
      <c r="M4" s="120" t="s">
        <v>86</v>
      </c>
      <c r="N4" s="121">
        <v>0.3</v>
      </c>
    </row>
    <row r="5" spans="1:14" x14ac:dyDescent="0.25">
      <c r="A5" s="36" t="s">
        <v>64</v>
      </c>
      <c r="B5" s="26"/>
      <c r="C5" s="17">
        <v>-2380000</v>
      </c>
      <c r="D5" s="17">
        <v>-2704000</v>
      </c>
      <c r="E5" s="17">
        <v>-2850400</v>
      </c>
      <c r="F5" s="17">
        <v>-2905840</v>
      </c>
      <c r="G5" s="22">
        <v>-2966824</v>
      </c>
    </row>
    <row r="6" spans="1:14" x14ac:dyDescent="0.25">
      <c r="A6" s="37" t="s">
        <v>90</v>
      </c>
      <c r="B6" s="30"/>
      <c r="C6" s="77">
        <f>C4+C5</f>
        <v>1276250</v>
      </c>
      <c r="D6" s="77">
        <f t="shared" ref="D6:G6" si="0">D4+D5</f>
        <v>3105375</v>
      </c>
      <c r="E6" s="77">
        <f t="shared" si="0"/>
        <v>4543350</v>
      </c>
      <c r="F6" s="77">
        <f t="shared" si="0"/>
        <v>5056660</v>
      </c>
      <c r="G6" s="78">
        <f t="shared" si="0"/>
        <v>6783176</v>
      </c>
    </row>
    <row r="7" spans="1:14" x14ac:dyDescent="0.25">
      <c r="A7" s="36" t="s">
        <v>65</v>
      </c>
      <c r="B7" s="26"/>
      <c r="C7" s="16">
        <v>-230000</v>
      </c>
      <c r="D7" s="16">
        <v>-230000</v>
      </c>
      <c r="E7" s="16">
        <v>-230000</v>
      </c>
      <c r="F7" s="16">
        <v>-230000</v>
      </c>
      <c r="G7" s="21">
        <v>-230000</v>
      </c>
    </row>
    <row r="8" spans="1:14" x14ac:dyDescent="0.25">
      <c r="A8" s="37" t="s">
        <v>66</v>
      </c>
      <c r="B8" s="30"/>
      <c r="C8" s="31">
        <f>SUM(C4,C5,C7)</f>
        <v>1046250</v>
      </c>
      <c r="D8" s="31">
        <f t="shared" ref="D8:G8" si="1">SUM(D4,D5,D7)</f>
        <v>2875375</v>
      </c>
      <c r="E8" s="31">
        <f t="shared" si="1"/>
        <v>4313350</v>
      </c>
      <c r="F8" s="31">
        <f t="shared" si="1"/>
        <v>4826660</v>
      </c>
      <c r="G8" s="32">
        <f t="shared" si="1"/>
        <v>6553176</v>
      </c>
    </row>
    <row r="9" spans="1:14" x14ac:dyDescent="0.25">
      <c r="A9" s="36" t="s">
        <v>67</v>
      </c>
      <c r="B9" s="26">
        <v>0</v>
      </c>
      <c r="C9" s="15">
        <v>0</v>
      </c>
      <c r="D9" s="15">
        <v>0</v>
      </c>
      <c r="E9" s="15">
        <v>0</v>
      </c>
      <c r="F9" s="15">
        <v>0</v>
      </c>
      <c r="G9" s="64">
        <f>230000*5</f>
        <v>1150000</v>
      </c>
    </row>
    <row r="10" spans="1:14" x14ac:dyDescent="0.25">
      <c r="A10" s="37" t="s">
        <v>79</v>
      </c>
      <c r="B10" s="59"/>
      <c r="C10" s="57">
        <f>SUM(C8,C9)</f>
        <v>1046250</v>
      </c>
      <c r="D10" s="57">
        <f>SUM(D8,D9)</f>
        <v>2875375</v>
      </c>
      <c r="E10" s="57">
        <f>SUM(E8,E9)</f>
        <v>4313350</v>
      </c>
      <c r="F10" s="57">
        <f>SUM(F8,F9)</f>
        <v>4826660</v>
      </c>
      <c r="G10" s="60">
        <f>SUM(G8,G9)</f>
        <v>7703176</v>
      </c>
    </row>
    <row r="11" spans="1:14" x14ac:dyDescent="0.25">
      <c r="A11" s="38" t="s">
        <v>80</v>
      </c>
      <c r="B11" s="34"/>
      <c r="C11" s="58">
        <f>-(C10*0.35)</f>
        <v>-366187.5</v>
      </c>
      <c r="D11" s="58">
        <f t="shared" ref="D11:G11" si="2">-(D10*0.35)</f>
        <v>-1006381.2499999999</v>
      </c>
      <c r="E11" s="58">
        <f t="shared" si="2"/>
        <v>-1509672.5</v>
      </c>
      <c r="F11" s="58">
        <f t="shared" si="2"/>
        <v>-1689331</v>
      </c>
      <c r="G11" s="61">
        <f t="shared" si="2"/>
        <v>-2696111.5999999996</v>
      </c>
    </row>
    <row r="12" spans="1:14" x14ac:dyDescent="0.25">
      <c r="A12" s="37" t="s">
        <v>68</v>
      </c>
      <c r="B12" s="30"/>
      <c r="C12" s="31">
        <f>SUM(C10,C11)</f>
        <v>680062.5</v>
      </c>
      <c r="D12" s="31">
        <f t="shared" ref="D12:G12" si="3">SUM(D10,D11)</f>
        <v>1868993.75</v>
      </c>
      <c r="E12" s="31">
        <f t="shared" si="3"/>
        <v>2803677.5</v>
      </c>
      <c r="F12" s="31">
        <f t="shared" si="3"/>
        <v>3137329</v>
      </c>
      <c r="G12" s="32">
        <f t="shared" si="3"/>
        <v>5007064.4000000004</v>
      </c>
    </row>
    <row r="13" spans="1:14" x14ac:dyDescent="0.25">
      <c r="A13" s="36" t="s">
        <v>69</v>
      </c>
      <c r="B13" s="27">
        <v>-3085000</v>
      </c>
      <c r="C13" s="15"/>
      <c r="D13" s="15"/>
      <c r="E13" s="15"/>
      <c r="F13" s="15"/>
      <c r="G13" s="20"/>
    </row>
    <row r="14" spans="1:14" x14ac:dyDescent="0.25">
      <c r="A14" s="36" t="s">
        <v>65</v>
      </c>
      <c r="B14" s="26"/>
      <c r="C14" s="15">
        <v>230000</v>
      </c>
      <c r="D14" s="15">
        <v>230000</v>
      </c>
      <c r="E14" s="15">
        <v>230000</v>
      </c>
      <c r="F14" s="15">
        <v>230000</v>
      </c>
      <c r="G14" s="20">
        <v>230000</v>
      </c>
    </row>
    <row r="15" spans="1:14" ht="15.75" thickBot="1" x14ac:dyDescent="0.3">
      <c r="A15" s="41" t="s">
        <v>70</v>
      </c>
      <c r="B15" s="62">
        <f>B13</f>
        <v>-3085000</v>
      </c>
      <c r="C15" s="42">
        <f>SUM(C12,C14)</f>
        <v>910062.5</v>
      </c>
      <c r="D15" s="42">
        <f t="shared" ref="D15:G15" si="4">SUM(D12,D14)</f>
        <v>2098993.75</v>
      </c>
      <c r="E15" s="42">
        <f t="shared" si="4"/>
        <v>3033677.5</v>
      </c>
      <c r="F15" s="42">
        <f t="shared" si="4"/>
        <v>3367329</v>
      </c>
      <c r="G15" s="43">
        <f t="shared" si="4"/>
        <v>5237064.4000000004</v>
      </c>
      <c r="H15" s="63"/>
    </row>
    <row r="16" spans="1:14" ht="15.75" thickBot="1" x14ac:dyDescent="0.3">
      <c r="A16" s="67"/>
      <c r="B16" s="46"/>
      <c r="C16" s="68"/>
      <c r="D16" s="68"/>
      <c r="E16" s="68"/>
      <c r="F16" s="68"/>
      <c r="G16" s="68"/>
    </row>
    <row r="17" spans="1:9" x14ac:dyDescent="0.25">
      <c r="A17" s="18" t="s">
        <v>53</v>
      </c>
      <c r="B17" s="107"/>
      <c r="C17" s="44"/>
      <c r="D17" s="44"/>
      <c r="E17" s="44"/>
      <c r="F17" s="44"/>
      <c r="G17" s="45"/>
      <c r="H17" s="65"/>
    </row>
    <row r="18" spans="1:9" x14ac:dyDescent="0.25">
      <c r="A18" s="19" t="s">
        <v>44</v>
      </c>
      <c r="B18" s="33">
        <v>1800000</v>
      </c>
      <c r="C18" s="85"/>
      <c r="D18" s="85"/>
      <c r="E18" s="85"/>
      <c r="F18" s="85"/>
      <c r="G18" s="74"/>
      <c r="H18" s="63"/>
    </row>
    <row r="19" spans="1:9" x14ac:dyDescent="0.25">
      <c r="A19" s="19" t="s">
        <v>45</v>
      </c>
      <c r="B19" s="33">
        <v>500000</v>
      </c>
      <c r="C19" s="85"/>
      <c r="D19" s="85"/>
      <c r="E19" s="85"/>
      <c r="F19" s="85"/>
      <c r="G19" s="74"/>
    </row>
    <row r="20" spans="1:9" x14ac:dyDescent="0.25">
      <c r="A20" s="19"/>
      <c r="B20" s="108"/>
      <c r="C20" s="7"/>
      <c r="D20" s="7"/>
      <c r="E20" s="7"/>
      <c r="F20" s="7"/>
      <c r="G20" s="8"/>
      <c r="I20" s="66"/>
    </row>
    <row r="21" spans="1:9" x14ac:dyDescent="0.25">
      <c r="A21" s="19" t="s">
        <v>54</v>
      </c>
      <c r="B21" s="109"/>
      <c r="C21" s="7"/>
      <c r="D21" s="7"/>
      <c r="E21" s="7"/>
      <c r="F21" s="7"/>
      <c r="G21" s="8"/>
    </row>
    <row r="22" spans="1:9" x14ac:dyDescent="0.25">
      <c r="A22" s="19" t="s">
        <v>46</v>
      </c>
      <c r="B22" s="33">
        <v>150000</v>
      </c>
      <c r="C22" s="85"/>
      <c r="D22" s="85"/>
      <c r="E22" s="85"/>
      <c r="F22" s="85"/>
      <c r="G22" s="74"/>
    </row>
    <row r="23" spans="1:9" x14ac:dyDescent="0.25">
      <c r="A23" s="19" t="s">
        <v>47</v>
      </c>
      <c r="B23" s="110">
        <v>250000</v>
      </c>
      <c r="C23" s="7"/>
      <c r="D23" s="7"/>
      <c r="E23" s="7"/>
      <c r="F23" s="7"/>
      <c r="G23" s="8"/>
    </row>
    <row r="24" spans="1:9" x14ac:dyDescent="0.25">
      <c r="A24" s="19" t="s">
        <v>48</v>
      </c>
      <c r="B24" s="33">
        <v>150000</v>
      </c>
      <c r="C24" s="85"/>
      <c r="D24" s="85"/>
      <c r="E24" s="85"/>
      <c r="F24" s="85"/>
      <c r="G24" s="74"/>
    </row>
    <row r="25" spans="1:9" x14ac:dyDescent="0.25">
      <c r="A25" s="19"/>
      <c r="B25" s="108"/>
      <c r="C25" s="7"/>
      <c r="D25" s="7"/>
      <c r="E25" s="7"/>
      <c r="F25" s="7"/>
      <c r="G25" s="8"/>
    </row>
    <row r="26" spans="1:9" x14ac:dyDescent="0.25">
      <c r="A26" s="19" t="s">
        <v>52</v>
      </c>
      <c r="B26" s="109"/>
      <c r="C26" s="7"/>
      <c r="D26" s="7"/>
      <c r="E26" s="7"/>
      <c r="F26" s="7"/>
      <c r="G26" s="8"/>
    </row>
    <row r="27" spans="1:9" x14ac:dyDescent="0.25">
      <c r="A27" s="19" t="s">
        <v>49</v>
      </c>
      <c r="B27" s="33">
        <v>160000</v>
      </c>
      <c r="C27" s="85"/>
      <c r="D27" s="85"/>
      <c r="E27" s="85"/>
      <c r="F27" s="85"/>
      <c r="G27" s="74"/>
    </row>
    <row r="28" spans="1:9" x14ac:dyDescent="0.25">
      <c r="A28" s="19" t="s">
        <v>50</v>
      </c>
      <c r="B28" s="33">
        <v>75000</v>
      </c>
      <c r="C28" s="85"/>
      <c r="D28" s="85"/>
      <c r="E28" s="85"/>
      <c r="F28" s="85"/>
      <c r="G28" s="74"/>
    </row>
    <row r="29" spans="1:9" x14ac:dyDescent="0.25">
      <c r="A29" s="19"/>
      <c r="B29" s="110"/>
      <c r="C29" s="7"/>
      <c r="D29" s="7"/>
      <c r="E29" s="7"/>
      <c r="F29" s="7"/>
      <c r="G29" s="8"/>
    </row>
    <row r="30" spans="1:9" ht="15.75" thickBot="1" x14ac:dyDescent="0.3">
      <c r="A30" s="104" t="s">
        <v>51</v>
      </c>
      <c r="B30" s="105">
        <f>-SUM(B18:B28)</f>
        <v>-3085000</v>
      </c>
      <c r="C30" s="111"/>
      <c r="D30" s="111"/>
      <c r="E30" s="111"/>
      <c r="F30" s="111"/>
      <c r="G30" s="75"/>
    </row>
    <row r="31" spans="1:9" ht="15.75" thickBot="1" x14ac:dyDescent="0.3"/>
    <row r="32" spans="1:9" x14ac:dyDescent="0.25">
      <c r="A32" s="4"/>
      <c r="B32" s="47" t="s">
        <v>55</v>
      </c>
      <c r="C32" s="47" t="s">
        <v>56</v>
      </c>
      <c r="D32" s="47" t="s">
        <v>57</v>
      </c>
      <c r="E32" s="47" t="s">
        <v>58</v>
      </c>
      <c r="F32" s="47" t="s">
        <v>59</v>
      </c>
      <c r="G32" s="48" t="s">
        <v>60</v>
      </c>
    </row>
    <row r="33" spans="1:8" x14ac:dyDescent="0.25">
      <c r="A33" s="19" t="s">
        <v>42</v>
      </c>
      <c r="B33" s="15"/>
      <c r="C33" s="52">
        <v>2500</v>
      </c>
      <c r="D33" s="52">
        <v>3250</v>
      </c>
      <c r="E33" s="52">
        <v>3500</v>
      </c>
      <c r="F33" s="52">
        <v>3500</v>
      </c>
      <c r="G33" s="54">
        <v>3750</v>
      </c>
    </row>
    <row r="34" spans="1:8" x14ac:dyDescent="0.25">
      <c r="A34" s="19" t="s">
        <v>71</v>
      </c>
      <c r="B34" s="15"/>
      <c r="C34" s="15">
        <v>2250</v>
      </c>
      <c r="D34" s="15">
        <v>2750</v>
      </c>
      <c r="E34" s="15">
        <v>3250</v>
      </c>
      <c r="F34" s="15">
        <v>3500</v>
      </c>
      <c r="G34" s="20">
        <v>4000</v>
      </c>
    </row>
    <row r="35" spans="1:8" x14ac:dyDescent="0.25">
      <c r="A35" s="97" t="s">
        <v>61</v>
      </c>
      <c r="B35" s="98"/>
      <c r="C35" s="98">
        <f>C33*C34</f>
        <v>5625000</v>
      </c>
      <c r="D35" s="98">
        <f t="shared" ref="D35:G35" si="5">D33*D34</f>
        <v>8937500</v>
      </c>
      <c r="E35" s="98">
        <f t="shared" si="5"/>
        <v>11375000</v>
      </c>
      <c r="F35" s="98">
        <f t="shared" si="5"/>
        <v>12250000</v>
      </c>
      <c r="G35" s="99">
        <f t="shared" si="5"/>
        <v>15000000</v>
      </c>
    </row>
    <row r="36" spans="1:8" x14ac:dyDescent="0.25">
      <c r="A36" s="6"/>
      <c r="B36" s="46"/>
      <c r="C36" s="7"/>
      <c r="D36" s="7"/>
      <c r="E36" s="7"/>
      <c r="F36" s="7"/>
      <c r="G36" s="8"/>
    </row>
    <row r="37" spans="1:8" x14ac:dyDescent="0.25">
      <c r="A37" s="19" t="s">
        <v>72</v>
      </c>
      <c r="B37" s="33"/>
      <c r="C37" s="53">
        <f>C35*0.05</f>
        <v>281250</v>
      </c>
      <c r="D37" s="53">
        <f t="shared" ref="D37:G37" si="6">D35*0.05</f>
        <v>446875</v>
      </c>
      <c r="E37" s="53">
        <f t="shared" si="6"/>
        <v>568750</v>
      </c>
      <c r="F37" s="53">
        <f t="shared" si="6"/>
        <v>612500</v>
      </c>
      <c r="G37" s="55">
        <f t="shared" si="6"/>
        <v>750000</v>
      </c>
    </row>
    <row r="38" spans="1:8" x14ac:dyDescent="0.25">
      <c r="A38" s="19" t="s">
        <v>73</v>
      </c>
      <c r="B38" s="33"/>
      <c r="C38" s="53">
        <f>C35*0.3</f>
        <v>1687500</v>
      </c>
      <c r="D38" s="53">
        <f t="shared" ref="D38:G38" si="7">D35*0.3</f>
        <v>2681250</v>
      </c>
      <c r="E38" s="53">
        <f t="shared" si="7"/>
        <v>3412500</v>
      </c>
      <c r="F38" s="53">
        <f t="shared" si="7"/>
        <v>3675000</v>
      </c>
      <c r="G38" s="55">
        <f t="shared" si="7"/>
        <v>4500000</v>
      </c>
    </row>
    <row r="39" spans="1:8" x14ac:dyDescent="0.25">
      <c r="A39" s="97" t="s">
        <v>62</v>
      </c>
      <c r="B39" s="100"/>
      <c r="C39" s="101">
        <f>-SUM(C37:C38)</f>
        <v>-1968750</v>
      </c>
      <c r="D39" s="101">
        <f t="shared" ref="D39:G39" si="8">-SUM(D37:D38)</f>
        <v>-3128125</v>
      </c>
      <c r="E39" s="101">
        <f t="shared" si="8"/>
        <v>-3981250</v>
      </c>
      <c r="F39" s="101">
        <f t="shared" si="8"/>
        <v>-4287500</v>
      </c>
      <c r="G39" s="102">
        <f t="shared" si="8"/>
        <v>-5250000</v>
      </c>
    </row>
    <row r="40" spans="1:8" x14ac:dyDescent="0.25">
      <c r="A40" s="6"/>
      <c r="B40" s="46"/>
      <c r="C40" s="7"/>
      <c r="D40" s="7"/>
      <c r="E40" s="7"/>
      <c r="F40" s="7"/>
      <c r="G40" s="8"/>
    </row>
    <row r="41" spans="1:8" x14ac:dyDescent="0.25">
      <c r="A41" s="19" t="s">
        <v>88</v>
      </c>
      <c r="B41" s="33"/>
      <c r="C41" s="15">
        <v>960000</v>
      </c>
      <c r="D41" s="15">
        <v>1200000</v>
      </c>
      <c r="E41" s="15">
        <v>1200000</v>
      </c>
      <c r="F41" s="15">
        <v>1200000</v>
      </c>
      <c r="G41" s="20">
        <v>1200000</v>
      </c>
    </row>
    <row r="42" spans="1:8" x14ac:dyDescent="0.25">
      <c r="A42" s="19" t="s">
        <v>74</v>
      </c>
      <c r="B42" s="33"/>
      <c r="C42" s="15">
        <v>420000</v>
      </c>
      <c r="D42" s="15">
        <v>504000</v>
      </c>
      <c r="E42" s="15">
        <v>554400</v>
      </c>
      <c r="F42" s="15">
        <v>609840</v>
      </c>
      <c r="G42" s="20">
        <v>670824</v>
      </c>
    </row>
    <row r="43" spans="1:8" x14ac:dyDescent="0.25">
      <c r="A43" s="56" t="s">
        <v>75</v>
      </c>
      <c r="B43" s="33"/>
      <c r="C43" s="15">
        <v>120000</v>
      </c>
      <c r="D43" s="15">
        <v>120000</v>
      </c>
      <c r="E43" s="15">
        <v>120000</v>
      </c>
      <c r="F43" s="15">
        <v>120000</v>
      </c>
      <c r="G43" s="20">
        <v>120000</v>
      </c>
    </row>
    <row r="44" spans="1:8" x14ac:dyDescent="0.25">
      <c r="A44" s="19" t="s">
        <v>76</v>
      </c>
      <c r="B44" s="33"/>
      <c r="C44" s="15">
        <v>480000</v>
      </c>
      <c r="D44" s="15">
        <v>480000</v>
      </c>
      <c r="E44" s="15">
        <v>576000</v>
      </c>
      <c r="F44" s="15">
        <v>576000</v>
      </c>
      <c r="G44" s="20">
        <v>576000</v>
      </c>
    </row>
    <row r="45" spans="1:8" x14ac:dyDescent="0.25">
      <c r="A45" s="19" t="s">
        <v>77</v>
      </c>
      <c r="B45" s="33"/>
      <c r="C45" s="15">
        <v>200000</v>
      </c>
      <c r="D45" s="15">
        <v>200000</v>
      </c>
      <c r="E45" s="15">
        <v>200000</v>
      </c>
      <c r="F45" s="15">
        <v>200000</v>
      </c>
      <c r="G45" s="20">
        <v>200000</v>
      </c>
      <c r="H45" s="63"/>
    </row>
    <row r="46" spans="1:8" x14ac:dyDescent="0.25">
      <c r="A46" s="56" t="s">
        <v>78</v>
      </c>
      <c r="B46" s="33"/>
      <c r="C46" s="15">
        <v>200000</v>
      </c>
      <c r="D46" s="15">
        <v>200000</v>
      </c>
      <c r="E46" s="15">
        <v>200000</v>
      </c>
      <c r="F46" s="15">
        <v>200000</v>
      </c>
      <c r="G46" s="20">
        <v>200000</v>
      </c>
      <c r="H46" s="63"/>
    </row>
    <row r="47" spans="1:8" x14ac:dyDescent="0.25">
      <c r="A47" s="97" t="s">
        <v>64</v>
      </c>
      <c r="B47" s="100"/>
      <c r="C47" s="100">
        <f>-SUM(C41:C46)</f>
        <v>-2380000</v>
      </c>
      <c r="D47" s="100">
        <f t="shared" ref="D47:G47" si="9">-SUM(D41:D46)</f>
        <v>-2704000</v>
      </c>
      <c r="E47" s="100">
        <f t="shared" si="9"/>
        <v>-2850400</v>
      </c>
      <c r="F47" s="100">
        <f t="shared" si="9"/>
        <v>-2905840</v>
      </c>
      <c r="G47" s="103">
        <f t="shared" si="9"/>
        <v>-2966824</v>
      </c>
    </row>
    <row r="48" spans="1:8" x14ac:dyDescent="0.25">
      <c r="A48" s="49"/>
      <c r="B48" s="50"/>
      <c r="C48" s="50"/>
      <c r="D48" s="50"/>
      <c r="E48" s="50"/>
      <c r="F48" s="50"/>
      <c r="G48" s="51"/>
    </row>
    <row r="49" spans="1:7" ht="15.75" thickBot="1" x14ac:dyDescent="0.3">
      <c r="A49" s="104" t="s">
        <v>65</v>
      </c>
      <c r="B49" s="105"/>
      <c r="C49" s="105">
        <f>2300000/10</f>
        <v>230000</v>
      </c>
      <c r="D49" s="105">
        <f t="shared" ref="D49:G49" si="10">2300000/10</f>
        <v>230000</v>
      </c>
      <c r="E49" s="105">
        <f t="shared" si="10"/>
        <v>230000</v>
      </c>
      <c r="F49" s="105">
        <f t="shared" si="10"/>
        <v>230000</v>
      </c>
      <c r="G49" s="106">
        <f t="shared" si="10"/>
        <v>230000</v>
      </c>
    </row>
    <row r="50" spans="1:7" ht="15.75" thickBot="1" x14ac:dyDescent="0.3"/>
    <row r="51" spans="1:7" x14ac:dyDescent="0.25">
      <c r="A51" s="86" t="s">
        <v>96</v>
      </c>
      <c r="B51" s="87"/>
      <c r="C51" s="88"/>
      <c r="D51" s="88"/>
      <c r="E51" s="88"/>
      <c r="F51" s="87"/>
      <c r="G51" s="89"/>
    </row>
    <row r="52" spans="1:7" x14ac:dyDescent="0.25">
      <c r="A52" s="6"/>
      <c r="B52" s="46"/>
      <c r="C52" s="7"/>
      <c r="D52" s="7"/>
      <c r="E52" s="7"/>
      <c r="F52" s="7"/>
      <c r="G52" s="8"/>
    </row>
    <row r="53" spans="1:7" x14ac:dyDescent="0.25">
      <c r="A53" s="116" t="s">
        <v>91</v>
      </c>
      <c r="B53" s="112">
        <f>B13</f>
        <v>-3085000</v>
      </c>
      <c r="C53" s="113">
        <f>C6</f>
        <v>1276250</v>
      </c>
      <c r="D53" s="114" t="str">
        <f>"= $"&amp;-(B53+C53)</f>
        <v>= $1808750</v>
      </c>
      <c r="E53" s="82"/>
      <c r="F53" s="82"/>
      <c r="G53" s="91"/>
    </row>
    <row r="54" spans="1:7" x14ac:dyDescent="0.25">
      <c r="A54" s="117" t="s">
        <v>92</v>
      </c>
      <c r="B54" s="115">
        <f>D6</f>
        <v>3105375</v>
      </c>
      <c r="C54" s="84"/>
      <c r="D54" s="84"/>
      <c r="E54" s="84"/>
      <c r="F54" s="84"/>
      <c r="G54" s="93"/>
    </row>
    <row r="55" spans="1:7" x14ac:dyDescent="0.25">
      <c r="A55" s="90" t="s">
        <v>93</v>
      </c>
      <c r="B55" s="81">
        <v>3105375</v>
      </c>
      <c r="C55" s="82">
        <v>1</v>
      </c>
      <c r="D55" s="82"/>
      <c r="E55" s="82"/>
      <c r="F55" s="82"/>
      <c r="G55" s="91"/>
    </row>
    <row r="56" spans="1:7" x14ac:dyDescent="0.25">
      <c r="A56" s="92" t="s">
        <v>94</v>
      </c>
      <c r="B56" s="83">
        <v>1808750</v>
      </c>
      <c r="C56" s="94">
        <f>(B56*C55)/B55</f>
        <v>0.58245783520508798</v>
      </c>
      <c r="D56" s="84"/>
      <c r="E56" s="84"/>
      <c r="F56" s="84"/>
      <c r="G56" s="93"/>
    </row>
    <row r="57" spans="1:7" ht="15.75" thickBot="1" x14ac:dyDescent="0.3">
      <c r="A57" s="125" t="s">
        <v>95</v>
      </c>
      <c r="B57" s="126"/>
      <c r="C57" s="95"/>
      <c r="D57" s="95"/>
      <c r="E57" s="95"/>
      <c r="F57" s="95"/>
      <c r="G57" s="96"/>
    </row>
    <row r="66" spans="1:7" x14ac:dyDescent="0.25">
      <c r="A66" s="7"/>
      <c r="B66" s="46"/>
      <c r="C66" s="7"/>
      <c r="D66" s="7"/>
      <c r="E66" s="7"/>
      <c r="F66" s="7"/>
      <c r="G66" s="7"/>
    </row>
    <row r="67" spans="1:7" x14ac:dyDescent="0.25">
      <c r="A67" s="79"/>
      <c r="B67" s="7"/>
      <c r="C67" s="7"/>
      <c r="D67" s="7"/>
      <c r="E67" s="7"/>
      <c r="F67" s="7"/>
      <c r="G67" s="7"/>
    </row>
    <row r="68" spans="1:7" x14ac:dyDescent="0.25">
      <c r="A68" s="7"/>
      <c r="B68" s="7"/>
      <c r="C68" s="7"/>
      <c r="D68" s="7"/>
      <c r="E68" s="7"/>
      <c r="F68" s="7"/>
      <c r="G68" s="7"/>
    </row>
    <row r="69" spans="1:7" x14ac:dyDescent="0.25">
      <c r="A69" s="7"/>
      <c r="B69" s="80"/>
      <c r="C69" s="7"/>
      <c r="D69" s="7"/>
      <c r="E69" s="7"/>
      <c r="F69" s="7"/>
      <c r="G69" s="7"/>
    </row>
  </sheetData>
  <mergeCells count="3">
    <mergeCell ref="J2:K2"/>
    <mergeCell ref="A57:B57"/>
    <mergeCell ref="J3:K3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Nobile Jonathan</dc:creator>
  <cp:lastModifiedBy>Usuario</cp:lastModifiedBy>
  <dcterms:created xsi:type="dcterms:W3CDTF">2020-11-05T21:15:06Z</dcterms:created>
  <dcterms:modified xsi:type="dcterms:W3CDTF">2020-11-07T16:31:28Z</dcterms:modified>
</cp:coreProperties>
</file>