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navarro"/>
  <workbookPr/>
  <bookViews>
    <workbookView activeTab="0" xWindow="240" yWindow="60" windowWidth="20490" windowHeight="7620" tabRatio="500"/>
  </bookViews>
  <sheets>
    <sheet name="Hoja1" sheetId="1" r:id="rId4"/>
  </sheets>
  <calcPr/>
  <extLst>
    <ext uri="smNativeData">
      <pm:revision xmlns:pm="smNativeData" day="1604952774" val="978" rev="124" rev64="64" revOS="3" revMin="124" revMax="0"/>
      <pm:docPrefs xmlns:pm="smNativeData" id="1604952774" fixedDigits="0" showNotice="1" showFrameBounds="1" autoChart="1" recalcOnPrint="1" recalcOnCopy="1" finalRounding="1" compatTextArt="1" tab="567" useDefinedPrintRange="1" printArea="selection"/>
      <pm:compatibility xmlns:pm="smNativeData" id="1604952774" overlapCells="1"/>
      <pm:defCurrency xmlns:pm="smNativeData" id="1604952774"/>
      <pm:pdfExportOpt xmlns:pm="smNativeData" pagesRangeIndex="1" pagesSelectionIndex="0" qualityIndex="3" embedFonts="2" useJpegs="0" useSubsetFonts="1" useAlpha="1" relativeLinks="0" taggedPdf="1" pane="0" zoom="0" zoomScale="100" layout="0" includeDoc="0" viewFlags="0" openViewer="1" jpegQuality="90" flags="252" exportWsNames="1" name="/home/fnavarro/Desktop/test2.pdf"/>
    </ext>
  </extLst>
</workbook>
</file>

<file path=xl/sharedStrings.xml><?xml version="1.0" encoding="utf-8"?>
<sst xmlns="http://schemas.openxmlformats.org/spreadsheetml/2006/main" count="74" uniqueCount="55">
  <si>
    <t>Año 0</t>
  </si>
  <si>
    <t>Año 1</t>
  </si>
  <si>
    <t>Año 2</t>
  </si>
  <si>
    <t>Año 3</t>
  </si>
  <si>
    <t>Año 4</t>
  </si>
  <si>
    <t>Año 5</t>
  </si>
  <si>
    <t>Ventas</t>
  </si>
  <si>
    <t>Costos variables</t>
  </si>
  <si>
    <t>-</t>
  </si>
  <si>
    <t>VAN</t>
  </si>
  <si>
    <t>No es viable economicamente</t>
  </si>
  <si>
    <t>Margen de contribución</t>
  </si>
  <si>
    <t>TIR</t>
  </si>
  <si>
    <t>PR</t>
  </si>
  <si>
    <t xml:space="preserve">Costo fijo </t>
  </si>
  <si>
    <t>Depreciación</t>
  </si>
  <si>
    <t>Margen operacional</t>
  </si>
  <si>
    <t>UNIDAD</t>
  </si>
  <si>
    <t>AÑOS</t>
  </si>
  <si>
    <t>n</t>
  </si>
  <si>
    <t>Valor de recupero</t>
  </si>
  <si>
    <t>k</t>
  </si>
  <si>
    <t>Margen antes de impuesto</t>
  </si>
  <si>
    <t>Impuesto a las ganancias</t>
  </si>
  <si>
    <t>Margen neto</t>
  </si>
  <si>
    <t>Inversión inicial</t>
  </si>
  <si>
    <t xml:space="preserve">Depreciación </t>
  </si>
  <si>
    <t>Amortizacion</t>
  </si>
  <si>
    <t>Flujo de fondos neto</t>
  </si>
  <si>
    <t>inversión inicial</t>
  </si>
  <si>
    <t>depreciación</t>
  </si>
  <si>
    <t>activos fijos</t>
  </si>
  <si>
    <t>valor de recupero</t>
  </si>
  <si>
    <t>activos intangibles</t>
  </si>
  <si>
    <t xml:space="preserve">sueldos inicial </t>
  </si>
  <si>
    <t>insumos</t>
  </si>
  <si>
    <t>Año0</t>
  </si>
  <si>
    <t>Año1</t>
  </si>
  <si>
    <t>Año2</t>
  </si>
  <si>
    <t>Año3</t>
  </si>
  <si>
    <t>Año4</t>
  </si>
  <si>
    <t>Año5</t>
  </si>
  <si>
    <t>Ingresos</t>
  </si>
  <si>
    <t>precio x venta</t>
  </si>
  <si>
    <t>cantidades vendidas</t>
  </si>
  <si>
    <t>Costos Variables</t>
  </si>
  <si>
    <t>MOD(operarios)</t>
  </si>
  <si>
    <t>MD</t>
  </si>
  <si>
    <t>Luz</t>
  </si>
  <si>
    <t>Costos Fijos</t>
  </si>
  <si>
    <t>gastos generales y admin</t>
  </si>
  <si>
    <t>marketing</t>
  </si>
  <si>
    <t>mantenimiento</t>
  </si>
  <si>
    <t>Alquiler</t>
  </si>
  <si>
    <t>personal administrativo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</si>
</sst>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&quot;$&quot;\ #,##0.00"/>
    <numFmt numFmtId="165" formatCode="&quot;$&quot;\ #,##0.000"/>
    <numFmt numFmtId="166" formatCode="&quot;$&quot;\ #,##0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60495277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495277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4952774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495277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D0CECE"/>
        <bgColor rgb="FFFFFFFF"/>
        <extLst>
          <ext uri="smNativeData">
            <pm:shade xmlns:pm="smNativeData" id="1604952774" type="1" fgLvl="100" fgClr="00D0CECE" bgLvl="0" bgClr="00000000"/>
          </ext>
        </extLst>
      </patternFill>
    </fill>
    <fill>
      <patternFill patternType="none"/>
    </fill>
    <fill>
      <patternFill patternType="solid">
        <fgColor rgb="FFF4AF82"/>
        <bgColor rgb="FFFFFFFF"/>
        <extLst>
          <ext uri="smNativeData">
            <pm:shade xmlns:pm="smNativeData" id="1604952774" type="1" fgLvl="100" fgClr="00F4AF82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4952774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4952774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4952774" type="1" fgLvl="100" fgClr="00FFFF00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04952774" type="1" fgLvl="100" fgClr="00C5DFB3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952774" type="1" fgLvl="100" fgClr="00FFFFFF" bgLvl="0" bgClr="00000000"/>
          </ext>
        </extLst>
      </patternFill>
    </fill>
    <fill>
      <patternFill patternType="solid">
        <fgColor rgb="FFE7E6E6"/>
        <bgColor rgb="FFFFFFFF"/>
        <extLst>
          <ext uri="smNativeData">
            <pm:shade xmlns:pm="smNativeData" id="1604952774" type="1" fgLvl="100" fgClr="00E7E6E6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4952774" type="1" fgLvl="100" fgClr="00FFFFFF" bgLvl="100" bgClr="00000000"/>
          </ext>
        </extLst>
      </patternFill>
    </fill>
    <fill>
      <patternFill patternType="solid">
        <fgColor rgb="FFD0CECE"/>
        <bgColor rgb="FFFFFFFF"/>
        <extLst>
          <ext uri="smNativeData">
            <pm:shade xmlns:pm="smNativeData" id="1604952774" type="1" fgLvl="100" fgClr="00D0CECE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04952774" type="1" fgLvl="100" fgClr="00C5DFB3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95277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9527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9527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9527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9527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95277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95277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9527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9527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495277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95277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9527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9527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95277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65" fontId="0" fillId="8" borderId="7" xfId="0" applyNumberFormat="1" applyFill="1" applyBorder="1" applyAlignment="1">
      <alignment horizontal="center" vertical="center"/>
    </xf>
    <xf numFmtId="165" fontId="0" fillId="9" borderId="8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9" borderId="8" xfId="0" applyNumberFormat="1" applyFill="1" applyBorder="1" applyAlignment="1">
      <alignment horizontal="center" vertical="center"/>
    </xf>
    <xf numFmtId="166" fontId="3" fillId="10" borderId="9" xfId="0" applyNumberFormat="1" applyFont="1" applyFill="1" applyBorder="1" applyAlignment="1">
      <alignment horizontal="center" vertical="center"/>
    </xf>
    <xf numFmtId="165" fontId="0" fillId="8" borderId="7" xfId="0" applyNumberFormat="1" applyFill="1" applyBorder="1"/>
    <xf numFmtId="0" fontId="0" fillId="0" borderId="2" xfId="0" applyBorder="1" applyAlignment="1">
      <alignment horizontal="center" vertical="center"/>
    </xf>
    <xf numFmtId="164" fontId="0" fillId="8" borderId="7" xfId="0" applyNumberFormat="1" applyFill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9" borderId="8" xfId="0" applyNumberFormat="1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04952774" count="1">
        <pm:charStyle name="Normal" fontId="0" Id="1"/>
      </pm:charStyles>
      <pm:colors xmlns:pm="smNativeData" id="1604952774" count="4">
        <pm:color name="Color 24" rgb="D0CECE"/>
        <pm:color name="Color 25" rgb="F4AF82"/>
        <pm:color name="Color 26" rgb="C5DFB3"/>
        <pm:color name="Color 27" rgb="E7E6E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view="normal" workbookViewId="0">
      <selection activeCell="A36" sqref="A36"/>
    </sheetView>
  </sheetViews>
  <sheetFormatPr baseColWidth="10" defaultColWidth="10.669643" defaultRowHeight="15.40"/>
  <cols>
    <col min="1" max="1" width="25.000000" customWidth="1"/>
    <col min="2" max="2" width="18.142857" customWidth="1"/>
    <col min="3" max="6" width="17.714286" customWidth="1"/>
    <col min="7" max="7" width="18.285714" customWidth="1"/>
    <col min="10" max="10" width="14.857143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spans="1:8">
      <c r="A2" s="1" t="s">
        <v>6</v>
      </c>
      <c r="B2" s="3" t="str">
        <f>B31</f>
        <v>-</v>
      </c>
      <c r="C2" s="4">
        <f>C31</f>
        <v>7200000</v>
      </c>
      <c r="D2" s="4">
        <f>D31</f>
        <v>7416000</v>
      </c>
      <c r="E2" s="4">
        <f>E31</f>
        <v>9918900</v>
      </c>
      <c r="F2" s="4">
        <f>F31</f>
        <v>10910790</v>
      </c>
      <c r="G2" s="4">
        <f>G31</f>
        <v>12001869</v>
      </c>
      <c r="H2" s="2"/>
    </row>
    <row r="3" spans="1:12">
      <c r="A3" s="1" t="s">
        <v>7</v>
      </c>
      <c r="B3" s="3" t="s">
        <v>8</v>
      </c>
      <c r="C3" s="5">
        <f>-C35</f>
        <v>-5400000</v>
      </c>
      <c r="D3" s="5">
        <f>-D35</f>
        <v>-6195600</v>
      </c>
      <c r="E3" s="5">
        <f>-E35</f>
        <v>-7971615</v>
      </c>
      <c r="F3" s="5">
        <f>-F35</f>
        <v>-8318776.5</v>
      </c>
      <c r="G3" s="5">
        <f>-G35</f>
        <v>-8700654.15000000037</v>
      </c>
      <c r="H3" s="2"/>
      <c r="I3" s="6" t="s">
        <v>9</v>
      </c>
      <c r="J3" s="7">
        <f>NPV(0.3,C21:G21)+B21</f>
        <v>-2185633.89189939015</v>
      </c>
      <c r="K3" s="8" t="s">
        <v>10</v>
      </c>
      <c r="L3" s="8"/>
    </row>
    <row r="4" spans="1:12">
      <c r="A4" s="9" t="s">
        <v>11</v>
      </c>
      <c r="B4" s="3" t="s">
        <v>8</v>
      </c>
      <c r="C4" s="4">
        <f>C2+C3</f>
        <v>1800000</v>
      </c>
      <c r="D4" s="4">
        <f>D2+D3</f>
        <v>1220400</v>
      </c>
      <c r="E4" s="4">
        <f>E2+E3</f>
        <v>1947285</v>
      </c>
      <c r="F4" s="4">
        <f>F2+F3</f>
        <v>2592013.5</v>
      </c>
      <c r="G4" s="4">
        <f>G2+G3</f>
        <v>3301214.85000000009</v>
      </c>
      <c r="H4" s="2"/>
      <c r="I4" s="6" t="s">
        <v>12</v>
      </c>
      <c r="J4" s="10">
        <f>IRR(B21:G21)</f>
        <v>-0.0672482013702390002</v>
      </c>
      <c r="K4" s="8" t="s">
        <v>10</v>
      </c>
      <c r="L4" s="8"/>
    </row>
    <row r="5" spans="1:10">
      <c r="A5" s="11"/>
      <c r="B5" s="12"/>
      <c r="C5" s="12"/>
      <c r="D5" s="12"/>
      <c r="E5" s="12"/>
      <c r="F5" s="12"/>
      <c r="G5" s="13"/>
      <c r="H5" s="2"/>
      <c r="I5" s="6" t="s">
        <v>13</v>
      </c>
      <c r="J5" s="3"/>
    </row>
    <row r="6" spans="1:8">
      <c r="A6" s="1" t="s">
        <v>14</v>
      </c>
      <c r="B6" s="3" t="s">
        <v>8</v>
      </c>
      <c r="C6" s="7">
        <f>-C40</f>
        <v>-1640000</v>
      </c>
      <c r="D6" s="7">
        <f>-D40</f>
        <v>-1748000</v>
      </c>
      <c r="E6" s="7">
        <f>-E40</f>
        <v>-1908800</v>
      </c>
      <c r="F6" s="7">
        <f>-F40</f>
        <v>-1980080</v>
      </c>
      <c r="G6" s="7">
        <f>-G40</f>
        <v>-2058488</v>
      </c>
      <c r="H6" s="2"/>
    </row>
    <row r="7" spans="1:8">
      <c r="A7" s="1" t="s">
        <v>15</v>
      </c>
      <c r="B7" s="3" t="s">
        <v>8</v>
      </c>
      <c r="C7" s="7">
        <f>-$E$24</f>
        <v>-61250</v>
      </c>
      <c r="D7" s="7">
        <f>-$E$24</f>
        <v>-61250</v>
      </c>
      <c r="E7" s="7">
        <f>-$E$24</f>
        <v>-61250</v>
      </c>
      <c r="F7" s="7">
        <f>-$E$24</f>
        <v>-61250</v>
      </c>
      <c r="G7" s="7">
        <f>-$E$24</f>
        <v>-61250</v>
      </c>
      <c r="H7" s="2"/>
    </row>
    <row r="8" spans="1:10">
      <c r="A8" s="9" t="s">
        <v>16</v>
      </c>
      <c r="B8" s="3"/>
      <c r="C8" s="14">
        <f>C11</f>
        <v>98750</v>
      </c>
      <c r="D8" s="7">
        <f>D11</f>
        <v>-588850</v>
      </c>
      <c r="E8" s="7">
        <f>E11</f>
        <v>-22765</v>
      </c>
      <c r="F8" s="14">
        <f>F11</f>
        <v>550683.5</v>
      </c>
      <c r="G8" s="14">
        <f>G11</f>
        <v>1181476.85000000009</v>
      </c>
      <c r="H8" s="2"/>
      <c r="I8" s="6" t="s">
        <v>17</v>
      </c>
      <c r="J8" s="28" t="s">
        <v>18</v>
      </c>
    </row>
    <row r="9" spans="1:10">
      <c r="A9" s="11"/>
      <c r="B9" s="12"/>
      <c r="C9" s="12"/>
      <c r="D9" s="12"/>
      <c r="E9" s="12"/>
      <c r="F9" s="12"/>
      <c r="G9" s="13"/>
      <c r="H9" s="2"/>
      <c r="I9" s="6" t="s">
        <v>19</v>
      </c>
      <c r="J9" s="28" t="n">
        <v>5</v>
      </c>
    </row>
    <row r="10" spans="1:10">
      <c r="A10" s="1" t="s">
        <v>20</v>
      </c>
      <c r="B10" s="3"/>
      <c r="C10" s="3"/>
      <c r="D10" s="3"/>
      <c r="E10" s="3"/>
      <c r="F10" s="3"/>
      <c r="G10" s="15">
        <f>E25</f>
        <v>918750</v>
      </c>
      <c r="I10" s="6" t="s">
        <v>21</v>
      </c>
      <c r="J10" s="28" t="n">
        <v>0.3</v>
      </c>
    </row>
    <row r="11" spans="1:8">
      <c r="A11" s="9" t="s">
        <v>22</v>
      </c>
      <c r="B11" s="3" t="s">
        <v>8</v>
      </c>
      <c r="C11" s="14">
        <f>C4+C6+C7</f>
        <v>98750</v>
      </c>
      <c r="D11" s="7">
        <f>D4+D6+D7</f>
        <v>-588850</v>
      </c>
      <c r="E11" s="7">
        <f>E4+E6+E7</f>
        <v>-22765</v>
      </c>
      <c r="F11" s="14">
        <f>F4+F6+F7</f>
        <v>550683.5</v>
      </c>
      <c r="G11" s="14">
        <f>G4+G6+G7</f>
        <v>1181476.85000000009</v>
      </c>
      <c r="H11" s="2"/>
    </row>
    <row r="12" spans="1:8">
      <c r="A12" s="11"/>
      <c r="B12" s="12"/>
      <c r="C12" s="12"/>
      <c r="D12" s="12"/>
      <c r="E12" s="12"/>
      <c r="F12" s="12"/>
      <c r="G12" s="13"/>
      <c r="H12" s="2"/>
    </row>
    <row r="13" spans="1:8">
      <c r="A13" s="1" t="s">
        <v>23</v>
      </c>
      <c r="B13" s="3" t="s">
        <v>8</v>
      </c>
      <c r="C13" s="5">
        <f>IF(C11&gt;0,C11*-0.35,0)</f>
        <v>-34562.5</v>
      </c>
      <c r="D13" s="4">
        <f>IF(D11&gt;0,D11*-0.35,0)</f>
        <v>0</v>
      </c>
      <c r="E13" s="4">
        <f>IF(E11&gt;0,E11*-0.35,0)</f>
        <v>0</v>
      </c>
      <c r="F13" s="5">
        <f>IF(F11&gt;0,F11*-0.35,0)</f>
        <v>-192739.225000000006</v>
      </c>
      <c r="G13" s="5">
        <f>IF(G11&gt;0,G11*-0.35,0)</f>
        <v>-413516.897500000021</v>
      </c>
      <c r="H13" s="2"/>
    </row>
    <row r="14" spans="1:8">
      <c r="A14" s="11"/>
      <c r="B14" s="12"/>
      <c r="C14" s="12"/>
      <c r="D14" s="12"/>
      <c r="E14" s="12"/>
      <c r="F14" s="12"/>
      <c r="G14" s="13"/>
      <c r="H14" s="2"/>
    </row>
    <row r="15" spans="1:8">
      <c r="A15" s="9" t="s">
        <v>24</v>
      </c>
      <c r="B15" s="3" t="s">
        <v>8</v>
      </c>
      <c r="C15" s="14">
        <f>C11+C13</f>
        <v>64187.5</v>
      </c>
      <c r="D15" s="7">
        <f>D11+D13</f>
        <v>-588850</v>
      </c>
      <c r="E15" s="7">
        <f>E11+E13</f>
        <v>-22765</v>
      </c>
      <c r="F15" s="14">
        <f>F11+F13</f>
        <v>357944.275000000023</v>
      </c>
      <c r="G15" s="14">
        <f>G11+G13</f>
        <v>767959.952500000014</v>
      </c>
      <c r="H15" s="2"/>
    </row>
    <row r="16" spans="1:8">
      <c r="A16" s="11"/>
      <c r="B16" s="12"/>
      <c r="C16" s="12"/>
      <c r="D16" s="12"/>
      <c r="E16" s="12"/>
      <c r="F16" s="12"/>
      <c r="G16" s="13"/>
      <c r="H16" s="2"/>
    </row>
    <row r="17" spans="1:8">
      <c r="A17" s="1" t="s">
        <v>25</v>
      </c>
      <c r="B17" s="7">
        <f>-B24</f>
        <v>-2605000</v>
      </c>
      <c r="C17" s="3"/>
      <c r="D17" s="3"/>
      <c r="E17" s="3"/>
      <c r="F17" s="3"/>
      <c r="G17" s="3"/>
      <c r="H17" s="2"/>
    </row>
    <row r="18" spans="1:8">
      <c r="A18" s="1" t="s">
        <v>26</v>
      </c>
      <c r="B18" s="3" t="s">
        <v>8</v>
      </c>
      <c r="C18" s="14">
        <f>-C7</f>
        <v>61250</v>
      </c>
      <c r="D18" s="14">
        <f>-D7</f>
        <v>61250</v>
      </c>
      <c r="E18" s="14">
        <f>-E7</f>
        <v>61250</v>
      </c>
      <c r="F18" s="14">
        <f>-F7</f>
        <v>61250</v>
      </c>
      <c r="G18" s="14">
        <f>-G7</f>
        <v>61250</v>
      </c>
      <c r="H18" s="2"/>
    </row>
    <row r="19" spans="1:8">
      <c r="A19" s="1" t="s">
        <v>27</v>
      </c>
      <c r="B19" s="14"/>
      <c r="C19" s="14">
        <f>-B17/5</f>
        <v>521000</v>
      </c>
      <c r="D19" s="14">
        <f>-B17/5</f>
        <v>521000</v>
      </c>
      <c r="E19" s="14">
        <f>-B17/5</f>
        <v>521000</v>
      </c>
      <c r="F19" s="14">
        <f>-B17/5</f>
        <v>521000</v>
      </c>
      <c r="G19" s="14">
        <f>-B17/5</f>
        <v>521000</v>
      </c>
      <c r="H19" s="2"/>
    </row>
    <row r="20" spans="1:8">
      <c r="A20" s="11"/>
      <c r="B20" s="12"/>
      <c r="C20" s="12"/>
      <c r="D20" s="12"/>
      <c r="E20" s="12"/>
      <c r="F20" s="12"/>
      <c r="G20" s="13"/>
      <c r="H20" s="2"/>
    </row>
    <row r="21" spans="1:8">
      <c r="A21" s="9" t="s">
        <v>28</v>
      </c>
      <c r="B21" s="7">
        <f>-B24</f>
        <v>-2605000</v>
      </c>
      <c r="C21" s="14">
        <f>C11+C13+C18+C10</f>
        <v>125437.5</v>
      </c>
      <c r="D21" s="7">
        <f>D11+D13+D18+D10</f>
        <v>-527600</v>
      </c>
      <c r="E21" s="14">
        <f>E11+E13+E18+E10</f>
        <v>38485</v>
      </c>
      <c r="F21" s="14">
        <f>F11+F13+F18+F10</f>
        <v>419194.275000000023</v>
      </c>
      <c r="G21" s="14">
        <f>G11+G13+G18+G10</f>
        <v>1747959.9524999999</v>
      </c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16" t="s">
        <v>29</v>
      </c>
      <c r="B24" s="17">
        <f>SUM(B25:B28)</f>
        <v>2605000</v>
      </c>
      <c r="C24" s="2"/>
      <c r="D24" s="16" t="s">
        <v>30</v>
      </c>
      <c r="E24" s="18">
        <f>B25/20</f>
        <v>61250</v>
      </c>
      <c r="F24" s="2"/>
      <c r="G24" s="19"/>
      <c r="H24" s="2"/>
    </row>
    <row r="25" spans="1:8">
      <c r="A25" s="3" t="s">
        <v>31</v>
      </c>
      <c r="B25" s="14">
        <f>(200000+275000+425000+325000)</f>
        <v>1225000</v>
      </c>
      <c r="C25" s="20"/>
      <c r="D25" s="16" t="s">
        <v>32</v>
      </c>
      <c r="E25" s="21">
        <f>B25-(C18*5)</f>
        <v>918750</v>
      </c>
      <c r="F25" s="20"/>
      <c r="G25" s="20"/>
      <c r="H25" s="2"/>
    </row>
    <row r="26" spans="1:8">
      <c r="A26" s="3" t="s">
        <v>33</v>
      </c>
      <c r="B26" s="15">
        <f>(250000+200000+250000)</f>
        <v>700000</v>
      </c>
      <c r="C26" s="20"/>
      <c r="D26" s="20"/>
      <c r="E26" s="20"/>
      <c r="F26" s="20"/>
      <c r="G26" s="20"/>
      <c r="H26" s="2"/>
    </row>
    <row r="27" spans="1:8">
      <c r="A27" s="27" t="s">
        <v>34</v>
      </c>
      <c r="B27" s="21">
        <f>(60000*4*2)</f>
        <v>480000</v>
      </c>
      <c r="C27" s="26"/>
      <c r="D27" s="20"/>
      <c r="E27" s="20"/>
      <c r="F27" s="20"/>
      <c r="G27" s="20"/>
      <c r="H27" s="2"/>
    </row>
    <row r="28" spans="1:8">
      <c r="A28" s="3" t="s">
        <v>35</v>
      </c>
      <c r="B28" s="15" t="n">
        <v>200000</v>
      </c>
      <c r="C28" s="20"/>
      <c r="D28" s="20"/>
      <c r="E28" s="20"/>
      <c r="F28" s="20"/>
      <c r="G28" s="20"/>
      <c r="H28" s="2"/>
    </row>
    <row r="29" spans="1:8">
      <c r="A29" s="2"/>
      <c r="B29" s="20"/>
      <c r="C29" s="20"/>
      <c r="D29" s="20"/>
      <c r="E29" s="20"/>
      <c r="F29" s="20"/>
      <c r="G29" s="20"/>
      <c r="H29" s="2"/>
    </row>
    <row r="30" spans="2:8">
      <c r="B30" s="22" t="s">
        <v>36</v>
      </c>
      <c r="C30" s="22" t="s">
        <v>37</v>
      </c>
      <c r="D30" s="22" t="s">
        <v>38</v>
      </c>
      <c r="E30" s="22" t="s">
        <v>39</v>
      </c>
      <c r="F30" s="22" t="s">
        <v>40</v>
      </c>
      <c r="G30" s="22" t="s">
        <v>41</v>
      </c>
      <c r="H30" s="2"/>
    </row>
    <row r="31" spans="1:8">
      <c r="A31" s="16" t="s">
        <v>42</v>
      </c>
      <c r="B31" s="17" t="s">
        <v>8</v>
      </c>
      <c r="C31" s="23">
        <f>C32*C33</f>
        <v>7200000</v>
      </c>
      <c r="D31" s="23">
        <f>D32*D33</f>
        <v>7416000</v>
      </c>
      <c r="E31" s="23">
        <f>E32*E33</f>
        <v>9918900</v>
      </c>
      <c r="F31" s="23">
        <f>F32*F33</f>
        <v>10910790</v>
      </c>
      <c r="G31" s="23">
        <f>G32*G33</f>
        <v>12001869</v>
      </c>
      <c r="H31" s="2"/>
    </row>
    <row r="32" spans="1:8">
      <c r="A32" s="3" t="s">
        <v>43</v>
      </c>
      <c r="B32" s="4" t="s">
        <v>8</v>
      </c>
      <c r="C32" s="14" t="n">
        <v>160</v>
      </c>
      <c r="D32" s="14" t="n">
        <v>160</v>
      </c>
      <c r="E32" s="14" t="n">
        <v>200</v>
      </c>
      <c r="F32" s="14" t="n">
        <v>200</v>
      </c>
      <c r="G32" s="14" t="n">
        <v>200</v>
      </c>
      <c r="H32" s="2"/>
    </row>
    <row r="33" spans="1:8">
      <c r="A33" s="3" t="s">
        <v>44</v>
      </c>
      <c r="B33" s="24" t="s">
        <v>8</v>
      </c>
      <c r="C33" s="24" t="n">
        <v>45000</v>
      </c>
      <c r="D33" s="24">
        <f>(C33*1.03)</f>
        <v>46350</v>
      </c>
      <c r="E33" s="24">
        <f>D33*1.07</f>
        <v>49594.5</v>
      </c>
      <c r="F33" s="24">
        <f>E33*1.1</f>
        <v>54553.9499999999971</v>
      </c>
      <c r="G33" s="24">
        <f>F33*1.1</f>
        <v>60009.3450000000012</v>
      </c>
      <c r="H33" s="2"/>
    </row>
    <row r="34" spans="1:8">
      <c r="A34" s="2"/>
      <c r="B34" s="19"/>
      <c r="C34" s="19"/>
      <c r="D34" s="19"/>
      <c r="E34" s="19"/>
      <c r="F34" s="19"/>
      <c r="G34" s="19"/>
      <c r="H34" s="2"/>
    </row>
    <row r="35" spans="1:8">
      <c r="A35" s="16" t="s">
        <v>45</v>
      </c>
      <c r="B35" s="25"/>
      <c r="C35" s="25">
        <f>SUM(C36:C38)</f>
        <v>5400000</v>
      </c>
      <c r="D35" s="25">
        <f>SUM(D36:D38)</f>
        <v>6195600</v>
      </c>
      <c r="E35" s="25">
        <f>SUM(E36:E38)</f>
        <v>7971615</v>
      </c>
      <c r="F35" s="25">
        <f>SUM(F36:F38)</f>
        <v>8318776.5</v>
      </c>
      <c r="G35" s="25">
        <f>SUM(G36:G38)</f>
        <v>8700654.15000000037</v>
      </c>
      <c r="H35" s="2"/>
    </row>
    <row r="36" spans="1:8">
      <c r="A36" s="3" t="s">
        <v>46</v>
      </c>
      <c r="B36" s="4" t="s">
        <v>8</v>
      </c>
      <c r="C36" s="4">
        <f>((4*60000*12))</f>
        <v>2880000</v>
      </c>
      <c r="D36" s="4">
        <f>(C36*1.25)</f>
        <v>3600000</v>
      </c>
      <c r="E36" s="4">
        <f>(D36*1.25)</f>
        <v>4500000</v>
      </c>
      <c r="F36" s="4" t="n">
        <v>4500000</v>
      </c>
      <c r="G36" s="4" t="n">
        <v>4500000</v>
      </c>
      <c r="H36" s="2"/>
    </row>
    <row r="37" spans="1:7">
      <c r="A37" s="3" t="s">
        <v>47</v>
      </c>
      <c r="B37" s="4" t="s">
        <v>8</v>
      </c>
      <c r="C37" s="4">
        <f>C31*0.15</f>
        <v>1080000</v>
      </c>
      <c r="D37" s="4">
        <f>D31*0.15</f>
        <v>1112400</v>
      </c>
      <c r="E37" s="4">
        <f>E31*0.15</f>
        <v>1487835</v>
      </c>
      <c r="F37" s="4">
        <f>F31*0.15</f>
        <v>1636618.5</v>
      </c>
      <c r="G37" s="4">
        <f>G31*0.15</f>
        <v>1800280.35000000009</v>
      </c>
    </row>
    <row r="38" spans="1:7">
      <c r="A38" s="3" t="s">
        <v>48</v>
      </c>
      <c r="B38" s="3" t="s">
        <v>8</v>
      </c>
      <c r="C38" s="4">
        <f>C31*0.2</f>
        <v>1440000</v>
      </c>
      <c r="D38" s="4">
        <f>D31*0.2</f>
        <v>1483200</v>
      </c>
      <c r="E38" s="4">
        <f>E31*0.2</f>
        <v>1983780</v>
      </c>
      <c r="F38" s="4">
        <f>F31*0.2</f>
        <v>2182158</v>
      </c>
      <c r="G38" s="4">
        <f>G31*0.2</f>
        <v>2400373.79999999981</v>
      </c>
    </row>
    <row r="40" spans="1:7">
      <c r="A40" s="16" t="s">
        <v>49</v>
      </c>
      <c r="B40" s="17"/>
      <c r="C40" s="23">
        <f>SUM(C41:C45)</f>
        <v>1640000</v>
      </c>
      <c r="D40" s="23">
        <f>SUM(D41:D45)</f>
        <v>1748000</v>
      </c>
      <c r="E40" s="23">
        <f>SUM(E41:E45)</f>
        <v>1908800</v>
      </c>
      <c r="F40" s="23">
        <f>SUM(F41:F45)</f>
        <v>1980080</v>
      </c>
      <c r="G40" s="23">
        <f>SUM(G41:G45)</f>
        <v>2058488</v>
      </c>
    </row>
    <row r="41" spans="1:7">
      <c r="A41" s="3" t="s">
        <v>50</v>
      </c>
      <c r="B41" s="4" t="s">
        <v>8</v>
      </c>
      <c r="C41" s="4">
        <f>10000*12</f>
        <v>120000</v>
      </c>
      <c r="D41" s="4">
        <f>10000*12</f>
        <v>120000</v>
      </c>
      <c r="E41" s="4">
        <f>10000*12</f>
        <v>120000</v>
      </c>
      <c r="F41" s="4">
        <f>10000*12</f>
        <v>120000</v>
      </c>
      <c r="G41" s="4">
        <f>10000*12</f>
        <v>120000</v>
      </c>
    </row>
    <row r="42" spans="1:7">
      <c r="A42" s="3" t="s">
        <v>51</v>
      </c>
      <c r="B42" s="3" t="s">
        <v>8</v>
      </c>
      <c r="C42" s="4" t="n">
        <v>200000</v>
      </c>
      <c r="D42" s="4" t="n">
        <v>200000</v>
      </c>
      <c r="E42" s="4" t="n">
        <v>200000</v>
      </c>
      <c r="F42" s="4" t="n">
        <v>200000</v>
      </c>
      <c r="G42" s="4" t="n">
        <v>200000</v>
      </c>
    </row>
    <row r="43" spans="1:7">
      <c r="A43" s="3" t="s">
        <v>52</v>
      </c>
      <c r="B43" s="3" t="s">
        <v>8</v>
      </c>
      <c r="C43" s="4" t="n">
        <v>300000</v>
      </c>
      <c r="D43" s="4" t="n">
        <v>300000</v>
      </c>
      <c r="E43" s="4" t="n">
        <v>300000</v>
      </c>
      <c r="F43" s="4" t="n">
        <v>300000</v>
      </c>
      <c r="G43" s="4" t="n">
        <v>300000</v>
      </c>
    </row>
    <row r="44" spans="1:7">
      <c r="A44" s="3" t="s">
        <v>53</v>
      </c>
      <c r="B44" s="4" t="s">
        <v>8</v>
      </c>
      <c r="C44" s="4">
        <f>40000*12</f>
        <v>480000</v>
      </c>
      <c r="D44" s="4">
        <f>40000*12</f>
        <v>480000</v>
      </c>
      <c r="E44" s="29">
        <f>D44*1.2</f>
        <v>576000</v>
      </c>
      <c r="F44" s="29" t="n">
        <v>576000</v>
      </c>
      <c r="G44" s="29" t="n">
        <v>576000</v>
      </c>
    </row>
    <row r="45" spans="1:7">
      <c r="A45" s="3" t="s">
        <v>54</v>
      </c>
      <c r="B45" s="4" t="s">
        <v>8</v>
      </c>
      <c r="C45" s="4">
        <f>45000*12</f>
        <v>540000</v>
      </c>
      <c r="D45" s="4">
        <f>C45*1.2</f>
        <v>648000</v>
      </c>
      <c r="E45" s="4">
        <f>D45*1.1</f>
        <v>712800</v>
      </c>
      <c r="F45" s="4">
        <f>E45*1.1</f>
        <v>784080</v>
      </c>
      <c r="G45" s="4">
        <f>F45*1.1</f>
        <v>862488</v>
      </c>
    </row>
  </sheetData>
  <mergeCells count="7">
    <mergeCell ref="A5:G5"/>
    <mergeCell ref="A9:G9"/>
    <mergeCell ref="A12:G12"/>
    <mergeCell ref="A14:G14"/>
    <mergeCell ref="A16:G16"/>
    <mergeCell ref="A20:G20"/>
    <mergeCell ref="C27:G27"/>
  </mergeCells>
  <printOptions>
    <extLst>
      <ext uri="smNativeData">
        <pm:pageFlags xmlns:pm="smNativeData" id="16049527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8" fitToWidth="0" fitToHeight="1" orientation="landscape"/>
  <headerFooter>
    <extLst>
      <ext uri="smNativeData">
        <pm:header xmlns:pm="smNativeData" id="1604952774" l="56" r="56" t="56" b="56" borderId="0" fillId="0" vertical="0"/>
        <pm:footer xmlns:pm="smNativeData" id="1604952774" l="56" r="56" t="56" b="56" borderId="0" fillId="0" vertical="2"/>
      </ext>
    </extLst>
  </headerFooter>
  <extLst>
    <ext uri="smNativeData">
      <pm:sheetPrefs xmlns:pm="smNativeData" day="16049527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Berti Nahuel</dc:creator>
  <cp:keywords/>
  <dc:description/>
  <cp:lastModifiedBy>fnavarro</cp:lastModifiedBy>
  <cp:revision>0</cp:revision>
  <cp:lastPrinted>2020-11-09T20:08:49Z</cp:lastPrinted>
  <dcterms:created xsi:type="dcterms:W3CDTF">2020-11-09T04:39:19Z</dcterms:created>
  <dcterms:modified xsi:type="dcterms:W3CDTF">2020-11-09T20:12:54Z</dcterms:modified>
</cp:coreProperties>
</file>