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iaAlassia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7" i="1" s="1"/>
  <c r="E18" i="1" s="1"/>
  <c r="D39" i="1"/>
  <c r="D6" i="1" s="1"/>
  <c r="C39" i="1"/>
  <c r="C6" i="1" s="1"/>
  <c r="E43" i="1"/>
  <c r="E44" i="1"/>
  <c r="F44" i="1" s="1"/>
  <c r="G44" i="1" s="1"/>
  <c r="G39" i="1" s="1"/>
  <c r="G6" i="1" s="1"/>
  <c r="B2" i="1"/>
  <c r="C30" i="1"/>
  <c r="C2" i="1" s="1"/>
  <c r="D32" i="1"/>
  <c r="E32" i="1" s="1"/>
  <c r="B23" i="1"/>
  <c r="B17" i="1" s="1"/>
  <c r="E39" i="1" l="1"/>
  <c r="E6" i="1" s="1"/>
  <c r="C7" i="1"/>
  <c r="C18" i="1" s="1"/>
  <c r="E24" i="1" s="1"/>
  <c r="G10" i="1" s="1"/>
  <c r="D7" i="1"/>
  <c r="D18" i="1" s="1"/>
  <c r="B20" i="1"/>
  <c r="F39" i="1"/>
  <c r="F6" i="1" s="1"/>
  <c r="G7" i="1"/>
  <c r="F7" i="1"/>
  <c r="F18" i="1" s="1"/>
  <c r="C37" i="1"/>
  <c r="C36" i="1"/>
  <c r="E30" i="1"/>
  <c r="E37" i="1" s="1"/>
  <c r="F32" i="1"/>
  <c r="D30" i="1"/>
  <c r="D37" i="1" s="1"/>
  <c r="C34" i="1" l="1"/>
  <c r="C3" i="1" s="1"/>
  <c r="C4" i="1" s="1"/>
  <c r="C11" i="1" s="1"/>
  <c r="C8" i="1" s="1"/>
  <c r="G18" i="1"/>
  <c r="D2" i="1"/>
  <c r="D36" i="1"/>
  <c r="D34" i="1" s="1"/>
  <c r="D3" i="1" s="1"/>
  <c r="E2" i="1"/>
  <c r="E36" i="1"/>
  <c r="E34" i="1" s="1"/>
  <c r="E3" i="1" s="1"/>
  <c r="F30" i="1"/>
  <c r="F37" i="1" s="1"/>
  <c r="G32" i="1"/>
  <c r="G30" i="1" s="1"/>
  <c r="G37" i="1" s="1"/>
  <c r="C13" i="1" l="1"/>
  <c r="C15" i="1" s="1"/>
  <c r="E4" i="1"/>
  <c r="E11" i="1" s="1"/>
  <c r="E8" i="1" s="1"/>
  <c r="D4" i="1"/>
  <c r="D11" i="1" s="1"/>
  <c r="D8" i="1" s="1"/>
  <c r="G2" i="1"/>
  <c r="G36" i="1"/>
  <c r="G34" i="1" s="1"/>
  <c r="G3" i="1" s="1"/>
  <c r="F2" i="1"/>
  <c r="F36" i="1"/>
  <c r="F34" i="1" s="1"/>
  <c r="F3" i="1" s="1"/>
  <c r="C20" i="1" l="1"/>
  <c r="G4" i="1"/>
  <c r="G11" i="1" s="1"/>
  <c r="G8" i="1" s="1"/>
  <c r="D13" i="1"/>
  <c r="D20" i="1" s="1"/>
  <c r="F4" i="1"/>
  <c r="F11" i="1" s="1"/>
  <c r="F8" i="1" s="1"/>
  <c r="E13" i="1"/>
  <c r="E20" i="1" s="1"/>
  <c r="G13" i="1" l="1"/>
  <c r="G15" i="1" s="1"/>
  <c r="G20" i="1"/>
  <c r="J3" i="1" s="1"/>
  <c r="F13" i="1"/>
  <c r="F20" i="1" s="1"/>
  <c r="E15" i="1"/>
  <c r="D15" i="1"/>
  <c r="J4" i="1" l="1"/>
  <c r="F15" i="1"/>
</calcChain>
</file>

<file path=xl/sharedStrings.xml><?xml version="1.0" encoding="utf-8"?>
<sst xmlns="http://schemas.openxmlformats.org/spreadsheetml/2006/main" count="69" uniqueCount="44">
  <si>
    <t>Año0</t>
  </si>
  <si>
    <t>Año1</t>
  </si>
  <si>
    <t>Año2</t>
  </si>
  <si>
    <t>Año3</t>
  </si>
  <si>
    <t>Año4</t>
  </si>
  <si>
    <t>Año5</t>
  </si>
  <si>
    <t>Ventas</t>
  </si>
  <si>
    <t>Costos variables</t>
  </si>
  <si>
    <t>Margen de contribución</t>
  </si>
  <si>
    <t xml:space="preserve">Costo fijo </t>
  </si>
  <si>
    <t>Depreciación</t>
  </si>
  <si>
    <t>Margen operacional</t>
  </si>
  <si>
    <t>Valor de recupero</t>
  </si>
  <si>
    <t>Margen antes de impuesto</t>
  </si>
  <si>
    <t>Impuesto a las ganancias</t>
  </si>
  <si>
    <t>Margen neto</t>
  </si>
  <si>
    <t>Inversión inicial</t>
  </si>
  <si>
    <t xml:space="preserve">Depreciación </t>
  </si>
  <si>
    <t>Flujo de fondos neto</t>
  </si>
  <si>
    <t>inversión inicial</t>
  </si>
  <si>
    <t>activos fijos</t>
  </si>
  <si>
    <t>activos intangibles</t>
  </si>
  <si>
    <t>sueldos</t>
  </si>
  <si>
    <t>insumos</t>
  </si>
  <si>
    <t>ingresos</t>
  </si>
  <si>
    <t>precio x venta</t>
  </si>
  <si>
    <t>-</t>
  </si>
  <si>
    <t>cantidades vendidas</t>
  </si>
  <si>
    <t>costos variables</t>
  </si>
  <si>
    <t>MD</t>
  </si>
  <si>
    <t>operarios</t>
  </si>
  <si>
    <t>personal administrativo</t>
  </si>
  <si>
    <t>gastos generales y admin</t>
  </si>
  <si>
    <t>Alquiler</t>
  </si>
  <si>
    <t>marketing</t>
  </si>
  <si>
    <t>mantenimiento</t>
  </si>
  <si>
    <t>costos fijos</t>
  </si>
  <si>
    <t>Luz</t>
  </si>
  <si>
    <t>depreciación</t>
  </si>
  <si>
    <t>valor de recupero</t>
  </si>
  <si>
    <t>VAN</t>
  </si>
  <si>
    <t>TIR</t>
  </si>
  <si>
    <t>PR</t>
  </si>
  <si>
    <t>No es viable economicamente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</si>
</sst>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\ #,##0.00"/>
    <numFmt numFmtId="165" formatCode="&quot;$&quot;\ #,##0.000"/>
    <numFmt numFmtId="166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6" fontId="2" fillId="5" borderId="2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/>
    <xf numFmtId="164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2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C20" sqref="C20"/>
    </sheetView>
  </sheetViews>
  <sheetFormatPr baseColWidth="10" defaultRowHeight="15" x14ac:dyDescent="0.25"/>
  <cols>
    <col min="1" max="1" width="24.85546875" bestFit="1" customWidth="1"/>
    <col min="2" max="3" width="14.85546875" bestFit="1" customWidth="1"/>
    <col min="4" max="4" width="16.7109375" bestFit="1" customWidth="1"/>
    <col min="5" max="5" width="14.85546875" bestFit="1" customWidth="1"/>
    <col min="6" max="7" width="15.140625" bestFit="1" customWidth="1"/>
    <col min="10" max="10" width="14.85546875" bestFit="1" customWidth="1"/>
  </cols>
  <sheetData>
    <row r="1" spans="1:13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</row>
    <row r="2" spans="1:13" x14ac:dyDescent="0.25">
      <c r="A2" s="2" t="s">
        <v>6</v>
      </c>
      <c r="B2" s="3" t="str">
        <f t="shared" ref="B2:G2" si="0">+B30</f>
        <v>-</v>
      </c>
      <c r="C2" s="10">
        <f t="shared" si="0"/>
        <v>7200000</v>
      </c>
      <c r="D2" s="10">
        <f t="shared" si="0"/>
        <v>7416000</v>
      </c>
      <c r="E2" s="10">
        <f t="shared" si="0"/>
        <v>9918900</v>
      </c>
      <c r="F2" s="10">
        <f t="shared" si="0"/>
        <v>10910790</v>
      </c>
      <c r="G2" s="10">
        <f t="shared" si="0"/>
        <v>12001869.000000002</v>
      </c>
      <c r="H2" s="1"/>
    </row>
    <row r="3" spans="1:13" x14ac:dyDescent="0.25">
      <c r="A3" s="2" t="s">
        <v>7</v>
      </c>
      <c r="B3" s="3" t="s">
        <v>26</v>
      </c>
      <c r="C3" s="15">
        <f>+-C34</f>
        <v>-5400000</v>
      </c>
      <c r="D3" s="15">
        <f>+-D34</f>
        <v>-6195600</v>
      </c>
      <c r="E3" s="15">
        <f>+-E34</f>
        <v>-7971615</v>
      </c>
      <c r="F3" s="15">
        <f>+-F34</f>
        <v>-8318776.5</v>
      </c>
      <c r="G3" s="15">
        <f>+-G34</f>
        <v>-8700654.1500000004</v>
      </c>
      <c r="H3" s="1"/>
      <c r="I3" s="18" t="s">
        <v>40</v>
      </c>
      <c r="J3" s="8">
        <f>NPV(0.3,C20:G20)+B20</f>
        <v>-2185633.8918993892</v>
      </c>
      <c r="K3" s="22" t="s">
        <v>43</v>
      </c>
      <c r="L3" s="22"/>
      <c r="M3" s="22"/>
    </row>
    <row r="4" spans="1:13" x14ac:dyDescent="0.25">
      <c r="A4" s="4" t="s">
        <v>8</v>
      </c>
      <c r="B4" s="3" t="s">
        <v>26</v>
      </c>
      <c r="C4" s="10">
        <f>C2+C3</f>
        <v>1800000</v>
      </c>
      <c r="D4" s="10">
        <f>D2+D3</f>
        <v>1220400</v>
      </c>
      <c r="E4" s="10">
        <f>E2+E3</f>
        <v>1947285</v>
      </c>
      <c r="F4" s="10">
        <f>F2+F3</f>
        <v>2592013.5</v>
      </c>
      <c r="G4" s="10">
        <f>G2+G3</f>
        <v>3301214.8500000015</v>
      </c>
      <c r="H4" s="1"/>
      <c r="I4" s="18" t="s">
        <v>41</v>
      </c>
      <c r="J4" s="19">
        <f>IRR(B20:G20)</f>
        <v>-6.7248178321195673E-2</v>
      </c>
      <c r="K4" s="22" t="s">
        <v>43</v>
      </c>
      <c r="L4" s="22"/>
      <c r="M4" s="22"/>
    </row>
    <row r="5" spans="1:13" x14ac:dyDescent="0.25">
      <c r="A5" s="23"/>
      <c r="B5" s="24"/>
      <c r="C5" s="24"/>
      <c r="D5" s="24"/>
      <c r="E5" s="24"/>
      <c r="F5" s="24"/>
      <c r="G5" s="25"/>
      <c r="H5" s="1"/>
      <c r="I5" s="18" t="s">
        <v>42</v>
      </c>
      <c r="J5" s="3"/>
    </row>
    <row r="6" spans="1:13" x14ac:dyDescent="0.25">
      <c r="A6" s="2" t="s">
        <v>9</v>
      </c>
      <c r="B6" s="3" t="s">
        <v>26</v>
      </c>
      <c r="C6" s="8">
        <f>+-C39</f>
        <v>-1640000</v>
      </c>
      <c r="D6" s="8">
        <f>+-D39</f>
        <v>-1748000</v>
      </c>
      <c r="E6" s="8">
        <f>+-E39</f>
        <v>-1908800</v>
      </c>
      <c r="F6" s="8">
        <f>+-F39</f>
        <v>-1980080</v>
      </c>
      <c r="G6" s="8">
        <f>+-G39</f>
        <v>-2058488.0000000002</v>
      </c>
      <c r="H6" s="1"/>
    </row>
    <row r="7" spans="1:13" x14ac:dyDescent="0.25">
      <c r="A7" s="2" t="s">
        <v>10</v>
      </c>
      <c r="B7" s="3" t="s">
        <v>26</v>
      </c>
      <c r="C7" s="8">
        <f>+-$E$23</f>
        <v>-61250</v>
      </c>
      <c r="D7" s="8">
        <f>+-$E$23</f>
        <v>-61250</v>
      </c>
      <c r="E7" s="8">
        <f>+-$E$23</f>
        <v>-61250</v>
      </c>
      <c r="F7" s="8">
        <f>+-$E$23</f>
        <v>-61250</v>
      </c>
      <c r="G7" s="8">
        <f>+-$E$23</f>
        <v>-61250</v>
      </c>
      <c r="H7" s="1"/>
    </row>
    <row r="8" spans="1:13" x14ac:dyDescent="0.25">
      <c r="A8" s="4" t="s">
        <v>11</v>
      </c>
      <c r="B8" s="3"/>
      <c r="C8" s="7">
        <f>+C11</f>
        <v>98750</v>
      </c>
      <c r="D8" s="8">
        <f t="shared" ref="D8:G8" si="1">+D11</f>
        <v>-588850</v>
      </c>
      <c r="E8" s="8">
        <f t="shared" si="1"/>
        <v>-22765</v>
      </c>
      <c r="F8" s="7">
        <f t="shared" si="1"/>
        <v>550683.5</v>
      </c>
      <c r="G8" s="7">
        <f t="shared" si="1"/>
        <v>1181476.8500000013</v>
      </c>
      <c r="H8" s="1"/>
    </row>
    <row r="9" spans="1:13" x14ac:dyDescent="0.25">
      <c r="A9" s="23"/>
      <c r="B9" s="24"/>
      <c r="C9" s="24"/>
      <c r="D9" s="24"/>
      <c r="E9" s="24"/>
      <c r="F9" s="24"/>
      <c r="G9" s="25"/>
      <c r="H9" s="1"/>
    </row>
    <row r="10" spans="1:13" x14ac:dyDescent="0.25">
      <c r="A10" s="2" t="s">
        <v>12</v>
      </c>
      <c r="B10" s="3"/>
      <c r="C10" s="3"/>
      <c r="D10" s="3"/>
      <c r="E10" s="3"/>
      <c r="F10" s="3"/>
      <c r="G10" s="16">
        <f>+E24</f>
        <v>918750</v>
      </c>
    </row>
    <row r="11" spans="1:13" x14ac:dyDescent="0.25">
      <c r="A11" s="4" t="s">
        <v>13</v>
      </c>
      <c r="B11" s="3" t="s">
        <v>26</v>
      </c>
      <c r="C11" s="7">
        <f>C4+C6+C7</f>
        <v>98750</v>
      </c>
      <c r="D11" s="8">
        <f>D4+D6+D7</f>
        <v>-588850</v>
      </c>
      <c r="E11" s="8">
        <f>E4+E6+E7</f>
        <v>-22765</v>
      </c>
      <c r="F11" s="7">
        <f>F4+F6+F7</f>
        <v>550683.5</v>
      </c>
      <c r="G11" s="7">
        <f>G4+G6+G7</f>
        <v>1181476.8500000013</v>
      </c>
      <c r="H11" s="1"/>
    </row>
    <row r="12" spans="1:13" x14ac:dyDescent="0.25">
      <c r="A12" s="23"/>
      <c r="B12" s="24"/>
      <c r="C12" s="24"/>
      <c r="D12" s="24"/>
      <c r="E12" s="24"/>
      <c r="F12" s="24"/>
      <c r="G12" s="25"/>
      <c r="H12" s="1"/>
    </row>
    <row r="13" spans="1:13" x14ac:dyDescent="0.25">
      <c r="A13" s="2" t="s">
        <v>14</v>
      </c>
      <c r="B13" s="3" t="s">
        <v>26</v>
      </c>
      <c r="C13" s="15">
        <f>IF(C11&gt;0,C11*-0.35,0)</f>
        <v>-34562.5</v>
      </c>
      <c r="D13" s="10">
        <f>IF(D11&gt;0,D11*-0.35,0)</f>
        <v>0</v>
      </c>
      <c r="E13" s="10">
        <f>IF(E11&gt;0,E11*-0.35,0)</f>
        <v>0</v>
      </c>
      <c r="F13" s="15">
        <f>IF(F11&gt;0,F11*-0.35,0)</f>
        <v>-192739.22499999998</v>
      </c>
      <c r="G13" s="15">
        <f>IF(G11&gt;0,G11*-0.35,0)</f>
        <v>-413516.89750000043</v>
      </c>
      <c r="H13" s="1"/>
    </row>
    <row r="14" spans="1:13" x14ac:dyDescent="0.25">
      <c r="A14" s="23"/>
      <c r="B14" s="24"/>
      <c r="C14" s="24"/>
      <c r="D14" s="24"/>
      <c r="E14" s="24"/>
      <c r="F14" s="24"/>
      <c r="G14" s="25"/>
      <c r="H14" s="1"/>
    </row>
    <row r="15" spans="1:13" x14ac:dyDescent="0.25">
      <c r="A15" s="4" t="s">
        <v>15</v>
      </c>
      <c r="B15" s="3" t="s">
        <v>26</v>
      </c>
      <c r="C15" s="7">
        <f>C11+C13</f>
        <v>64187.5</v>
      </c>
      <c r="D15" s="8">
        <f>D11+D13</f>
        <v>-588850</v>
      </c>
      <c r="E15" s="8">
        <f>E11+E13</f>
        <v>-22765</v>
      </c>
      <c r="F15" s="7">
        <f>F11+F13</f>
        <v>357944.27500000002</v>
      </c>
      <c r="G15" s="7">
        <f>G11+G13</f>
        <v>767959.95250000083</v>
      </c>
      <c r="H15" s="1"/>
    </row>
    <row r="16" spans="1:13" x14ac:dyDescent="0.25">
      <c r="A16" s="23"/>
      <c r="B16" s="24"/>
      <c r="C16" s="24"/>
      <c r="D16" s="24"/>
      <c r="E16" s="24"/>
      <c r="F16" s="24"/>
      <c r="G16" s="25"/>
      <c r="H16" s="1"/>
    </row>
    <row r="17" spans="1:8" x14ac:dyDescent="0.25">
      <c r="A17" s="2" t="s">
        <v>16</v>
      </c>
      <c r="B17" s="8">
        <f>+-B23</f>
        <v>-2605000</v>
      </c>
      <c r="C17" s="3"/>
      <c r="D17" s="3"/>
      <c r="E17" s="3"/>
      <c r="F17" s="3"/>
      <c r="G17" s="3"/>
      <c r="H17" s="1"/>
    </row>
    <row r="18" spans="1:8" x14ac:dyDescent="0.25">
      <c r="A18" s="2" t="s">
        <v>17</v>
      </c>
      <c r="B18" s="3" t="s">
        <v>26</v>
      </c>
      <c r="C18" s="7">
        <f>-C7</f>
        <v>61250</v>
      </c>
      <c r="D18" s="7">
        <f>-D7</f>
        <v>61250</v>
      </c>
      <c r="E18" s="7">
        <f>-E7</f>
        <v>61250</v>
      </c>
      <c r="F18" s="7">
        <f>-F7</f>
        <v>61250</v>
      </c>
      <c r="G18" s="7">
        <f>-G7</f>
        <v>61250</v>
      </c>
      <c r="H18" s="1"/>
    </row>
    <row r="19" spans="1:8" x14ac:dyDescent="0.25">
      <c r="A19" s="23"/>
      <c r="B19" s="24"/>
      <c r="C19" s="24"/>
      <c r="D19" s="24"/>
      <c r="E19" s="24"/>
      <c r="F19" s="24"/>
      <c r="G19" s="25"/>
      <c r="H19" s="1"/>
    </row>
    <row r="20" spans="1:8" x14ac:dyDescent="0.25">
      <c r="A20" s="4" t="s">
        <v>18</v>
      </c>
      <c r="B20" s="8">
        <f>+-B23</f>
        <v>-2605000</v>
      </c>
      <c r="C20" s="7">
        <f>C11+C13+C18+C10</f>
        <v>125437.5</v>
      </c>
      <c r="D20" s="8">
        <f>D11+D13+D18+D10</f>
        <v>-527600</v>
      </c>
      <c r="E20" s="7">
        <f>E11+E13+E18+E10</f>
        <v>38485</v>
      </c>
      <c r="F20" s="7">
        <f>F11+F13+F18+F10</f>
        <v>419194.27500000002</v>
      </c>
      <c r="G20" s="7">
        <f>G11+G13+G18+G10</f>
        <v>1747959.9525000008</v>
      </c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1" t="s">
        <v>19</v>
      </c>
      <c r="B23" s="9">
        <f>SUM(B24:B27)</f>
        <v>2605000</v>
      </c>
      <c r="C23" s="1"/>
      <c r="D23" s="11" t="s">
        <v>38</v>
      </c>
      <c r="E23" s="21">
        <f>B24/20</f>
        <v>61250</v>
      </c>
      <c r="F23" s="1"/>
      <c r="G23" s="5"/>
      <c r="H23" s="1"/>
    </row>
    <row r="24" spans="1:8" x14ac:dyDescent="0.25">
      <c r="A24" s="3" t="s">
        <v>20</v>
      </c>
      <c r="B24" s="7">
        <v>1225000</v>
      </c>
      <c r="C24" s="6"/>
      <c r="D24" s="11" t="s">
        <v>39</v>
      </c>
      <c r="E24" s="20">
        <f>B24-(C18*5)</f>
        <v>918750</v>
      </c>
      <c r="F24" s="6"/>
      <c r="G24" s="6"/>
      <c r="H24" s="1"/>
    </row>
    <row r="25" spans="1:8" x14ac:dyDescent="0.25">
      <c r="A25" s="3" t="s">
        <v>21</v>
      </c>
      <c r="B25" s="16">
        <v>700000</v>
      </c>
      <c r="C25" s="6"/>
      <c r="D25" s="6"/>
      <c r="E25" s="6"/>
      <c r="F25" s="6"/>
      <c r="G25" s="6"/>
      <c r="H25" s="1"/>
    </row>
    <row r="26" spans="1:8" x14ac:dyDescent="0.25">
      <c r="A26" s="3" t="s">
        <v>22</v>
      </c>
      <c r="B26" s="16">
        <v>480000</v>
      </c>
      <c r="C26" s="6"/>
      <c r="D26" s="6"/>
      <c r="E26" s="6"/>
      <c r="F26" s="6"/>
      <c r="G26" s="6"/>
      <c r="H26" s="1"/>
    </row>
    <row r="27" spans="1:8" x14ac:dyDescent="0.25">
      <c r="A27" s="3" t="s">
        <v>23</v>
      </c>
      <c r="B27" s="16">
        <v>200000</v>
      </c>
      <c r="C27" s="6"/>
      <c r="D27" s="6"/>
      <c r="E27" s="6"/>
      <c r="F27" s="6"/>
      <c r="G27" s="6"/>
      <c r="H27" s="1"/>
    </row>
    <row r="28" spans="1:8" x14ac:dyDescent="0.25">
      <c r="A28" s="1"/>
      <c r="B28" s="6"/>
      <c r="C28" s="6"/>
      <c r="D28" s="6"/>
      <c r="E28" s="6"/>
      <c r="F28" s="6"/>
      <c r="G28" s="6"/>
      <c r="H28" s="1"/>
    </row>
    <row r="29" spans="1:8" x14ac:dyDescent="0.25">
      <c r="B29" s="13" t="s">
        <v>0</v>
      </c>
      <c r="C29" s="13" t="s">
        <v>1</v>
      </c>
      <c r="D29" s="13" t="s">
        <v>2</v>
      </c>
      <c r="E29" s="13" t="s">
        <v>3</v>
      </c>
      <c r="F29" s="13" t="s">
        <v>4</v>
      </c>
      <c r="G29" s="13" t="s">
        <v>5</v>
      </c>
      <c r="H29" s="1"/>
    </row>
    <row r="30" spans="1:8" x14ac:dyDescent="0.25">
      <c r="A30" s="11" t="s">
        <v>24</v>
      </c>
      <c r="B30" s="9" t="s">
        <v>26</v>
      </c>
      <c r="C30" s="14">
        <f>C31*C32</f>
        <v>7200000</v>
      </c>
      <c r="D30" s="14">
        <f>D31*D32</f>
        <v>7416000</v>
      </c>
      <c r="E30" s="14">
        <f>E31*E32</f>
        <v>9918900</v>
      </c>
      <c r="F30" s="14">
        <f>F31*F32</f>
        <v>10910790</v>
      </c>
      <c r="G30" s="14">
        <f>G31*G32</f>
        <v>12001869.000000002</v>
      </c>
      <c r="H30" s="1"/>
    </row>
    <row r="31" spans="1:8" x14ac:dyDescent="0.25">
      <c r="A31" s="3" t="s">
        <v>25</v>
      </c>
      <c r="B31" s="10" t="s">
        <v>26</v>
      </c>
      <c r="C31" s="7">
        <v>160</v>
      </c>
      <c r="D31" s="7">
        <v>160</v>
      </c>
      <c r="E31" s="7">
        <v>200</v>
      </c>
      <c r="F31" s="7">
        <v>200</v>
      </c>
      <c r="G31" s="7">
        <v>200</v>
      </c>
      <c r="H31" s="1"/>
    </row>
    <row r="32" spans="1:8" x14ac:dyDescent="0.25">
      <c r="A32" s="3" t="s">
        <v>27</v>
      </c>
      <c r="B32" s="17" t="s">
        <v>26</v>
      </c>
      <c r="C32" s="17">
        <v>45000</v>
      </c>
      <c r="D32" s="17">
        <f>+C32*1.03</f>
        <v>46350</v>
      </c>
      <c r="E32" s="17">
        <f>+D32*1.07</f>
        <v>49594.5</v>
      </c>
      <c r="F32" s="17">
        <f>+E32*1.1</f>
        <v>54553.950000000004</v>
      </c>
      <c r="G32" s="17">
        <f>+F32*1.1</f>
        <v>60009.345000000008</v>
      </c>
      <c r="H32" s="1"/>
    </row>
    <row r="33" spans="1:8" x14ac:dyDescent="0.25">
      <c r="A33" s="1"/>
      <c r="B33" s="5"/>
      <c r="C33" s="5"/>
      <c r="D33" s="5"/>
      <c r="E33" s="5"/>
      <c r="F33" s="5"/>
      <c r="G33" s="5"/>
      <c r="H33" s="1"/>
    </row>
    <row r="34" spans="1:8" x14ac:dyDescent="0.25">
      <c r="A34" s="11" t="s">
        <v>28</v>
      </c>
      <c r="B34" s="12"/>
      <c r="C34" s="12">
        <f>SUM(C35:C37)</f>
        <v>5400000</v>
      </c>
      <c r="D34" s="12">
        <f>SUM(D35:D37)</f>
        <v>6195600</v>
      </c>
      <c r="E34" s="12">
        <f>SUM(E35:E37)</f>
        <v>7971615</v>
      </c>
      <c r="F34" s="12">
        <f>SUM(F35:F37)</f>
        <v>8318776.5</v>
      </c>
      <c r="G34" s="12">
        <f>SUM(G35:G37)</f>
        <v>8700654.1500000004</v>
      </c>
      <c r="H34" s="1"/>
    </row>
    <row r="35" spans="1:8" x14ac:dyDescent="0.25">
      <c r="A35" s="3" t="s">
        <v>30</v>
      </c>
      <c r="B35" s="10" t="s">
        <v>26</v>
      </c>
      <c r="C35" s="10">
        <v>2880000</v>
      </c>
      <c r="D35" s="10">
        <v>3600000</v>
      </c>
      <c r="E35" s="10">
        <v>4500000</v>
      </c>
      <c r="F35" s="10">
        <v>4500000</v>
      </c>
      <c r="G35" s="10">
        <v>4500000</v>
      </c>
      <c r="H35" s="1"/>
    </row>
    <row r="36" spans="1:8" x14ac:dyDescent="0.25">
      <c r="A36" s="3" t="s">
        <v>29</v>
      </c>
      <c r="B36" s="10" t="s">
        <v>26</v>
      </c>
      <c r="C36" s="10">
        <f>+C30*0.15</f>
        <v>1080000</v>
      </c>
      <c r="D36" s="10">
        <f>+D30*0.15</f>
        <v>1112400</v>
      </c>
      <c r="E36" s="10">
        <f>+E30*0.15</f>
        <v>1487835</v>
      </c>
      <c r="F36" s="10">
        <f>+F30*0.15</f>
        <v>1636618.5</v>
      </c>
      <c r="G36" s="10">
        <f>+G30*0.15</f>
        <v>1800280.3500000003</v>
      </c>
    </row>
    <row r="37" spans="1:8" x14ac:dyDescent="0.25">
      <c r="A37" s="3" t="s">
        <v>37</v>
      </c>
      <c r="B37" s="3" t="s">
        <v>26</v>
      </c>
      <c r="C37" s="10">
        <f>+C30*0.2</f>
        <v>1440000</v>
      </c>
      <c r="D37" s="10">
        <f>+D30*0.2</f>
        <v>1483200</v>
      </c>
      <c r="E37" s="10">
        <f>+E30*0.2</f>
        <v>1983780</v>
      </c>
      <c r="F37" s="10">
        <f>+F30*0.2</f>
        <v>2182158</v>
      </c>
      <c r="G37" s="10">
        <f>+G30*0.2</f>
        <v>2400373.8000000003</v>
      </c>
    </row>
    <row r="39" spans="1:8" x14ac:dyDescent="0.25">
      <c r="A39" s="11" t="s">
        <v>36</v>
      </c>
      <c r="B39" s="9"/>
      <c r="C39" s="14">
        <f>SUM(C40:C44)</f>
        <v>1640000</v>
      </c>
      <c r="D39" s="14">
        <f>SUM(D40:D44)</f>
        <v>1748000</v>
      </c>
      <c r="E39" s="14">
        <f>SUM(E40:E44)</f>
        <v>1908800</v>
      </c>
      <c r="F39" s="14">
        <f>SUM(F40:F44)</f>
        <v>1980080</v>
      </c>
      <c r="G39" s="14">
        <f>SUM(G40:G44)</f>
        <v>2058488.0000000002</v>
      </c>
    </row>
    <row r="40" spans="1:8" x14ac:dyDescent="0.25">
      <c r="A40" s="3" t="s">
        <v>32</v>
      </c>
      <c r="B40" s="10" t="s">
        <v>26</v>
      </c>
      <c r="C40" s="10">
        <v>120000</v>
      </c>
      <c r="D40" s="10">
        <v>120000</v>
      </c>
      <c r="E40" s="10">
        <v>120000</v>
      </c>
      <c r="F40" s="10">
        <v>120000</v>
      </c>
      <c r="G40" s="10">
        <v>120000</v>
      </c>
    </row>
    <row r="41" spans="1:8" x14ac:dyDescent="0.25">
      <c r="A41" s="3" t="s">
        <v>34</v>
      </c>
      <c r="B41" s="3" t="s">
        <v>26</v>
      </c>
      <c r="C41" s="10">
        <v>200000</v>
      </c>
      <c r="D41" s="10">
        <v>200000</v>
      </c>
      <c r="E41" s="10">
        <v>200000</v>
      </c>
      <c r="F41" s="10">
        <v>200000</v>
      </c>
      <c r="G41" s="10">
        <v>200000</v>
      </c>
    </row>
    <row r="42" spans="1:8" x14ac:dyDescent="0.25">
      <c r="A42" s="3" t="s">
        <v>35</v>
      </c>
      <c r="B42" s="3" t="s">
        <v>26</v>
      </c>
      <c r="C42" s="10">
        <v>300000</v>
      </c>
      <c r="D42" s="10">
        <v>300000</v>
      </c>
      <c r="E42" s="10">
        <v>300000</v>
      </c>
      <c r="F42" s="10">
        <v>300000</v>
      </c>
      <c r="G42" s="10">
        <v>300000</v>
      </c>
    </row>
    <row r="43" spans="1:8" ht="15.75" customHeight="1" x14ac:dyDescent="0.25">
      <c r="A43" s="3" t="s">
        <v>33</v>
      </c>
      <c r="B43" s="10" t="s">
        <v>26</v>
      </c>
      <c r="C43" s="10">
        <v>480000</v>
      </c>
      <c r="D43" s="10">
        <v>480000</v>
      </c>
      <c r="E43" s="10">
        <f>+D43*1.2</f>
        <v>576000</v>
      </c>
      <c r="F43" s="10">
        <v>576000</v>
      </c>
      <c r="G43" s="10">
        <v>576000</v>
      </c>
    </row>
    <row r="44" spans="1:8" x14ac:dyDescent="0.25">
      <c r="A44" s="3" t="s">
        <v>31</v>
      </c>
      <c r="B44" s="10" t="s">
        <v>26</v>
      </c>
      <c r="C44" s="10">
        <v>540000</v>
      </c>
      <c r="D44" s="10">
        <v>648000</v>
      </c>
      <c r="E44" s="10">
        <f>+D44*1.1</f>
        <v>712800</v>
      </c>
      <c r="F44" s="10">
        <f>+E44*1.1</f>
        <v>784080.00000000012</v>
      </c>
      <c r="G44" s="10">
        <f>+F44*1.1</f>
        <v>862488.00000000023</v>
      </c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</sheetData>
  <mergeCells count="6">
    <mergeCell ref="A19:G19"/>
    <mergeCell ref="A5:G5"/>
    <mergeCell ref="A9:G9"/>
    <mergeCell ref="A12:G12"/>
    <mergeCell ref="A14:G14"/>
    <mergeCell ref="A16:G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EXO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FliaAlassia</dc:creator>
  <cp:lastModifiedBy>FliaAlassia</cp:lastModifiedBy>
  <dcterms:created xsi:type="dcterms:W3CDTF">2020-11-08T12:42:12Z</dcterms:created>
  <dcterms:modified xsi:type="dcterms:W3CDTF">2020-11-09T01:52:38Z</dcterms:modified>
</cp:coreProperties>
</file>