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iaAlassia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B23" i="1"/>
  <c r="D7" i="1"/>
  <c r="D19" i="1" s="1"/>
  <c r="C7" i="1"/>
  <c r="C19" i="1" s="1"/>
  <c r="E27" i="1" s="1"/>
  <c r="G11" i="1" s="1"/>
  <c r="E26" i="1"/>
  <c r="E7" i="1" s="1"/>
  <c r="E19" i="1" s="1"/>
  <c r="D42" i="1"/>
  <c r="D6" i="1" s="1"/>
  <c r="C42" i="1"/>
  <c r="C6" i="1" s="1"/>
  <c r="E46" i="1"/>
  <c r="E42" i="1" s="1"/>
  <c r="E6" i="1" s="1"/>
  <c r="E47" i="1"/>
  <c r="F47" i="1" s="1"/>
  <c r="G47" i="1" s="1"/>
  <c r="G42" i="1" s="1"/>
  <c r="G6" i="1" s="1"/>
  <c r="B2" i="1"/>
  <c r="C33" i="1"/>
  <c r="C2" i="1" s="1"/>
  <c r="D35" i="1"/>
  <c r="E35" i="1" s="1"/>
  <c r="B26" i="1"/>
  <c r="B18" i="1" s="1"/>
  <c r="F42" i="1" l="1"/>
  <c r="F6" i="1" s="1"/>
  <c r="G7" i="1"/>
  <c r="G19" i="1" s="1"/>
  <c r="F7" i="1"/>
  <c r="F19" i="1" s="1"/>
  <c r="C40" i="1"/>
  <c r="C39" i="1"/>
  <c r="C37" i="1" s="1"/>
  <c r="C3" i="1" s="1"/>
  <c r="C4" i="1" s="1"/>
  <c r="C12" i="1" s="1"/>
  <c r="E33" i="1"/>
  <c r="E40" i="1" s="1"/>
  <c r="F35" i="1"/>
  <c r="D33" i="1"/>
  <c r="D40" i="1" s="1"/>
  <c r="C14" i="1" l="1"/>
  <c r="C16" i="1" s="1"/>
  <c r="C23" i="1"/>
  <c r="D2" i="1"/>
  <c r="D39" i="1"/>
  <c r="D37" i="1" s="1"/>
  <c r="D3" i="1" s="1"/>
  <c r="E2" i="1"/>
  <c r="E39" i="1"/>
  <c r="E37" i="1" s="1"/>
  <c r="E3" i="1" s="1"/>
  <c r="F33" i="1"/>
  <c r="F40" i="1" s="1"/>
  <c r="G35" i="1"/>
  <c r="G33" i="1" s="1"/>
  <c r="G40" i="1" s="1"/>
  <c r="E4" i="1" l="1"/>
  <c r="E12" i="1" s="1"/>
  <c r="D4" i="1"/>
  <c r="D12" i="1" s="1"/>
  <c r="G2" i="1"/>
  <c r="G39" i="1"/>
  <c r="G37" i="1" s="1"/>
  <c r="G3" i="1" s="1"/>
  <c r="F2" i="1"/>
  <c r="F39" i="1"/>
  <c r="F37" i="1" s="1"/>
  <c r="F3" i="1" s="1"/>
  <c r="G4" i="1" l="1"/>
  <c r="G12" i="1" s="1"/>
  <c r="G23" i="1" s="1"/>
  <c r="G14" i="1"/>
  <c r="D14" i="1"/>
  <c r="D23" i="1" s="1"/>
  <c r="F4" i="1"/>
  <c r="F12" i="1" s="1"/>
  <c r="E14" i="1"/>
  <c r="E23" i="1" s="1"/>
  <c r="G16" i="1" l="1"/>
  <c r="F14" i="1"/>
  <c r="F23" i="1" s="1"/>
  <c r="E16" i="1"/>
  <c r="D16" i="1"/>
  <c r="F16" i="1" l="1"/>
</calcChain>
</file>

<file path=xl/sharedStrings.xml><?xml version="1.0" encoding="utf-8"?>
<sst xmlns="http://schemas.openxmlformats.org/spreadsheetml/2006/main" count="71" uniqueCount="47">
  <si>
    <t>Año0</t>
  </si>
  <si>
    <t>Año1</t>
  </si>
  <si>
    <t>Año2</t>
  </si>
  <si>
    <t>Año3</t>
  </si>
  <si>
    <t>Año4</t>
  </si>
  <si>
    <t>Año5</t>
  </si>
  <si>
    <t>Ventas</t>
  </si>
  <si>
    <t>Costos variables</t>
  </si>
  <si>
    <t>Margen de contribución</t>
  </si>
  <si>
    <t xml:space="preserve">Costo fijo </t>
  </si>
  <si>
    <t>Depreciación</t>
  </si>
  <si>
    <t>Margen operacional</t>
  </si>
  <si>
    <t>Gasto financiero</t>
  </si>
  <si>
    <t>Valor de recupero</t>
  </si>
  <si>
    <t>Margen antes de impuesto</t>
  </si>
  <si>
    <t>Impuesto a las ganancias</t>
  </si>
  <si>
    <t>Margen neto</t>
  </si>
  <si>
    <t>Inversión inicial</t>
  </si>
  <si>
    <t xml:space="preserve">Depreciación </t>
  </si>
  <si>
    <t>Financiamiento</t>
  </si>
  <si>
    <t>Amortización</t>
  </si>
  <si>
    <t>Flujo de fondos neto</t>
  </si>
  <si>
    <t>inversión inicial</t>
  </si>
  <si>
    <t>activos fijos</t>
  </si>
  <si>
    <t>activos intangibles</t>
  </si>
  <si>
    <t>sueldos</t>
  </si>
  <si>
    <t>insumos</t>
  </si>
  <si>
    <t>ingresos</t>
  </si>
  <si>
    <t>precio x venta</t>
  </si>
  <si>
    <t>-</t>
  </si>
  <si>
    <t>cantidades vendidas</t>
  </si>
  <si>
    <t>costos variables</t>
  </si>
  <si>
    <t>MD</t>
  </si>
  <si>
    <t>operarios</t>
  </si>
  <si>
    <t>personal administrativo</t>
  </si>
  <si>
    <t>gastos generales y admin</t>
  </si>
  <si>
    <t>Alquiler</t>
  </si>
  <si>
    <t>marketing</t>
  </si>
  <si>
    <t>mantenimiento</t>
  </si>
  <si>
    <t>costos fijos</t>
  </si>
  <si>
    <t>Luz</t>
  </si>
  <si>
    <t>depreciación</t>
  </si>
  <si>
    <t>valor de recupero</t>
  </si>
  <si>
    <t>VAN</t>
  </si>
  <si>
    <t>TIR</t>
  </si>
  <si>
    <t>PR</t>
  </si>
  <si>
    <t>No es viable economicamente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</si>
</sst>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$&quot;\ #,##0.00"/>
    <numFmt numFmtId="166" formatCode="&quot;$&quot;\ #,##0.000"/>
    <numFmt numFmtId="168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8" fontId="2" fillId="5" borderId="2" xfId="0" applyNumberFormat="1" applyFont="1" applyFill="1" applyBorder="1" applyAlignment="1">
      <alignment horizontal="center" vertical="center"/>
    </xf>
    <xf numFmtId="166" fontId="0" fillId="4" borderId="1" xfId="0" applyNumberFormat="1" applyFill="1" applyBorder="1"/>
    <xf numFmtId="165" fontId="1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K23" sqref="K23"/>
    </sheetView>
  </sheetViews>
  <sheetFormatPr baseColWidth="10" defaultRowHeight="15" x14ac:dyDescent="0.25"/>
  <cols>
    <col min="1" max="1" width="24.85546875" bestFit="1" customWidth="1"/>
    <col min="2" max="3" width="14.85546875" bestFit="1" customWidth="1"/>
    <col min="4" max="4" width="16.7109375" bestFit="1" customWidth="1"/>
    <col min="5" max="5" width="14.85546875" bestFit="1" customWidth="1"/>
    <col min="6" max="7" width="15.140625" bestFit="1" customWidth="1"/>
    <col min="10" max="10" width="14.85546875" bestFit="1" customWidth="1"/>
  </cols>
  <sheetData>
    <row r="1" spans="1:13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</row>
    <row r="2" spans="1:13" x14ac:dyDescent="0.25">
      <c r="A2" s="2" t="s">
        <v>6</v>
      </c>
      <c r="B2" s="3" t="str">
        <f>+B33</f>
        <v>-</v>
      </c>
      <c r="C2" s="10">
        <f t="shared" ref="C2:G2" si="0">+C33</f>
        <v>7200000</v>
      </c>
      <c r="D2" s="10">
        <f t="shared" si="0"/>
        <v>7416000</v>
      </c>
      <c r="E2" s="10">
        <f t="shared" si="0"/>
        <v>9918900</v>
      </c>
      <c r="F2" s="10">
        <f t="shared" si="0"/>
        <v>10910790</v>
      </c>
      <c r="G2" s="10">
        <f t="shared" si="0"/>
        <v>12001869.000000002</v>
      </c>
      <c r="H2" s="1"/>
    </row>
    <row r="3" spans="1:13" x14ac:dyDescent="0.25">
      <c r="A3" s="2" t="s">
        <v>7</v>
      </c>
      <c r="B3" s="3" t="s">
        <v>29</v>
      </c>
      <c r="C3" s="15">
        <f>+-C37</f>
        <v>-5400000</v>
      </c>
      <c r="D3" s="15">
        <f t="shared" ref="D3:G3" si="1">+-D37</f>
        <v>-6195600</v>
      </c>
      <c r="E3" s="15">
        <f t="shared" si="1"/>
        <v>-7971615</v>
      </c>
      <c r="F3" s="15">
        <f t="shared" si="1"/>
        <v>-8318776.5</v>
      </c>
      <c r="G3" s="15">
        <f t="shared" si="1"/>
        <v>-8700654.1500000004</v>
      </c>
      <c r="H3" s="1"/>
      <c r="I3" s="18" t="s">
        <v>43</v>
      </c>
      <c r="J3" s="8">
        <f>NPV(0.3,C23:G23)+B23</f>
        <v>-2185633.8918993892</v>
      </c>
      <c r="K3" s="23" t="s">
        <v>46</v>
      </c>
      <c r="L3" s="23"/>
      <c r="M3" s="23"/>
    </row>
    <row r="4" spans="1:13" x14ac:dyDescent="0.25">
      <c r="A4" s="4" t="s">
        <v>8</v>
      </c>
      <c r="B4" s="3" t="s">
        <v>29</v>
      </c>
      <c r="C4" s="10">
        <f>C2+C3</f>
        <v>1800000</v>
      </c>
      <c r="D4" s="10">
        <f t="shared" ref="D4:G4" si="2">D2+D3</f>
        <v>1220400</v>
      </c>
      <c r="E4" s="10">
        <f t="shared" si="2"/>
        <v>1947285</v>
      </c>
      <c r="F4" s="10">
        <f t="shared" si="2"/>
        <v>2592013.5</v>
      </c>
      <c r="G4" s="10">
        <f t="shared" si="2"/>
        <v>3301214.8500000015</v>
      </c>
      <c r="H4" s="1"/>
      <c r="I4" s="18" t="s">
        <v>44</v>
      </c>
      <c r="J4" s="22">
        <f>IRR(B23:G23)</f>
        <v>-6.7248178321195673E-2</v>
      </c>
      <c r="K4" s="23" t="s">
        <v>46</v>
      </c>
      <c r="L4" s="23"/>
      <c r="M4" s="23"/>
    </row>
    <row r="5" spans="1:13" x14ac:dyDescent="0.25">
      <c r="A5" s="19"/>
      <c r="B5" s="20"/>
      <c r="C5" s="20"/>
      <c r="D5" s="20"/>
      <c r="E5" s="20"/>
      <c r="F5" s="20"/>
      <c r="G5" s="21"/>
      <c r="H5" s="1"/>
      <c r="I5" s="18" t="s">
        <v>45</v>
      </c>
      <c r="J5" s="3"/>
    </row>
    <row r="6" spans="1:13" x14ac:dyDescent="0.25">
      <c r="A6" s="2" t="s">
        <v>9</v>
      </c>
      <c r="B6" s="3" t="s">
        <v>29</v>
      </c>
      <c r="C6" s="8">
        <f>+-C42</f>
        <v>-1640000</v>
      </c>
      <c r="D6" s="8">
        <f t="shared" ref="D6:G6" si="3">+-D42</f>
        <v>-1748000</v>
      </c>
      <c r="E6" s="8">
        <f t="shared" si="3"/>
        <v>-1908800</v>
      </c>
      <c r="F6" s="8">
        <f t="shared" si="3"/>
        <v>-1980080</v>
      </c>
      <c r="G6" s="8">
        <f t="shared" si="3"/>
        <v>-2058488.0000000002</v>
      </c>
      <c r="H6" s="1"/>
    </row>
    <row r="7" spans="1:13" x14ac:dyDescent="0.25">
      <c r="A7" s="2" t="s">
        <v>10</v>
      </c>
      <c r="B7" s="3" t="s">
        <v>29</v>
      </c>
      <c r="C7" s="8">
        <f>+-$E$26</f>
        <v>-61250</v>
      </c>
      <c r="D7" s="8">
        <f t="shared" ref="D7:G7" si="4">+-$E$26</f>
        <v>-61250</v>
      </c>
      <c r="E7" s="8">
        <f t="shared" si="4"/>
        <v>-61250</v>
      </c>
      <c r="F7" s="8">
        <f t="shared" si="4"/>
        <v>-61250</v>
      </c>
      <c r="G7" s="8">
        <f t="shared" si="4"/>
        <v>-61250</v>
      </c>
      <c r="H7" s="1"/>
    </row>
    <row r="8" spans="1:13" x14ac:dyDescent="0.25">
      <c r="A8" s="4" t="s">
        <v>11</v>
      </c>
      <c r="B8" s="3"/>
      <c r="C8" s="3"/>
      <c r="D8" s="3"/>
      <c r="E8" s="3"/>
      <c r="F8" s="3"/>
      <c r="G8" s="3"/>
      <c r="H8" s="1"/>
    </row>
    <row r="9" spans="1:13" x14ac:dyDescent="0.25">
      <c r="A9" s="19"/>
      <c r="B9" s="20"/>
      <c r="C9" s="20"/>
      <c r="D9" s="20"/>
      <c r="E9" s="20"/>
      <c r="F9" s="20"/>
      <c r="G9" s="21"/>
      <c r="H9" s="1"/>
    </row>
    <row r="10" spans="1:13" x14ac:dyDescent="0.25">
      <c r="A10" s="2" t="s">
        <v>12</v>
      </c>
      <c r="B10" s="3"/>
      <c r="C10" s="3"/>
      <c r="D10" s="3"/>
      <c r="E10" s="3"/>
      <c r="F10" s="3"/>
      <c r="G10" s="3"/>
      <c r="H10" s="1"/>
    </row>
    <row r="11" spans="1:13" x14ac:dyDescent="0.25">
      <c r="A11" s="2" t="s">
        <v>13</v>
      </c>
      <c r="B11" s="3"/>
      <c r="C11" s="3"/>
      <c r="D11" s="3"/>
      <c r="E11" s="3"/>
      <c r="F11" s="3"/>
      <c r="G11" s="16">
        <f>+E27</f>
        <v>918750</v>
      </c>
    </row>
    <row r="12" spans="1:13" x14ac:dyDescent="0.25">
      <c r="A12" s="4" t="s">
        <v>14</v>
      </c>
      <c r="B12" s="3" t="s">
        <v>29</v>
      </c>
      <c r="C12" s="7">
        <f>C4+C6+C7</f>
        <v>98750</v>
      </c>
      <c r="D12" s="8">
        <f t="shared" ref="D12:G12" si="5">D4+D6+D7</f>
        <v>-588850</v>
      </c>
      <c r="E12" s="8">
        <f t="shared" si="5"/>
        <v>-22765</v>
      </c>
      <c r="F12" s="7">
        <f t="shared" si="5"/>
        <v>550683.5</v>
      </c>
      <c r="G12" s="7">
        <f t="shared" si="5"/>
        <v>1181476.8500000013</v>
      </c>
      <c r="H12" s="1"/>
    </row>
    <row r="13" spans="1:13" x14ac:dyDescent="0.25">
      <c r="A13" s="19"/>
      <c r="B13" s="20"/>
      <c r="C13" s="20"/>
      <c r="D13" s="20"/>
      <c r="E13" s="20"/>
      <c r="F13" s="20"/>
      <c r="G13" s="21"/>
      <c r="H13" s="1"/>
    </row>
    <row r="14" spans="1:13" x14ac:dyDescent="0.25">
      <c r="A14" s="2" t="s">
        <v>15</v>
      </c>
      <c r="B14" s="3" t="s">
        <v>29</v>
      </c>
      <c r="C14" s="15">
        <f>IF(C12&gt;0,C12*-0.35,0)</f>
        <v>-34562.5</v>
      </c>
      <c r="D14" s="10">
        <f t="shared" ref="D14:G14" si="6">IF(D12&gt;0,D12*-0.35,0)</f>
        <v>0</v>
      </c>
      <c r="E14" s="10">
        <f t="shared" si="6"/>
        <v>0</v>
      </c>
      <c r="F14" s="15">
        <f t="shared" si="6"/>
        <v>-192739.22499999998</v>
      </c>
      <c r="G14" s="15">
        <f t="shared" si="6"/>
        <v>-413516.89750000043</v>
      </c>
      <c r="H14" s="1"/>
    </row>
    <row r="15" spans="1:13" x14ac:dyDescent="0.25">
      <c r="A15" s="19"/>
      <c r="B15" s="20"/>
      <c r="C15" s="20"/>
      <c r="D15" s="20"/>
      <c r="E15" s="20"/>
      <c r="F15" s="20"/>
      <c r="G15" s="21"/>
      <c r="H15" s="1"/>
    </row>
    <row r="16" spans="1:13" x14ac:dyDescent="0.25">
      <c r="A16" s="4" t="s">
        <v>16</v>
      </c>
      <c r="B16" s="3" t="s">
        <v>29</v>
      </c>
      <c r="C16" s="7">
        <f>C12+C14</f>
        <v>64187.5</v>
      </c>
      <c r="D16" s="8">
        <f t="shared" ref="D16:G16" si="7">D12+D14</f>
        <v>-588850</v>
      </c>
      <c r="E16" s="8">
        <f t="shared" si="7"/>
        <v>-22765</v>
      </c>
      <c r="F16" s="7">
        <f t="shared" si="7"/>
        <v>357944.27500000002</v>
      </c>
      <c r="G16" s="7">
        <f t="shared" si="7"/>
        <v>767959.95250000083</v>
      </c>
      <c r="H16" s="1"/>
    </row>
    <row r="17" spans="1:8" x14ac:dyDescent="0.25">
      <c r="A17" s="19"/>
      <c r="B17" s="20"/>
      <c r="C17" s="20"/>
      <c r="D17" s="20"/>
      <c r="E17" s="20"/>
      <c r="F17" s="20"/>
      <c r="G17" s="21"/>
      <c r="H17" s="1"/>
    </row>
    <row r="18" spans="1:8" x14ac:dyDescent="0.25">
      <c r="A18" s="2" t="s">
        <v>17</v>
      </c>
      <c r="B18" s="8">
        <f>+-B26</f>
        <v>-2605000</v>
      </c>
      <c r="C18" s="3"/>
      <c r="D18" s="3"/>
      <c r="E18" s="3"/>
      <c r="F18" s="3"/>
      <c r="G18" s="3"/>
      <c r="H18" s="1"/>
    </row>
    <row r="19" spans="1:8" x14ac:dyDescent="0.25">
      <c r="A19" s="2" t="s">
        <v>18</v>
      </c>
      <c r="B19" s="3"/>
      <c r="C19" s="7">
        <f>-C7</f>
        <v>61250</v>
      </c>
      <c r="D19" s="7">
        <f t="shared" ref="D19:G19" si="8">-D7</f>
        <v>61250</v>
      </c>
      <c r="E19" s="7">
        <f t="shared" si="8"/>
        <v>61250</v>
      </c>
      <c r="F19" s="7">
        <f t="shared" si="8"/>
        <v>61250</v>
      </c>
      <c r="G19" s="7">
        <f t="shared" si="8"/>
        <v>61250</v>
      </c>
      <c r="H19" s="1"/>
    </row>
    <row r="20" spans="1:8" x14ac:dyDescent="0.25">
      <c r="A20" s="2" t="s">
        <v>19</v>
      </c>
      <c r="B20" s="3"/>
      <c r="C20" s="3"/>
      <c r="D20" s="3"/>
      <c r="E20" s="3"/>
      <c r="F20" s="3"/>
      <c r="G20" s="3"/>
      <c r="H20" s="1"/>
    </row>
    <row r="21" spans="1:8" x14ac:dyDescent="0.25">
      <c r="A21" s="2" t="s">
        <v>20</v>
      </c>
      <c r="B21" s="3"/>
      <c r="C21" s="3"/>
      <c r="D21" s="3"/>
      <c r="E21" s="3"/>
      <c r="F21" s="3"/>
      <c r="G21" s="3"/>
      <c r="H21" s="1"/>
    </row>
    <row r="22" spans="1:8" x14ac:dyDescent="0.25">
      <c r="A22" s="19"/>
      <c r="B22" s="20"/>
      <c r="C22" s="20"/>
      <c r="D22" s="20"/>
      <c r="E22" s="20"/>
      <c r="F22" s="20"/>
      <c r="G22" s="21"/>
      <c r="H22" s="1"/>
    </row>
    <row r="23" spans="1:8" x14ac:dyDescent="0.25">
      <c r="A23" s="4" t="s">
        <v>21</v>
      </c>
      <c r="B23" s="8">
        <f>+-B26</f>
        <v>-2605000</v>
      </c>
      <c r="C23" s="7">
        <f>C12+C14+C19+C11</f>
        <v>125437.5</v>
      </c>
      <c r="D23" s="8">
        <f t="shared" ref="D23:G23" si="9">D12+D14+D19+D11</f>
        <v>-527600</v>
      </c>
      <c r="E23" s="7">
        <f t="shared" si="9"/>
        <v>38485</v>
      </c>
      <c r="F23" s="7">
        <f t="shared" si="9"/>
        <v>419194.27500000002</v>
      </c>
      <c r="G23" s="7">
        <f t="shared" si="9"/>
        <v>1747959.9525000008</v>
      </c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1" t="s">
        <v>22</v>
      </c>
      <c r="B26" s="9">
        <f>SUM(B27:B30)</f>
        <v>2605000</v>
      </c>
      <c r="C26" s="1"/>
      <c r="D26" s="11" t="s">
        <v>41</v>
      </c>
      <c r="E26" s="9">
        <f>B27/20</f>
        <v>61250</v>
      </c>
      <c r="F26" s="1"/>
      <c r="G26" s="5"/>
      <c r="H26" s="1"/>
    </row>
    <row r="27" spans="1:8" x14ac:dyDescent="0.25">
      <c r="A27" s="3" t="s">
        <v>23</v>
      </c>
      <c r="B27" s="7">
        <v>1225000</v>
      </c>
      <c r="C27" s="6"/>
      <c r="D27" s="16" t="s">
        <v>42</v>
      </c>
      <c r="E27" s="16">
        <f>B27-(C19*5)</f>
        <v>918750</v>
      </c>
      <c r="F27" s="6"/>
      <c r="G27" s="6"/>
      <c r="H27" s="1"/>
    </row>
    <row r="28" spans="1:8" x14ac:dyDescent="0.25">
      <c r="A28" s="3" t="s">
        <v>24</v>
      </c>
      <c r="B28" s="16">
        <v>700000</v>
      </c>
      <c r="C28" s="6"/>
      <c r="D28" s="6"/>
      <c r="E28" s="6"/>
      <c r="F28" s="6"/>
      <c r="G28" s="6"/>
      <c r="H28" s="1"/>
    </row>
    <row r="29" spans="1:8" x14ac:dyDescent="0.25">
      <c r="A29" s="3" t="s">
        <v>25</v>
      </c>
      <c r="B29" s="16">
        <v>480000</v>
      </c>
      <c r="C29" s="6"/>
      <c r="D29" s="6"/>
      <c r="E29" s="6"/>
      <c r="F29" s="6"/>
      <c r="G29" s="6"/>
      <c r="H29" s="1"/>
    </row>
    <row r="30" spans="1:8" x14ac:dyDescent="0.25">
      <c r="A30" s="3" t="s">
        <v>26</v>
      </c>
      <c r="B30" s="16">
        <v>200000</v>
      </c>
      <c r="C30" s="6"/>
      <c r="D30" s="6"/>
      <c r="E30" s="6"/>
      <c r="F30" s="6"/>
      <c r="G30" s="6"/>
      <c r="H30" s="1"/>
    </row>
    <row r="31" spans="1:8" x14ac:dyDescent="0.25">
      <c r="A31" s="1"/>
      <c r="B31" s="6"/>
      <c r="C31" s="6"/>
      <c r="D31" s="6"/>
      <c r="E31" s="6"/>
      <c r="F31" s="6"/>
      <c r="G31" s="6"/>
      <c r="H31" s="1"/>
    </row>
    <row r="32" spans="1:8" x14ac:dyDescent="0.25"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5</v>
      </c>
      <c r="H32" s="1"/>
    </row>
    <row r="33" spans="1:8" x14ac:dyDescent="0.25">
      <c r="A33" s="11" t="s">
        <v>27</v>
      </c>
      <c r="B33" s="9" t="s">
        <v>29</v>
      </c>
      <c r="C33" s="14">
        <f>C34*C35</f>
        <v>7200000</v>
      </c>
      <c r="D33" s="14">
        <f t="shared" ref="D33:G33" si="10">D34*D35</f>
        <v>7416000</v>
      </c>
      <c r="E33" s="14">
        <f t="shared" si="10"/>
        <v>9918900</v>
      </c>
      <c r="F33" s="14">
        <f t="shared" si="10"/>
        <v>10910790</v>
      </c>
      <c r="G33" s="14">
        <f t="shared" si="10"/>
        <v>12001869.000000002</v>
      </c>
      <c r="H33" s="1"/>
    </row>
    <row r="34" spans="1:8" x14ac:dyDescent="0.25">
      <c r="A34" s="3" t="s">
        <v>28</v>
      </c>
      <c r="B34" s="10" t="s">
        <v>29</v>
      </c>
      <c r="C34" s="7">
        <v>160</v>
      </c>
      <c r="D34" s="7">
        <v>160</v>
      </c>
      <c r="E34" s="7">
        <v>200</v>
      </c>
      <c r="F34" s="7">
        <v>200</v>
      </c>
      <c r="G34" s="7">
        <v>200</v>
      </c>
      <c r="H34" s="1"/>
    </row>
    <row r="35" spans="1:8" x14ac:dyDescent="0.25">
      <c r="A35" s="3" t="s">
        <v>30</v>
      </c>
      <c r="B35" s="17" t="s">
        <v>29</v>
      </c>
      <c r="C35" s="17">
        <v>45000</v>
      </c>
      <c r="D35" s="17">
        <f>+C35*1.03</f>
        <v>46350</v>
      </c>
      <c r="E35" s="17">
        <f>+D35*1.07</f>
        <v>49594.5</v>
      </c>
      <c r="F35" s="17">
        <f>+E35*1.1</f>
        <v>54553.950000000004</v>
      </c>
      <c r="G35" s="17">
        <f>+F35*1.1</f>
        <v>60009.345000000008</v>
      </c>
      <c r="H35" s="1"/>
    </row>
    <row r="36" spans="1:8" x14ac:dyDescent="0.25">
      <c r="A36" s="1"/>
      <c r="B36" s="5"/>
      <c r="C36" s="5"/>
      <c r="D36" s="5"/>
      <c r="E36" s="5"/>
      <c r="F36" s="5"/>
      <c r="G36" s="5"/>
      <c r="H36" s="1"/>
    </row>
    <row r="37" spans="1:8" x14ac:dyDescent="0.25">
      <c r="A37" s="11" t="s">
        <v>31</v>
      </c>
      <c r="B37" s="12"/>
      <c r="C37" s="12">
        <f>SUM(C38:C40)</f>
        <v>5400000</v>
      </c>
      <c r="D37" s="12">
        <f t="shared" ref="D37:G37" si="11">SUM(D38:D40)</f>
        <v>6195600</v>
      </c>
      <c r="E37" s="12">
        <f t="shared" si="11"/>
        <v>7971615</v>
      </c>
      <c r="F37" s="12">
        <f t="shared" si="11"/>
        <v>8318776.5</v>
      </c>
      <c r="G37" s="12">
        <f t="shared" si="11"/>
        <v>8700654.1500000004</v>
      </c>
      <c r="H37" s="1"/>
    </row>
    <row r="38" spans="1:8" x14ac:dyDescent="0.25">
      <c r="A38" s="3" t="s">
        <v>33</v>
      </c>
      <c r="B38" s="10" t="s">
        <v>29</v>
      </c>
      <c r="C38" s="10">
        <v>2880000</v>
      </c>
      <c r="D38" s="10">
        <v>3600000</v>
      </c>
      <c r="E38" s="10">
        <v>4500000</v>
      </c>
      <c r="F38" s="10">
        <v>4500000</v>
      </c>
      <c r="G38" s="10">
        <v>4500000</v>
      </c>
      <c r="H38" s="1"/>
    </row>
    <row r="39" spans="1:8" x14ac:dyDescent="0.25">
      <c r="A39" s="3" t="s">
        <v>32</v>
      </c>
      <c r="B39" s="10" t="s">
        <v>29</v>
      </c>
      <c r="C39" s="10">
        <f>+C33*0.15</f>
        <v>1080000</v>
      </c>
      <c r="D39" s="10">
        <f>+D33*0.15</f>
        <v>1112400</v>
      </c>
      <c r="E39" s="10">
        <f>+E33*0.15</f>
        <v>1487835</v>
      </c>
      <c r="F39" s="10">
        <f>+F33*0.15</f>
        <v>1636618.5</v>
      </c>
      <c r="G39" s="10">
        <f>+G33*0.15</f>
        <v>1800280.3500000003</v>
      </c>
    </row>
    <row r="40" spans="1:8" x14ac:dyDescent="0.25">
      <c r="A40" s="3" t="s">
        <v>40</v>
      </c>
      <c r="B40" s="3" t="s">
        <v>29</v>
      </c>
      <c r="C40" s="10">
        <f>+C33*0.2</f>
        <v>1440000</v>
      </c>
      <c r="D40" s="10">
        <f>+D33*0.2</f>
        <v>1483200</v>
      </c>
      <c r="E40" s="10">
        <f>+E33*0.2</f>
        <v>1983780</v>
      </c>
      <c r="F40" s="10">
        <f>+F33*0.2</f>
        <v>2182158</v>
      </c>
      <c r="G40" s="10">
        <f>+G33*0.2</f>
        <v>2400373.8000000003</v>
      </c>
    </row>
    <row r="42" spans="1:8" x14ac:dyDescent="0.25">
      <c r="A42" s="11" t="s">
        <v>39</v>
      </c>
      <c r="B42" s="9"/>
      <c r="C42" s="14">
        <f>SUM(C43:C47)</f>
        <v>1640000</v>
      </c>
      <c r="D42" s="14">
        <f t="shared" ref="D42:G42" si="12">SUM(D43:D47)</f>
        <v>1748000</v>
      </c>
      <c r="E42" s="14">
        <f t="shared" si="12"/>
        <v>1908800</v>
      </c>
      <c r="F42" s="14">
        <f t="shared" si="12"/>
        <v>1980080</v>
      </c>
      <c r="G42" s="14">
        <f t="shared" si="12"/>
        <v>2058488.0000000002</v>
      </c>
    </row>
    <row r="43" spans="1:8" x14ac:dyDescent="0.25">
      <c r="A43" s="3" t="s">
        <v>35</v>
      </c>
      <c r="B43" s="10" t="s">
        <v>29</v>
      </c>
      <c r="C43" s="10">
        <v>120000</v>
      </c>
      <c r="D43" s="10">
        <v>120000</v>
      </c>
      <c r="E43" s="10">
        <v>120000</v>
      </c>
      <c r="F43" s="10">
        <v>120000</v>
      </c>
      <c r="G43" s="10">
        <v>120000</v>
      </c>
    </row>
    <row r="44" spans="1:8" x14ac:dyDescent="0.25">
      <c r="A44" s="3" t="s">
        <v>37</v>
      </c>
      <c r="B44" s="3" t="s">
        <v>29</v>
      </c>
      <c r="C44" s="10">
        <v>200000</v>
      </c>
      <c r="D44" s="10">
        <v>200000</v>
      </c>
      <c r="E44" s="10">
        <v>200000</v>
      </c>
      <c r="F44" s="10">
        <v>200000</v>
      </c>
      <c r="G44" s="10">
        <v>200000</v>
      </c>
    </row>
    <row r="45" spans="1:8" x14ac:dyDescent="0.25">
      <c r="A45" s="3" t="s">
        <v>38</v>
      </c>
      <c r="B45" s="3" t="s">
        <v>29</v>
      </c>
      <c r="C45" s="10">
        <v>300000</v>
      </c>
      <c r="D45" s="10">
        <v>300000</v>
      </c>
      <c r="E45" s="10">
        <v>300000</v>
      </c>
      <c r="F45" s="10">
        <v>300000</v>
      </c>
      <c r="G45" s="10">
        <v>300000</v>
      </c>
    </row>
    <row r="46" spans="1:8" ht="15.75" customHeight="1" x14ac:dyDescent="0.25">
      <c r="A46" s="3" t="s">
        <v>36</v>
      </c>
      <c r="B46" s="10" t="s">
        <v>29</v>
      </c>
      <c r="C46" s="10">
        <v>480000</v>
      </c>
      <c r="D46" s="10">
        <v>480000</v>
      </c>
      <c r="E46" s="10">
        <f>+D46*1.2</f>
        <v>576000</v>
      </c>
      <c r="F46" s="10">
        <v>576000</v>
      </c>
      <c r="G46" s="10">
        <v>576000</v>
      </c>
    </row>
    <row r="47" spans="1:8" x14ac:dyDescent="0.25">
      <c r="A47" s="3" t="s">
        <v>34</v>
      </c>
      <c r="B47" s="10" t="s">
        <v>29</v>
      </c>
      <c r="C47" s="10">
        <v>540000</v>
      </c>
      <c r="D47" s="10">
        <v>648000</v>
      </c>
      <c r="E47" s="10">
        <f>+D47*1.1</f>
        <v>712800</v>
      </c>
      <c r="F47" s="10">
        <f t="shared" ref="F47:G47" si="13">+E47*1.1</f>
        <v>784080.00000000012</v>
      </c>
      <c r="G47" s="10">
        <f t="shared" si="13"/>
        <v>862488.00000000023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</sheetData>
  <mergeCells count="6">
    <mergeCell ref="A5:G5"/>
    <mergeCell ref="A9:G9"/>
    <mergeCell ref="A13:G13"/>
    <mergeCell ref="A15:G15"/>
    <mergeCell ref="A17:G17"/>
    <mergeCell ref="A22:G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FliaAlassia</dc:creator>
  <cp:lastModifiedBy>FliaAlassia</cp:lastModifiedBy>
  <dcterms:created xsi:type="dcterms:W3CDTF">2020-11-08T12:42:12Z</dcterms:created>
  <dcterms:modified xsi:type="dcterms:W3CDTF">2020-11-08T19:45:08Z</dcterms:modified>
</cp:coreProperties>
</file>