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Hoja1" sheetId="1" r:id="rId1"/>
    <sheet name="Hoja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F57" i="2"/>
  <c r="F21" i="2"/>
  <c r="F19" i="2"/>
  <c r="C51" i="2"/>
  <c r="C50" i="2"/>
  <c r="C49" i="2"/>
  <c r="C48" i="2"/>
  <c r="C47" i="2"/>
  <c r="C46" i="2"/>
  <c r="C45" i="2"/>
  <c r="C44" i="2"/>
  <c r="C43" i="2"/>
  <c r="C42" i="2"/>
  <c r="B42" i="2"/>
  <c r="A43" i="2"/>
  <c r="E43" i="2" s="1"/>
  <c r="E42" i="2"/>
  <c r="E5" i="2"/>
  <c r="C14" i="2"/>
  <c r="C13" i="2"/>
  <c r="C12" i="2"/>
  <c r="C11" i="2"/>
  <c r="C10" i="2"/>
  <c r="C9" i="2"/>
  <c r="C8" i="2"/>
  <c r="C7" i="2"/>
  <c r="C6" i="2"/>
  <c r="C5" i="2"/>
  <c r="B6" i="2"/>
  <c r="D6" i="2" s="1"/>
  <c r="B5" i="2"/>
  <c r="D5" i="2" s="1"/>
  <c r="A6" i="2"/>
  <c r="E6" i="2" s="1"/>
  <c r="F6" i="2" s="1"/>
  <c r="F5" i="2" l="1"/>
  <c r="F42" i="2"/>
  <c r="A7" i="2"/>
  <c r="B43" i="2"/>
  <c r="D42" i="2"/>
  <c r="D43" i="2"/>
  <c r="F43" i="2" s="1"/>
  <c r="A44" i="2"/>
  <c r="I103" i="1"/>
  <c r="G103" i="1"/>
  <c r="I99" i="1"/>
  <c r="G99" i="1" s="1"/>
  <c r="G95" i="1"/>
  <c r="D99" i="1"/>
  <c r="I8" i="1"/>
  <c r="I67" i="1"/>
  <c r="J26" i="1"/>
  <c r="I19" i="1" s="1"/>
  <c r="J22" i="1"/>
  <c r="J8" i="1"/>
  <c r="B44" i="2" l="1"/>
  <c r="D44" i="2" s="1"/>
  <c r="E44" i="2"/>
  <c r="F44" i="2" s="1"/>
  <c r="A8" i="2"/>
  <c r="E7" i="2"/>
  <c r="B7" i="2"/>
  <c r="D7" i="2" s="1"/>
  <c r="A45" i="2"/>
  <c r="B103" i="1"/>
  <c r="D103" i="1"/>
  <c r="C82" i="1"/>
  <c r="B99" i="1"/>
  <c r="C99" i="1"/>
  <c r="B95" i="1"/>
  <c r="C30" i="1"/>
  <c r="K22" i="1"/>
  <c r="I12" i="1"/>
  <c r="A9" i="2" l="1"/>
  <c r="E8" i="2"/>
  <c r="B8" i="2"/>
  <c r="D8" i="2" s="1"/>
  <c r="F8" i="2" s="1"/>
  <c r="B45" i="2"/>
  <c r="D45" i="2" s="1"/>
  <c r="E45" i="2"/>
  <c r="F45" i="2" s="1"/>
  <c r="F7" i="2"/>
  <c r="A46" i="2"/>
  <c r="I75" i="1"/>
  <c r="I79" i="1"/>
  <c r="J67" i="1"/>
  <c r="I71" i="1"/>
  <c r="D82" i="1"/>
  <c r="C68" i="1"/>
  <c r="B79" i="1"/>
  <c r="B75" i="1"/>
  <c r="B86" i="1"/>
  <c r="B72" i="1"/>
  <c r="B42" i="1"/>
  <c r="B34" i="1"/>
  <c r="I26" i="1"/>
  <c r="E46" i="2" l="1"/>
  <c r="B46" i="2"/>
  <c r="D46" i="2" s="1"/>
  <c r="A10" i="2"/>
  <c r="B9" i="2"/>
  <c r="D9" i="2" s="1"/>
  <c r="E9" i="2"/>
  <c r="A47" i="2"/>
  <c r="B82" i="1"/>
  <c r="B68" i="1"/>
  <c r="B38" i="1"/>
  <c r="B30" i="1"/>
  <c r="I22" i="1"/>
  <c r="A11" i="2" l="1"/>
  <c r="E10" i="2"/>
  <c r="B10" i="2"/>
  <c r="D10" i="2" s="1"/>
  <c r="F10" i="2" s="1"/>
  <c r="F46" i="2"/>
  <c r="F9" i="2"/>
  <c r="E47" i="2"/>
  <c r="B47" i="2"/>
  <c r="D47" i="2" s="1"/>
  <c r="A48" i="2"/>
  <c r="I15" i="1"/>
  <c r="F47" i="2" l="1"/>
  <c r="B48" i="2"/>
  <c r="D48" i="2" s="1"/>
  <c r="E48" i="2"/>
  <c r="F48" i="2" s="1"/>
  <c r="A12" i="2"/>
  <c r="B11" i="2"/>
  <c r="D11" i="2" s="1"/>
  <c r="F11" i="2" s="1"/>
  <c r="E11" i="2"/>
  <c r="A49" i="2"/>
  <c r="A13" i="2" l="1"/>
  <c r="E12" i="2"/>
  <c r="B12" i="2"/>
  <c r="D12" i="2" s="1"/>
  <c r="F12" i="2" s="1"/>
  <c r="B49" i="2"/>
  <c r="D49" i="2" s="1"/>
  <c r="E49" i="2"/>
  <c r="F49" i="2" s="1"/>
  <c r="A50" i="2"/>
  <c r="E50" i="2" l="1"/>
  <c r="B50" i="2"/>
  <c r="D50" i="2" s="1"/>
  <c r="A14" i="2"/>
  <c r="E13" i="2"/>
  <c r="B13" i="2"/>
  <c r="D13" i="2" s="1"/>
  <c r="F13" i="2" s="1"/>
  <c r="A51" i="2"/>
  <c r="F50" i="2" l="1"/>
  <c r="E51" i="2"/>
  <c r="B51" i="2"/>
  <c r="D51" i="2" s="1"/>
  <c r="E14" i="2"/>
  <c r="B14" i="2"/>
  <c r="D14" i="2" s="1"/>
  <c r="F14" i="2" s="1"/>
  <c r="F51" i="2" l="1"/>
</calcChain>
</file>

<file path=xl/sharedStrings.xml><?xml version="1.0" encoding="utf-8"?>
<sst xmlns="http://schemas.openxmlformats.org/spreadsheetml/2006/main" count="185" uniqueCount="52">
  <si>
    <t>CF</t>
  </si>
  <si>
    <t>CV</t>
  </si>
  <si>
    <t xml:space="preserve">total </t>
  </si>
  <si>
    <t>Material de oficina e informático</t>
  </si>
  <si>
    <t>Sueldos de personal de administración</t>
  </si>
  <si>
    <t>Honorarios de consultoría</t>
  </si>
  <si>
    <t>Sueldo de Director General</t>
  </si>
  <si>
    <t>Transporte</t>
  </si>
  <si>
    <t>Gas</t>
  </si>
  <si>
    <t>Contratación de estudios</t>
  </si>
  <si>
    <t>Publicidad</t>
  </si>
  <si>
    <t>Electricidad</t>
  </si>
  <si>
    <t>Teléfono</t>
  </si>
  <si>
    <t>Página web</t>
  </si>
  <si>
    <t>Servicio de Prensa</t>
  </si>
  <si>
    <t>Sueldo de consultores</t>
  </si>
  <si>
    <t>Alquiler</t>
  </si>
  <si>
    <t>Otros</t>
  </si>
  <si>
    <t>x</t>
  </si>
  <si>
    <t>CVT</t>
  </si>
  <si>
    <t>Cu</t>
  </si>
  <si>
    <t>PT</t>
  </si>
  <si>
    <t>Ventas</t>
  </si>
  <si>
    <t xml:space="preserve">Cantidad vendida </t>
  </si>
  <si>
    <t>Precio de venta</t>
  </si>
  <si>
    <t xml:space="preserve">Costo de Ventas </t>
  </si>
  <si>
    <t xml:space="preserve">Q vendida </t>
  </si>
  <si>
    <t xml:space="preserve">Contribución Marginal Total </t>
  </si>
  <si>
    <t xml:space="preserve">Ventas </t>
  </si>
  <si>
    <t>Costo variable de Ventas</t>
  </si>
  <si>
    <t>Sistema de Costeo Directo</t>
  </si>
  <si>
    <t xml:space="preserve">CFT </t>
  </si>
  <si>
    <t>CT</t>
  </si>
  <si>
    <t>Resultado</t>
  </si>
  <si>
    <t xml:space="preserve">     CFT </t>
  </si>
  <si>
    <t xml:space="preserve">Cu </t>
  </si>
  <si>
    <t>Costo de Ventas</t>
  </si>
  <si>
    <t xml:space="preserve">Costeo por Absorción </t>
  </si>
  <si>
    <t>PE</t>
  </si>
  <si>
    <t>CFT</t>
  </si>
  <si>
    <t>5 ESTUDIOS</t>
  </si>
  <si>
    <t>P Ventas</t>
  </si>
  <si>
    <t>Contribución Marginal Unitaria</t>
  </si>
  <si>
    <t>Equilibrio</t>
  </si>
  <si>
    <t>CT = CVT + CFT</t>
  </si>
  <si>
    <t>Q vendida</t>
  </si>
  <si>
    <t>COSTES</t>
  </si>
  <si>
    <t>INGRESOS</t>
  </si>
  <si>
    <t>Ingresos por ventas</t>
  </si>
  <si>
    <t>BENEFICIOS</t>
  </si>
  <si>
    <t>Cantidad de equilibrio</t>
  </si>
  <si>
    <t>Contribución Marginal unitaria = precio de venta - costo variable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</si>
</sst>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3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4" xfId="0" applyNumberFormat="1" applyBorder="1" applyAlignment="1">
      <alignment horizontal="right" vertical="center" wrapText="1"/>
    </xf>
    <xf numFmtId="3" fontId="0" fillId="0" borderId="5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0" fillId="3" borderId="10" xfId="0" applyFill="1" applyBorder="1"/>
    <xf numFmtId="0" fontId="0" fillId="3" borderId="14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28" xfId="0" applyFill="1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2" xfId="0" applyFill="1" applyBorder="1"/>
    <xf numFmtId="2" fontId="0" fillId="3" borderId="5" xfId="0" applyNumberFormat="1" applyFill="1" applyBorder="1"/>
    <xf numFmtId="166" fontId="0" fillId="3" borderId="5" xfId="0" applyNumberFormat="1" applyFill="1" applyBorder="1"/>
    <xf numFmtId="0" fontId="0" fillId="0" borderId="1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Curvas de Costos e Ingresos Totales</a:t>
            </a:r>
          </a:p>
          <a:p>
            <a:pPr>
              <a:defRPr/>
            </a:pPr>
            <a:endParaRPr lang="es-A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Hoja2!$E$3</c:f>
              <c:strCache>
                <c:ptCount val="1"/>
                <c:pt idx="0">
                  <c:v>INGRESOS</c:v>
                </c:pt>
              </c:strCache>
            </c:strRef>
          </c:tx>
          <c:marker>
            <c:symbol val="none"/>
          </c:marker>
          <c:cat>
            <c:numRef>
              <c:f>Hoja2!$A$5:$A$14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Hoja2!$E$5:$E$14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Hoja2!$B$4</c:f>
              <c:strCache>
                <c:ptCount val="1"/>
                <c:pt idx="0">
                  <c:v>CVT</c:v>
                </c:pt>
              </c:strCache>
            </c:strRef>
          </c:tx>
          <c:marker>
            <c:symbol val="none"/>
          </c:marker>
          <c:val>
            <c:numRef>
              <c:f>Hoja2!$B$5:$B$14</c:f>
              <c:numCache>
                <c:formatCode>General</c:formatCode>
                <c:ptCount val="10"/>
                <c:pt idx="0">
                  <c:v>52400</c:v>
                </c:pt>
                <c:pt idx="1">
                  <c:v>104800</c:v>
                </c:pt>
                <c:pt idx="2">
                  <c:v>157200</c:v>
                </c:pt>
                <c:pt idx="3">
                  <c:v>209600</c:v>
                </c:pt>
                <c:pt idx="4">
                  <c:v>262000</c:v>
                </c:pt>
                <c:pt idx="5">
                  <c:v>314400</c:v>
                </c:pt>
                <c:pt idx="6">
                  <c:v>366800</c:v>
                </c:pt>
                <c:pt idx="7">
                  <c:v>419200</c:v>
                </c:pt>
                <c:pt idx="8">
                  <c:v>471600</c:v>
                </c:pt>
                <c:pt idx="9">
                  <c:v>524000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Hoja2!$C$4</c:f>
              <c:strCache>
                <c:ptCount val="1"/>
                <c:pt idx="0">
                  <c:v>CFT</c:v>
                </c:pt>
              </c:strCache>
            </c:strRef>
          </c:tx>
          <c:marker>
            <c:symbol val="none"/>
          </c:marker>
          <c:val>
            <c:numRef>
              <c:f>Hoja2!$C$5:$C$14</c:f>
              <c:numCache>
                <c:formatCode>General</c:formatCode>
                <c:ptCount val="10"/>
                <c:pt idx="0">
                  <c:v>221600</c:v>
                </c:pt>
                <c:pt idx="1">
                  <c:v>221600</c:v>
                </c:pt>
                <c:pt idx="2">
                  <c:v>221600</c:v>
                </c:pt>
                <c:pt idx="3">
                  <c:v>221600</c:v>
                </c:pt>
                <c:pt idx="4">
                  <c:v>221600</c:v>
                </c:pt>
                <c:pt idx="5">
                  <c:v>221600</c:v>
                </c:pt>
                <c:pt idx="6">
                  <c:v>221600</c:v>
                </c:pt>
                <c:pt idx="7">
                  <c:v>221600</c:v>
                </c:pt>
                <c:pt idx="8">
                  <c:v>221600</c:v>
                </c:pt>
                <c:pt idx="9">
                  <c:v>221600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Hoja2!$D$4</c:f>
              <c:strCache>
                <c:ptCount val="1"/>
                <c:pt idx="0">
                  <c:v>CT = CVT + CFT</c:v>
                </c:pt>
              </c:strCache>
            </c:strRef>
          </c:tx>
          <c:marker>
            <c:symbol val="none"/>
          </c:marker>
          <c:val>
            <c:numRef>
              <c:f>Hoja2!$D$5:$D$14</c:f>
              <c:numCache>
                <c:formatCode>General</c:formatCode>
                <c:ptCount val="10"/>
                <c:pt idx="0">
                  <c:v>274000</c:v>
                </c:pt>
                <c:pt idx="1">
                  <c:v>326400</c:v>
                </c:pt>
                <c:pt idx="2">
                  <c:v>378800</c:v>
                </c:pt>
                <c:pt idx="3">
                  <c:v>431200</c:v>
                </c:pt>
                <c:pt idx="4">
                  <c:v>483600</c:v>
                </c:pt>
                <c:pt idx="5">
                  <c:v>536000</c:v>
                </c:pt>
                <c:pt idx="6">
                  <c:v>588400</c:v>
                </c:pt>
                <c:pt idx="7">
                  <c:v>640800</c:v>
                </c:pt>
                <c:pt idx="8">
                  <c:v>693200</c:v>
                </c:pt>
                <c:pt idx="9">
                  <c:v>745600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4208"/>
        <c:axId val="201796416"/>
      </c:lineChart>
      <c:catAx>
        <c:axId val="14057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96416"/>
        <c:crosses val="autoZero"/>
        <c:auto val="1"/>
        <c:lblAlgn val="ctr"/>
        <c:lblOffset val="100"/>
        <c:noMultiLvlLbl val="0"/>
      </c:catAx>
      <c:valAx>
        <c:axId val="20179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Curvas de</a:t>
            </a:r>
            <a:r>
              <a:rPr lang="en-US" baseline="0"/>
              <a:t> Costos e Ingresos Totales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4243992136979"/>
          <c:y val="0.15403676522302348"/>
          <c:w val="0.86172638829485693"/>
          <c:h val="0.6210640291923526"/>
        </c:manualLayout>
      </c:layout>
      <c:lineChart>
        <c:grouping val="standard"/>
        <c:varyColors val="0"/>
        <c:ser>
          <c:idx val="3"/>
          <c:order val="0"/>
          <c:tx>
            <c:strRef>
              <c:f>Hoja2!$E$40</c:f>
              <c:strCache>
                <c:ptCount val="1"/>
                <c:pt idx="0">
                  <c:v>INGRESOS</c:v>
                </c:pt>
              </c:strCache>
            </c:strRef>
          </c:tx>
          <c:marker>
            <c:symbol val="none"/>
          </c:marker>
          <c:cat>
            <c:numRef>
              <c:f>Hoja2!$A$5:$A$14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Hoja2!$E$42:$E$51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Hoja2!$C$41</c:f>
              <c:strCache>
                <c:ptCount val="1"/>
                <c:pt idx="0">
                  <c:v>CFT</c:v>
                </c:pt>
              </c:strCache>
            </c:strRef>
          </c:tx>
          <c:marker>
            <c:symbol val="none"/>
          </c:marker>
          <c:val>
            <c:numRef>
              <c:f>Hoja2!$C$42:$C$51</c:f>
              <c:numCache>
                <c:formatCode>General</c:formatCode>
                <c:ptCount val="10"/>
                <c:pt idx="0">
                  <c:v>221600</c:v>
                </c:pt>
                <c:pt idx="1">
                  <c:v>221600</c:v>
                </c:pt>
                <c:pt idx="2">
                  <c:v>221600</c:v>
                </c:pt>
                <c:pt idx="3">
                  <c:v>221600</c:v>
                </c:pt>
                <c:pt idx="4">
                  <c:v>221600</c:v>
                </c:pt>
                <c:pt idx="5">
                  <c:v>221600</c:v>
                </c:pt>
                <c:pt idx="6">
                  <c:v>221600</c:v>
                </c:pt>
                <c:pt idx="7">
                  <c:v>221600</c:v>
                </c:pt>
                <c:pt idx="8">
                  <c:v>221600</c:v>
                </c:pt>
                <c:pt idx="9">
                  <c:v>221600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Hoja2!$D$41</c:f>
              <c:strCache>
                <c:ptCount val="1"/>
                <c:pt idx="0">
                  <c:v>CT = CVT + CFT</c:v>
                </c:pt>
              </c:strCache>
            </c:strRef>
          </c:tx>
          <c:marker>
            <c:symbol val="none"/>
          </c:marker>
          <c:val>
            <c:numRef>
              <c:f>Hoja2!$D$42:$D$51</c:f>
              <c:numCache>
                <c:formatCode>General</c:formatCode>
                <c:ptCount val="10"/>
                <c:pt idx="0">
                  <c:v>247800</c:v>
                </c:pt>
                <c:pt idx="1">
                  <c:v>274000</c:v>
                </c:pt>
                <c:pt idx="2">
                  <c:v>300200</c:v>
                </c:pt>
                <c:pt idx="3">
                  <c:v>326400</c:v>
                </c:pt>
                <c:pt idx="4">
                  <c:v>352600</c:v>
                </c:pt>
                <c:pt idx="5">
                  <c:v>378800</c:v>
                </c:pt>
                <c:pt idx="6">
                  <c:v>405000</c:v>
                </c:pt>
                <c:pt idx="7">
                  <c:v>431200</c:v>
                </c:pt>
                <c:pt idx="8">
                  <c:v>457400</c:v>
                </c:pt>
                <c:pt idx="9">
                  <c:v>483600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Hoja2!$B$41</c:f>
              <c:strCache>
                <c:ptCount val="1"/>
                <c:pt idx="0">
                  <c:v>CVT</c:v>
                </c:pt>
              </c:strCache>
            </c:strRef>
          </c:tx>
          <c:marker>
            <c:symbol val="none"/>
          </c:marker>
          <c:val>
            <c:numRef>
              <c:f>Hoja2!$B$42:$B$51</c:f>
              <c:numCache>
                <c:formatCode>General</c:formatCode>
                <c:ptCount val="10"/>
                <c:pt idx="0">
                  <c:v>26200</c:v>
                </c:pt>
                <c:pt idx="1">
                  <c:v>52400</c:v>
                </c:pt>
                <c:pt idx="2">
                  <c:v>78600</c:v>
                </c:pt>
                <c:pt idx="3">
                  <c:v>104800</c:v>
                </c:pt>
                <c:pt idx="4">
                  <c:v>131000</c:v>
                </c:pt>
                <c:pt idx="5">
                  <c:v>157200</c:v>
                </c:pt>
                <c:pt idx="6">
                  <c:v>183400</c:v>
                </c:pt>
                <c:pt idx="7">
                  <c:v>209600</c:v>
                </c:pt>
                <c:pt idx="8">
                  <c:v>235800</c:v>
                </c:pt>
                <c:pt idx="9">
                  <c:v>262000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4640"/>
        <c:axId val="201798144"/>
      </c:lineChart>
      <c:catAx>
        <c:axId val="1375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1798144"/>
        <c:crosses val="autoZero"/>
        <c:auto val="1"/>
        <c:lblAlgn val="ctr"/>
        <c:lblOffset val="100"/>
        <c:noMultiLvlLbl val="0"/>
      </c:catAx>
      <c:valAx>
        <c:axId val="20179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7584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50426</xdr:colOff>
      <xdr:row>14</xdr:row>
      <xdr:rowOff>62193</xdr:rowOff>
    </xdr:from>
    <xdr:to>
      <xdr:col>3</xdr:col>
      <xdr:colOff>793936</xdr:colOff>
      <xdr:row>32</xdr:row>
      <xdr:rowOff>138393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22411</xdr:rowOff>
    </xdr:from>
    <xdr:to>
      <xdr:col>3</xdr:col>
      <xdr:colOff>952500</xdr:colOff>
      <xdr:row>68</xdr:row>
      <xdr:rowOff>11206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3"/>
  <sheetViews>
    <sheetView topLeftCell="A82" zoomScaleNormal="100" workbookViewId="0">
      <selection activeCell="B95" sqref="B95"/>
    </sheetView>
  </sheetViews>
  <sheetFormatPr baseColWidth="10" defaultRowHeight="15" x14ac:dyDescent="0.25"/>
  <cols>
    <col min="2" max="2" width="39" customWidth="1"/>
    <col min="3" max="3" width="19.140625" customWidth="1"/>
    <col min="4" max="4" width="27.42578125" customWidth="1"/>
    <col min="7" max="7" width="16.140625" customWidth="1"/>
    <col min="9" max="9" width="27.85546875" customWidth="1"/>
    <col min="10" max="10" width="24.85546875" customWidth="1"/>
    <col min="11" max="11" width="22.5703125" customWidth="1"/>
  </cols>
  <sheetData>
    <row r="3" spans="2:11" x14ac:dyDescent="0.25">
      <c r="I3" s="4" t="s">
        <v>30</v>
      </c>
    </row>
    <row r="4" spans="2:11" ht="15.75" thickBot="1" x14ac:dyDescent="0.3">
      <c r="D4" s="6" t="s">
        <v>0</v>
      </c>
      <c r="E4" s="6" t="s">
        <v>1</v>
      </c>
      <c r="F4" t="s">
        <v>2</v>
      </c>
    </row>
    <row r="5" spans="2:11" ht="15.75" thickBot="1" x14ac:dyDescent="0.3">
      <c r="B5" s="1" t="s">
        <v>3</v>
      </c>
      <c r="D5" s="6"/>
      <c r="E5" s="6" t="s">
        <v>18</v>
      </c>
      <c r="F5" s="12">
        <v>32000</v>
      </c>
      <c r="I5" t="s">
        <v>19</v>
      </c>
    </row>
    <row r="6" spans="2:11" ht="15.75" thickBot="1" x14ac:dyDescent="0.3">
      <c r="B6" s="2" t="s">
        <v>4</v>
      </c>
      <c r="D6" s="6" t="s">
        <v>18</v>
      </c>
      <c r="E6" s="6"/>
      <c r="F6" s="13">
        <v>150000</v>
      </c>
    </row>
    <row r="7" spans="2:11" ht="15.75" thickBot="1" x14ac:dyDescent="0.3">
      <c r="B7" s="2" t="s">
        <v>5</v>
      </c>
      <c r="D7" s="6" t="s">
        <v>18</v>
      </c>
      <c r="E7" s="6"/>
      <c r="F7" s="13">
        <v>12000</v>
      </c>
      <c r="I7" s="9" t="s">
        <v>20</v>
      </c>
      <c r="J7" s="9" t="s">
        <v>19</v>
      </c>
      <c r="K7" s="9" t="s">
        <v>21</v>
      </c>
    </row>
    <row r="8" spans="2:11" ht="15.75" thickBot="1" x14ac:dyDescent="0.3">
      <c r="B8" s="2" t="s">
        <v>6</v>
      </c>
      <c r="D8" s="6" t="s">
        <v>18</v>
      </c>
      <c r="E8" s="6"/>
      <c r="F8" s="13">
        <v>3000</v>
      </c>
      <c r="I8" s="9">
        <f>J8/K8</f>
        <v>26200</v>
      </c>
      <c r="J8" s="10">
        <f>SUM(F5,F9,F11,F17,F19)</f>
        <v>262000</v>
      </c>
      <c r="K8" s="9">
        <v>10</v>
      </c>
    </row>
    <row r="9" spans="2:11" ht="15.75" thickBot="1" x14ac:dyDescent="0.3">
      <c r="B9" s="2" t="s">
        <v>7</v>
      </c>
      <c r="D9" s="6"/>
      <c r="E9" s="6" t="s">
        <v>18</v>
      </c>
      <c r="F9" s="13">
        <v>17000</v>
      </c>
      <c r="I9" s="11"/>
      <c r="J9" s="11"/>
      <c r="K9" s="11"/>
    </row>
    <row r="10" spans="2:11" ht="15.75" thickBot="1" x14ac:dyDescent="0.3">
      <c r="B10" s="2" t="s">
        <v>8</v>
      </c>
      <c r="D10" s="6" t="s">
        <v>18</v>
      </c>
      <c r="E10" s="6"/>
      <c r="F10" s="14">
        <v>600</v>
      </c>
      <c r="I10" s="11"/>
      <c r="J10" s="11"/>
      <c r="K10" s="11"/>
    </row>
    <row r="11" spans="2:11" ht="15.75" thickBot="1" x14ac:dyDescent="0.3">
      <c r="B11" s="2" t="s">
        <v>9</v>
      </c>
      <c r="D11" s="6"/>
      <c r="E11" s="6" t="s">
        <v>18</v>
      </c>
      <c r="F11" s="13">
        <v>26000</v>
      </c>
      <c r="I11" s="9" t="s">
        <v>22</v>
      </c>
      <c r="J11" s="9" t="s">
        <v>23</v>
      </c>
      <c r="K11" s="9" t="s">
        <v>24</v>
      </c>
    </row>
    <row r="12" spans="2:11" ht="15.75" thickBot="1" x14ac:dyDescent="0.3">
      <c r="B12" s="2" t="s">
        <v>10</v>
      </c>
      <c r="D12" s="6" t="s">
        <v>18</v>
      </c>
      <c r="E12" s="6"/>
      <c r="F12" s="13">
        <v>12000</v>
      </c>
      <c r="I12" s="9">
        <f>J12*K12</f>
        <v>1000000</v>
      </c>
      <c r="J12" s="9">
        <v>10</v>
      </c>
      <c r="K12" s="10">
        <v>100000</v>
      </c>
    </row>
    <row r="13" spans="2:11" ht="15.75" thickBot="1" x14ac:dyDescent="0.3">
      <c r="B13" s="2" t="s">
        <v>11</v>
      </c>
      <c r="D13" s="6" t="s">
        <v>18</v>
      </c>
      <c r="E13" s="6"/>
      <c r="F13" s="13">
        <v>7000</v>
      </c>
      <c r="I13" s="11"/>
      <c r="J13" s="11"/>
      <c r="K13" s="11"/>
    </row>
    <row r="14" spans="2:11" ht="15.75" thickBot="1" x14ac:dyDescent="0.3">
      <c r="B14" s="2" t="s">
        <v>12</v>
      </c>
      <c r="D14" s="6" t="s">
        <v>18</v>
      </c>
      <c r="E14" s="6"/>
      <c r="F14" s="13">
        <v>16000</v>
      </c>
      <c r="I14" s="9" t="s">
        <v>25</v>
      </c>
      <c r="J14" s="9" t="s">
        <v>26</v>
      </c>
      <c r="K14" s="9" t="s">
        <v>20</v>
      </c>
    </row>
    <row r="15" spans="2:11" ht="15.75" thickBot="1" x14ac:dyDescent="0.3">
      <c r="B15" s="2" t="s">
        <v>13</v>
      </c>
      <c r="D15" s="6" t="s">
        <v>18</v>
      </c>
      <c r="E15" s="6"/>
      <c r="F15" s="13">
        <v>6000</v>
      </c>
      <c r="I15" s="9">
        <f>J15*I8</f>
        <v>262000</v>
      </c>
      <c r="J15" s="9">
        <v>10</v>
      </c>
      <c r="K15" s="9">
        <v>26200</v>
      </c>
    </row>
    <row r="16" spans="2:11" ht="15.75" thickBot="1" x14ac:dyDescent="0.3">
      <c r="B16" s="2" t="s">
        <v>14</v>
      </c>
      <c r="D16" s="6" t="s">
        <v>18</v>
      </c>
      <c r="E16" s="6"/>
      <c r="F16" s="13">
        <v>3000</v>
      </c>
      <c r="I16" s="11"/>
      <c r="J16" s="11"/>
      <c r="K16" s="11"/>
    </row>
    <row r="17" spans="2:11" ht="15.75" thickBot="1" x14ac:dyDescent="0.3">
      <c r="B17" s="2" t="s">
        <v>15</v>
      </c>
      <c r="D17" s="6"/>
      <c r="E17" s="6" t="s">
        <v>18</v>
      </c>
      <c r="F17" s="13">
        <v>180000</v>
      </c>
      <c r="I17" s="11"/>
      <c r="J17" s="11"/>
      <c r="K17" s="11"/>
    </row>
    <row r="18" spans="2:11" ht="15.75" thickBot="1" x14ac:dyDescent="0.3">
      <c r="B18" s="2" t="s">
        <v>16</v>
      </c>
      <c r="D18" s="6" t="s">
        <v>18</v>
      </c>
      <c r="E18" s="6"/>
      <c r="F18" s="13">
        <v>12000</v>
      </c>
      <c r="I18" s="9" t="s">
        <v>27</v>
      </c>
      <c r="J18" s="9" t="s">
        <v>28</v>
      </c>
      <c r="K18" s="9" t="s">
        <v>29</v>
      </c>
    </row>
    <row r="19" spans="2:11" ht="15.75" thickBot="1" x14ac:dyDescent="0.3">
      <c r="B19" s="2" t="s">
        <v>17</v>
      </c>
      <c r="D19" s="6"/>
      <c r="E19" s="6" t="s">
        <v>18</v>
      </c>
      <c r="F19" s="13">
        <v>7000</v>
      </c>
      <c r="I19" s="10">
        <f>J26</f>
        <v>738000</v>
      </c>
      <c r="J19" s="10">
        <v>1000000</v>
      </c>
      <c r="K19" s="10">
        <v>262000</v>
      </c>
    </row>
    <row r="20" spans="2:11" x14ac:dyDescent="0.25">
      <c r="I20" s="11"/>
      <c r="J20" s="11"/>
      <c r="K20" s="11"/>
    </row>
    <row r="21" spans="2:11" x14ac:dyDescent="0.25">
      <c r="I21" s="9" t="s">
        <v>31</v>
      </c>
      <c r="J21" s="9" t="s">
        <v>32</v>
      </c>
      <c r="K21" s="9" t="s">
        <v>19</v>
      </c>
    </row>
    <row r="22" spans="2:11" x14ac:dyDescent="0.25">
      <c r="I22" s="9">
        <f>J22-K22</f>
        <v>221600</v>
      </c>
      <c r="J22" s="10">
        <f>SUM(F5:F19)</f>
        <v>483600</v>
      </c>
      <c r="K22" s="10">
        <f>SUM(F5,F9,F11,F17,F19)</f>
        <v>262000</v>
      </c>
    </row>
    <row r="25" spans="2:11" x14ac:dyDescent="0.25">
      <c r="I25" s="9" t="s">
        <v>33</v>
      </c>
      <c r="J25" s="9" t="s">
        <v>27</v>
      </c>
      <c r="K25" s="9" t="s">
        <v>34</v>
      </c>
    </row>
    <row r="26" spans="2:11" x14ac:dyDescent="0.25">
      <c r="B26" s="4" t="s">
        <v>37</v>
      </c>
      <c r="I26" s="10">
        <f>J26-K26</f>
        <v>516400</v>
      </c>
      <c r="J26" s="10">
        <f>J19-K19</f>
        <v>738000</v>
      </c>
      <c r="K26" s="10">
        <v>221600</v>
      </c>
    </row>
    <row r="29" spans="2:11" x14ac:dyDescent="0.25">
      <c r="B29" s="9" t="s">
        <v>35</v>
      </c>
      <c r="C29" s="9" t="s">
        <v>32</v>
      </c>
      <c r="D29" s="9" t="s">
        <v>21</v>
      </c>
    </row>
    <row r="30" spans="2:11" x14ac:dyDescent="0.25">
      <c r="B30" s="9">
        <f>C30/D30</f>
        <v>48360</v>
      </c>
      <c r="C30" s="10">
        <f>SUM(F5:F19)</f>
        <v>483600</v>
      </c>
      <c r="D30" s="9">
        <v>10</v>
      </c>
    </row>
    <row r="33" spans="2:4" x14ac:dyDescent="0.25">
      <c r="B33" s="9" t="s">
        <v>22</v>
      </c>
      <c r="C33" s="9" t="s">
        <v>23</v>
      </c>
      <c r="D33" s="9" t="s">
        <v>24</v>
      </c>
    </row>
    <row r="34" spans="2:4" x14ac:dyDescent="0.25">
      <c r="B34" s="9">
        <f>C34*D34</f>
        <v>1000000</v>
      </c>
      <c r="C34" s="9">
        <v>10</v>
      </c>
      <c r="D34" s="10">
        <v>100000</v>
      </c>
    </row>
    <row r="37" spans="2:4" x14ac:dyDescent="0.25">
      <c r="B37" s="9" t="s">
        <v>25</v>
      </c>
      <c r="C37" s="9" t="s">
        <v>26</v>
      </c>
      <c r="D37" s="9" t="s">
        <v>20</v>
      </c>
    </row>
    <row r="38" spans="2:4" x14ac:dyDescent="0.25">
      <c r="B38" s="9">
        <f>C38*D38</f>
        <v>483600</v>
      </c>
      <c r="C38" s="9">
        <v>10</v>
      </c>
      <c r="D38" s="10">
        <v>48360</v>
      </c>
    </row>
    <row r="41" spans="2:4" x14ac:dyDescent="0.25">
      <c r="B41" s="9" t="s">
        <v>33</v>
      </c>
      <c r="C41" s="9" t="s">
        <v>22</v>
      </c>
      <c r="D41" s="9" t="s">
        <v>36</v>
      </c>
    </row>
    <row r="42" spans="2:4" x14ac:dyDescent="0.25">
      <c r="B42" s="9">
        <f>C42-D42</f>
        <v>516400</v>
      </c>
      <c r="C42" s="10">
        <v>1000000</v>
      </c>
      <c r="D42" s="10">
        <v>483600</v>
      </c>
    </row>
    <row r="44" spans="2:4" x14ac:dyDescent="0.25">
      <c r="B44" s="15"/>
      <c r="C44" s="15"/>
      <c r="D44" s="15"/>
    </row>
    <row r="45" spans="2:4" x14ac:dyDescent="0.25">
      <c r="B45" s="16"/>
      <c r="C45" s="16"/>
      <c r="D45" s="16"/>
    </row>
    <row r="48" spans="2:4" x14ac:dyDescent="0.25">
      <c r="B48" s="15"/>
      <c r="C48" s="15"/>
      <c r="D48" s="15"/>
    </row>
    <row r="49" spans="2:9" x14ac:dyDescent="0.25">
      <c r="B49" s="15"/>
      <c r="C49" s="16"/>
      <c r="D49" s="16"/>
    </row>
    <row r="50" spans="2:9" x14ac:dyDescent="0.25">
      <c r="B50" s="5"/>
      <c r="C50" s="5"/>
      <c r="D50" s="5"/>
    </row>
    <row r="52" spans="2:9" x14ac:dyDescent="0.25">
      <c r="B52" s="15"/>
      <c r="C52" s="15"/>
      <c r="D52" s="15"/>
    </row>
    <row r="53" spans="2:9" x14ac:dyDescent="0.25">
      <c r="B53" s="15"/>
      <c r="C53" s="16"/>
      <c r="D53" s="16"/>
    </row>
    <row r="62" spans="2:9" x14ac:dyDescent="0.25">
      <c r="B62" s="4" t="s">
        <v>40</v>
      </c>
      <c r="I62" s="4" t="s">
        <v>40</v>
      </c>
    </row>
    <row r="63" spans="2:9" x14ac:dyDescent="0.25">
      <c r="B63" t="s">
        <v>30</v>
      </c>
      <c r="I63" t="s">
        <v>37</v>
      </c>
    </row>
    <row r="65" spans="2:11" x14ac:dyDescent="0.25">
      <c r="B65" t="s">
        <v>19</v>
      </c>
    </row>
    <row r="66" spans="2:11" x14ac:dyDescent="0.25">
      <c r="I66" s="9" t="s">
        <v>35</v>
      </c>
      <c r="J66" s="9" t="s">
        <v>32</v>
      </c>
      <c r="K66" s="9" t="s">
        <v>21</v>
      </c>
    </row>
    <row r="67" spans="2:11" x14ac:dyDescent="0.25">
      <c r="B67" s="7" t="s">
        <v>20</v>
      </c>
      <c r="C67" s="7" t="s">
        <v>19</v>
      </c>
      <c r="D67" s="7" t="s">
        <v>21</v>
      </c>
      <c r="I67" s="9">
        <f>J67/K67</f>
        <v>96720</v>
      </c>
      <c r="J67" s="10">
        <f>SUM(F5:F19)</f>
        <v>483600</v>
      </c>
      <c r="K67" s="9">
        <v>5</v>
      </c>
    </row>
    <row r="68" spans="2:11" x14ac:dyDescent="0.25">
      <c r="B68" s="7">
        <f>C68/D68</f>
        <v>52400</v>
      </c>
      <c r="C68" s="8">
        <f>SUM(F5,F9,F11,F17,F19)</f>
        <v>262000</v>
      </c>
      <c r="D68" s="7">
        <v>5</v>
      </c>
    </row>
    <row r="70" spans="2:11" x14ac:dyDescent="0.25">
      <c r="I70" s="9" t="s">
        <v>22</v>
      </c>
      <c r="J70" s="9" t="s">
        <v>23</v>
      </c>
      <c r="K70" s="9" t="s">
        <v>24</v>
      </c>
    </row>
    <row r="71" spans="2:11" x14ac:dyDescent="0.25">
      <c r="B71" s="7" t="s">
        <v>22</v>
      </c>
      <c r="C71" s="7" t="s">
        <v>23</v>
      </c>
      <c r="D71" s="7" t="s">
        <v>24</v>
      </c>
      <c r="I71" s="9">
        <f>J71*K71</f>
        <v>500000</v>
      </c>
      <c r="J71" s="9">
        <v>5</v>
      </c>
      <c r="K71" s="10">
        <v>100000</v>
      </c>
    </row>
    <row r="72" spans="2:11" x14ac:dyDescent="0.25">
      <c r="B72" s="7">
        <f>C72*D72</f>
        <v>500000</v>
      </c>
      <c r="C72" s="7">
        <v>5</v>
      </c>
      <c r="D72" s="8">
        <v>100000</v>
      </c>
    </row>
    <row r="74" spans="2:11" x14ac:dyDescent="0.25">
      <c r="B74" s="7" t="s">
        <v>25</v>
      </c>
      <c r="C74" s="7" t="s">
        <v>26</v>
      </c>
      <c r="D74" s="7" t="s">
        <v>20</v>
      </c>
      <c r="I74" s="9" t="s">
        <v>25</v>
      </c>
      <c r="J74" s="9" t="s">
        <v>26</v>
      </c>
      <c r="K74" s="9" t="s">
        <v>20</v>
      </c>
    </row>
    <row r="75" spans="2:11" x14ac:dyDescent="0.25">
      <c r="B75" s="7">
        <f>C75*D75</f>
        <v>262000</v>
      </c>
      <c r="C75" s="7">
        <v>5</v>
      </c>
      <c r="D75" s="8">
        <v>52400</v>
      </c>
      <c r="I75" s="9">
        <f>J75*K75</f>
        <v>483600</v>
      </c>
      <c r="J75" s="9">
        <v>5</v>
      </c>
      <c r="K75" s="10">
        <v>96720</v>
      </c>
    </row>
    <row r="78" spans="2:11" x14ac:dyDescent="0.25">
      <c r="B78" s="9" t="s">
        <v>27</v>
      </c>
      <c r="C78" s="9" t="s">
        <v>28</v>
      </c>
      <c r="D78" s="9" t="s">
        <v>29</v>
      </c>
      <c r="I78" s="9" t="s">
        <v>33</v>
      </c>
      <c r="J78" s="9" t="s">
        <v>22</v>
      </c>
      <c r="K78" s="9" t="s">
        <v>36</v>
      </c>
    </row>
    <row r="79" spans="2:11" x14ac:dyDescent="0.25">
      <c r="B79" s="10">
        <f>C79-D79</f>
        <v>238000</v>
      </c>
      <c r="C79" s="10">
        <v>500000</v>
      </c>
      <c r="D79" s="10">
        <v>262000</v>
      </c>
      <c r="I79" s="10">
        <f>J79-K79</f>
        <v>16400</v>
      </c>
      <c r="J79" s="10">
        <v>500000</v>
      </c>
      <c r="K79" s="10">
        <v>483600</v>
      </c>
    </row>
    <row r="81" spans="2:11" x14ac:dyDescent="0.25">
      <c r="B81" s="9" t="s">
        <v>31</v>
      </c>
      <c r="C81" s="9" t="s">
        <v>32</v>
      </c>
      <c r="D81" s="9" t="s">
        <v>19</v>
      </c>
    </row>
    <row r="82" spans="2:11" x14ac:dyDescent="0.25">
      <c r="B82" s="9">
        <f>C82-D82</f>
        <v>221600</v>
      </c>
      <c r="C82" s="10">
        <f>SUM(F5:F19)</f>
        <v>483600</v>
      </c>
      <c r="D82" s="10">
        <f>SUM(F5,F9,F11,F17,F19)</f>
        <v>262000</v>
      </c>
      <c r="I82" s="3"/>
      <c r="J82" s="3"/>
      <c r="K82" s="3"/>
    </row>
    <row r="85" spans="2:11" x14ac:dyDescent="0.25">
      <c r="B85" s="9" t="s">
        <v>33</v>
      </c>
      <c r="C85" s="9" t="s">
        <v>27</v>
      </c>
      <c r="D85" s="9" t="s">
        <v>34</v>
      </c>
    </row>
    <row r="86" spans="2:11" x14ac:dyDescent="0.25">
      <c r="B86" s="10">
        <f>C86-D86</f>
        <v>16400</v>
      </c>
      <c r="C86" s="10">
        <v>238000</v>
      </c>
      <c r="D86" s="10">
        <v>221600</v>
      </c>
    </row>
    <row r="88" spans="2:11" x14ac:dyDescent="0.25">
      <c r="J88" s="3"/>
      <c r="K88" s="3"/>
    </row>
    <row r="92" spans="2:11" x14ac:dyDescent="0.25">
      <c r="B92" s="4" t="s">
        <v>43</v>
      </c>
    </row>
    <row r="93" spans="2:11" x14ac:dyDescent="0.25">
      <c r="C93" s="3"/>
      <c r="D93" s="3"/>
      <c r="E93" s="3"/>
    </row>
    <row r="94" spans="2:11" x14ac:dyDescent="0.25">
      <c r="B94" s="9" t="s">
        <v>42</v>
      </c>
      <c r="C94" s="9" t="s">
        <v>41</v>
      </c>
      <c r="D94" s="9" t="s">
        <v>20</v>
      </c>
      <c r="E94" s="17"/>
      <c r="G94" s="9" t="s">
        <v>42</v>
      </c>
      <c r="H94" s="9" t="s">
        <v>41</v>
      </c>
      <c r="I94" s="9" t="s">
        <v>20</v>
      </c>
    </row>
    <row r="95" spans="2:11" x14ac:dyDescent="0.25">
      <c r="B95" s="9">
        <f>C95-D95</f>
        <v>73800</v>
      </c>
      <c r="C95" s="9">
        <v>100000</v>
      </c>
      <c r="D95" s="9">
        <v>26200</v>
      </c>
      <c r="E95">
        <v>10</v>
      </c>
      <c r="G95" s="9">
        <f>H95-I95</f>
        <v>47600</v>
      </c>
      <c r="H95" s="9">
        <v>100000</v>
      </c>
      <c r="I95" s="9">
        <v>52400</v>
      </c>
      <c r="J95" s="18">
        <v>5</v>
      </c>
    </row>
    <row r="97" spans="2:9" x14ac:dyDescent="0.25">
      <c r="B97" s="6"/>
      <c r="C97" s="6"/>
      <c r="D97" s="6"/>
      <c r="G97" s="6"/>
      <c r="H97" s="6"/>
      <c r="I97" s="6"/>
    </row>
    <row r="98" spans="2:9" x14ac:dyDescent="0.25">
      <c r="B98" s="9" t="s">
        <v>38</v>
      </c>
      <c r="C98" s="9" t="s">
        <v>39</v>
      </c>
      <c r="D98" s="9" t="s">
        <v>42</v>
      </c>
      <c r="G98" s="9" t="s">
        <v>38</v>
      </c>
      <c r="H98" s="9" t="s">
        <v>39</v>
      </c>
      <c r="I98" s="9" t="s">
        <v>42</v>
      </c>
    </row>
    <row r="99" spans="2:9" x14ac:dyDescent="0.25">
      <c r="B99" s="43">
        <f>C99/D99</f>
        <v>3.0027100271002709</v>
      </c>
      <c r="C99" s="10">
        <f>SUM(F6,F7,F8,F10,F12,F13,F14,F15,F16,F18)</f>
        <v>221600</v>
      </c>
      <c r="D99" s="10">
        <f>C95-D95</f>
        <v>73800</v>
      </c>
      <c r="G99" s="42">
        <f>H99/I99</f>
        <v>4.6554621848739499</v>
      </c>
      <c r="H99" s="10">
        <v>221600</v>
      </c>
      <c r="I99" s="10">
        <f>H95-I95</f>
        <v>47600</v>
      </c>
    </row>
    <row r="100" spans="2:9" x14ac:dyDescent="0.25">
      <c r="B100" s="11"/>
      <c r="C100" s="11"/>
      <c r="D100" s="11"/>
      <c r="G100" s="11"/>
      <c r="H100" s="11"/>
      <c r="I100" s="11"/>
    </row>
    <row r="101" spans="2:9" x14ac:dyDescent="0.25">
      <c r="B101" s="11"/>
      <c r="C101" s="11"/>
      <c r="D101" s="11"/>
      <c r="G101" s="11"/>
      <c r="H101" s="11"/>
      <c r="I101" s="11"/>
    </row>
    <row r="102" spans="2:9" x14ac:dyDescent="0.25">
      <c r="B102" s="9" t="s">
        <v>36</v>
      </c>
      <c r="C102" s="9" t="s">
        <v>38</v>
      </c>
      <c r="D102" s="9" t="s">
        <v>32</v>
      </c>
      <c r="G102" s="9" t="s">
        <v>36</v>
      </c>
      <c r="H102" s="9" t="s">
        <v>38</v>
      </c>
      <c r="I102" s="9" t="s">
        <v>32</v>
      </c>
    </row>
    <row r="103" spans="2:9" x14ac:dyDescent="0.25">
      <c r="B103" s="9">
        <f>C103*D103</f>
        <v>32884800</v>
      </c>
      <c r="C103" s="9">
        <v>68</v>
      </c>
      <c r="D103" s="10">
        <f>SUM(F5:F19)</f>
        <v>483600</v>
      </c>
      <c r="G103" s="9">
        <f>H103*I103</f>
        <v>26398280</v>
      </c>
      <c r="H103" s="9">
        <v>68</v>
      </c>
      <c r="I103" s="10">
        <f>SUM(K5:K19)</f>
        <v>388210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tabSelected="1" topLeftCell="A40" zoomScale="85" zoomScaleNormal="85" workbookViewId="0">
      <selection activeCell="G43" sqref="G43"/>
    </sheetView>
  </sheetViews>
  <sheetFormatPr baseColWidth="10" defaultRowHeight="15" x14ac:dyDescent="0.25"/>
  <cols>
    <col min="1" max="1" width="18.28515625" bestFit="1" customWidth="1"/>
    <col min="2" max="2" width="21.7109375" bestFit="1" customWidth="1"/>
    <col min="3" max="3" width="17.42578125" customWidth="1"/>
    <col min="4" max="4" width="15.28515625" customWidth="1"/>
    <col min="5" max="5" width="30.140625" customWidth="1"/>
    <col min="6" max="6" width="12.7109375" bestFit="1" customWidth="1"/>
    <col min="7" max="7" width="9.5703125" customWidth="1"/>
    <col min="8" max="9" width="26.140625" bestFit="1" customWidth="1"/>
    <col min="10" max="10" width="23.140625" bestFit="1" customWidth="1"/>
  </cols>
  <sheetData>
    <row r="2" spans="1:10" ht="15.75" thickBot="1" x14ac:dyDescent="0.3">
      <c r="H2" s="4" t="s">
        <v>40</v>
      </c>
    </row>
    <row r="3" spans="1:10" x14ac:dyDescent="0.25">
      <c r="A3" s="19"/>
      <c r="B3" s="28" t="s">
        <v>46</v>
      </c>
      <c r="C3" s="20"/>
      <c r="D3" s="29"/>
      <c r="E3" s="30" t="s">
        <v>47</v>
      </c>
      <c r="F3" s="39" t="s">
        <v>49</v>
      </c>
      <c r="H3" t="s">
        <v>30</v>
      </c>
    </row>
    <row r="4" spans="1:10" ht="15.75" thickBot="1" x14ac:dyDescent="0.3">
      <c r="A4" s="34" t="s">
        <v>45</v>
      </c>
      <c r="B4" s="35" t="s">
        <v>19</v>
      </c>
      <c r="C4" s="36" t="s">
        <v>39</v>
      </c>
      <c r="D4" s="37" t="s">
        <v>44</v>
      </c>
      <c r="E4" s="38" t="s">
        <v>48</v>
      </c>
      <c r="F4" s="40"/>
    </row>
    <row r="5" spans="1:10" ht="15.75" thickTop="1" x14ac:dyDescent="0.25">
      <c r="A5" s="21">
        <v>1</v>
      </c>
      <c r="B5" s="26">
        <f>+$H$8*A5</f>
        <v>52400</v>
      </c>
      <c r="C5" s="25">
        <f>+$H$22</f>
        <v>221600</v>
      </c>
      <c r="D5" s="27">
        <f>+B5+C5</f>
        <v>274000</v>
      </c>
      <c r="E5" s="22">
        <f>100000*A5</f>
        <v>100000</v>
      </c>
      <c r="F5" s="40">
        <f>+E5-D5</f>
        <v>-174000</v>
      </c>
      <c r="H5" t="s">
        <v>19</v>
      </c>
    </row>
    <row r="6" spans="1:10" x14ac:dyDescent="0.25">
      <c r="A6" s="21">
        <f>+A5+1</f>
        <v>2</v>
      </c>
      <c r="B6" s="26">
        <f>+$H$8*A6</f>
        <v>104800</v>
      </c>
      <c r="C6" s="25">
        <f>+$H$22</f>
        <v>221600</v>
      </c>
      <c r="D6" s="27">
        <f t="shared" ref="D6:D14" si="0">+B6+C6</f>
        <v>326400</v>
      </c>
      <c r="E6" s="22">
        <f>100000*A6</f>
        <v>200000</v>
      </c>
      <c r="F6" s="40">
        <f>+E6-D6</f>
        <v>-126400</v>
      </c>
    </row>
    <row r="7" spans="1:10" x14ac:dyDescent="0.25">
      <c r="A7" s="21">
        <f t="shared" ref="A7:A15" si="1">+A6+1</f>
        <v>3</v>
      </c>
      <c r="B7" s="26">
        <f>+$H$8*A7</f>
        <v>157200</v>
      </c>
      <c r="C7" s="25">
        <f>+$H$22</f>
        <v>221600</v>
      </c>
      <c r="D7" s="27">
        <f t="shared" si="0"/>
        <v>378800</v>
      </c>
      <c r="E7" s="22">
        <f>100000*A7</f>
        <v>300000</v>
      </c>
      <c r="F7" s="40">
        <f>+E7-D7</f>
        <v>-78800</v>
      </c>
      <c r="H7" s="7" t="s">
        <v>20</v>
      </c>
      <c r="I7" s="7" t="s">
        <v>19</v>
      </c>
      <c r="J7" s="7" t="s">
        <v>21</v>
      </c>
    </row>
    <row r="8" spans="1:10" x14ac:dyDescent="0.25">
      <c r="A8" s="44">
        <f t="shared" si="1"/>
        <v>4</v>
      </c>
      <c r="B8" s="45">
        <f>+$H$8*A8</f>
        <v>209600</v>
      </c>
      <c r="C8" s="46">
        <f>+$H$22</f>
        <v>221600</v>
      </c>
      <c r="D8" s="47">
        <f t="shared" si="0"/>
        <v>431200</v>
      </c>
      <c r="E8" s="48">
        <f>100000*A8</f>
        <v>400000</v>
      </c>
      <c r="F8" s="49">
        <f>+E8-D8</f>
        <v>-31200</v>
      </c>
      <c r="H8" s="7">
        <v>52400</v>
      </c>
      <c r="I8" s="8">
        <v>262000</v>
      </c>
      <c r="J8" s="7">
        <v>5</v>
      </c>
    </row>
    <row r="9" spans="1:10" x14ac:dyDescent="0.25">
      <c r="A9" s="44">
        <f t="shared" si="1"/>
        <v>5</v>
      </c>
      <c r="B9" s="45">
        <f>+$H$8*A9</f>
        <v>262000</v>
      </c>
      <c r="C9" s="46">
        <f>+$H$22</f>
        <v>221600</v>
      </c>
      <c r="D9" s="47">
        <f t="shared" si="0"/>
        <v>483600</v>
      </c>
      <c r="E9" s="48">
        <f>100000*A9</f>
        <v>500000</v>
      </c>
      <c r="F9" s="49">
        <f>+E9-D9</f>
        <v>16400</v>
      </c>
    </row>
    <row r="10" spans="1:10" x14ac:dyDescent="0.25">
      <c r="A10" s="21">
        <f t="shared" si="1"/>
        <v>6</v>
      </c>
      <c r="B10" s="26">
        <f t="shared" ref="B10:B14" si="2">+$H$8*A10</f>
        <v>314400</v>
      </c>
      <c r="C10" s="25">
        <f>+$H$22</f>
        <v>221600</v>
      </c>
      <c r="D10" s="27">
        <f t="shared" si="0"/>
        <v>536000</v>
      </c>
      <c r="E10" s="22">
        <f>100000*A10</f>
        <v>600000</v>
      </c>
      <c r="F10" s="40">
        <f>+E10-D10</f>
        <v>64000</v>
      </c>
    </row>
    <row r="11" spans="1:10" x14ac:dyDescent="0.25">
      <c r="A11" s="21">
        <f t="shared" si="1"/>
        <v>7</v>
      </c>
      <c r="B11" s="26">
        <f t="shared" si="2"/>
        <v>366800</v>
      </c>
      <c r="C11" s="25">
        <f>+$H$22</f>
        <v>221600</v>
      </c>
      <c r="D11" s="27">
        <f t="shared" si="0"/>
        <v>588400</v>
      </c>
      <c r="E11" s="22">
        <f>100000*A11</f>
        <v>700000</v>
      </c>
      <c r="F11" s="40">
        <f>+E11-D11</f>
        <v>111600</v>
      </c>
      <c r="H11" s="7" t="s">
        <v>22</v>
      </c>
      <c r="I11" s="7" t="s">
        <v>23</v>
      </c>
      <c r="J11" s="7" t="s">
        <v>24</v>
      </c>
    </row>
    <row r="12" spans="1:10" x14ac:dyDescent="0.25">
      <c r="A12" s="21">
        <f t="shared" si="1"/>
        <v>8</v>
      </c>
      <c r="B12" s="26">
        <f t="shared" si="2"/>
        <v>419200</v>
      </c>
      <c r="C12" s="25">
        <f>+$H$22</f>
        <v>221600</v>
      </c>
      <c r="D12" s="27">
        <f t="shared" si="0"/>
        <v>640800</v>
      </c>
      <c r="E12" s="22">
        <f>100000*A12</f>
        <v>800000</v>
      </c>
      <c r="F12" s="40">
        <f>+E12-D12</f>
        <v>159200</v>
      </c>
      <c r="H12" s="7">
        <v>500000</v>
      </c>
      <c r="I12" s="7">
        <v>5</v>
      </c>
      <c r="J12" s="8">
        <v>100000</v>
      </c>
    </row>
    <row r="13" spans="1:10" x14ac:dyDescent="0.25">
      <c r="A13" s="21">
        <f t="shared" si="1"/>
        <v>9</v>
      </c>
      <c r="B13" s="26">
        <f t="shared" si="2"/>
        <v>471600</v>
      </c>
      <c r="C13" s="25">
        <f>+$H$22</f>
        <v>221600</v>
      </c>
      <c r="D13" s="27">
        <f t="shared" si="0"/>
        <v>693200</v>
      </c>
      <c r="E13" s="22">
        <f>100000*A13</f>
        <v>900000</v>
      </c>
      <c r="F13" s="40">
        <f>+E13-D13</f>
        <v>206800</v>
      </c>
    </row>
    <row r="14" spans="1:10" ht="15.75" thickBot="1" x14ac:dyDescent="0.3">
      <c r="A14" s="23">
        <f t="shared" si="1"/>
        <v>10</v>
      </c>
      <c r="B14" s="31">
        <f t="shared" si="2"/>
        <v>524000</v>
      </c>
      <c r="C14" s="32">
        <f>+$H$22</f>
        <v>221600</v>
      </c>
      <c r="D14" s="33">
        <f t="shared" si="0"/>
        <v>745600</v>
      </c>
      <c r="E14" s="24">
        <f>100000*A14</f>
        <v>1000000</v>
      </c>
      <c r="F14" s="41">
        <f>+E14-D14</f>
        <v>254400</v>
      </c>
      <c r="H14" s="7" t="s">
        <v>25</v>
      </c>
      <c r="I14" s="7" t="s">
        <v>26</v>
      </c>
      <c r="J14" s="7" t="s">
        <v>20</v>
      </c>
    </row>
    <row r="15" spans="1:10" x14ac:dyDescent="0.25">
      <c r="H15" s="7">
        <v>262000</v>
      </c>
      <c r="I15" s="7">
        <v>5</v>
      </c>
      <c r="J15" s="8">
        <v>52400</v>
      </c>
    </row>
    <row r="17" spans="5:10" ht="15.75" thickBot="1" x14ac:dyDescent="0.3"/>
    <row r="18" spans="5:10" ht="17.25" customHeight="1" x14ac:dyDescent="0.25">
      <c r="E18" s="50" t="s">
        <v>43</v>
      </c>
      <c r="F18" s="51"/>
      <c r="H18" s="9" t="s">
        <v>27</v>
      </c>
      <c r="I18" s="9" t="s">
        <v>28</v>
      </c>
      <c r="J18" s="9" t="s">
        <v>29</v>
      </c>
    </row>
    <row r="19" spans="5:10" ht="50.25" customHeight="1" x14ac:dyDescent="0.25">
      <c r="E19" s="55" t="s">
        <v>51</v>
      </c>
      <c r="F19" s="22">
        <f>100000-52400</f>
        <v>47600</v>
      </c>
      <c r="H19" s="10">
        <v>238000</v>
      </c>
      <c r="I19" s="10">
        <v>500000</v>
      </c>
      <c r="J19" s="10">
        <v>262000</v>
      </c>
    </row>
    <row r="20" spans="5:10" x14ac:dyDescent="0.25">
      <c r="E20" s="21" t="s">
        <v>39</v>
      </c>
      <c r="F20" s="22">
        <v>221600</v>
      </c>
    </row>
    <row r="21" spans="5:10" ht="15.75" thickBot="1" x14ac:dyDescent="0.3">
      <c r="E21" s="52" t="s">
        <v>50</v>
      </c>
      <c r="F21" s="53">
        <f>+F20/F19</f>
        <v>4.6554621848739499</v>
      </c>
      <c r="H21" s="9" t="s">
        <v>31</v>
      </c>
      <c r="I21" s="9" t="s">
        <v>32</v>
      </c>
      <c r="J21" s="9" t="s">
        <v>19</v>
      </c>
    </row>
    <row r="22" spans="5:10" x14ac:dyDescent="0.25">
      <c r="H22" s="9">
        <v>221600</v>
      </c>
      <c r="I22" s="10">
        <v>483600</v>
      </c>
      <c r="J22" s="10">
        <v>262000</v>
      </c>
    </row>
    <row r="25" spans="5:10" x14ac:dyDescent="0.25">
      <c r="H25" s="9" t="s">
        <v>33</v>
      </c>
      <c r="I25" s="9" t="s">
        <v>27</v>
      </c>
      <c r="J25" s="9" t="s">
        <v>34</v>
      </c>
    </row>
    <row r="26" spans="5:10" x14ac:dyDescent="0.25">
      <c r="H26" s="10">
        <v>16400</v>
      </c>
      <c r="I26" s="10">
        <v>238000</v>
      </c>
      <c r="J26" s="10">
        <v>221600</v>
      </c>
    </row>
    <row r="35" spans="1:10" ht="13.5" customHeight="1" x14ac:dyDescent="0.25"/>
    <row r="36" spans="1:10" ht="14.25" customHeight="1" x14ac:dyDescent="0.25"/>
    <row r="37" spans="1:10" ht="14.25" customHeight="1" x14ac:dyDescent="0.25">
      <c r="H37" s="4" t="s">
        <v>30</v>
      </c>
    </row>
    <row r="39" spans="1:10" ht="15.75" thickBot="1" x14ac:dyDescent="0.3">
      <c r="H39" t="s">
        <v>19</v>
      </c>
    </row>
    <row r="40" spans="1:10" x14ac:dyDescent="0.25">
      <c r="A40" s="19"/>
      <c r="B40" s="28" t="s">
        <v>46</v>
      </c>
      <c r="C40" s="20"/>
      <c r="D40" s="29"/>
      <c r="E40" s="30" t="s">
        <v>47</v>
      </c>
      <c r="F40" s="39" t="s">
        <v>49</v>
      </c>
    </row>
    <row r="41" spans="1:10" ht="15.75" thickBot="1" x14ac:dyDescent="0.3">
      <c r="A41" s="34" t="s">
        <v>45</v>
      </c>
      <c r="B41" s="35" t="s">
        <v>19</v>
      </c>
      <c r="C41" s="36" t="s">
        <v>39</v>
      </c>
      <c r="D41" s="37" t="s">
        <v>44</v>
      </c>
      <c r="E41" s="38" t="s">
        <v>48</v>
      </c>
      <c r="F41" s="40"/>
      <c r="H41" s="9" t="s">
        <v>20</v>
      </c>
      <c r="I41" s="9" t="s">
        <v>19</v>
      </c>
      <c r="J41" s="9" t="s">
        <v>21</v>
      </c>
    </row>
    <row r="42" spans="1:10" ht="15.75" thickTop="1" x14ac:dyDescent="0.25">
      <c r="A42" s="21">
        <v>1</v>
      </c>
      <c r="B42" s="26">
        <f>+$H$42*A42</f>
        <v>26200</v>
      </c>
      <c r="C42" s="25">
        <f>+$H$56</f>
        <v>221600</v>
      </c>
      <c r="D42" s="27">
        <f>+B42+C42</f>
        <v>247800</v>
      </c>
      <c r="E42" s="22">
        <f>100000*A42</f>
        <v>100000</v>
      </c>
      <c r="F42" s="40">
        <f>+E42-D42</f>
        <v>-147800</v>
      </c>
      <c r="H42" s="9">
        <v>26200</v>
      </c>
      <c r="I42" s="10">
        <v>262000</v>
      </c>
      <c r="J42" s="9">
        <v>10</v>
      </c>
    </row>
    <row r="43" spans="1:10" x14ac:dyDescent="0.25">
      <c r="A43" s="21">
        <f>+A42+1</f>
        <v>2</v>
      </c>
      <c r="B43" s="26">
        <f t="shared" ref="B43:B51" si="3">+$H$42*A43</f>
        <v>52400</v>
      </c>
      <c r="C43" s="25">
        <f>+$H$56</f>
        <v>221600</v>
      </c>
      <c r="D43" s="27">
        <f t="shared" ref="D43:D51" si="4">+B43+C43</f>
        <v>274000</v>
      </c>
      <c r="E43" s="22">
        <f t="shared" ref="E43:E51" si="5">100000*A43</f>
        <v>200000</v>
      </c>
      <c r="F43" s="40">
        <f>+E43-D43</f>
        <v>-74000</v>
      </c>
      <c r="H43" s="11"/>
      <c r="I43" s="11"/>
      <c r="J43" s="11"/>
    </row>
    <row r="44" spans="1:10" x14ac:dyDescent="0.25">
      <c r="A44" s="44">
        <f t="shared" ref="A44:A51" si="6">+A43+1</f>
        <v>3</v>
      </c>
      <c r="B44" s="45">
        <f t="shared" si="3"/>
        <v>78600</v>
      </c>
      <c r="C44" s="46">
        <f>+$H$56</f>
        <v>221600</v>
      </c>
      <c r="D44" s="47">
        <f t="shared" si="4"/>
        <v>300200</v>
      </c>
      <c r="E44" s="48">
        <f t="shared" si="5"/>
        <v>300000</v>
      </c>
      <c r="F44" s="49">
        <f>+E44-D44</f>
        <v>-200</v>
      </c>
      <c r="H44" s="11"/>
      <c r="I44" s="11"/>
      <c r="J44" s="11"/>
    </row>
    <row r="45" spans="1:10" x14ac:dyDescent="0.25">
      <c r="A45" s="44">
        <f t="shared" si="6"/>
        <v>4</v>
      </c>
      <c r="B45" s="45">
        <f t="shared" si="3"/>
        <v>104800</v>
      </c>
      <c r="C45" s="46">
        <f>+$H$56</f>
        <v>221600</v>
      </c>
      <c r="D45" s="47">
        <f t="shared" si="4"/>
        <v>326400</v>
      </c>
      <c r="E45" s="48">
        <f t="shared" si="5"/>
        <v>400000</v>
      </c>
      <c r="F45" s="49">
        <f>+E45-D45</f>
        <v>73600</v>
      </c>
      <c r="H45" s="9" t="s">
        <v>22</v>
      </c>
      <c r="I45" s="9" t="s">
        <v>23</v>
      </c>
      <c r="J45" s="9" t="s">
        <v>24</v>
      </c>
    </row>
    <row r="46" spans="1:10" x14ac:dyDescent="0.25">
      <c r="A46" s="21">
        <f t="shared" si="6"/>
        <v>5</v>
      </c>
      <c r="B46" s="26">
        <f t="shared" si="3"/>
        <v>131000</v>
      </c>
      <c r="C46" s="25">
        <f>+$H$56</f>
        <v>221600</v>
      </c>
      <c r="D46" s="27">
        <f t="shared" si="4"/>
        <v>352600</v>
      </c>
      <c r="E46" s="22">
        <f t="shared" si="5"/>
        <v>500000</v>
      </c>
      <c r="F46" s="40">
        <f>+E46-D46</f>
        <v>147400</v>
      </c>
      <c r="H46" s="9">
        <v>1000000</v>
      </c>
      <c r="I46" s="9">
        <v>10</v>
      </c>
      <c r="J46" s="10">
        <v>100000</v>
      </c>
    </row>
    <row r="47" spans="1:10" x14ac:dyDescent="0.25">
      <c r="A47" s="21">
        <f t="shared" si="6"/>
        <v>6</v>
      </c>
      <c r="B47" s="26">
        <f t="shared" si="3"/>
        <v>157200</v>
      </c>
      <c r="C47" s="25">
        <f>+$H$56</f>
        <v>221600</v>
      </c>
      <c r="D47" s="27">
        <f t="shared" si="4"/>
        <v>378800</v>
      </c>
      <c r="E47" s="22">
        <f t="shared" si="5"/>
        <v>600000</v>
      </c>
      <c r="F47" s="40">
        <f>+E47-D47</f>
        <v>221200</v>
      </c>
      <c r="H47" s="11"/>
      <c r="I47" s="11"/>
      <c r="J47" s="11"/>
    </row>
    <row r="48" spans="1:10" x14ac:dyDescent="0.25">
      <c r="A48" s="21">
        <f t="shared" si="6"/>
        <v>7</v>
      </c>
      <c r="B48" s="26">
        <f t="shared" si="3"/>
        <v>183400</v>
      </c>
      <c r="C48" s="25">
        <f>+$H$56</f>
        <v>221600</v>
      </c>
      <c r="D48" s="27">
        <f t="shared" si="4"/>
        <v>405000</v>
      </c>
      <c r="E48" s="22">
        <f t="shared" si="5"/>
        <v>700000</v>
      </c>
      <c r="F48" s="40">
        <f>+E48-D48</f>
        <v>295000</v>
      </c>
      <c r="H48" s="9" t="s">
        <v>25</v>
      </c>
      <c r="I48" s="9" t="s">
        <v>26</v>
      </c>
      <c r="J48" s="9" t="s">
        <v>20</v>
      </c>
    </row>
    <row r="49" spans="1:10" x14ac:dyDescent="0.25">
      <c r="A49" s="21">
        <f t="shared" si="6"/>
        <v>8</v>
      </c>
      <c r="B49" s="26">
        <f t="shared" si="3"/>
        <v>209600</v>
      </c>
      <c r="C49" s="25">
        <f>+$H$56</f>
        <v>221600</v>
      </c>
      <c r="D49" s="27">
        <f t="shared" si="4"/>
        <v>431200</v>
      </c>
      <c r="E49" s="22">
        <f t="shared" si="5"/>
        <v>800000</v>
      </c>
      <c r="F49" s="40">
        <f>+E49-D49</f>
        <v>368800</v>
      </c>
      <c r="H49" s="9">
        <v>262000</v>
      </c>
      <c r="I49" s="9">
        <v>10</v>
      </c>
      <c r="J49" s="9">
        <v>26200</v>
      </c>
    </row>
    <row r="50" spans="1:10" x14ac:dyDescent="0.25">
      <c r="A50" s="21">
        <f t="shared" si="6"/>
        <v>9</v>
      </c>
      <c r="B50" s="26">
        <f t="shared" si="3"/>
        <v>235800</v>
      </c>
      <c r="C50" s="25">
        <f>+$H$56</f>
        <v>221600</v>
      </c>
      <c r="D50" s="27">
        <f t="shared" si="4"/>
        <v>457400</v>
      </c>
      <c r="E50" s="22">
        <f t="shared" si="5"/>
        <v>900000</v>
      </c>
      <c r="F50" s="40">
        <f>+E50-D50</f>
        <v>442600</v>
      </c>
      <c r="H50" s="11"/>
      <c r="I50" s="11"/>
      <c r="J50" s="11"/>
    </row>
    <row r="51" spans="1:10" ht="15.75" thickBot="1" x14ac:dyDescent="0.3">
      <c r="A51" s="23">
        <f t="shared" si="6"/>
        <v>10</v>
      </c>
      <c r="B51" s="31">
        <f t="shared" si="3"/>
        <v>262000</v>
      </c>
      <c r="C51" s="32">
        <f>+$H$56</f>
        <v>221600</v>
      </c>
      <c r="D51" s="33">
        <f t="shared" si="4"/>
        <v>483600</v>
      </c>
      <c r="E51" s="24">
        <f t="shared" si="5"/>
        <v>1000000</v>
      </c>
      <c r="F51" s="41">
        <f>+E51-D51</f>
        <v>516400</v>
      </c>
      <c r="H51" s="11"/>
      <c r="I51" s="11"/>
      <c r="J51" s="11"/>
    </row>
    <row r="52" spans="1:10" x14ac:dyDescent="0.25">
      <c r="H52" s="9" t="s">
        <v>27</v>
      </c>
      <c r="I52" s="9" t="s">
        <v>28</v>
      </c>
      <c r="J52" s="9" t="s">
        <v>29</v>
      </c>
    </row>
    <row r="53" spans="1:10" ht="15.75" thickBot="1" x14ac:dyDescent="0.3">
      <c r="H53" s="10">
        <v>738000</v>
      </c>
      <c r="I53" s="10">
        <v>1000000</v>
      </c>
      <c r="J53" s="10">
        <v>262000</v>
      </c>
    </row>
    <row r="54" spans="1:10" x14ac:dyDescent="0.25">
      <c r="E54" s="50" t="s">
        <v>43</v>
      </c>
      <c r="F54" s="51"/>
      <c r="H54" s="11"/>
      <c r="I54" s="11"/>
      <c r="J54" s="11"/>
    </row>
    <row r="55" spans="1:10" ht="45" x14ac:dyDescent="0.25">
      <c r="E55" s="55" t="s">
        <v>51</v>
      </c>
      <c r="F55" s="22">
        <f>100000-26200</f>
        <v>73800</v>
      </c>
      <c r="H55" s="9" t="s">
        <v>31</v>
      </c>
      <c r="I55" s="9" t="s">
        <v>32</v>
      </c>
      <c r="J55" s="9" t="s">
        <v>19</v>
      </c>
    </row>
    <row r="56" spans="1:10" x14ac:dyDescent="0.25">
      <c r="E56" s="21" t="s">
        <v>39</v>
      </c>
      <c r="F56" s="22">
        <v>221600</v>
      </c>
      <c r="H56" s="9">
        <v>221600</v>
      </c>
      <c r="I56" s="10">
        <v>483600</v>
      </c>
      <c r="J56" s="10">
        <v>262000</v>
      </c>
    </row>
    <row r="57" spans="1:10" ht="15.75" thickBot="1" x14ac:dyDescent="0.3">
      <c r="E57" s="52" t="s">
        <v>50</v>
      </c>
      <c r="F57" s="54">
        <f>+F56/F55</f>
        <v>3.0027100271002709</v>
      </c>
    </row>
    <row r="59" spans="1:10" x14ac:dyDescent="0.25">
      <c r="H59" s="9" t="s">
        <v>33</v>
      </c>
      <c r="I59" s="9" t="s">
        <v>27</v>
      </c>
      <c r="J59" s="9" t="s">
        <v>34</v>
      </c>
    </row>
    <row r="60" spans="1:10" x14ac:dyDescent="0.25">
      <c r="H60" s="10">
        <v>516400</v>
      </c>
      <c r="I60" s="10">
        <v>738000</v>
      </c>
      <c r="J60" s="10">
        <v>221600</v>
      </c>
    </row>
  </sheetData>
  <mergeCells count="4">
    <mergeCell ref="B3:D3"/>
    <mergeCell ref="B40:D40"/>
    <mergeCell ref="E18:F18"/>
    <mergeCell ref="E54:F5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</dc:creator>
  <cp:lastModifiedBy>Andrés</cp:lastModifiedBy>
  <dcterms:created xsi:type="dcterms:W3CDTF">2020-11-06T04:56:59Z</dcterms:created>
  <dcterms:modified xsi:type="dcterms:W3CDTF">2020-11-09T03:25:41Z</dcterms:modified>
</cp:coreProperties>
</file>