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Facu\Downloads\"/>
    </mc:Choice>
  </mc:AlternateContent>
  <xr:revisionPtr revIDLastSave="0" documentId="13_ncr:1_{5D451032-8647-4D0C-BA4E-22D7C9505957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Sheet1" sheetId="1" r:id="rId1"/>
    <sheet name="july" sheetId="2" r:id="rId2"/>
    <sheet name="August" sheetId="4" r:id="rId3"/>
    <sheet name="September" sheetId="5" r:id="rId4"/>
    <sheet name="October" sheetId="6" r:id="rId5"/>
    <sheet name="Noviembre" sheetId="7" r:id="rId6"/>
    <sheet name="Diciembre" sheetId="11" r:id="rId7"/>
    <sheet name="Enero" sheetId="8" r:id="rId8"/>
    <sheet name="Febrero" sheetId="9" r:id="rId9"/>
    <sheet name="Marzo" sheetId="10" r:id="rId10"/>
    <sheet name="Abril" sheetId="12" r:id="rId11"/>
    <sheet name="Mayo" sheetId="13" r:id="rId12"/>
    <sheet name="Junio" sheetId="14" r:id="rId13"/>
    <sheet name="Sheet2" sheetId="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4" l="1"/>
  <c r="M17" i="14"/>
  <c r="M16" i="14"/>
  <c r="K14" i="14"/>
  <c r="K13" i="14"/>
  <c r="K12" i="14"/>
  <c r="K11" i="14"/>
  <c r="M7" i="14"/>
  <c r="K5" i="14"/>
  <c r="K4" i="14"/>
  <c r="K3" i="14"/>
  <c r="K2" i="14"/>
  <c r="B23" i="14"/>
  <c r="B18" i="14"/>
  <c r="D10" i="14" s="1"/>
  <c r="D13" i="14" s="1"/>
  <c r="E13" i="14" s="1"/>
  <c r="F13" i="14"/>
  <c r="B18" i="10"/>
  <c r="D10" i="10" s="1"/>
  <c r="B27" i="10"/>
  <c r="D25" i="10"/>
  <c r="B23" i="10"/>
  <c r="B25" i="10" s="1"/>
  <c r="B18" i="12"/>
  <c r="D10" i="12" s="1"/>
  <c r="D13" i="12" s="1"/>
  <c r="B23" i="13"/>
  <c r="C23" i="13" s="1"/>
  <c r="B18" i="13"/>
  <c r="D10" i="13" s="1"/>
  <c r="D13" i="13" s="1"/>
  <c r="E13" i="13" s="1"/>
  <c r="F13" i="13"/>
  <c r="B23" i="9"/>
  <c r="B18" i="9"/>
  <c r="D10" i="9"/>
  <c r="D13" i="9" s="1"/>
  <c r="F13" i="12"/>
  <c r="B44" i="8"/>
  <c r="B18" i="8"/>
  <c r="D10" i="8" s="1"/>
  <c r="B18" i="11"/>
  <c r="D10" i="11" s="1"/>
  <c r="C23" i="11"/>
  <c r="F13" i="11"/>
  <c r="F13" i="10"/>
  <c r="F13" i="9"/>
  <c r="C23" i="8"/>
  <c r="F13" i="8"/>
  <c r="C23" i="7"/>
  <c r="B23" i="7"/>
  <c r="B18" i="7"/>
  <c r="D10" i="7" s="1"/>
  <c r="F13" i="7"/>
  <c r="B18" i="6"/>
  <c r="D10" i="6" s="1"/>
  <c r="B23" i="6"/>
  <c r="C23" i="6" s="1"/>
  <c r="F13" i="6"/>
  <c r="E21" i="5"/>
  <c r="B18" i="5"/>
  <c r="D10" i="5" s="1"/>
  <c r="D13" i="5" s="1"/>
  <c r="E13" i="5" s="1"/>
  <c r="B23" i="5"/>
  <c r="C23" i="5" s="1"/>
  <c r="F13" i="5"/>
  <c r="B17" i="4"/>
  <c r="C23" i="4"/>
  <c r="B23" i="4"/>
  <c r="B18" i="4"/>
  <c r="F13" i="4"/>
  <c r="B21" i="2"/>
  <c r="B19" i="2"/>
  <c r="D10" i="2"/>
  <c r="D13" i="2" s="1"/>
  <c r="E13" i="2" s="1"/>
  <c r="B18" i="2"/>
  <c r="F13" i="2"/>
  <c r="B19" i="14" l="1"/>
  <c r="B21" i="14" s="1"/>
  <c r="E13" i="12"/>
  <c r="B19" i="13"/>
  <c r="B21" i="13" s="1"/>
  <c r="E13" i="9"/>
  <c r="B19" i="9" s="1"/>
  <c r="B21" i="9" s="1"/>
  <c r="B19" i="12"/>
  <c r="B21" i="12" s="1"/>
  <c r="D13" i="11"/>
  <c r="E13" i="11" s="1"/>
  <c r="B19" i="11" s="1"/>
  <c r="B21" i="11" s="1"/>
  <c r="D13" i="10"/>
  <c r="E13" i="10" s="1"/>
  <c r="B19" i="10" s="1"/>
  <c r="B21" i="10" s="1"/>
  <c r="D13" i="8"/>
  <c r="E13" i="8" s="1"/>
  <c r="B19" i="8" s="1"/>
  <c r="B21" i="8" s="1"/>
  <c r="D13" i="7"/>
  <c r="E13" i="7" s="1"/>
  <c r="B21" i="7" s="1"/>
  <c r="B21" i="6"/>
  <c r="D13" i="6"/>
  <c r="E13" i="6" s="1"/>
  <c r="B21" i="5"/>
  <c r="D10" i="4"/>
  <c r="D13" i="4" s="1"/>
  <c r="E13" i="4" s="1"/>
  <c r="B19" i="4" s="1"/>
  <c r="B21" i="4" s="1"/>
</calcChain>
</file>

<file path=xl/sharedStrings.xml><?xml version="1.0" encoding="utf-8"?>
<sst xmlns="http://schemas.openxmlformats.org/spreadsheetml/2006/main" count="311" uniqueCount="58">
  <si>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</si>
  <si>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</si>
  <si>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</si>
  <si>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</si>
  <si>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</si>
  <si>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</si>
  <si>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</si>
  <si>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</si>
  <si>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</si>
  <si>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</si>
  <si>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</si>
  <si>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</si>
  <si>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</si>
  <si>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Gastos</t>
  </si>
  <si>
    <t>Total</t>
  </si>
  <si>
    <t>11N</t>
  </si>
  <si>
    <t>PHD</t>
  </si>
  <si>
    <t>total</t>
  </si>
  <si>
    <t>luz</t>
  </si>
  <si>
    <t>expensas</t>
  </si>
  <si>
    <t>hipoteca</t>
  </si>
  <si>
    <t>contador</t>
  </si>
  <si>
    <t>licencias</t>
  </si>
  <si>
    <t>property_tax</t>
  </si>
  <si>
    <t>otros_gastos</t>
  </si>
  <si>
    <t>desposito danio fin de anio</t>
  </si>
  <si>
    <t>reparaciones mensuales</t>
  </si>
  <si>
    <t>salario_facu</t>
  </si>
  <si>
    <t>Taxis Nevis</t>
  </si>
  <si>
    <t>Descuentos julio</t>
  </si>
  <si>
    <t>DETALLE</t>
  </si>
  <si>
    <t>INGRESOS</t>
  </si>
  <si>
    <t>FOB</t>
  </si>
  <si>
    <t>Facu</t>
  </si>
  <si>
    <t>Diferencia Break Even</t>
  </si>
  <si>
    <t>Ganancia neta departamentos</t>
  </si>
  <si>
    <t>Ganancia facu</t>
  </si>
  <si>
    <t>1290 tiene liliana</t>
  </si>
  <si>
    <t>tejera pago limpieza</t>
  </si>
  <si>
    <t>vrbo</t>
  </si>
  <si>
    <t>airbnb</t>
  </si>
  <si>
    <t xml:space="preserve">lucia </t>
  </si>
  <si>
    <t>pesos</t>
  </si>
  <si>
    <t>Descuentos Agosto</t>
  </si>
  <si>
    <t>Descuentos Septiembre</t>
  </si>
  <si>
    <t>lucia</t>
  </si>
  <si>
    <t>Descuentos Enero</t>
  </si>
  <si>
    <t>auto de greta</t>
  </si>
  <si>
    <t>YOO</t>
  </si>
  <si>
    <t>TOTAL PESOS</t>
  </si>
  <si>
    <t>usd</t>
  </si>
  <si>
    <t>Real</t>
  </si>
  <si>
    <t>Real - Retencion</t>
  </si>
  <si>
    <t>FOB/Limpieza</t>
  </si>
  <si>
    <t>Retencion junio</t>
  </si>
  <si>
    <t>Retencion mayo</t>
  </si>
  <si>
    <t>total retenciones mayo</t>
  </si>
  <si>
    <t>total retenciones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</si>
</sst>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2" borderId="9" xfId="0" applyFill="1" applyBorder="1" applyAlignment="1">
      <alignment horizontal="center"/>
    </xf>
    <xf numFmtId="0" fontId="0" fillId="3" borderId="7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1" xfId="0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3" borderId="12" xfId="0" applyFont="1" applyFill="1" applyBorder="1"/>
    <xf numFmtId="0" fontId="2" fillId="4" borderId="12" xfId="0" applyFont="1" applyFill="1" applyBorder="1"/>
    <xf numFmtId="0" fontId="0" fillId="3" borderId="0" xfId="0" applyFill="1"/>
    <xf numFmtId="0" fontId="2" fillId="3" borderId="1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opLeftCell="A13" workbookViewId="0">
      <selection activeCell="D23" sqref="D23"/>
    </sheetView>
  </sheetViews>
  <sheetFormatPr defaultRowHeight="14.5" x14ac:dyDescent="0.35"/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71.25" customHeight="1" x14ac:dyDescent="0.35">
      <c r="A2" s="1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ht="80.25" customHeight="1" x14ac:dyDescent="0.35">
      <c r="A3" s="1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ht="65.25" customHeight="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5725-E726-401D-BC73-2C81CB22610F}">
  <dimension ref="A1:J27"/>
  <sheetViews>
    <sheetView topLeftCell="A5" workbookViewId="0">
      <selection activeCell="J12" sqref="J12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1">
        <v>1251.3</v>
      </c>
      <c r="I2" s="21">
        <v>240</v>
      </c>
    </row>
    <row r="3" spans="1:10" x14ac:dyDescent="0.35">
      <c r="A3" s="8" t="s">
        <v>25</v>
      </c>
      <c r="D3">
        <v>300</v>
      </c>
      <c r="F3" s="2">
        <v>300</v>
      </c>
      <c r="H3" s="21">
        <v>921.5</v>
      </c>
      <c r="I3" s="21">
        <v>230</v>
      </c>
    </row>
    <row r="4" spans="1:10" x14ac:dyDescent="0.35">
      <c r="A4" s="8" t="s">
        <v>19</v>
      </c>
      <c r="D4">
        <v>1285.47</v>
      </c>
      <c r="F4" s="2">
        <v>935.3</v>
      </c>
      <c r="H4" s="21">
        <v>1328.9</v>
      </c>
      <c r="I4" s="21">
        <v>230</v>
      </c>
    </row>
    <row r="5" spans="1:10" x14ac:dyDescent="0.35">
      <c r="A5" s="8" t="s">
        <v>20</v>
      </c>
      <c r="D5">
        <v>3074.15</v>
      </c>
      <c r="F5" s="2"/>
      <c r="H5" s="21">
        <v>1096.0999999999999</v>
      </c>
      <c r="I5" s="21">
        <v>230</v>
      </c>
    </row>
    <row r="6" spans="1:10" x14ac:dyDescent="0.35">
      <c r="A6" s="8" t="s">
        <v>21</v>
      </c>
      <c r="D6">
        <v>105</v>
      </c>
      <c r="F6" s="2">
        <v>105</v>
      </c>
      <c r="H6" s="21">
        <v>1930.3</v>
      </c>
      <c r="I6" s="21">
        <v>240</v>
      </c>
    </row>
    <row r="7" spans="1:10" x14ac:dyDescent="0.35">
      <c r="A7" s="8" t="s">
        <v>22</v>
      </c>
      <c r="D7">
        <v>41</v>
      </c>
      <c r="F7" s="2">
        <v>41</v>
      </c>
      <c r="H7" s="21">
        <v>2143.6799999999998</v>
      </c>
      <c r="I7" s="21">
        <v>240</v>
      </c>
    </row>
    <row r="8" spans="1:10" x14ac:dyDescent="0.35">
      <c r="A8" s="8" t="s">
        <v>24</v>
      </c>
      <c r="D8">
        <v>125</v>
      </c>
      <c r="F8" s="2">
        <v>125</v>
      </c>
      <c r="H8" s="21">
        <v>1181.77</v>
      </c>
      <c r="I8" s="21">
        <v>240</v>
      </c>
    </row>
    <row r="9" spans="1:10" x14ac:dyDescent="0.35">
      <c r="A9" s="8" t="s">
        <v>23</v>
      </c>
      <c r="F9" s="2">
        <v>775</v>
      </c>
      <c r="H9" s="21">
        <v>1181.77</v>
      </c>
      <c r="I9" s="21">
        <v>240</v>
      </c>
    </row>
    <row r="10" spans="1:10" x14ac:dyDescent="0.35">
      <c r="A10" s="12" t="s">
        <v>27</v>
      </c>
      <c r="D10" s="11">
        <f>B18/10</f>
        <v>1206.0300000000002</v>
      </c>
      <c r="F10" s="2"/>
      <c r="H10" s="18">
        <v>2143.6799999999998</v>
      </c>
      <c r="I10" s="18">
        <v>240</v>
      </c>
    </row>
    <row r="11" spans="1:10" x14ac:dyDescent="0.35">
      <c r="A11" s="8" t="s">
        <v>28</v>
      </c>
      <c r="D11">
        <v>112</v>
      </c>
      <c r="F11" s="2">
        <v>112</v>
      </c>
      <c r="H11" s="22">
        <v>1251.3</v>
      </c>
      <c r="I11" s="22">
        <v>240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6518.65</v>
      </c>
      <c r="E13" s="13">
        <f>D13+F13</f>
        <v>9081.9500000000007</v>
      </c>
      <c r="F13" s="7">
        <f>SUM(F2:F12)</f>
        <v>2563.3000000000002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5" x14ac:dyDescent="0.35">
      <c r="A17" s="17" t="s">
        <v>44</v>
      </c>
      <c r="B17" s="14"/>
    </row>
    <row r="18" spans="1:5" x14ac:dyDescent="0.35">
      <c r="A18" s="15" t="s">
        <v>35</v>
      </c>
      <c r="B18" s="14">
        <f>SUM(H2:H11) - SUM(I2:I11)</f>
        <v>12060.300000000001</v>
      </c>
    </row>
    <row r="19" spans="1:5" x14ac:dyDescent="0.35">
      <c r="A19" s="17" t="s">
        <v>34</v>
      </c>
      <c r="B19" s="14">
        <f>B18-E13</f>
        <v>2978.3500000000004</v>
      </c>
    </row>
    <row r="20" spans="1:5" x14ac:dyDescent="0.35">
      <c r="A20" s="14"/>
      <c r="B20" s="14"/>
    </row>
    <row r="21" spans="1:5" x14ac:dyDescent="0.35">
      <c r="A21" s="14" t="s">
        <v>36</v>
      </c>
      <c r="B21" s="18">
        <f>B19+D10-B17</f>
        <v>4184.380000000001</v>
      </c>
    </row>
    <row r="23" spans="1:5" x14ac:dyDescent="0.35">
      <c r="A23" t="s">
        <v>42</v>
      </c>
      <c r="B23">
        <f xml:space="preserve"> SUM(472293, 52000, 18000)</f>
        <v>542293</v>
      </c>
      <c r="C23">
        <v>108920</v>
      </c>
      <c r="D23">
        <v>546236</v>
      </c>
      <c r="E23">
        <v>193764</v>
      </c>
    </row>
    <row r="24" spans="1:5" ht="15" thickBot="1" x14ac:dyDescent="0.4"/>
    <row r="25" spans="1:5" ht="15" thickBot="1" x14ac:dyDescent="0.4">
      <c r="B25">
        <f>B23-C23</f>
        <v>433373</v>
      </c>
      <c r="C25" s="5" t="s">
        <v>48</v>
      </c>
      <c r="D25" s="7">
        <f>D23-E23+24800+5900</f>
        <v>383172</v>
      </c>
    </row>
    <row r="26" spans="1:5" ht="15" thickBot="1" x14ac:dyDescent="0.4"/>
    <row r="27" spans="1:5" ht="15" thickBot="1" x14ac:dyDescent="0.4">
      <c r="A27" s="5" t="s">
        <v>49</v>
      </c>
      <c r="B27" s="7">
        <f>B25+D25</f>
        <v>816545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B8C2-25AF-4B0F-BF66-459C651CC4A2}">
  <dimension ref="A1:J23"/>
  <sheetViews>
    <sheetView topLeftCell="A5" workbookViewId="0">
      <selection activeCell="F24" sqref="F24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1">
        <v>1105</v>
      </c>
      <c r="I2" s="21">
        <v>230</v>
      </c>
    </row>
    <row r="3" spans="1:10" x14ac:dyDescent="0.35">
      <c r="A3" s="8" t="s">
        <v>25</v>
      </c>
      <c r="D3">
        <v>300</v>
      </c>
      <c r="F3" s="2">
        <v>300</v>
      </c>
      <c r="H3" s="21">
        <v>1445.3</v>
      </c>
      <c r="I3" s="21">
        <v>230</v>
      </c>
    </row>
    <row r="4" spans="1:10" x14ac:dyDescent="0.35">
      <c r="A4" s="8" t="s">
        <v>19</v>
      </c>
      <c r="D4">
        <v>1285.47</v>
      </c>
      <c r="F4" s="2">
        <v>935.3</v>
      </c>
      <c r="H4" s="21">
        <v>1096.0999999999999</v>
      </c>
      <c r="I4" s="21">
        <v>230</v>
      </c>
    </row>
    <row r="5" spans="1:10" x14ac:dyDescent="0.35">
      <c r="A5" s="8" t="s">
        <v>20</v>
      </c>
      <c r="D5">
        <v>3074.15</v>
      </c>
      <c r="F5" s="2"/>
      <c r="H5" s="21">
        <v>1044.3599999999999</v>
      </c>
      <c r="I5" s="21">
        <v>240</v>
      </c>
    </row>
    <row r="6" spans="1:10" x14ac:dyDescent="0.35">
      <c r="A6" s="8" t="s">
        <v>21</v>
      </c>
      <c r="D6">
        <v>105</v>
      </c>
      <c r="F6" s="2">
        <v>105</v>
      </c>
      <c r="H6" s="21">
        <v>1319.19</v>
      </c>
      <c r="I6" s="21">
        <v>240</v>
      </c>
    </row>
    <row r="7" spans="1:10" x14ac:dyDescent="0.35">
      <c r="A7" s="8" t="s">
        <v>22</v>
      </c>
      <c r="D7">
        <v>41</v>
      </c>
      <c r="F7" s="2">
        <v>41</v>
      </c>
      <c r="H7" s="21">
        <v>1925.65</v>
      </c>
      <c r="I7" s="21">
        <v>240</v>
      </c>
    </row>
    <row r="8" spans="1:10" x14ac:dyDescent="0.35">
      <c r="A8" s="8" t="s">
        <v>24</v>
      </c>
      <c r="D8">
        <v>125</v>
      </c>
      <c r="F8" s="2">
        <v>125</v>
      </c>
      <c r="H8" s="21">
        <v>1245.9000000000001</v>
      </c>
      <c r="I8" s="21">
        <v>240</v>
      </c>
    </row>
    <row r="9" spans="1:10" x14ac:dyDescent="0.35">
      <c r="A9" s="8" t="s">
        <v>23</v>
      </c>
      <c r="F9" s="2">
        <v>775</v>
      </c>
      <c r="H9" s="21">
        <v>1245.9000000000001</v>
      </c>
      <c r="I9" s="21">
        <v>240</v>
      </c>
    </row>
    <row r="10" spans="1:10" x14ac:dyDescent="0.35">
      <c r="A10" s="12" t="s">
        <v>27</v>
      </c>
      <c r="D10" s="11">
        <f>B18/10</f>
        <v>1208.9969999999998</v>
      </c>
      <c r="F10" s="2"/>
      <c r="H10" s="18">
        <v>1384.19</v>
      </c>
      <c r="I10" s="18">
        <v>230</v>
      </c>
    </row>
    <row r="11" spans="1:10" x14ac:dyDescent="0.35">
      <c r="A11" s="8" t="s">
        <v>28</v>
      </c>
      <c r="D11">
        <v>112</v>
      </c>
      <c r="F11" s="2">
        <v>112</v>
      </c>
      <c r="H11" s="22">
        <v>732.88</v>
      </c>
      <c r="I11" s="22">
        <v>240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  <c r="H12" s="22">
        <v>659.6</v>
      </c>
      <c r="I12" s="24">
        <v>230</v>
      </c>
    </row>
    <row r="13" spans="1:10" ht="15" thickBot="1" x14ac:dyDescent="0.4">
      <c r="A13" s="5" t="s">
        <v>17</v>
      </c>
      <c r="B13" s="6"/>
      <c r="C13" s="6"/>
      <c r="D13" s="6">
        <f>SUM(D2:D12)</f>
        <v>6521.6170000000002</v>
      </c>
      <c r="E13" s="13">
        <f>D13+F13</f>
        <v>9084.9170000000013</v>
      </c>
      <c r="F13" s="7">
        <f>SUM(F2:F12)</f>
        <v>2563.3000000000002</v>
      </c>
      <c r="H13" s="22">
        <v>1245.9000000000001</v>
      </c>
      <c r="I13" s="25">
        <v>240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6" x14ac:dyDescent="0.35">
      <c r="A17" s="17" t="s">
        <v>44</v>
      </c>
      <c r="B17" s="14"/>
    </row>
    <row r="18" spans="1:6" x14ac:dyDescent="0.35">
      <c r="A18" s="15" t="s">
        <v>35</v>
      </c>
      <c r="B18" s="14">
        <f>SUM(H2:H13) - SUM(I2:I11)</f>
        <v>12089.97</v>
      </c>
    </row>
    <row r="19" spans="1:6" x14ac:dyDescent="0.35">
      <c r="A19" s="17" t="s">
        <v>34</v>
      </c>
      <c r="B19" s="14">
        <f>B18-E13</f>
        <v>3005.0529999999981</v>
      </c>
    </row>
    <row r="20" spans="1:6" x14ac:dyDescent="0.35">
      <c r="A20" s="14"/>
      <c r="B20" s="14"/>
    </row>
    <row r="21" spans="1:6" x14ac:dyDescent="0.35">
      <c r="A21" s="14" t="s">
        <v>36</v>
      </c>
      <c r="B21" s="18">
        <f>B19+D10-B17</f>
        <v>4214.0499999999975</v>
      </c>
    </row>
    <row r="23" spans="1:6" x14ac:dyDescent="0.35">
      <c r="A23" t="s">
        <v>42</v>
      </c>
      <c r="C23">
        <v>890000</v>
      </c>
      <c r="E23">
        <v>890</v>
      </c>
      <c r="F23" t="s">
        <v>50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97D1-67BF-4410-864D-393BF15A0B7A}">
  <dimension ref="A1:J23"/>
  <sheetViews>
    <sheetView topLeftCell="A6" workbookViewId="0">
      <selection activeCell="I20" sqref="I20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1">
        <v>1445.3</v>
      </c>
      <c r="I2" s="21">
        <v>180</v>
      </c>
    </row>
    <row r="3" spans="1:10" x14ac:dyDescent="0.35">
      <c r="A3" s="8" t="s">
        <v>25</v>
      </c>
      <c r="D3">
        <v>300</v>
      </c>
      <c r="F3" s="2">
        <v>300</v>
      </c>
      <c r="H3" s="21">
        <v>1384.19</v>
      </c>
      <c r="I3" s="21">
        <v>180</v>
      </c>
    </row>
    <row r="4" spans="1:10" x14ac:dyDescent="0.35">
      <c r="A4" s="8" t="s">
        <v>19</v>
      </c>
      <c r="D4">
        <v>1139.6500000000001</v>
      </c>
      <c r="F4" s="2">
        <v>831.77</v>
      </c>
      <c r="H4" s="21">
        <v>1319.2</v>
      </c>
      <c r="I4" s="21">
        <v>240</v>
      </c>
    </row>
    <row r="5" spans="1:10" x14ac:dyDescent="0.35">
      <c r="A5" s="8" t="s">
        <v>20</v>
      </c>
      <c r="D5">
        <v>2950</v>
      </c>
      <c r="F5" s="2"/>
      <c r="H5" s="21">
        <v>1044.3599999999999</v>
      </c>
      <c r="I5" s="21">
        <v>240</v>
      </c>
    </row>
    <row r="6" spans="1:10" x14ac:dyDescent="0.35">
      <c r="A6" s="8" t="s">
        <v>21</v>
      </c>
      <c r="D6">
        <v>105</v>
      </c>
      <c r="F6" s="2">
        <v>105</v>
      </c>
      <c r="H6" s="21">
        <v>805.1</v>
      </c>
      <c r="I6" s="21">
        <v>180</v>
      </c>
    </row>
    <row r="7" spans="1:10" x14ac:dyDescent="0.35">
      <c r="A7" s="8" t="s">
        <v>22</v>
      </c>
      <c r="D7">
        <v>41</v>
      </c>
      <c r="F7" s="2">
        <v>41</v>
      </c>
      <c r="H7" s="21">
        <v>718.96</v>
      </c>
      <c r="I7" s="21">
        <v>180</v>
      </c>
    </row>
    <row r="8" spans="1:10" x14ac:dyDescent="0.35">
      <c r="A8" s="8" t="s">
        <v>24</v>
      </c>
      <c r="D8">
        <v>125</v>
      </c>
      <c r="F8" s="2">
        <v>125</v>
      </c>
      <c r="H8" s="21">
        <v>756.6</v>
      </c>
      <c r="I8" s="21">
        <v>180</v>
      </c>
    </row>
    <row r="9" spans="1:10" x14ac:dyDescent="0.35">
      <c r="A9" s="8" t="s">
        <v>23</v>
      </c>
      <c r="F9" s="2">
        <v>775</v>
      </c>
      <c r="H9" s="21">
        <v>769.53</v>
      </c>
      <c r="I9" s="21">
        <v>240</v>
      </c>
    </row>
    <row r="10" spans="1:10" x14ac:dyDescent="0.35">
      <c r="A10" s="12" t="s">
        <v>27</v>
      </c>
      <c r="D10" s="11">
        <f>B18/10</f>
        <v>847.0139999999999</v>
      </c>
      <c r="F10" s="2"/>
      <c r="H10" s="18">
        <v>1364.99</v>
      </c>
      <c r="I10" s="18">
        <v>240</v>
      </c>
    </row>
    <row r="11" spans="1:10" x14ac:dyDescent="0.35">
      <c r="A11" s="8" t="s">
        <v>28</v>
      </c>
      <c r="D11">
        <v>112</v>
      </c>
      <c r="F11" s="2">
        <v>112</v>
      </c>
      <c r="H11" s="22">
        <v>961.91</v>
      </c>
      <c r="I11" s="22">
        <v>240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  <c r="H12" s="23"/>
      <c r="I12" s="23"/>
    </row>
    <row r="13" spans="1:10" ht="15" thickBot="1" x14ac:dyDescent="0.4">
      <c r="A13" s="5" t="s">
        <v>17</v>
      </c>
      <c r="B13" s="6"/>
      <c r="C13" s="6"/>
      <c r="D13" s="6">
        <f>SUM(D2:D12)</f>
        <v>5889.6639999999998</v>
      </c>
      <c r="E13" s="13">
        <f>D13+F13</f>
        <v>8349.4339999999993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3" x14ac:dyDescent="0.35">
      <c r="A17" s="17" t="s">
        <v>44</v>
      </c>
      <c r="B17" s="14"/>
    </row>
    <row r="18" spans="1:3" x14ac:dyDescent="0.35">
      <c r="A18" s="15" t="s">
        <v>35</v>
      </c>
      <c r="B18" s="14">
        <f>SUM(H2:H11) - SUM(I2:I11)</f>
        <v>8470.14</v>
      </c>
    </row>
    <row r="19" spans="1:3" x14ac:dyDescent="0.35">
      <c r="A19" s="17" t="s">
        <v>34</v>
      </c>
      <c r="B19" s="14">
        <f>B18-E13</f>
        <v>120.70600000000013</v>
      </c>
    </row>
    <row r="20" spans="1:3" x14ac:dyDescent="0.35">
      <c r="A20" s="14"/>
      <c r="B20" s="14"/>
    </row>
    <row r="21" spans="1:3" x14ac:dyDescent="0.35">
      <c r="A21" s="14" t="s">
        <v>36</v>
      </c>
      <c r="B21" s="18">
        <f>B19+D10-B17</f>
        <v>967.72</v>
      </c>
    </row>
    <row r="23" spans="1:3" x14ac:dyDescent="0.35">
      <c r="A23" t="s">
        <v>42</v>
      </c>
      <c r="B23">
        <f>28458 + 10371 + 26034 + 11807 + 6681 + 8110 + 3414 + 5000 + 100000 + 25500 + 25000 + 18000</f>
        <v>268375</v>
      </c>
      <c r="C23">
        <f>B23/730</f>
        <v>367.63698630136986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408D-D6F8-43A1-8ECF-CFF93991591C}">
  <dimension ref="A1:N23"/>
  <sheetViews>
    <sheetView topLeftCell="D1" workbookViewId="0">
      <selection activeCell="I16" sqref="I16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  <col min="11" max="11" width="12.36328125" customWidth="1"/>
    <col min="12" max="12" width="20.36328125" customWidth="1"/>
    <col min="13" max="13" width="17" customWidth="1"/>
    <col min="14" max="14" width="11" customWidth="1"/>
  </cols>
  <sheetData>
    <row r="1" spans="1:14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  <c r="K1" t="s">
        <v>51</v>
      </c>
      <c r="L1" t="s">
        <v>52</v>
      </c>
      <c r="M1" t="s">
        <v>54</v>
      </c>
      <c r="N1" t="s">
        <v>53</v>
      </c>
    </row>
    <row r="2" spans="1:14" x14ac:dyDescent="0.35">
      <c r="A2" s="8" t="s">
        <v>18</v>
      </c>
      <c r="D2">
        <v>70</v>
      </c>
      <c r="F2" s="2">
        <v>70</v>
      </c>
      <c r="H2" s="21">
        <v>712.95</v>
      </c>
      <c r="I2" s="21">
        <v>180</v>
      </c>
      <c r="K2">
        <f>SUM(L2:M2)</f>
        <v>3336.75</v>
      </c>
      <c r="L2">
        <v>2244.75</v>
      </c>
      <c r="M2">
        <v>1092</v>
      </c>
      <c r="N2">
        <v>240</v>
      </c>
    </row>
    <row r="3" spans="1:14" x14ac:dyDescent="0.35">
      <c r="A3" s="8" t="s">
        <v>25</v>
      </c>
      <c r="D3">
        <v>300</v>
      </c>
      <c r="F3" s="2">
        <v>300</v>
      </c>
      <c r="H3" s="21">
        <v>1282.44</v>
      </c>
      <c r="I3" s="21">
        <v>180</v>
      </c>
      <c r="K3">
        <f>SUM(L3:M3)</f>
        <v>2047.49</v>
      </c>
      <c r="L3">
        <v>1376.99</v>
      </c>
      <c r="M3">
        <v>670.5</v>
      </c>
      <c r="N3">
        <v>240</v>
      </c>
    </row>
    <row r="4" spans="1:14" x14ac:dyDescent="0.35">
      <c r="A4" s="8" t="s">
        <v>19</v>
      </c>
      <c r="D4">
        <v>1139.6500000000001</v>
      </c>
      <c r="F4" s="2">
        <v>831.77</v>
      </c>
      <c r="H4" s="21">
        <v>1018.5</v>
      </c>
      <c r="I4" s="21">
        <v>180</v>
      </c>
      <c r="K4">
        <f>SUM(L4:M4)</f>
        <v>1044.3600000000001</v>
      </c>
      <c r="L4">
        <v>702.36</v>
      </c>
      <c r="M4">
        <v>342</v>
      </c>
      <c r="N4">
        <v>240</v>
      </c>
    </row>
    <row r="5" spans="1:14" x14ac:dyDescent="0.35">
      <c r="A5" s="8" t="s">
        <v>20</v>
      </c>
      <c r="D5">
        <v>2950</v>
      </c>
      <c r="F5" s="2"/>
      <c r="H5" s="21">
        <v>756.6</v>
      </c>
      <c r="I5" s="21">
        <v>180</v>
      </c>
      <c r="K5">
        <f>SUM(L5:M5)</f>
        <v>1594.02</v>
      </c>
      <c r="L5">
        <v>1072.02</v>
      </c>
      <c r="M5">
        <v>522</v>
      </c>
      <c r="N5">
        <v>240</v>
      </c>
    </row>
    <row r="6" spans="1:14" x14ac:dyDescent="0.35">
      <c r="A6" s="8" t="s">
        <v>21</v>
      </c>
      <c r="D6">
        <v>105</v>
      </c>
      <c r="F6" s="2">
        <v>105</v>
      </c>
      <c r="H6" s="21">
        <v>520</v>
      </c>
      <c r="I6" s="21"/>
    </row>
    <row r="7" spans="1:14" x14ac:dyDescent="0.35">
      <c r="A7" s="8" t="s">
        <v>22</v>
      </c>
      <c r="D7">
        <v>41</v>
      </c>
      <c r="F7" s="2">
        <v>41</v>
      </c>
      <c r="H7" s="21">
        <v>3365.75</v>
      </c>
      <c r="I7" s="21">
        <v>240</v>
      </c>
      <c r="L7" t="s">
        <v>57</v>
      </c>
      <c r="M7">
        <f>SUM(M2:M5)</f>
        <v>2626.5</v>
      </c>
    </row>
    <row r="8" spans="1:14" x14ac:dyDescent="0.35">
      <c r="A8" s="8" t="s">
        <v>24</v>
      </c>
      <c r="D8">
        <v>125</v>
      </c>
      <c r="F8" s="2">
        <v>125</v>
      </c>
      <c r="H8" s="21">
        <v>2047.49</v>
      </c>
      <c r="I8" s="21">
        <v>240</v>
      </c>
    </row>
    <row r="9" spans="1:14" x14ac:dyDescent="0.35">
      <c r="A9" s="8" t="s">
        <v>23</v>
      </c>
      <c r="F9" s="2">
        <v>775</v>
      </c>
      <c r="H9" s="21">
        <v>1044.3599999999999</v>
      </c>
      <c r="I9" s="21">
        <v>240</v>
      </c>
    </row>
    <row r="10" spans="1:14" x14ac:dyDescent="0.35">
      <c r="A10" s="12" t="s">
        <v>27</v>
      </c>
      <c r="D10" s="11">
        <f>B18/10</f>
        <v>1066.211</v>
      </c>
      <c r="F10" s="2"/>
      <c r="H10" s="18">
        <v>1594.02</v>
      </c>
      <c r="I10" s="18">
        <v>240</v>
      </c>
      <c r="K10" t="s">
        <v>51</v>
      </c>
      <c r="L10" t="s">
        <v>52</v>
      </c>
      <c r="M10" t="s">
        <v>55</v>
      </c>
    </row>
    <row r="11" spans="1:14" x14ac:dyDescent="0.35">
      <c r="A11" s="8" t="s">
        <v>28</v>
      </c>
      <c r="D11">
        <v>112</v>
      </c>
      <c r="F11" s="2">
        <v>112</v>
      </c>
      <c r="H11" s="22"/>
      <c r="I11" s="22"/>
      <c r="K11">
        <f>SUM(L11:M11)</f>
        <v>769.53</v>
      </c>
      <c r="L11">
        <v>517.53</v>
      </c>
      <c r="M11">
        <v>252</v>
      </c>
    </row>
    <row r="12" spans="1:14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  <c r="K12">
        <f>SUM(L12:M12)</f>
        <v>1364.99</v>
      </c>
      <c r="L12">
        <v>917.99</v>
      </c>
      <c r="M12">
        <v>447</v>
      </c>
    </row>
    <row r="13" spans="1:14" ht="15" thickBot="1" x14ac:dyDescent="0.4">
      <c r="A13" s="5" t="s">
        <v>17</v>
      </c>
      <c r="B13" s="6"/>
      <c r="C13" s="6"/>
      <c r="D13" s="6">
        <f>SUM(D2:D12)</f>
        <v>6108.8609999999999</v>
      </c>
      <c r="E13" s="13">
        <f>D13+F13</f>
        <v>8568.6309999999994</v>
      </c>
      <c r="F13" s="7">
        <f>SUM(F2:F12)</f>
        <v>2459.77</v>
      </c>
      <c r="K13">
        <f>SUM(L13:M13)</f>
        <v>961.91</v>
      </c>
      <c r="L13">
        <v>646.91</v>
      </c>
      <c r="M13">
        <v>315</v>
      </c>
    </row>
    <row r="14" spans="1:14" x14ac:dyDescent="0.35">
      <c r="A14" s="10"/>
      <c r="K14">
        <f>SUM(L14:M14)</f>
        <v>1044.3600000000001</v>
      </c>
      <c r="L14">
        <v>702.36</v>
      </c>
      <c r="M14">
        <v>342</v>
      </c>
    </row>
    <row r="16" spans="1:14" x14ac:dyDescent="0.35">
      <c r="A16" s="15" t="s">
        <v>33</v>
      </c>
      <c r="B16" s="14"/>
      <c r="I16" s="16"/>
      <c r="J16" s="16"/>
      <c r="M16">
        <f>SUM(M11:M14)</f>
        <v>1356</v>
      </c>
      <c r="N16">
        <v>1500</v>
      </c>
    </row>
    <row r="17" spans="1:13" x14ac:dyDescent="0.35">
      <c r="A17" s="17" t="s">
        <v>44</v>
      </c>
      <c r="B17" s="14"/>
      <c r="L17" t="s">
        <v>56</v>
      </c>
      <c r="M17">
        <f>SUM(M16:N16)</f>
        <v>2856</v>
      </c>
    </row>
    <row r="18" spans="1:13" x14ac:dyDescent="0.35">
      <c r="A18" s="15" t="s">
        <v>35</v>
      </c>
      <c r="B18" s="14">
        <f>SUM(H2:H11) - SUM(I2:I11)</f>
        <v>10662.11</v>
      </c>
    </row>
    <row r="19" spans="1:13" x14ac:dyDescent="0.35">
      <c r="A19" s="17" t="s">
        <v>34</v>
      </c>
      <c r="B19" s="14">
        <f>B18-E13</f>
        <v>2093.4790000000012</v>
      </c>
    </row>
    <row r="20" spans="1:13" x14ac:dyDescent="0.35">
      <c r="A20" s="14"/>
      <c r="B20" s="14"/>
    </row>
    <row r="21" spans="1:13" x14ac:dyDescent="0.35">
      <c r="A21" s="14" t="s">
        <v>36</v>
      </c>
      <c r="B21" s="18">
        <f>B19+D10-B17</f>
        <v>3159.6900000000014</v>
      </c>
    </row>
    <row r="23" spans="1:13" x14ac:dyDescent="0.35">
      <c r="A23" t="s">
        <v>42</v>
      </c>
      <c r="B23">
        <f>28458 + 10371 + 26034 + 11807 + 6681 + 8110 + 3414 + 5000 + 100000 + 25500 + 25000 + 18000</f>
        <v>268375</v>
      </c>
      <c r="C23">
        <f>B23/730</f>
        <v>367.63698630136986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38A0-B73E-48E3-A59C-B67F91D144EB}">
  <dimension ref="A1"/>
  <sheetViews>
    <sheetView workbookViewId="0">
      <selection activeCell="F16" sqref="F1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084C-3163-4B47-BE51-EB8E17754FE3}">
  <dimension ref="A1:J21"/>
  <sheetViews>
    <sheetView zoomScale="83" workbookViewId="0">
      <selection activeCell="D21" sqref="D21"/>
    </sheetView>
  </sheetViews>
  <sheetFormatPr defaultRowHeight="14.5" x14ac:dyDescent="0.35"/>
  <cols>
    <col min="1" max="1" width="28.81640625" customWidth="1"/>
    <col min="4" max="4" width="21.0898437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18">
        <v>1479.25</v>
      </c>
      <c r="I2" s="18">
        <v>230</v>
      </c>
    </row>
    <row r="3" spans="1:10" x14ac:dyDescent="0.35">
      <c r="A3" s="8" t="s">
        <v>25</v>
      </c>
      <c r="D3">
        <v>300</v>
      </c>
      <c r="F3" s="2">
        <v>300</v>
      </c>
      <c r="H3" s="18">
        <v>1319.2</v>
      </c>
      <c r="I3" s="18">
        <v>240</v>
      </c>
    </row>
    <row r="4" spans="1:10" x14ac:dyDescent="0.35">
      <c r="A4" s="8" t="s">
        <v>19</v>
      </c>
      <c r="D4">
        <v>1139.6500000000001</v>
      </c>
      <c r="F4" s="2">
        <v>831.77</v>
      </c>
      <c r="H4" s="18">
        <v>1864.76</v>
      </c>
      <c r="I4" s="18">
        <v>240</v>
      </c>
    </row>
    <row r="5" spans="1:10" x14ac:dyDescent="0.35">
      <c r="A5" s="8" t="s">
        <v>20</v>
      </c>
      <c r="D5">
        <v>2950</v>
      </c>
      <c r="F5" s="2"/>
      <c r="H5" s="18">
        <v>877.85</v>
      </c>
      <c r="I5" s="18">
        <v>230</v>
      </c>
    </row>
    <row r="6" spans="1:10" x14ac:dyDescent="0.35">
      <c r="A6" s="8" t="s">
        <v>21</v>
      </c>
      <c r="D6">
        <v>105</v>
      </c>
      <c r="F6" s="2">
        <v>105</v>
      </c>
      <c r="H6" s="18">
        <v>1120.3499999999999</v>
      </c>
      <c r="I6" s="18">
        <v>230</v>
      </c>
    </row>
    <row r="7" spans="1:10" x14ac:dyDescent="0.35">
      <c r="A7" s="8" t="s">
        <v>22</v>
      </c>
      <c r="D7">
        <v>41</v>
      </c>
      <c r="F7" s="2">
        <v>41</v>
      </c>
      <c r="H7" s="18">
        <v>2569.7199999999998</v>
      </c>
      <c r="I7" s="18">
        <v>240</v>
      </c>
    </row>
    <row r="8" spans="1:10" x14ac:dyDescent="0.35">
      <c r="A8" s="8" t="s">
        <v>24</v>
      </c>
      <c r="D8">
        <v>125</v>
      </c>
      <c r="F8" s="2">
        <v>125</v>
      </c>
      <c r="H8" s="18">
        <v>950.6</v>
      </c>
      <c r="I8" s="18">
        <v>230</v>
      </c>
    </row>
    <row r="9" spans="1:10" x14ac:dyDescent="0.35">
      <c r="A9" s="8" t="s">
        <v>23</v>
      </c>
      <c r="F9" s="2">
        <v>775</v>
      </c>
      <c r="H9" s="18">
        <v>1096.0999999999999</v>
      </c>
      <c r="I9" s="18">
        <v>230</v>
      </c>
    </row>
    <row r="10" spans="1:10" x14ac:dyDescent="0.35">
      <c r="A10" s="12" t="s">
        <v>27</v>
      </c>
      <c r="D10" s="11">
        <f>B18/10</f>
        <v>1076.1849999999999</v>
      </c>
      <c r="F10" s="2"/>
      <c r="H10" s="18">
        <v>1594.02</v>
      </c>
      <c r="I10" s="18">
        <v>240</v>
      </c>
    </row>
    <row r="11" spans="1:10" x14ac:dyDescent="0.35">
      <c r="A11" s="8" t="s">
        <v>28</v>
      </c>
      <c r="D11">
        <v>112</v>
      </c>
      <c r="F11" s="2">
        <v>112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6118.8349999999991</v>
      </c>
      <c r="E13" s="13">
        <f>D13+F13</f>
        <v>8578.6049999999996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2" x14ac:dyDescent="0.35">
      <c r="A17" s="17" t="s">
        <v>29</v>
      </c>
      <c r="B17" s="14">
        <v>285</v>
      </c>
    </row>
    <row r="18" spans="1:2" x14ac:dyDescent="0.35">
      <c r="A18" s="15" t="s">
        <v>35</v>
      </c>
      <c r="B18" s="14">
        <f>SUM(H2:H10) - SUM(I2:I10)</f>
        <v>10761.85</v>
      </c>
    </row>
    <row r="19" spans="1:2" x14ac:dyDescent="0.35">
      <c r="A19" s="17" t="s">
        <v>34</v>
      </c>
      <c r="B19" s="14">
        <f>B18-E13</f>
        <v>2183.2450000000008</v>
      </c>
    </row>
    <row r="20" spans="1:2" x14ac:dyDescent="0.35">
      <c r="A20" s="14"/>
      <c r="B20" s="14"/>
    </row>
    <row r="21" spans="1:2" x14ac:dyDescent="0.35">
      <c r="A21" s="14" t="s">
        <v>36</v>
      </c>
      <c r="B21" s="18">
        <f>B19+D10-B17</f>
        <v>2974.4300000000007</v>
      </c>
    </row>
  </sheetData>
  <pageMargins left="0.7" right="0.7" top="0.75" bottom="0.75" header="0.3" footer="0.3"/>
  <pageSetup paperSize="9" orientation="portrait" r:id="rId1"/>
  <ignoredErrors>
    <ignoredError sqref="E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44DD-85E3-4236-A1EE-FDB3D56EE3F5}">
  <dimension ref="A1:J23"/>
  <sheetViews>
    <sheetView zoomScale="83" workbookViewId="0">
      <selection activeCell="D18" sqref="D18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18">
        <v>4170</v>
      </c>
      <c r="I2" s="18"/>
      <c r="J2" t="s">
        <v>38</v>
      </c>
    </row>
    <row r="3" spans="1:10" x14ac:dyDescent="0.35">
      <c r="A3" s="8" t="s">
        <v>25</v>
      </c>
      <c r="D3">
        <v>300</v>
      </c>
      <c r="F3" s="2">
        <v>300</v>
      </c>
      <c r="H3" s="18">
        <v>1639.82</v>
      </c>
      <c r="I3" s="18">
        <v>240</v>
      </c>
      <c r="J3" t="s">
        <v>39</v>
      </c>
    </row>
    <row r="4" spans="1:10" x14ac:dyDescent="0.35">
      <c r="A4" s="8" t="s">
        <v>19</v>
      </c>
      <c r="D4">
        <v>1139.6500000000001</v>
      </c>
      <c r="F4" s="2">
        <v>831.77</v>
      </c>
      <c r="H4" s="14"/>
      <c r="I4" s="14"/>
    </row>
    <row r="5" spans="1:10" x14ac:dyDescent="0.35">
      <c r="A5" s="8" t="s">
        <v>20</v>
      </c>
      <c r="D5">
        <v>2950</v>
      </c>
      <c r="F5" s="2"/>
      <c r="H5" s="18">
        <v>1590</v>
      </c>
      <c r="I5" s="18">
        <v>150</v>
      </c>
      <c r="J5" t="s">
        <v>37</v>
      </c>
    </row>
    <row r="6" spans="1:10" x14ac:dyDescent="0.35">
      <c r="A6" s="8" t="s">
        <v>21</v>
      </c>
      <c r="D6">
        <v>105</v>
      </c>
      <c r="F6" s="2">
        <v>105</v>
      </c>
      <c r="H6" s="18">
        <v>853.6</v>
      </c>
      <c r="I6" s="18">
        <v>230</v>
      </c>
      <c r="J6" t="s">
        <v>40</v>
      </c>
    </row>
    <row r="7" spans="1:10" x14ac:dyDescent="0.35">
      <c r="A7" s="8" t="s">
        <v>22</v>
      </c>
      <c r="D7">
        <v>41</v>
      </c>
      <c r="F7" s="2">
        <v>41</v>
      </c>
      <c r="H7" s="18">
        <v>1202.8</v>
      </c>
      <c r="I7" s="18">
        <v>240</v>
      </c>
      <c r="J7" t="s">
        <v>40</v>
      </c>
    </row>
    <row r="8" spans="1:10" x14ac:dyDescent="0.35">
      <c r="A8" s="8" t="s">
        <v>24</v>
      </c>
      <c r="D8">
        <v>125</v>
      </c>
      <c r="F8" s="2">
        <v>125</v>
      </c>
      <c r="H8" s="18">
        <v>1400</v>
      </c>
      <c r="I8" s="18">
        <v>200</v>
      </c>
      <c r="J8" t="s">
        <v>41</v>
      </c>
    </row>
    <row r="9" spans="1:10" x14ac:dyDescent="0.35">
      <c r="A9" s="8" t="s">
        <v>23</v>
      </c>
      <c r="F9" s="2">
        <v>775</v>
      </c>
      <c r="H9" s="14"/>
      <c r="I9" s="14"/>
    </row>
    <row r="10" spans="1:10" x14ac:dyDescent="0.35">
      <c r="A10" s="12" t="s">
        <v>27</v>
      </c>
      <c r="D10" s="11">
        <f>B18/10</f>
        <v>979.62199999999996</v>
      </c>
      <c r="F10" s="2"/>
      <c r="H10" s="14"/>
      <c r="I10" s="14"/>
    </row>
    <row r="11" spans="1:10" x14ac:dyDescent="0.35">
      <c r="A11" s="8" t="s">
        <v>28</v>
      </c>
      <c r="D11">
        <v>112</v>
      </c>
      <c r="F11" s="2">
        <v>112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6022.2719999999999</v>
      </c>
      <c r="E13" s="13">
        <f>D13+F13</f>
        <v>8482.0419999999995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3" x14ac:dyDescent="0.35">
      <c r="A17" s="17" t="s">
        <v>43</v>
      </c>
      <c r="B17" s="14">
        <f>236+C23</f>
        <v>603.63698630136992</v>
      </c>
    </row>
    <row r="18" spans="1:3" x14ac:dyDescent="0.35">
      <c r="A18" s="15" t="s">
        <v>35</v>
      </c>
      <c r="B18" s="14">
        <f>SUM(H2:H10) - SUM(I2:I10)</f>
        <v>9796.2199999999993</v>
      </c>
    </row>
    <row r="19" spans="1:3" x14ac:dyDescent="0.35">
      <c r="A19" s="17" t="s">
        <v>34</v>
      </c>
      <c r="B19" s="14">
        <f>B18-E13</f>
        <v>1314.1779999999999</v>
      </c>
    </row>
    <row r="20" spans="1:3" x14ac:dyDescent="0.35">
      <c r="A20" s="14"/>
      <c r="B20" s="14"/>
    </row>
    <row r="21" spans="1:3" x14ac:dyDescent="0.35">
      <c r="A21" s="14" t="s">
        <v>36</v>
      </c>
      <c r="B21" s="18">
        <f>B19+D10-B17</f>
        <v>1690.1630136986298</v>
      </c>
    </row>
    <row r="23" spans="1:3" x14ac:dyDescent="0.35">
      <c r="A23" t="s">
        <v>42</v>
      </c>
      <c r="B23">
        <f>28458 + 10371 + 26034 + 11807 + 6681 + 8110 + 3414 + 5000 + 100000 + 25500 + 25000 + 18000</f>
        <v>268375</v>
      </c>
      <c r="C23">
        <f>B23/730</f>
        <v>367.63698630136986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1C92-5A38-48B7-9D82-4CAFD3456FDF}">
  <dimension ref="A1:J23"/>
  <sheetViews>
    <sheetView zoomScale="83" workbookViewId="0">
      <selection activeCell="H20" sqref="H20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18">
        <v>882.7</v>
      </c>
      <c r="I2" s="18">
        <v>230</v>
      </c>
    </row>
    <row r="3" spans="1:10" x14ac:dyDescent="0.35">
      <c r="A3" s="8" t="s">
        <v>25</v>
      </c>
      <c r="D3">
        <v>300</v>
      </c>
      <c r="F3" s="2">
        <v>300</v>
      </c>
      <c r="H3" s="18">
        <v>1209.26</v>
      </c>
      <c r="I3" s="18">
        <v>240</v>
      </c>
    </row>
    <row r="4" spans="1:10" x14ac:dyDescent="0.35">
      <c r="A4" s="8" t="s">
        <v>19</v>
      </c>
      <c r="D4">
        <v>1139.6500000000001</v>
      </c>
      <c r="F4" s="2">
        <v>831.77</v>
      </c>
      <c r="H4" s="18">
        <v>756.6</v>
      </c>
      <c r="I4" s="18">
        <v>230</v>
      </c>
    </row>
    <row r="5" spans="1:10" x14ac:dyDescent="0.35">
      <c r="A5" s="8" t="s">
        <v>20</v>
      </c>
      <c r="D5">
        <v>2950</v>
      </c>
      <c r="F5" s="2"/>
      <c r="H5" s="18">
        <v>649.9</v>
      </c>
      <c r="I5" s="18">
        <v>230</v>
      </c>
    </row>
    <row r="6" spans="1:10" x14ac:dyDescent="0.35">
      <c r="A6" s="8" t="s">
        <v>21</v>
      </c>
      <c r="D6">
        <v>105</v>
      </c>
      <c r="F6" s="2">
        <v>105</v>
      </c>
      <c r="H6" s="18"/>
      <c r="I6" s="18"/>
    </row>
    <row r="7" spans="1:10" x14ac:dyDescent="0.35">
      <c r="A7" s="8" t="s">
        <v>22</v>
      </c>
      <c r="D7">
        <v>41</v>
      </c>
      <c r="F7" s="2">
        <v>41</v>
      </c>
      <c r="H7" s="18"/>
      <c r="I7" s="18"/>
    </row>
    <row r="8" spans="1:10" x14ac:dyDescent="0.35">
      <c r="A8" s="8" t="s">
        <v>24</v>
      </c>
      <c r="D8">
        <v>125</v>
      </c>
      <c r="F8" s="2">
        <v>125</v>
      </c>
      <c r="H8" s="18"/>
      <c r="I8" s="18"/>
    </row>
    <row r="9" spans="1:10" x14ac:dyDescent="0.35">
      <c r="A9" s="8" t="s">
        <v>23</v>
      </c>
      <c r="F9" s="2">
        <v>775</v>
      </c>
      <c r="H9" s="14"/>
      <c r="I9" s="14"/>
    </row>
    <row r="10" spans="1:10" x14ac:dyDescent="0.35">
      <c r="A10" s="12" t="s">
        <v>27</v>
      </c>
      <c r="D10" s="11">
        <f>B18/10</f>
        <v>256.846</v>
      </c>
      <c r="F10" s="2"/>
      <c r="H10" s="14"/>
      <c r="I10" s="14"/>
    </row>
    <row r="11" spans="1:10" x14ac:dyDescent="0.35">
      <c r="A11" s="8" t="s">
        <v>28</v>
      </c>
      <c r="D11">
        <v>112</v>
      </c>
      <c r="F11" s="2">
        <v>112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5299.4959999999992</v>
      </c>
      <c r="E13" s="13">
        <f>D13+F13</f>
        <v>7759.2659999999996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7" x14ac:dyDescent="0.35">
      <c r="A17" s="17" t="s">
        <v>44</v>
      </c>
      <c r="B17" s="14"/>
    </row>
    <row r="18" spans="1:7" x14ac:dyDescent="0.35">
      <c r="A18" s="15" t="s">
        <v>35</v>
      </c>
      <c r="B18" s="14">
        <f>SUM(H2:H5) - SUM(I2:I5)</f>
        <v>2568.46</v>
      </c>
    </row>
    <row r="19" spans="1:7" x14ac:dyDescent="0.35">
      <c r="A19" s="17" t="s">
        <v>34</v>
      </c>
      <c r="B19" s="14"/>
    </row>
    <row r="20" spans="1:7" x14ac:dyDescent="0.35">
      <c r="A20" s="14"/>
      <c r="B20" s="14"/>
      <c r="G20">
        <v>838</v>
      </c>
    </row>
    <row r="21" spans="1:7" x14ac:dyDescent="0.35">
      <c r="A21" s="14" t="s">
        <v>36</v>
      </c>
      <c r="B21" s="18">
        <f>B19+D10-B17</f>
        <v>256.846</v>
      </c>
      <c r="E21">
        <f>B21*G20</f>
        <v>215236.948</v>
      </c>
    </row>
    <row r="23" spans="1:7" x14ac:dyDescent="0.35">
      <c r="A23" t="s">
        <v>42</v>
      </c>
      <c r="B23">
        <f>28458 + 10371 + 26034 + 11807 + 6681 + 8110 + 3414 + 5000 + 100000 + 25500 + 25000 + 18000</f>
        <v>268375</v>
      </c>
      <c r="C23">
        <f>B23/730</f>
        <v>367.63698630136986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4825-8CC5-4835-B8D2-D2A2A8A682D7}">
  <dimension ref="A1:J23"/>
  <sheetViews>
    <sheetView topLeftCell="A7" workbookViewId="0">
      <selection activeCell="I15" sqref="I15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0">
        <v>1105.8</v>
      </c>
      <c r="I2" s="20">
        <v>240</v>
      </c>
    </row>
    <row r="3" spans="1:10" x14ac:dyDescent="0.35">
      <c r="A3" s="8" t="s">
        <v>25</v>
      </c>
      <c r="D3">
        <v>300</v>
      </c>
      <c r="F3" s="2">
        <v>300</v>
      </c>
      <c r="H3" s="20">
        <v>708.1</v>
      </c>
      <c r="I3" s="20">
        <v>230</v>
      </c>
    </row>
    <row r="4" spans="1:10" x14ac:dyDescent="0.35">
      <c r="A4" s="8" t="s">
        <v>19</v>
      </c>
      <c r="D4">
        <v>1139.6500000000001</v>
      </c>
      <c r="F4" s="2">
        <v>831.77</v>
      </c>
      <c r="H4" s="20">
        <v>708.1</v>
      </c>
      <c r="I4" s="20">
        <v>230</v>
      </c>
    </row>
    <row r="5" spans="1:10" x14ac:dyDescent="0.35">
      <c r="A5" s="8" t="s">
        <v>20</v>
      </c>
      <c r="D5">
        <v>2950</v>
      </c>
      <c r="F5" s="2"/>
      <c r="H5" s="20">
        <v>1086.4000000000001</v>
      </c>
      <c r="I5" s="20">
        <v>230</v>
      </c>
    </row>
    <row r="6" spans="1:10" x14ac:dyDescent="0.35">
      <c r="A6" s="8" t="s">
        <v>21</v>
      </c>
      <c r="D6">
        <v>105</v>
      </c>
      <c r="F6" s="2">
        <v>105</v>
      </c>
      <c r="H6" s="20">
        <v>766.3</v>
      </c>
      <c r="I6" s="20">
        <v>230</v>
      </c>
    </row>
    <row r="7" spans="1:10" x14ac:dyDescent="0.35">
      <c r="A7" s="8" t="s">
        <v>22</v>
      </c>
      <c r="D7">
        <v>41</v>
      </c>
      <c r="F7" s="2">
        <v>41</v>
      </c>
      <c r="H7" s="20">
        <v>1026.04</v>
      </c>
      <c r="I7" s="20">
        <v>240</v>
      </c>
    </row>
    <row r="8" spans="1:10" x14ac:dyDescent="0.35">
      <c r="A8" s="8" t="s">
        <v>24</v>
      </c>
      <c r="D8">
        <v>125</v>
      </c>
      <c r="F8" s="2">
        <v>125</v>
      </c>
      <c r="H8" s="20">
        <v>1044.3599999999999</v>
      </c>
      <c r="I8" s="20">
        <v>240</v>
      </c>
    </row>
    <row r="9" spans="1:10" x14ac:dyDescent="0.35">
      <c r="A9" s="8" t="s">
        <v>23</v>
      </c>
      <c r="F9" s="2">
        <v>775</v>
      </c>
      <c r="H9" s="20">
        <v>1374.15</v>
      </c>
      <c r="I9" s="20">
        <v>240</v>
      </c>
    </row>
    <row r="10" spans="1:10" x14ac:dyDescent="0.35">
      <c r="A10" s="12" t="s">
        <v>27</v>
      </c>
      <c r="D10" s="11">
        <f>B18/10</f>
        <v>593.92499999999995</v>
      </c>
      <c r="F10" s="2"/>
      <c r="H10" s="14"/>
      <c r="I10" s="14"/>
    </row>
    <row r="11" spans="1:10" x14ac:dyDescent="0.35">
      <c r="A11" s="8" t="s">
        <v>28</v>
      </c>
      <c r="D11">
        <v>112</v>
      </c>
      <c r="F11" s="2">
        <v>112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5636.5749999999998</v>
      </c>
      <c r="E13" s="13">
        <f>D13+F13</f>
        <v>8096.3449999999993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3" x14ac:dyDescent="0.35">
      <c r="A17" s="17" t="s">
        <v>44</v>
      </c>
      <c r="B17" s="14"/>
    </row>
    <row r="18" spans="1:3" x14ac:dyDescent="0.35">
      <c r="A18" s="15" t="s">
        <v>35</v>
      </c>
      <c r="B18" s="14">
        <f>SUM(H2:H9) - SUM(I2:I9)</f>
        <v>5939.25</v>
      </c>
    </row>
    <row r="19" spans="1:3" x14ac:dyDescent="0.35">
      <c r="A19" s="17" t="s">
        <v>34</v>
      </c>
      <c r="B19" s="14"/>
    </row>
    <row r="20" spans="1:3" x14ac:dyDescent="0.35">
      <c r="A20" s="14"/>
      <c r="B20" s="14"/>
    </row>
    <row r="21" spans="1:3" x14ac:dyDescent="0.35">
      <c r="A21" s="14" t="s">
        <v>36</v>
      </c>
      <c r="B21" s="18">
        <f>B19+D10-B17</f>
        <v>593.92499999999995</v>
      </c>
    </row>
    <row r="23" spans="1:3" x14ac:dyDescent="0.35">
      <c r="A23" t="s">
        <v>42</v>
      </c>
      <c r="B23">
        <f>28458 + 10371 + 26034 + 11807 + 6681 + 8110 + 3414 + 5000 + 100000 + 25500 + 25000 + 18000</f>
        <v>268375</v>
      </c>
      <c r="C23">
        <f>B23/730</f>
        <v>367.63698630136986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CD99-6D65-4659-B4D2-A3FF971A6E7D}">
  <dimension ref="A1:J23"/>
  <sheetViews>
    <sheetView tabSelected="1" workbookViewId="0">
      <selection activeCell="D20" sqref="D20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0">
        <v>2560.8000000000002</v>
      </c>
      <c r="I2" s="20">
        <v>230</v>
      </c>
    </row>
    <row r="3" spans="1:10" x14ac:dyDescent="0.35">
      <c r="A3" s="8" t="s">
        <v>25</v>
      </c>
      <c r="D3">
        <v>300</v>
      </c>
      <c r="F3" s="2">
        <v>300</v>
      </c>
      <c r="H3" s="20">
        <v>950.6</v>
      </c>
      <c r="I3" s="20">
        <v>230</v>
      </c>
    </row>
    <row r="4" spans="1:10" x14ac:dyDescent="0.35">
      <c r="A4" s="8" t="s">
        <v>19</v>
      </c>
      <c r="D4">
        <v>1139.6500000000001</v>
      </c>
      <c r="F4" s="2">
        <v>831.77</v>
      </c>
      <c r="H4" s="20">
        <v>1384.21</v>
      </c>
      <c r="I4" s="20">
        <v>240</v>
      </c>
    </row>
    <row r="5" spans="1:10" x14ac:dyDescent="0.35">
      <c r="A5" s="8" t="s">
        <v>20</v>
      </c>
      <c r="D5">
        <v>2950</v>
      </c>
      <c r="F5" s="2"/>
      <c r="H5" s="20">
        <v>1282.54</v>
      </c>
      <c r="I5" s="20">
        <v>240</v>
      </c>
    </row>
    <row r="6" spans="1:10" x14ac:dyDescent="0.35">
      <c r="A6" s="8" t="s">
        <v>21</v>
      </c>
      <c r="D6">
        <v>105</v>
      </c>
      <c r="F6" s="2">
        <v>105</v>
      </c>
      <c r="H6" s="20"/>
      <c r="I6" s="20"/>
    </row>
    <row r="7" spans="1:10" x14ac:dyDescent="0.35">
      <c r="A7" s="8" t="s">
        <v>22</v>
      </c>
      <c r="D7">
        <v>41</v>
      </c>
      <c r="F7" s="2">
        <v>41</v>
      </c>
      <c r="H7" s="20"/>
      <c r="I7" s="20"/>
    </row>
    <row r="8" spans="1:10" x14ac:dyDescent="0.35">
      <c r="A8" s="8" t="s">
        <v>24</v>
      </c>
      <c r="D8">
        <v>125</v>
      </c>
      <c r="F8" s="2">
        <v>125</v>
      </c>
      <c r="H8" s="20"/>
      <c r="I8" s="20"/>
    </row>
    <row r="9" spans="1:10" x14ac:dyDescent="0.35">
      <c r="A9" s="8" t="s">
        <v>23</v>
      </c>
      <c r="F9" s="2">
        <v>775</v>
      </c>
      <c r="H9" s="20"/>
      <c r="I9" s="20"/>
    </row>
    <row r="10" spans="1:10" x14ac:dyDescent="0.35">
      <c r="A10" s="12" t="s">
        <v>27</v>
      </c>
      <c r="D10" s="11">
        <f>B18/10</f>
        <v>523.81500000000005</v>
      </c>
      <c r="F10" s="2"/>
      <c r="H10" s="14"/>
      <c r="I10" s="14"/>
    </row>
    <row r="11" spans="1:10" x14ac:dyDescent="0.35">
      <c r="A11" s="8" t="s">
        <v>28</v>
      </c>
      <c r="D11">
        <v>112</v>
      </c>
      <c r="F11" s="2">
        <v>112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5566.4650000000001</v>
      </c>
      <c r="E13" s="13">
        <f>D13+F13</f>
        <v>8026.2350000000006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3" x14ac:dyDescent="0.35">
      <c r="A17" s="17" t="s">
        <v>44</v>
      </c>
      <c r="B17" s="14"/>
    </row>
    <row r="18" spans="1:3" x14ac:dyDescent="0.35">
      <c r="A18" s="15" t="s">
        <v>35</v>
      </c>
      <c r="B18" s="14">
        <f>SUM(H2:H9) - SUM(I2:I9)</f>
        <v>5238.1500000000005</v>
      </c>
    </row>
    <row r="19" spans="1:3" x14ac:dyDescent="0.35">
      <c r="A19" s="17" t="s">
        <v>34</v>
      </c>
      <c r="B19" s="14"/>
    </row>
    <row r="20" spans="1:3" x14ac:dyDescent="0.35">
      <c r="A20" s="14"/>
      <c r="B20" s="14"/>
    </row>
    <row r="21" spans="1:3" x14ac:dyDescent="0.35">
      <c r="A21" s="14" t="s">
        <v>36</v>
      </c>
      <c r="B21" s="18">
        <f>B19+D10-B17</f>
        <v>523.81500000000005</v>
      </c>
    </row>
    <row r="23" spans="1:3" x14ac:dyDescent="0.35">
      <c r="A23" t="s">
        <v>42</v>
      </c>
      <c r="B23">
        <f>28458 + 10371 + 26034 + 11807 + 6681 + 8110 + 3414 + 5000 + 100000 + 25500 + 25000 + 18000</f>
        <v>268375</v>
      </c>
      <c r="C23">
        <f>B23/730</f>
        <v>367.63698630136986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45A-01E1-4044-BC2D-66085BDCD554}">
  <dimension ref="A1:J23"/>
  <sheetViews>
    <sheetView topLeftCell="A8" workbookViewId="0">
      <selection activeCell="H13" sqref="H13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0">
        <v>750</v>
      </c>
      <c r="I2" s="20"/>
      <c r="J2" t="s">
        <v>45</v>
      </c>
    </row>
    <row r="3" spans="1:10" x14ac:dyDescent="0.35">
      <c r="A3" s="8" t="s">
        <v>25</v>
      </c>
      <c r="D3">
        <v>300</v>
      </c>
      <c r="F3" s="2">
        <v>300</v>
      </c>
      <c r="H3" s="20">
        <v>1026.04</v>
      </c>
      <c r="I3" s="20">
        <v>240</v>
      </c>
    </row>
    <row r="4" spans="1:10" x14ac:dyDescent="0.35">
      <c r="A4" s="8" t="s">
        <v>19</v>
      </c>
      <c r="D4">
        <v>1139.6500000000001</v>
      </c>
      <c r="F4" s="2">
        <v>831.77</v>
      </c>
      <c r="H4" s="20">
        <v>1387.1</v>
      </c>
      <c r="I4" s="20">
        <v>230</v>
      </c>
    </row>
    <row r="5" spans="1:10" x14ac:dyDescent="0.35">
      <c r="A5" s="8" t="s">
        <v>20</v>
      </c>
      <c r="D5">
        <v>2950</v>
      </c>
      <c r="F5" s="2"/>
      <c r="H5" s="20">
        <v>1026.04</v>
      </c>
      <c r="I5" s="20">
        <v>240</v>
      </c>
    </row>
    <row r="6" spans="1:10" x14ac:dyDescent="0.35">
      <c r="A6" s="8" t="s">
        <v>21</v>
      </c>
      <c r="D6">
        <v>105</v>
      </c>
      <c r="F6" s="2">
        <v>105</v>
      </c>
      <c r="H6" s="20">
        <v>1429.12</v>
      </c>
      <c r="I6" s="20">
        <v>240</v>
      </c>
    </row>
    <row r="7" spans="1:10" x14ac:dyDescent="0.35">
      <c r="A7" s="8" t="s">
        <v>22</v>
      </c>
      <c r="D7">
        <v>41</v>
      </c>
      <c r="F7" s="2">
        <v>41</v>
      </c>
      <c r="H7" s="20">
        <v>1096.0999999999999</v>
      </c>
      <c r="I7" s="20">
        <v>230</v>
      </c>
    </row>
    <row r="8" spans="1:10" x14ac:dyDescent="0.35">
      <c r="A8" s="8" t="s">
        <v>24</v>
      </c>
      <c r="D8">
        <v>125</v>
      </c>
      <c r="F8" s="2">
        <v>125</v>
      </c>
      <c r="H8" s="20">
        <v>3181.6</v>
      </c>
      <c r="I8" s="20">
        <v>240</v>
      </c>
    </row>
    <row r="9" spans="1:10" x14ac:dyDescent="0.35">
      <c r="A9" s="8" t="s">
        <v>23</v>
      </c>
      <c r="F9" s="2">
        <v>775</v>
      </c>
      <c r="H9" s="20">
        <v>1355.83</v>
      </c>
      <c r="I9" s="20">
        <v>230</v>
      </c>
    </row>
    <row r="10" spans="1:10" x14ac:dyDescent="0.35">
      <c r="A10" s="12" t="s">
        <v>27</v>
      </c>
      <c r="D10" s="11">
        <f>B18/10</f>
        <v>960.18299999999999</v>
      </c>
      <c r="F10" s="2"/>
      <c r="H10" s="14"/>
      <c r="I10" s="14"/>
    </row>
    <row r="11" spans="1:10" x14ac:dyDescent="0.35">
      <c r="A11" s="8" t="s">
        <v>28</v>
      </c>
      <c r="D11">
        <v>112</v>
      </c>
      <c r="F11" s="2">
        <v>112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6002.8329999999996</v>
      </c>
      <c r="E13" s="13">
        <f>D13+F13</f>
        <v>8462.6029999999992</v>
      </c>
      <c r="F13" s="7">
        <f>SUM(F2:F12)</f>
        <v>2459.77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3" x14ac:dyDescent="0.35">
      <c r="A17" s="17" t="s">
        <v>44</v>
      </c>
      <c r="B17" s="14"/>
    </row>
    <row r="18" spans="1:3" x14ac:dyDescent="0.35">
      <c r="A18" s="15" t="s">
        <v>35</v>
      </c>
      <c r="B18" s="14">
        <f>SUM(H2:H9) - SUM(I3:I9)</f>
        <v>9601.83</v>
      </c>
    </row>
    <row r="19" spans="1:3" x14ac:dyDescent="0.35">
      <c r="A19" s="17" t="s">
        <v>34</v>
      </c>
      <c r="B19" s="14">
        <f>B18-E13</f>
        <v>1139.2270000000008</v>
      </c>
    </row>
    <row r="20" spans="1:3" x14ac:dyDescent="0.35">
      <c r="A20" s="14"/>
      <c r="B20" s="14"/>
    </row>
    <row r="21" spans="1:3" x14ac:dyDescent="0.35">
      <c r="A21" s="14" t="s">
        <v>36</v>
      </c>
      <c r="B21" s="18">
        <f>B19+D10-B17</f>
        <v>2099.4100000000008</v>
      </c>
    </row>
    <row r="23" spans="1:3" x14ac:dyDescent="0.35">
      <c r="A23" t="s">
        <v>42</v>
      </c>
      <c r="C23">
        <f>B23/730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D749-F4AE-4FD7-9457-4CACD6B517AA}">
  <dimension ref="A1:J44"/>
  <sheetViews>
    <sheetView topLeftCell="A5" workbookViewId="0">
      <selection activeCell="F20" sqref="F20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1">
        <v>1502.41</v>
      </c>
      <c r="I2" s="21">
        <v>240</v>
      </c>
    </row>
    <row r="3" spans="1:10" x14ac:dyDescent="0.35">
      <c r="A3" s="8" t="s">
        <v>25</v>
      </c>
      <c r="D3">
        <v>300</v>
      </c>
      <c r="F3" s="2">
        <v>300</v>
      </c>
      <c r="H3" s="21">
        <v>1319.19</v>
      </c>
      <c r="I3" s="21">
        <v>240</v>
      </c>
    </row>
    <row r="4" spans="1:10" x14ac:dyDescent="0.35">
      <c r="A4" s="8" t="s">
        <v>19</v>
      </c>
      <c r="D4">
        <v>1139.6500000000001</v>
      </c>
      <c r="F4" s="2">
        <v>831.77</v>
      </c>
      <c r="H4" s="21">
        <v>1264.22</v>
      </c>
      <c r="I4" s="21">
        <v>240</v>
      </c>
    </row>
    <row r="5" spans="1:10" x14ac:dyDescent="0.35">
      <c r="A5" s="8" t="s">
        <v>20</v>
      </c>
      <c r="D5">
        <v>2950</v>
      </c>
      <c r="F5" s="2"/>
      <c r="H5" s="21">
        <v>1319.2</v>
      </c>
      <c r="I5" s="21">
        <v>240</v>
      </c>
    </row>
    <row r="6" spans="1:10" x14ac:dyDescent="0.35">
      <c r="A6" s="8" t="s">
        <v>21</v>
      </c>
      <c r="D6">
        <v>105</v>
      </c>
      <c r="F6" s="2">
        <v>105</v>
      </c>
      <c r="H6" s="21">
        <v>1862.4</v>
      </c>
      <c r="I6" s="21">
        <v>240</v>
      </c>
    </row>
    <row r="7" spans="1:10" x14ac:dyDescent="0.35">
      <c r="A7" s="8" t="s">
        <v>22</v>
      </c>
      <c r="D7">
        <v>41</v>
      </c>
      <c r="F7" s="2">
        <v>41</v>
      </c>
      <c r="H7" s="21">
        <v>873</v>
      </c>
      <c r="I7" s="21">
        <v>240</v>
      </c>
    </row>
    <row r="8" spans="1:10" x14ac:dyDescent="0.35">
      <c r="A8" s="8" t="s">
        <v>24</v>
      </c>
      <c r="D8">
        <v>125</v>
      </c>
      <c r="F8" s="2">
        <v>125</v>
      </c>
      <c r="H8" s="20"/>
      <c r="I8" s="20"/>
    </row>
    <row r="9" spans="1:10" x14ac:dyDescent="0.35">
      <c r="A9" s="8" t="s">
        <v>23</v>
      </c>
      <c r="F9" s="2">
        <v>775</v>
      </c>
      <c r="H9" s="21">
        <v>903</v>
      </c>
      <c r="I9" s="20"/>
    </row>
    <row r="10" spans="1:10" x14ac:dyDescent="0.35">
      <c r="A10" s="12" t="s">
        <v>27</v>
      </c>
      <c r="D10" s="11">
        <f>B18/10</f>
        <v>1229.002</v>
      </c>
      <c r="F10" s="2"/>
      <c r="H10" s="18">
        <v>921.5</v>
      </c>
      <c r="I10" s="18">
        <v>230</v>
      </c>
    </row>
    <row r="11" spans="1:10" x14ac:dyDescent="0.35">
      <c r="A11" s="8" t="s">
        <v>28</v>
      </c>
      <c r="D11">
        <v>112</v>
      </c>
      <c r="F11" s="2">
        <v>112</v>
      </c>
      <c r="H11" s="22">
        <v>921.5</v>
      </c>
      <c r="I11" s="22">
        <v>230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  <c r="H12" s="22">
        <v>1794.5</v>
      </c>
      <c r="I12" s="22">
        <v>230</v>
      </c>
    </row>
    <row r="13" spans="1:10" ht="15" thickBot="1" x14ac:dyDescent="0.4">
      <c r="A13" s="5" t="s">
        <v>17</v>
      </c>
      <c r="B13" s="6"/>
      <c r="C13" s="6"/>
      <c r="D13" s="6">
        <f>SUM(D2:D12)</f>
        <v>6271.652</v>
      </c>
      <c r="E13" s="13">
        <f>D13+F13</f>
        <v>8731.4220000000005</v>
      </c>
      <c r="F13" s="7">
        <f>SUM(F2:F12)</f>
        <v>2459.77</v>
      </c>
      <c r="H13" s="22">
        <v>1969.1</v>
      </c>
      <c r="I13" s="22">
        <v>230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3" x14ac:dyDescent="0.35">
      <c r="A17" s="17" t="s">
        <v>46</v>
      </c>
      <c r="B17" s="14">
        <v>560</v>
      </c>
    </row>
    <row r="18" spans="1:3" x14ac:dyDescent="0.35">
      <c r="A18" s="15" t="s">
        <v>35</v>
      </c>
      <c r="B18" s="14">
        <f>SUM(H2:H13) - SUM(I2:I13)</f>
        <v>12290.02</v>
      </c>
    </row>
    <row r="19" spans="1:3" x14ac:dyDescent="0.35">
      <c r="A19" s="17" t="s">
        <v>34</v>
      </c>
      <c r="B19" s="14">
        <f>B18-E13</f>
        <v>3558.598</v>
      </c>
    </row>
    <row r="20" spans="1:3" x14ac:dyDescent="0.35">
      <c r="A20" s="14"/>
      <c r="B20" s="14"/>
    </row>
    <row r="21" spans="1:3" x14ac:dyDescent="0.35">
      <c r="A21" s="14" t="s">
        <v>36</v>
      </c>
      <c r="B21" s="18">
        <f>B19+D10-B17</f>
        <v>4227.6000000000004</v>
      </c>
    </row>
    <row r="23" spans="1:3" x14ac:dyDescent="0.35">
      <c r="A23" t="s">
        <v>42</v>
      </c>
      <c r="C23">
        <f>B23/730</f>
        <v>0</v>
      </c>
    </row>
    <row r="25" spans="1:3" x14ac:dyDescent="0.35">
      <c r="B25">
        <v>5000</v>
      </c>
    </row>
    <row r="26" spans="1:3" x14ac:dyDescent="0.35">
      <c r="B26">
        <v>47200</v>
      </c>
    </row>
    <row r="27" spans="1:3" x14ac:dyDescent="0.35">
      <c r="B27">
        <v>94800</v>
      </c>
    </row>
    <row r="28" spans="1:3" x14ac:dyDescent="0.35">
      <c r="B28">
        <v>2000</v>
      </c>
    </row>
    <row r="29" spans="1:3" x14ac:dyDescent="0.35">
      <c r="B29">
        <v>20000</v>
      </c>
    </row>
    <row r="30" spans="1:3" x14ac:dyDescent="0.35">
      <c r="B30">
        <v>12500</v>
      </c>
    </row>
    <row r="31" spans="1:3" x14ac:dyDescent="0.35">
      <c r="B31">
        <v>5800</v>
      </c>
    </row>
    <row r="32" spans="1:3" x14ac:dyDescent="0.35">
      <c r="B32">
        <v>20000</v>
      </c>
    </row>
    <row r="33" spans="1:2" x14ac:dyDescent="0.35">
      <c r="B33">
        <v>300</v>
      </c>
    </row>
    <row r="34" spans="1:2" x14ac:dyDescent="0.35">
      <c r="B34">
        <v>63000</v>
      </c>
    </row>
    <row r="35" spans="1:2" x14ac:dyDescent="0.35">
      <c r="B35">
        <v>31650</v>
      </c>
    </row>
    <row r="36" spans="1:2" x14ac:dyDescent="0.35">
      <c r="B36">
        <v>7189</v>
      </c>
    </row>
    <row r="37" spans="1:2" x14ac:dyDescent="0.35">
      <c r="B37">
        <v>19900</v>
      </c>
    </row>
    <row r="38" spans="1:2" x14ac:dyDescent="0.35">
      <c r="B38">
        <v>2000</v>
      </c>
    </row>
    <row r="39" spans="1:2" x14ac:dyDescent="0.35">
      <c r="B39">
        <v>56</v>
      </c>
    </row>
    <row r="40" spans="1:2" x14ac:dyDescent="0.35">
      <c r="B40">
        <v>3700</v>
      </c>
    </row>
    <row r="41" spans="1:2" x14ac:dyDescent="0.35">
      <c r="B41">
        <v>11760</v>
      </c>
    </row>
    <row r="43" spans="1:2" x14ac:dyDescent="0.35">
      <c r="A43" t="s">
        <v>19</v>
      </c>
      <c r="B43">
        <v>300000</v>
      </c>
    </row>
    <row r="44" spans="1:2" x14ac:dyDescent="0.35">
      <c r="B44">
        <f>SUM(B25:B43)</f>
        <v>646855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A5B0-8F46-4D55-899B-EF07B834125D}">
  <dimension ref="A1:J24"/>
  <sheetViews>
    <sheetView topLeftCell="A4" workbookViewId="0">
      <selection activeCell="B24" sqref="B24"/>
    </sheetView>
  </sheetViews>
  <sheetFormatPr defaultRowHeight="14.5" x14ac:dyDescent="0.35"/>
  <cols>
    <col min="1" max="1" width="28.81640625" customWidth="1"/>
    <col min="2" max="3" width="18.90625" customWidth="1"/>
    <col min="4" max="4" width="21.08984375" customWidth="1"/>
    <col min="10" max="10" width="15" customWidth="1"/>
  </cols>
  <sheetData>
    <row r="1" spans="1:10" ht="15" thickBot="1" x14ac:dyDescent="0.4">
      <c r="A1" s="19" t="s">
        <v>30</v>
      </c>
      <c r="B1" s="19"/>
      <c r="C1" s="19"/>
      <c r="D1" s="19" t="s">
        <v>15</v>
      </c>
      <c r="E1" s="19"/>
      <c r="F1" s="19" t="s">
        <v>16</v>
      </c>
      <c r="H1" s="15" t="s">
        <v>31</v>
      </c>
      <c r="I1" s="15" t="s">
        <v>32</v>
      </c>
    </row>
    <row r="2" spans="1:10" x14ac:dyDescent="0.35">
      <c r="A2" s="8" t="s">
        <v>18</v>
      </c>
      <c r="D2">
        <v>70</v>
      </c>
      <c r="F2" s="2">
        <v>70</v>
      </c>
      <c r="H2" s="21">
        <v>3273.75</v>
      </c>
      <c r="I2" s="21">
        <v>240</v>
      </c>
    </row>
    <row r="3" spans="1:10" x14ac:dyDescent="0.35">
      <c r="A3" s="8" t="s">
        <v>25</v>
      </c>
      <c r="D3">
        <v>300</v>
      </c>
      <c r="F3" s="2">
        <v>300</v>
      </c>
      <c r="H3" s="21">
        <v>999.1</v>
      </c>
      <c r="I3" s="21">
        <v>230</v>
      </c>
    </row>
    <row r="4" spans="1:10" x14ac:dyDescent="0.35">
      <c r="A4" s="8" t="s">
        <v>19</v>
      </c>
      <c r="D4">
        <v>1285.47</v>
      </c>
      <c r="F4" s="2">
        <v>935.3</v>
      </c>
      <c r="H4" s="21">
        <v>1581</v>
      </c>
      <c r="I4" s="21">
        <v>230</v>
      </c>
    </row>
    <row r="5" spans="1:10" x14ac:dyDescent="0.35">
      <c r="A5" s="8" t="s">
        <v>20</v>
      </c>
      <c r="D5">
        <v>3074.15</v>
      </c>
      <c r="F5" s="2"/>
      <c r="H5" s="21">
        <v>1768.4</v>
      </c>
      <c r="I5" s="21">
        <v>240</v>
      </c>
    </row>
    <row r="6" spans="1:10" x14ac:dyDescent="0.35">
      <c r="A6" s="8" t="s">
        <v>21</v>
      </c>
      <c r="D6">
        <v>105</v>
      </c>
      <c r="F6" s="2">
        <v>105</v>
      </c>
      <c r="H6" s="21">
        <v>1044.3599999999999</v>
      </c>
      <c r="I6" s="21">
        <v>240</v>
      </c>
    </row>
    <row r="7" spans="1:10" x14ac:dyDescent="0.35">
      <c r="A7" s="8" t="s">
        <v>22</v>
      </c>
      <c r="D7">
        <v>41</v>
      </c>
      <c r="F7" s="2">
        <v>41</v>
      </c>
      <c r="H7" s="21">
        <v>1868.85</v>
      </c>
      <c r="I7" s="21">
        <v>240</v>
      </c>
    </row>
    <row r="8" spans="1:10" x14ac:dyDescent="0.35">
      <c r="A8" s="8" t="s">
        <v>24</v>
      </c>
      <c r="D8">
        <v>125</v>
      </c>
      <c r="F8" s="2">
        <v>125</v>
      </c>
      <c r="H8" s="21">
        <v>1779.5</v>
      </c>
      <c r="I8" s="21">
        <v>240</v>
      </c>
    </row>
    <row r="9" spans="1:10" x14ac:dyDescent="0.35">
      <c r="A9" s="8" t="s">
        <v>23</v>
      </c>
      <c r="F9" s="2">
        <v>775</v>
      </c>
      <c r="H9" s="21">
        <v>1980</v>
      </c>
      <c r="I9" s="21"/>
    </row>
    <row r="10" spans="1:10" x14ac:dyDescent="0.35">
      <c r="A10" s="12" t="s">
        <v>27</v>
      </c>
      <c r="D10" s="11">
        <f>B18/10</f>
        <v>1590.9159999999999</v>
      </c>
      <c r="F10" s="2"/>
      <c r="H10" s="18">
        <v>805.1</v>
      </c>
      <c r="I10" s="18">
        <v>240</v>
      </c>
    </row>
    <row r="11" spans="1:10" x14ac:dyDescent="0.35">
      <c r="A11" s="8" t="s">
        <v>28</v>
      </c>
      <c r="D11">
        <v>112</v>
      </c>
      <c r="F11" s="2">
        <v>112</v>
      </c>
      <c r="H11" s="22">
        <v>2939.1</v>
      </c>
      <c r="I11" s="22">
        <v>230</v>
      </c>
    </row>
    <row r="12" spans="1:10" ht="15" thickBot="1" x14ac:dyDescent="0.4">
      <c r="A12" s="9" t="s">
        <v>26</v>
      </c>
      <c r="B12" s="3"/>
      <c r="C12" s="3"/>
      <c r="D12" s="3">
        <v>200</v>
      </c>
      <c r="E12" s="3"/>
      <c r="F12" s="4">
        <v>100</v>
      </c>
    </row>
    <row r="13" spans="1:10" ht="15" thickBot="1" x14ac:dyDescent="0.4">
      <c r="A13" s="5" t="s">
        <v>17</v>
      </c>
      <c r="B13" s="6"/>
      <c r="C13" s="6"/>
      <c r="D13" s="6">
        <f>SUM(D2:D12)</f>
        <v>6903.5360000000001</v>
      </c>
      <c r="E13" s="13">
        <f>D13+F13</f>
        <v>9466.8359999999993</v>
      </c>
      <c r="F13" s="7">
        <f>SUM(F2:F12)</f>
        <v>2563.3000000000002</v>
      </c>
    </row>
    <row r="14" spans="1:10" x14ac:dyDescent="0.35">
      <c r="A14" s="10"/>
    </row>
    <row r="16" spans="1:10" x14ac:dyDescent="0.35">
      <c r="A16" s="15" t="s">
        <v>33</v>
      </c>
      <c r="B16" s="14"/>
      <c r="I16" s="16"/>
      <c r="J16" s="16"/>
    </row>
    <row r="17" spans="1:2" x14ac:dyDescent="0.35">
      <c r="A17" s="17" t="s">
        <v>44</v>
      </c>
      <c r="B17" s="14"/>
    </row>
    <row r="18" spans="1:2" x14ac:dyDescent="0.35">
      <c r="A18" s="15" t="s">
        <v>35</v>
      </c>
      <c r="B18" s="14">
        <f>SUM(H2:H11) - SUM(I2:I11)</f>
        <v>15909.16</v>
      </c>
    </row>
    <row r="19" spans="1:2" x14ac:dyDescent="0.35">
      <c r="A19" s="17" t="s">
        <v>34</v>
      </c>
      <c r="B19" s="14">
        <f>B18-E13</f>
        <v>6442.3240000000005</v>
      </c>
    </row>
    <row r="20" spans="1:2" x14ac:dyDescent="0.35">
      <c r="A20" s="14"/>
      <c r="B20" s="14"/>
    </row>
    <row r="21" spans="1:2" x14ac:dyDescent="0.35">
      <c r="A21" s="14" t="s">
        <v>36</v>
      </c>
      <c r="B21" s="18">
        <f>B19+D10-B17</f>
        <v>8033.2400000000007</v>
      </c>
    </row>
    <row r="23" spans="1:2" x14ac:dyDescent="0.35">
      <c r="A23" t="s">
        <v>42</v>
      </c>
      <c r="B23">
        <f xml:space="preserve"> SUM(9700 + 68000 + 2000 + 48200 + 400 + 15600 + 5800 + 750 + 35000 + 358500 + 6000 + 25300 + 50000 + 18000)</f>
        <v>643250</v>
      </c>
    </row>
    <row r="24" spans="1:2" x14ac:dyDescent="0.35">
      <c r="A24" t="s">
        <v>47</v>
      </c>
      <c r="B24">
        <v>18000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july</vt:lpstr>
      <vt:lpstr>August</vt:lpstr>
      <vt:lpstr>September</vt:lpstr>
      <vt:lpstr>October</vt:lpstr>
      <vt:lpstr>Noviembre</vt:lpstr>
      <vt:lpstr>Diciembre</vt:lpstr>
      <vt:lpstr>Enero</vt:lpstr>
      <vt:lpstr>Febrero</vt:lpstr>
      <vt:lpstr>Marzo</vt:lpstr>
      <vt:lpstr>Abril</vt:lpstr>
      <vt:lpstr>Mayo</vt:lpstr>
      <vt:lpstr>Junio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facu vulcano</cp:lastModifiedBy>
  <dcterms:created xsi:type="dcterms:W3CDTF">2023-07-06T18:51:21Z</dcterms:created>
  <dcterms:modified xsi:type="dcterms:W3CDTF">2024-07-10T15:26:42Z</dcterms:modified>
</cp:coreProperties>
</file>