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_IGNORER_1" sheetId="1" state="visible" r:id="rId3"/>
    <sheet name="LICENCE PRO. 2è-3è-4è ANNEE" sheetId="2" state="visible" r:id="rId4"/>
    <sheet name="LICENCE PRO. 1ère ANNEE" sheetId="3" state="visible" r:id="rId5"/>
    <sheet name="INGENIEUR" sheetId="4" state="visible" r:id="rId6"/>
    <sheet name="A_IGNORER_2" sheetId="5" state="visible" r:id="rId7"/>
    <sheet name="A_IGNORER_3" sheetId="6" state="visible" r:id="rId8"/>
    <sheet name="A_IGNORER_4" sheetId="7" state="visible" r:id="rId9"/>
    <sheet name="Feuille11" sheetId="8" state="visible" r:id="rId10"/>
  </sheets>
  <definedNames>
    <definedName function="false" hidden="false" localSheetId="3" name="_xlnm.Print_Area" vbProcedure="false">INGENIEUR!$A$1:$V$274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<sst xmlns="http://schemas.openxmlformats.org/spreadsheetml/2006/main" count="1648" uniqueCount="1127">
  <si>
    <t xml:space="preserve">Z</t>
  </si>
  <si>
    <t xml:space="preserve">LICENCE PROFESSIONNELLE 2019-2020</t>
  </si>
  <si>
    <t xml:space="preserve">                                                                        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</si>
  <si>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SCIENCE AGRICOLE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</si>
  <si>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GESTION DE L'ENVIRONNEMENT</t>
    </r>
  </si>
  <si>
    <t xml:space="preserve">4ème Année</t>
  </si>
  <si>
    <t xml:space="preserve">N°</t>
  </si>
  <si>
    <t xml:space="preserve">NOM  ET  PRENOMS</t>
  </si>
  <si>
    <t xml:space="preserve">MONT.PAYE</t>
  </si>
  <si>
    <t xml:space="preserve">MONT.DÜ</t>
  </si>
  <si>
    <t xml:space="preserve">AHOLOUKPE Mindessè Ehouédé Edwige</t>
  </si>
  <si>
    <t xml:space="preserve">AGOUSSIN Hippolyte</t>
  </si>
  <si>
    <t xml:space="preserve">OGUIDI I. Arnauld Rock</t>
  </si>
  <si>
    <t xml:space="preserve">DANHIN Sewanou Richard</t>
  </si>
  <si>
    <t xml:space="preserve">GANSE H. Florentin</t>
  </si>
  <si>
    <t xml:space="preserve">HAGNONNOU Daniel</t>
  </si>
  <si>
    <t xml:space="preserve">HESSOU A. Sophie</t>
  </si>
  <si>
    <t xml:space="preserve">IDRISSOU Aboudou Issifou</t>
  </si>
  <si>
    <t xml:space="preserve">KANHONOU D.M.B. Serge</t>
  </si>
  <si>
    <t xml:space="preserve">KOUKPO Y. Marius</t>
  </si>
  <si>
    <t xml:space="preserve">KPATCHA A Landry</t>
  </si>
  <si>
    <t xml:space="preserve">ROMAO Romanus Alban</t>
  </si>
  <si>
    <t xml:space="preserve">BALANCE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</si>
  <si>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VEGETALE</t>
    </r>
  </si>
  <si>
    <t xml:space="preserve">AGBANZOUME Valentine</t>
  </si>
  <si>
    <t xml:space="preserve">AHOUANSOU Albert Mahoutondji</t>
  </si>
  <si>
    <t xml:space="preserve">ALOWANOU D. Armel Giresse</t>
  </si>
  <si>
    <t xml:space="preserve">ATCHEKPE Blanche</t>
  </si>
  <si>
    <t xml:space="preserve">COSSI Rachid</t>
  </si>
  <si>
    <t xml:space="preserve">EDOH M. Marius Jeovite</t>
  </si>
  <si>
    <t xml:space="preserve">GNIGLA Pélagie Y. </t>
  </si>
  <si>
    <t xml:space="preserve">HOUNHUI S. Gisèle</t>
  </si>
  <si>
    <t xml:space="preserve">HOUNTON Ernest Nestor</t>
  </si>
  <si>
    <t xml:space="preserve">LAFIA ALI Ibrahim</t>
  </si>
  <si>
    <t xml:space="preserve">N'TCHA N'KPATI Nicolas</t>
  </si>
  <si>
    <t xml:space="preserve">OROU SOUA Icham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</si>
  <si>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CIVIL</t>
    </r>
  </si>
  <si>
    <t xml:space="preserve">ADAM ABDOU Fassai</t>
  </si>
  <si>
    <t xml:space="preserve">ADONOU Romaric Fabien</t>
  </si>
  <si>
    <t xml:space="preserve">AGBEDJEKUN Samson Amos M.</t>
  </si>
  <si>
    <t xml:space="preserve">AHONSOU ATSOU Donatien </t>
  </si>
  <si>
    <t xml:space="preserve">AKOFFODJI Contant Rollant </t>
  </si>
  <si>
    <t xml:space="preserve">ANIWANOU B. Trésor</t>
  </si>
  <si>
    <t xml:space="preserve">ASSIFA DRAMANE Zaliatou</t>
  </si>
  <si>
    <t xml:space="preserve">BANI SAMBO Abdoulaye</t>
  </si>
  <si>
    <t xml:space="preserve">BINOI Vivien M.</t>
  </si>
  <si>
    <t xml:space="preserve">DADDAH Damase </t>
  </si>
  <si>
    <t xml:space="preserve">DOSSOU HOUEHANOU  Raoul Césaire</t>
  </si>
  <si>
    <t xml:space="preserve">GBEMETONOU  T. Vivien Rodrigue</t>
  </si>
  <si>
    <t xml:space="preserve">GBONSOU T. Sylvère </t>
  </si>
  <si>
    <t xml:space="preserve">ABD</t>
  </si>
  <si>
    <t xml:space="preserve">HOUINSA D.  Christian</t>
  </si>
  <si>
    <t xml:space="preserve">IMOROU Amidalaha</t>
  </si>
  <si>
    <t xml:space="preserve">KOUASSIVI HOUNKPATIN Hilarion</t>
  </si>
  <si>
    <t xml:space="preserve">MABOUDOU M. A. Badiou</t>
  </si>
  <si>
    <t xml:space="preserve">MESSOUNA Sadikou</t>
  </si>
  <si>
    <t xml:space="preserve">NASSIROU Falilatou</t>
  </si>
  <si>
    <t xml:space="preserve">NOUNAGNON J. Serge</t>
  </si>
  <si>
    <t xml:space="preserve">OLOUKOU Serges</t>
  </si>
  <si>
    <t xml:space="preserve">SAGBO K. Isaac</t>
  </si>
  <si>
    <t xml:space="preserve">TOGBE Laurent Christian</t>
  </si>
  <si>
    <t xml:space="preserve">YOKOSSI KOUANDETE Tchowe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</si>
  <si>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ELECTRIQUE</t>
    </r>
  </si>
  <si>
    <t xml:space="preserve">ADIKPETO C. B. Crespin</t>
  </si>
  <si>
    <t xml:space="preserve">ADJOVI Ange Gildas</t>
  </si>
  <si>
    <t xml:space="preserve">AIZANNON  François</t>
  </si>
  <si>
    <t xml:space="preserve">CODO Eusèbe Roch</t>
  </si>
  <si>
    <t xml:space="preserve">DASSI Geneviève</t>
  </si>
  <si>
    <t xml:space="preserve">DATONDJI Eusèbe Hyppolite</t>
  </si>
  <si>
    <t xml:space="preserve">DOSSA VODJO Daniel</t>
  </si>
  <si>
    <t xml:space="preserve">DOVONOU Debora K. Bernadette</t>
  </si>
  <si>
    <t xml:space="preserve">EDOH K. G. Ambroise</t>
  </si>
  <si>
    <t xml:space="preserve">GODAN A Fréderic</t>
  </si>
  <si>
    <t xml:space="preserve">HOUEDANOU S. Berthe</t>
  </si>
  <si>
    <t xml:space="preserve">KOUDAFADE Y. Mathieu</t>
  </si>
  <si>
    <t xml:space="preserve">KINKPE Gildas Didier</t>
  </si>
  <si>
    <t xml:space="preserve">M'PO Dinté</t>
  </si>
  <si>
    <t xml:space="preserve">NAWANA Constant</t>
  </si>
  <si>
    <t xml:space="preserve">SOUNON LAMISSI Véronique</t>
  </si>
  <si>
    <t xml:space="preserve">TOHINLO Yves</t>
  </si>
  <si>
    <t xml:space="preserve">ZANNOU Eugène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</si>
  <si>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HYGIENE ET CONTRÔLE DE QUALITE DES DENREES ALIMENTAIRES</t>
    </r>
  </si>
  <si>
    <t xml:space="preserve">AFFOUDJI DJIGBO Louis</t>
  </si>
  <si>
    <t xml:space="preserve">BOKOSSA Genevieve</t>
  </si>
  <si>
    <t xml:space="preserve">DOHONOU Delphin</t>
  </si>
  <si>
    <t xml:space="preserve">GBODO D. Valerie</t>
  </si>
  <si>
    <t xml:space="preserve">GNANGUESSY Renaud</t>
  </si>
  <si>
    <t xml:space="preserve">KODJO Dénise Gbèdossou</t>
  </si>
  <si>
    <t xml:space="preserve">LATOUNDJI Laetitia Annie I. Carolle</t>
  </si>
  <si>
    <t xml:space="preserve">LEKE Viros Doudji Bariou</t>
  </si>
  <si>
    <t xml:space="preserve">SANNI ALAO Ramanou A.</t>
  </si>
  <si>
    <t xml:space="preserve">VIAINON H. A. Felicité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</si>
  <si>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BIO HYGIENNE ET SECURITE SANITAIRE</t>
    </r>
  </si>
  <si>
    <t xml:space="preserve">ABISSI A.A.Diane</t>
  </si>
  <si>
    <t xml:space="preserve">ADAGLO Abdon</t>
  </si>
  <si>
    <t xml:space="preserve">ADELAKOUN Mamert</t>
  </si>
  <si>
    <t xml:space="preserve">ADJAGNISSODE Toussaint</t>
  </si>
  <si>
    <t xml:space="preserve">ADJATAN A. Y. Hermine</t>
  </si>
  <si>
    <t xml:space="preserve">AGUIAR ANNY Monrenike</t>
  </si>
  <si>
    <t xml:space="preserve">ALIA Bernis H. A. M.</t>
  </si>
  <si>
    <t xml:space="preserve">ANIAMBOSSOU Eudoxie A.A.S.</t>
  </si>
  <si>
    <t xml:space="preserve">AZANMASSO Boniface</t>
  </si>
  <si>
    <t xml:space="preserve">BA-KASSIN Marceline</t>
  </si>
  <si>
    <t xml:space="preserve">BAYI Freitas</t>
  </si>
  <si>
    <t xml:space="preserve">DAKPOGAN SESSI Leonie</t>
  </si>
  <si>
    <t xml:space="preserve">DAVO Kevin François D'Assise</t>
  </si>
  <si>
    <t xml:space="preserve">DJOSSOU A. Ayissatou</t>
  </si>
  <si>
    <t xml:space="preserve">DOSSOUVI G.R.Sponsa</t>
  </si>
  <si>
    <t xml:space="preserve">FAGLA Gwaladys M.A.M.</t>
  </si>
  <si>
    <t xml:space="preserve">FAMAGA Philomène A.</t>
  </si>
  <si>
    <t xml:space="preserve">GBEYETIN SETONDJI Cyprien</t>
  </si>
  <si>
    <t xml:space="preserve">HOUNTIKPO Sessito Sylvie B.</t>
  </si>
  <si>
    <t xml:space="preserve">HOUNTONDJI S. Rosette</t>
  </si>
  <si>
    <t xml:space="preserve">KPONON TOCHEME Irène Adeline</t>
  </si>
  <si>
    <t xml:space="preserve">LIAMIDI Raïmatou</t>
  </si>
  <si>
    <t xml:space="preserve">LOKONON Laurette</t>
  </si>
  <si>
    <t xml:space="preserve">MELIHO Irené Sabine</t>
  </si>
  <si>
    <t xml:space="preserve">MIDOKPO H.B.Laétitia</t>
  </si>
  <si>
    <t xml:space="preserve">MOUMOUNI Daouda</t>
  </si>
  <si>
    <t xml:space="preserve">NOUHOUMON Fitila Clément</t>
  </si>
  <si>
    <t xml:space="preserve">ROINGUEM MIDANA Berthe</t>
  </si>
  <si>
    <t xml:space="preserve">SAÏZONOU Rosemonde</t>
  </si>
  <si>
    <t xml:space="preserve">SALAMI Azizath</t>
  </si>
  <si>
    <t xml:space="preserve">SAVI Irene</t>
  </si>
  <si>
    <t xml:space="preserve">SEMEVO Nadine Armande A.</t>
  </si>
  <si>
    <t xml:space="preserve">SOGLO Fernandine Justine</t>
  </si>
  <si>
    <t xml:space="preserve">VIDJANNAGNI S. Victor</t>
  </si>
  <si>
    <t xml:space="preserve">VIGNON Valerie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</si>
  <si>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ANIMAL</t>
    </r>
  </si>
  <si>
    <t xml:space="preserve">ADAM AMADOU Abdoul Kader</t>
  </si>
  <si>
    <t xml:space="preserve">ASSOGBAKPE Remy</t>
  </si>
  <si>
    <t xml:space="preserve">DASSOU A. Bénédicte</t>
  </si>
  <si>
    <t xml:space="preserve">EDIKOU Odette</t>
  </si>
  <si>
    <t xml:space="preserve">SABI SABI Abdel-Faïçal</t>
  </si>
  <si>
    <t xml:space="preserve">ASSANI Abdel Kassir</t>
  </si>
  <si>
    <t xml:space="preserve">THOO Béatrice Essèdo Appolline</t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</si>
  <si>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PRODUCTION VEGETALE</t>
    </r>
  </si>
  <si>
    <t xml:space="preserve">1ère Année</t>
  </si>
  <si>
    <t xml:space="preserve">MONT.TOTAL</t>
  </si>
  <si>
    <r>
      <rPr>
        <sz val="11"/>
        <color theme="1"/>
        <rFont val="Calibri"/>
        <family val="0"/>
        <charset val="134"/>
      </rPr>
      <t xml:space="preserve">AHOSSI </t>
    </r>
    <r>
      <rPr>
        <sz val="11"/>
        <color theme="1"/>
        <rFont val="Calibri"/>
        <family val="0"/>
        <charset val="1"/>
      </rPr>
      <t xml:space="preserve">G. Ghislain</t>
    </r>
  </si>
  <si>
    <r>
      <rPr>
        <sz val="11"/>
        <color theme="1"/>
        <rFont val="Calibri"/>
        <family val="0"/>
        <charset val="134"/>
      </rPr>
      <t xml:space="preserve">AIDOZIN </t>
    </r>
    <r>
      <rPr>
        <sz val="11"/>
        <color theme="1"/>
        <rFont val="Calibri"/>
        <family val="0"/>
        <charset val="1"/>
      </rPr>
      <t xml:space="preserve">Samuel</t>
    </r>
  </si>
  <si>
    <r>
      <rPr>
        <sz val="11"/>
        <color theme="1"/>
        <rFont val="Calibri"/>
        <family val="0"/>
        <charset val="134"/>
      </rPr>
      <t xml:space="preserve">ADJAHOUINOU </t>
    </r>
    <r>
      <rPr>
        <sz val="11"/>
        <color theme="1"/>
        <rFont val="Calibri"/>
        <family val="0"/>
        <charset val="1"/>
      </rPr>
      <t xml:space="preserve">J. Perside</t>
    </r>
  </si>
  <si>
    <r>
      <rPr>
        <sz val="11"/>
        <color theme="1"/>
        <rFont val="Calibri"/>
        <family val="0"/>
        <charset val="134"/>
      </rPr>
      <t xml:space="preserve">BATCHO </t>
    </r>
    <r>
      <rPr>
        <sz val="11"/>
        <color theme="1"/>
        <rFont val="Calibri"/>
        <family val="0"/>
        <charset val="1"/>
      </rPr>
      <t xml:space="preserve">K. Hospice</t>
    </r>
  </si>
  <si>
    <r>
      <rPr>
        <sz val="11"/>
        <color theme="1"/>
        <rFont val="Calibri"/>
        <family val="0"/>
        <charset val="134"/>
      </rPr>
      <t xml:space="preserve">BONI </t>
    </r>
    <r>
      <rPr>
        <sz val="11"/>
        <color theme="1"/>
        <rFont val="Calibri"/>
        <family val="0"/>
        <charset val="1"/>
      </rPr>
      <t xml:space="preserve">Samsiatou</t>
    </r>
  </si>
  <si>
    <r>
      <rPr>
        <sz val="11"/>
        <color theme="1"/>
        <rFont val="Calibri"/>
        <family val="0"/>
        <charset val="134"/>
      </rPr>
      <t xml:space="preserve">MAMA </t>
    </r>
    <r>
      <rPr>
        <sz val="11"/>
        <color theme="1"/>
        <rFont val="Calibri"/>
        <family val="0"/>
        <charset val="1"/>
      </rPr>
      <t xml:space="preserve">Abdoul Kader</t>
    </r>
  </si>
  <si>
    <r>
      <rPr>
        <sz val="11"/>
        <color theme="1"/>
        <rFont val="Calibri"/>
        <family val="0"/>
        <charset val="134"/>
      </rPr>
      <t xml:space="preserve">MOUMOUNI </t>
    </r>
    <r>
      <rPr>
        <sz val="11"/>
        <color theme="1"/>
        <rFont val="Calibri"/>
        <family val="0"/>
        <charset val="1"/>
      </rPr>
      <t xml:space="preserve">P. Abdoulaye</t>
    </r>
  </si>
  <si>
    <r>
      <rPr>
        <sz val="11"/>
        <color theme="1"/>
        <rFont val="Calibri"/>
        <family val="0"/>
        <charset val="134"/>
      </rPr>
      <t xml:space="preserve">WINSOU </t>
    </r>
    <r>
      <rPr>
        <sz val="11"/>
        <color theme="1"/>
        <rFont val="Calibri"/>
        <family val="0"/>
        <charset val="1"/>
      </rPr>
      <t xml:space="preserve">Valentin Janvier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</si>
  <si>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GENIE CIVIL</t>
    </r>
  </si>
  <si>
    <r>
      <rPr>
        <sz val="11"/>
        <color theme="1"/>
        <rFont val="Calibri"/>
        <family val="0"/>
        <charset val="134"/>
      </rPr>
      <t xml:space="preserve">ABOH </t>
    </r>
    <r>
      <rPr>
        <sz val="11"/>
        <color theme="1"/>
        <rFont val="Calibri"/>
        <family val="0"/>
        <charset val="1"/>
      </rPr>
      <t xml:space="preserve">Toussaint</t>
    </r>
  </si>
  <si>
    <r>
      <rPr>
        <sz val="11"/>
        <color theme="1"/>
        <rFont val="Calibri"/>
        <family val="0"/>
        <charset val="134"/>
      </rPr>
      <t xml:space="preserve">ADAM ALASSANE </t>
    </r>
    <r>
      <rPr>
        <sz val="11"/>
        <color theme="1"/>
        <rFont val="Calibri"/>
        <family val="0"/>
        <charset val="1"/>
      </rPr>
      <t xml:space="preserve">Séïbou</t>
    </r>
  </si>
  <si>
    <r>
      <rPr>
        <sz val="11"/>
        <color theme="1"/>
        <rFont val="Calibri"/>
        <family val="0"/>
        <charset val="134"/>
      </rPr>
      <t xml:space="preserve">ADOUGOUNDE </t>
    </r>
    <r>
      <rPr>
        <sz val="11"/>
        <color theme="1"/>
        <rFont val="Calibri"/>
        <family val="0"/>
        <charset val="1"/>
      </rPr>
      <t xml:space="preserve">Amouzoun Clavaire Benoît</t>
    </r>
  </si>
  <si>
    <r>
      <rPr>
        <sz val="11"/>
        <color theme="1"/>
        <rFont val="Calibri"/>
        <family val="0"/>
        <charset val="134"/>
      </rPr>
      <t xml:space="preserve">AGBESSI </t>
    </r>
    <r>
      <rPr>
        <sz val="11"/>
        <color theme="1"/>
        <rFont val="Calibri"/>
        <family val="0"/>
        <charset val="1"/>
      </rPr>
      <t xml:space="preserve">Siavi Honoré</t>
    </r>
  </si>
  <si>
    <r>
      <rPr>
        <sz val="11"/>
        <color theme="1"/>
        <rFont val="Calibri"/>
        <family val="0"/>
        <charset val="134"/>
      </rPr>
      <t xml:space="preserve">AGBESSINOU </t>
    </r>
    <r>
      <rPr>
        <sz val="11"/>
        <color theme="1"/>
        <rFont val="Calibri"/>
        <family val="0"/>
        <charset val="1"/>
      </rPr>
      <t xml:space="preserve">Coffi Yves Bernardin</t>
    </r>
  </si>
  <si>
    <r>
      <rPr>
        <sz val="11"/>
        <color theme="1"/>
        <rFont val="Calibri"/>
        <family val="0"/>
        <charset val="134"/>
      </rPr>
      <t xml:space="preserve">AHOUANGNIMON </t>
    </r>
    <r>
      <rPr>
        <sz val="11"/>
        <color theme="1"/>
        <rFont val="Calibri"/>
        <family val="0"/>
        <charset val="1"/>
      </rPr>
      <t xml:space="preserve">Adjimon Denis</t>
    </r>
  </si>
  <si>
    <r>
      <rPr>
        <sz val="11"/>
        <color theme="1"/>
        <rFont val="Calibri"/>
        <family val="0"/>
        <charset val="134"/>
      </rPr>
      <t xml:space="preserve">AKPLOGAN </t>
    </r>
    <r>
      <rPr>
        <sz val="11"/>
        <color theme="1"/>
        <rFont val="Calibri"/>
        <family val="0"/>
        <charset val="1"/>
      </rPr>
      <t xml:space="preserve">G. Isaï</t>
    </r>
  </si>
  <si>
    <r>
      <rPr>
        <sz val="11"/>
        <color theme="1"/>
        <rFont val="Calibri"/>
        <family val="0"/>
        <charset val="134"/>
      </rPr>
      <t xml:space="preserve">ALIDAGBE </t>
    </r>
    <r>
      <rPr>
        <sz val="11"/>
        <color theme="1"/>
        <rFont val="Calibri"/>
        <family val="0"/>
        <charset val="1"/>
      </rPr>
      <t xml:space="preserve">Biwègnon Elisée Wilfrid</t>
    </r>
  </si>
  <si>
    <r>
      <rPr>
        <sz val="11"/>
        <color theme="1"/>
        <rFont val="Calibri"/>
        <family val="0"/>
        <charset val="134"/>
      </rPr>
      <t xml:space="preserve">AMOUSSOU </t>
    </r>
    <r>
      <rPr>
        <sz val="11"/>
        <color theme="1"/>
        <rFont val="Calibri"/>
        <family val="0"/>
        <charset val="1"/>
      </rPr>
      <t xml:space="preserve">Kocou Simplice</t>
    </r>
  </si>
  <si>
    <r>
      <rPr>
        <sz val="11"/>
        <color theme="1"/>
        <rFont val="Calibri"/>
        <family val="0"/>
        <charset val="134"/>
      </rPr>
      <t xml:space="preserve">AOUTCHEME </t>
    </r>
    <r>
      <rPr>
        <sz val="11"/>
        <color theme="1"/>
        <rFont val="Calibri"/>
        <family val="0"/>
        <charset val="1"/>
      </rPr>
      <t xml:space="preserve">Gnonlonfou Joël Arnaud</t>
    </r>
  </si>
  <si>
    <r>
      <rPr>
        <sz val="11"/>
        <color theme="1"/>
        <rFont val="Calibri"/>
        <family val="0"/>
        <charset val="134"/>
      </rPr>
      <t xml:space="preserve">ASSONGBA </t>
    </r>
    <r>
      <rPr>
        <sz val="11"/>
        <color theme="1"/>
        <rFont val="Calibri"/>
        <family val="0"/>
        <charset val="1"/>
      </rPr>
      <t xml:space="preserve">André Urbain</t>
    </r>
  </si>
  <si>
    <r>
      <rPr>
        <sz val="11"/>
        <color theme="1"/>
        <rFont val="Calibri"/>
        <family val="0"/>
        <charset val="134"/>
      </rPr>
      <t xml:space="preserve">AYENA </t>
    </r>
    <r>
      <rPr>
        <sz val="11"/>
        <color theme="1"/>
        <rFont val="Calibri"/>
        <family val="0"/>
        <charset val="1"/>
      </rPr>
      <t xml:space="preserve">Wadè Bernice</t>
    </r>
  </si>
  <si>
    <r>
      <rPr>
        <sz val="11"/>
        <color theme="1"/>
        <rFont val="Calibri"/>
        <family val="0"/>
        <charset val="134"/>
      </rPr>
      <t xml:space="preserve">BAMAGNAN </t>
    </r>
    <r>
      <rPr>
        <sz val="11"/>
        <color theme="1"/>
        <rFont val="Calibri"/>
        <family val="0"/>
        <charset val="1"/>
      </rPr>
      <t xml:space="preserve">C. René Boris</t>
    </r>
  </si>
  <si>
    <r>
      <rPr>
        <sz val="11"/>
        <color theme="1"/>
        <rFont val="Calibri"/>
        <family val="0"/>
        <charset val="134"/>
      </rPr>
      <t xml:space="preserve">BAMONGNI </t>
    </r>
    <r>
      <rPr>
        <sz val="11"/>
        <color theme="1"/>
        <rFont val="Calibri"/>
        <family val="0"/>
        <charset val="1"/>
      </rPr>
      <t xml:space="preserve">Abdou Waliou</t>
    </r>
  </si>
  <si>
    <r>
      <rPr>
        <sz val="11"/>
        <color theme="1"/>
        <rFont val="Calibri"/>
        <family val="0"/>
        <charset val="134"/>
      </rPr>
      <t xml:space="preserve">BONI </t>
    </r>
    <r>
      <rPr>
        <sz val="11"/>
        <color theme="1"/>
        <rFont val="Calibri"/>
        <family val="0"/>
        <charset val="1"/>
      </rPr>
      <t xml:space="preserve">Abraham</t>
    </r>
  </si>
  <si>
    <r>
      <rPr>
        <sz val="11"/>
        <color theme="1"/>
        <rFont val="Calibri"/>
        <family val="0"/>
        <charset val="134"/>
      </rPr>
      <t xml:space="preserve">BONOU </t>
    </r>
    <r>
      <rPr>
        <sz val="11"/>
        <color theme="1"/>
        <rFont val="Calibri"/>
        <family val="0"/>
        <charset val="1"/>
      </rPr>
      <t xml:space="preserve">Sèdomon Sébastien</t>
    </r>
  </si>
  <si>
    <r>
      <rPr>
        <sz val="11"/>
        <color theme="1"/>
        <rFont val="Calibri"/>
        <family val="0"/>
        <charset val="134"/>
      </rPr>
      <t xml:space="preserve">BOSSOU </t>
    </r>
    <r>
      <rPr>
        <sz val="11"/>
        <color theme="1"/>
        <rFont val="Calibri"/>
        <family val="0"/>
        <charset val="1"/>
      </rPr>
      <t xml:space="preserve">Jonas</t>
    </r>
  </si>
  <si>
    <r>
      <rPr>
        <sz val="11"/>
        <color theme="1"/>
        <rFont val="Calibri"/>
        <family val="0"/>
        <charset val="134"/>
      </rPr>
      <t xml:space="preserve">DJOSSOU </t>
    </r>
    <r>
      <rPr>
        <sz val="11"/>
        <color theme="1"/>
        <rFont val="Calibri"/>
        <family val="0"/>
        <charset val="1"/>
      </rPr>
      <t xml:space="preserve">Tankpinnou Valentin</t>
    </r>
  </si>
  <si>
    <r>
      <rPr>
        <sz val="11"/>
        <color theme="1"/>
        <rFont val="Calibri"/>
        <family val="0"/>
        <charset val="134"/>
      </rPr>
      <t xml:space="preserve">GNONHOUE </t>
    </r>
    <r>
      <rPr>
        <sz val="11"/>
        <color theme="1"/>
        <rFont val="Calibri"/>
        <family val="0"/>
        <charset val="1"/>
      </rPr>
      <t xml:space="preserve">Hugues Cossi Sèdjro</t>
    </r>
  </si>
  <si>
    <r>
      <rPr>
        <sz val="11"/>
        <color theme="1"/>
        <rFont val="Calibri"/>
        <family val="0"/>
        <charset val="134"/>
      </rPr>
      <t xml:space="preserve">HOUNDOMEFO </t>
    </r>
    <r>
      <rPr>
        <sz val="11"/>
        <color theme="1"/>
        <rFont val="Calibri"/>
        <family val="0"/>
        <charset val="1"/>
      </rPr>
      <t xml:space="preserve">Gbènoukpo Richard</t>
    </r>
  </si>
  <si>
    <r>
      <rPr>
        <sz val="11"/>
        <color theme="1"/>
        <rFont val="Calibri"/>
        <family val="0"/>
        <charset val="134"/>
      </rPr>
      <t xml:space="preserve">HOUNKPEDAHO </t>
    </r>
    <r>
      <rPr>
        <sz val="11"/>
        <color theme="1"/>
        <rFont val="Calibri"/>
        <family val="0"/>
        <charset val="1"/>
      </rPr>
      <t xml:space="preserve">Comlan Ulrich Amour</t>
    </r>
  </si>
  <si>
    <r>
      <rPr>
        <sz val="11"/>
        <color theme="1"/>
        <rFont val="Calibri"/>
        <family val="0"/>
        <charset val="134"/>
      </rPr>
      <t xml:space="preserve">KPOSSILANDE </t>
    </r>
    <r>
      <rPr>
        <sz val="11"/>
        <color theme="1"/>
        <rFont val="Calibri"/>
        <family val="0"/>
        <charset val="1"/>
      </rPr>
      <t xml:space="preserve">K. Athanase</t>
    </r>
  </si>
  <si>
    <r>
      <rPr>
        <sz val="11"/>
        <color theme="1"/>
        <rFont val="Calibri"/>
        <family val="0"/>
        <charset val="134"/>
      </rPr>
      <t xml:space="preserve">KOUTAROU </t>
    </r>
    <r>
      <rPr>
        <sz val="11"/>
        <color theme="1"/>
        <rFont val="Calibri"/>
        <family val="0"/>
        <charset val="1"/>
      </rPr>
      <t xml:space="preserve">Issa</t>
    </r>
  </si>
  <si>
    <r>
      <rPr>
        <sz val="11"/>
        <color theme="1"/>
        <rFont val="Calibri"/>
        <family val="0"/>
        <charset val="134"/>
      </rPr>
      <t xml:space="preserve">KPOGBA </t>
    </r>
    <r>
      <rPr>
        <sz val="11"/>
        <color theme="1"/>
        <rFont val="Calibri"/>
        <family val="0"/>
        <charset val="1"/>
      </rPr>
      <t xml:space="preserve">Sèdjro Juste Esteban</t>
    </r>
  </si>
  <si>
    <r>
      <rPr>
        <sz val="11"/>
        <color theme="1"/>
        <rFont val="Calibri"/>
        <family val="0"/>
        <charset val="134"/>
      </rPr>
      <t xml:space="preserve">LANCOUTIN </t>
    </r>
    <r>
      <rPr>
        <sz val="11"/>
        <color theme="1"/>
        <rFont val="Calibri"/>
        <family val="0"/>
        <charset val="1"/>
      </rPr>
      <t xml:space="preserve">Ninminanon Hector</t>
    </r>
  </si>
  <si>
    <r>
      <rPr>
        <sz val="11"/>
        <color theme="1"/>
        <rFont val="Calibri"/>
        <family val="0"/>
        <charset val="134"/>
      </rPr>
      <t xml:space="preserve">LOKO </t>
    </r>
    <r>
      <rPr>
        <sz val="11"/>
        <color theme="1"/>
        <rFont val="Calibri"/>
        <family val="0"/>
        <charset val="1"/>
      </rPr>
      <t xml:space="preserve">Gbètoho Alexandre</t>
    </r>
  </si>
  <si>
    <r>
      <rPr>
        <sz val="11"/>
        <color theme="1"/>
        <rFont val="Calibri"/>
        <family val="0"/>
        <charset val="134"/>
      </rPr>
      <t xml:space="preserve">N’VELIN COMLAN </t>
    </r>
    <r>
      <rPr>
        <sz val="11"/>
        <color theme="1"/>
        <rFont val="Calibri"/>
        <family val="0"/>
        <charset val="1"/>
      </rPr>
      <t xml:space="preserve">Noël</t>
    </r>
  </si>
  <si>
    <r>
      <rPr>
        <sz val="11"/>
        <color theme="1"/>
        <rFont val="Calibri"/>
        <family val="0"/>
        <charset val="134"/>
      </rPr>
      <t xml:space="preserve">SOSSOU </t>
    </r>
    <r>
      <rPr>
        <sz val="11"/>
        <color theme="1"/>
        <rFont val="Calibri"/>
        <family val="0"/>
        <charset val="1"/>
      </rPr>
      <t xml:space="preserve">Herman Mahugnon</t>
    </r>
  </si>
  <si>
    <r>
      <rPr>
        <sz val="11"/>
        <color theme="1"/>
        <rFont val="Calibri"/>
        <family val="0"/>
        <charset val="134"/>
      </rPr>
      <t xml:space="preserve">TCHAFFA </t>
    </r>
    <r>
      <rPr>
        <sz val="11"/>
        <color theme="1"/>
        <rFont val="Calibri"/>
        <family val="0"/>
        <charset val="1"/>
      </rPr>
      <t xml:space="preserve">YabaIleloui Mélanie</t>
    </r>
  </si>
  <si>
    <r>
      <rPr>
        <sz val="11"/>
        <color theme="1"/>
        <rFont val="Calibri"/>
        <family val="0"/>
        <charset val="134"/>
      </rPr>
      <t xml:space="preserve">ZADJI </t>
    </r>
    <r>
      <rPr>
        <sz val="11"/>
        <color theme="1"/>
        <rFont val="Calibri"/>
        <family val="0"/>
        <charset val="1"/>
      </rPr>
      <t xml:space="preserve">Djoudjoho David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</si>
  <si>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GENIE ELECTRIQUE</t>
    </r>
  </si>
  <si>
    <r>
      <rPr>
        <sz val="11"/>
        <rFont val="Calibri"/>
        <family val="0"/>
        <charset val="134"/>
      </rPr>
      <t xml:space="preserve">ADANDJO </t>
    </r>
    <r>
      <rPr>
        <sz val="11"/>
        <color theme="1"/>
        <rFont val="Calibri"/>
        <family val="0"/>
        <charset val="1"/>
      </rPr>
      <t xml:space="preserve">Egnontché Marcel</t>
    </r>
  </si>
  <si>
    <r>
      <rPr>
        <sz val="11"/>
        <rFont val="Calibri"/>
        <family val="0"/>
        <charset val="134"/>
      </rPr>
      <t xml:space="preserve">AGBANZOUNMIN </t>
    </r>
    <r>
      <rPr>
        <sz val="11"/>
        <color theme="1"/>
        <rFont val="Calibri"/>
        <family val="0"/>
        <charset val="1"/>
      </rPr>
      <t xml:space="preserve">Djègbè Odette</t>
    </r>
  </si>
  <si>
    <r>
      <rPr>
        <sz val="11"/>
        <rFont val="Calibri"/>
        <family val="0"/>
        <charset val="134"/>
      </rPr>
      <t xml:space="preserve">AGOSSOU </t>
    </r>
    <r>
      <rPr>
        <sz val="11"/>
        <color theme="1"/>
        <rFont val="Calibri"/>
        <family val="0"/>
        <charset val="1"/>
      </rPr>
      <t xml:space="preserve">Hubert Akouègnon</t>
    </r>
  </si>
  <si>
    <r>
      <rPr>
        <sz val="11"/>
        <rFont val="Calibri"/>
        <family val="0"/>
        <charset val="134"/>
      </rPr>
      <t xml:space="preserve">ASSOGBAVI </t>
    </r>
    <r>
      <rPr>
        <sz val="11"/>
        <color theme="1"/>
        <rFont val="Calibri"/>
        <family val="0"/>
        <charset val="1"/>
      </rPr>
      <t xml:space="preserve">Pierrette</t>
    </r>
  </si>
  <si>
    <r>
      <rPr>
        <sz val="11"/>
        <rFont val="Calibri"/>
        <family val="0"/>
        <charset val="134"/>
      </rPr>
      <t xml:space="preserve">BAHINI </t>
    </r>
    <r>
      <rPr>
        <sz val="11"/>
        <color theme="1"/>
        <rFont val="Calibri"/>
        <family val="0"/>
        <charset val="1"/>
      </rPr>
      <t xml:space="preserve"> Lopez Rolland</t>
    </r>
  </si>
  <si>
    <r>
      <rPr>
        <sz val="11"/>
        <rFont val="Calibri"/>
        <family val="0"/>
        <charset val="134"/>
      </rPr>
      <t xml:space="preserve">BAMAGNAN </t>
    </r>
    <r>
      <rPr>
        <sz val="11"/>
        <color theme="1"/>
        <rFont val="Calibri"/>
        <family val="0"/>
        <charset val="1"/>
      </rPr>
      <t xml:space="preserve">Comlan Réné Boris</t>
    </r>
  </si>
  <si>
    <r>
      <rPr>
        <sz val="11"/>
        <rFont val="Calibri"/>
        <family val="0"/>
        <charset val="134"/>
      </rPr>
      <t xml:space="preserve">DEDO </t>
    </r>
    <r>
      <rPr>
        <sz val="11"/>
        <color theme="1"/>
        <rFont val="Calibri"/>
        <family val="0"/>
        <charset val="1"/>
      </rPr>
      <t xml:space="preserve">Sèmassa Hyppolyte</t>
    </r>
  </si>
  <si>
    <r>
      <rPr>
        <sz val="11"/>
        <rFont val="Calibri"/>
        <family val="0"/>
        <charset val="134"/>
      </rPr>
      <t xml:space="preserve">DJIDENOU </t>
    </r>
    <r>
      <rPr>
        <sz val="11"/>
        <color theme="1"/>
        <rFont val="Calibri"/>
        <family val="0"/>
        <charset val="1"/>
      </rPr>
      <t xml:space="preserve">Franck Eustache</t>
    </r>
  </si>
  <si>
    <r>
      <rPr>
        <sz val="11"/>
        <rFont val="Calibri"/>
        <family val="0"/>
        <charset val="134"/>
      </rPr>
      <t xml:space="preserve">DOKPO </t>
    </r>
    <r>
      <rPr>
        <sz val="11"/>
        <color theme="1"/>
        <rFont val="Calibri"/>
        <family val="0"/>
        <charset val="1"/>
      </rPr>
      <t xml:space="preserve">Innocent</t>
    </r>
  </si>
  <si>
    <r>
      <rPr>
        <sz val="11"/>
        <rFont val="Calibri"/>
        <family val="0"/>
        <charset val="134"/>
      </rPr>
      <t xml:space="preserve">FAYOMI </t>
    </r>
    <r>
      <rPr>
        <sz val="11"/>
        <color theme="1"/>
        <rFont val="Calibri"/>
        <family val="0"/>
        <charset val="1"/>
      </rPr>
      <t xml:space="preserve">Sandé</t>
    </r>
  </si>
  <si>
    <r>
      <rPr>
        <sz val="11"/>
        <rFont val="Calibri"/>
        <family val="0"/>
        <charset val="134"/>
      </rPr>
      <t xml:space="preserve">OUMAROU </t>
    </r>
    <r>
      <rPr>
        <sz val="11"/>
        <color theme="1"/>
        <rFont val="Calibri"/>
        <family val="0"/>
        <charset val="1"/>
      </rPr>
      <t xml:space="preserve">Abdou-Rahime</t>
    </r>
  </si>
  <si>
    <r>
      <rPr>
        <sz val="11"/>
        <rFont val="Calibri"/>
        <family val="0"/>
        <charset val="134"/>
      </rPr>
      <t xml:space="preserve">YEKPON </t>
    </r>
    <r>
      <rPr>
        <sz val="11"/>
        <color theme="1"/>
        <rFont val="Calibri"/>
        <family val="0"/>
        <charset val="1"/>
      </rPr>
      <t xml:space="preserve">Bidossessi Stéphano C</t>
    </r>
  </si>
  <si>
    <r>
      <rPr>
        <sz val="11"/>
        <rFont val="Calibri"/>
        <family val="0"/>
        <charset val="134"/>
      </rPr>
      <t xml:space="preserve">ZOKPON </t>
    </r>
    <r>
      <rPr>
        <sz val="11"/>
        <color theme="1"/>
        <rFont val="Calibri"/>
        <family val="0"/>
        <charset val="1"/>
      </rPr>
      <t xml:space="preserve">Hervé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</si>
  <si>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PRODUCTION ET SANTE ANIMALE</t>
    </r>
  </si>
  <si>
    <t xml:space="preserve"> </t>
  </si>
  <si>
    <r>
      <rPr>
        <sz val="11"/>
        <color theme="1"/>
        <rFont val="Calibri"/>
        <family val="0"/>
        <charset val="134"/>
      </rPr>
      <t xml:space="preserve">AHISSOU </t>
    </r>
    <r>
      <rPr>
        <sz val="11"/>
        <color theme="1"/>
        <rFont val="Calibri"/>
        <family val="0"/>
        <charset val="1"/>
      </rPr>
      <t xml:space="preserve">Mahugnon Ghislaine </t>
    </r>
  </si>
  <si>
    <r>
      <rPr>
        <sz val="11"/>
        <color theme="1"/>
        <rFont val="Calibri"/>
        <family val="0"/>
        <charset val="134"/>
      </rPr>
      <t xml:space="preserve">ALLOSSE </t>
    </r>
    <r>
      <rPr>
        <sz val="11"/>
        <color theme="1"/>
        <rFont val="Calibri"/>
        <family val="0"/>
        <charset val="1"/>
      </rPr>
      <t xml:space="preserve">Sésophie Adjoa Gildina </t>
    </r>
  </si>
  <si>
    <r>
      <rPr>
        <sz val="11"/>
        <color theme="1"/>
        <rFont val="Calibri"/>
        <family val="0"/>
        <charset val="134"/>
      </rPr>
      <t xml:space="preserve">AREMOU </t>
    </r>
    <r>
      <rPr>
        <sz val="11"/>
        <color theme="1"/>
        <rFont val="Calibri"/>
        <family val="0"/>
        <charset val="1"/>
      </rPr>
      <t xml:space="preserve">Aliou</t>
    </r>
  </si>
  <si>
    <r>
      <rPr>
        <sz val="11"/>
        <color theme="1"/>
        <rFont val="Calibri"/>
        <family val="0"/>
        <charset val="134"/>
      </rPr>
      <t xml:space="preserve">BOSSOU </t>
    </r>
    <r>
      <rPr>
        <sz val="11"/>
        <color theme="1"/>
        <rFont val="Calibri"/>
        <family val="0"/>
        <charset val="1"/>
      </rPr>
      <t xml:space="preserve">Oguyomi Elisée</t>
    </r>
  </si>
  <si>
    <r>
      <rPr>
        <sz val="11"/>
        <color theme="1"/>
        <rFont val="Calibri"/>
        <family val="0"/>
        <charset val="134"/>
      </rPr>
      <t xml:space="preserve">CHAFFA OLOU BADIOU </t>
    </r>
    <r>
      <rPr>
        <sz val="11"/>
        <color theme="1"/>
        <rFont val="Calibri"/>
        <family val="0"/>
        <charset val="1"/>
      </rPr>
      <t xml:space="preserve">Yaï Abdou Kamarou</t>
    </r>
  </si>
  <si>
    <r>
      <rPr>
        <sz val="11"/>
        <color theme="1"/>
        <rFont val="Calibri"/>
        <family val="0"/>
        <charset val="134"/>
      </rPr>
      <t xml:space="preserve">FAGBAÏ </t>
    </r>
    <r>
      <rPr>
        <sz val="11"/>
        <color theme="1"/>
        <rFont val="Calibri"/>
        <family val="0"/>
        <charset val="1"/>
      </rPr>
      <t xml:space="preserve">Ayodélé Ismaël</t>
    </r>
  </si>
  <si>
    <r>
      <rPr>
        <sz val="11"/>
        <color theme="1"/>
        <rFont val="Calibri"/>
        <family val="0"/>
        <charset val="134"/>
      </rPr>
      <t xml:space="preserve">GNAMMI </t>
    </r>
    <r>
      <rPr>
        <sz val="11"/>
        <color theme="1"/>
        <rFont val="Calibri"/>
        <family val="0"/>
        <charset val="1"/>
      </rPr>
      <t xml:space="preserve">Gilles</t>
    </r>
  </si>
  <si>
    <r>
      <rPr>
        <sz val="11"/>
        <color theme="1"/>
        <rFont val="Calibri"/>
        <family val="0"/>
        <charset val="134"/>
      </rPr>
      <t xml:space="preserve">SABI BORI </t>
    </r>
    <r>
      <rPr>
        <sz val="11"/>
        <color theme="1"/>
        <rFont val="Calibri"/>
        <family val="0"/>
        <charset val="1"/>
      </rPr>
      <t xml:space="preserve">Bio Kabirou</t>
    </r>
  </si>
  <si>
    <r>
      <rPr>
        <sz val="11"/>
        <color theme="1"/>
        <rFont val="Calibri"/>
        <family val="0"/>
        <charset val="134"/>
      </rPr>
      <t xml:space="preserve">SAKITI </t>
    </r>
    <r>
      <rPr>
        <sz val="11"/>
        <color theme="1"/>
        <rFont val="Calibri"/>
        <family val="0"/>
        <charset val="1"/>
      </rPr>
      <t xml:space="preserve">Aimé Lewis Adissa</t>
    </r>
  </si>
  <si>
    <r>
      <rPr>
        <sz val="11"/>
        <color theme="1"/>
        <rFont val="Calibri"/>
        <family val="0"/>
        <charset val="134"/>
      </rPr>
      <t xml:space="preserve">TCHANKPANLINKAN </t>
    </r>
    <r>
      <rPr>
        <sz val="11"/>
        <color theme="1"/>
        <rFont val="Calibri"/>
        <family val="0"/>
        <charset val="1"/>
      </rPr>
      <t xml:space="preserve">Mahutin Chesneau jean-Roi</t>
    </r>
  </si>
  <si>
    <t xml:space="preserve"> LICENCE PROFESSIONNELLE PRESENTIEL 2019-2020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</si>
  <si>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GENIE CIVIL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</si>
  <si>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3EME ANNEE</t>
    </r>
  </si>
  <si>
    <t xml:space="preserve">ABIOSSE O. Salomon</t>
  </si>
  <si>
    <t xml:space="preserve">ABOUBAKARY Ahmadou</t>
  </si>
  <si>
    <t xml:space="preserve">ADEGNIKA Amos A. B.</t>
  </si>
  <si>
    <t xml:space="preserve">ADJALALA Carine Houéfa</t>
  </si>
  <si>
    <t xml:space="preserve">AGOSSA Fréchinot Derrick</t>
  </si>
  <si>
    <t xml:space="preserve">AKIEMI O. Modeste</t>
  </si>
  <si>
    <t xml:space="preserve">AKPOVO Jean Laurent</t>
  </si>
  <si>
    <t xml:space="preserve">AVLESSI Joël</t>
  </si>
  <si>
    <t xml:space="preserve">BELCO Malidjanatou</t>
  </si>
  <si>
    <t xml:space="preserve">BIO BATTA Hassirou</t>
  </si>
  <si>
    <t xml:space="preserve">DAGNON Giscard H.</t>
  </si>
  <si>
    <t xml:space="preserve">DOSSOU S. Pascal Amos</t>
  </si>
  <si>
    <t xml:space="preserve">EHAKO Exaucé Paul</t>
  </si>
  <si>
    <t xml:space="preserve">GBETI Aaron Sousouni</t>
  </si>
  <si>
    <t xml:space="preserve">GBODJINOU S. Navidal</t>
  </si>
  <si>
    <t xml:space="preserve">GOUDOU T. Modeste</t>
  </si>
  <si>
    <t xml:space="preserve">KONKONGOU S. Enock</t>
  </si>
  <si>
    <t xml:space="preserve">KORA GUERA S. Wahid</t>
  </si>
  <si>
    <t xml:space="preserve">NAKA Eddy E. Henderson</t>
  </si>
  <si>
    <t xml:space="preserve">VODOUNON W. Juvincio V.</t>
  </si>
  <si>
    <t xml:space="preserve">ZANNOU Marvin Marius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</si>
  <si>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2EME ANNEE</t>
    </r>
  </si>
  <si>
    <t xml:space="preserve">ABOTO Messan Koffi Renaud</t>
  </si>
  <si>
    <t xml:space="preserve">ADEBIMKPE Alladé</t>
  </si>
  <si>
    <t xml:space="preserve">AHOUANNOU Géraud Pénas</t>
  </si>
  <si>
    <t xml:space="preserve">AGBODJOGBE Géraldo Leriche</t>
  </si>
  <si>
    <t xml:space="preserve">AKIZAHOSSOU Sergio</t>
  </si>
  <si>
    <t xml:space="preserve">AMAHOUNNON Jean- Baptiste O.</t>
  </si>
  <si>
    <t xml:space="preserve">AZONDEKON A. T. Audace</t>
  </si>
  <si>
    <t xml:space="preserve">GANIOU Fadil Trésor</t>
  </si>
  <si>
    <t xml:space="preserve">GNONLONFOUN H. S. Firmine</t>
  </si>
  <si>
    <t xml:space="preserve">GUEHOU Arnaud Chabel</t>
  </si>
  <si>
    <t xml:space="preserve">HOUNKPEVI M. Jean Baptiste</t>
  </si>
  <si>
    <t xml:space="preserve">HOUNKPE Fifamè Christelle</t>
  </si>
  <si>
    <t xml:space="preserve">HOUNKPE Mickaël</t>
  </si>
  <si>
    <t xml:space="preserve">KODJA Delphin Clausius</t>
  </si>
  <si>
    <t xml:space="preserve">KOUNLE Gérald</t>
  </si>
  <si>
    <t xml:space="preserve">KPADE Comlan Moïse S.</t>
  </si>
  <si>
    <t xml:space="preserve">M'PASSANNI N'TCHA Kanti Reine</t>
  </si>
  <si>
    <t xml:space="preserve">SEIDOU TOLEBA Chafik</t>
  </si>
  <si>
    <t xml:space="preserve">SODOKIN Alexandrine</t>
  </si>
  <si>
    <t xml:space="preserve">SOUNOU D. Ronaldo F.</t>
  </si>
  <si>
    <t xml:space="preserve">TOHOUN Pitchou Joël</t>
  </si>
  <si>
    <t xml:space="preserve">TOSSOU Francis Samuel</t>
  </si>
  <si>
    <t xml:space="preserve">INGENIEUR DE CONCEPTION 2019-2020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</si>
  <si>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GENIE CIVIL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</si>
  <si>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CERTIFICAT PREPARATOIRE</t>
    </r>
  </si>
  <si>
    <t xml:space="preserve">ADANDE Armel  Renauld Nonvignon </t>
  </si>
  <si>
    <t xml:space="preserve">ADIGLA  Michel Midokpè </t>
  </si>
  <si>
    <t xml:space="preserve">AGBODJANTO Dieu Donné Philias</t>
  </si>
  <si>
    <t xml:space="preserve">AGLO  B. Flavien Augustin</t>
  </si>
  <si>
    <t xml:space="preserve">AGLOSSI  Olayitan Théodoros Aubin</t>
  </si>
  <si>
    <t xml:space="preserve">AGUIDISSOU Gilles  Alphonse Koffi</t>
  </si>
  <si>
    <t xml:space="preserve">AHOMAGNON  Sergeor Samuel  Cédrique</t>
  </si>
  <si>
    <t xml:space="preserve">AHOMAGNON Boris Jusdicaël</t>
  </si>
  <si>
    <t xml:space="preserve">AHONOUKOUN T. KOLADE</t>
  </si>
  <si>
    <t xml:space="preserve">AHOUE Gninanfon Rommano</t>
  </si>
  <si>
    <t xml:space="preserve">AKPO Tinikowa  Hospice</t>
  </si>
  <si>
    <t xml:space="preserve">ANAGONOU André Charbel Sèdjro</t>
  </si>
  <si>
    <t xml:space="preserve">ANATO Georges Tanguy</t>
  </si>
  <si>
    <t xml:space="preserve">ASSOKPE Léopold</t>
  </si>
  <si>
    <t xml:space="preserve">ATTOLOU Abido Laurent</t>
  </si>
  <si>
    <t xml:space="preserve">AVODAGBE Mètognidoté Fréjus Derrick</t>
  </si>
  <si>
    <t xml:space="preserve">AVODAGBE Patrick Magloire</t>
  </si>
  <si>
    <t xml:space="preserve">AZONNAWE Monheloki Enaboua Preux</t>
  </si>
  <si>
    <t xml:space="preserve">BEREBERE Ayouba</t>
  </si>
  <si>
    <t xml:space="preserve">CAPO-CHICHI Sènakpon Gilchrist Mahugbédji Charly</t>
  </si>
  <si>
    <t xml:space="preserve">COUAO-ZOTTI Giovani Ariel K.</t>
  </si>
  <si>
    <t xml:space="preserve">DANGBLAKPO Marie Thérèse Tété</t>
  </si>
  <si>
    <t xml:space="preserve">DJEGUI  Kossi  Pierre</t>
  </si>
  <si>
    <t xml:space="preserve">DJIDJOHO Noukpo Malam</t>
  </si>
  <si>
    <t xml:space="preserve">DJIMENOU  Ange  Patrick</t>
  </si>
  <si>
    <t xml:space="preserve">DJOSSINOU Roland Dona  Mariel</t>
  </si>
  <si>
    <t xml:space="preserve">DONTE Ogboun-Nikin Karl-Roft Géraud</t>
  </si>
  <si>
    <t xml:space="preserve">EKPO Bayéjdè Paul Quintanus</t>
  </si>
  <si>
    <t xml:space="preserve">ELEGBE Giscard</t>
  </si>
  <si>
    <t xml:space="preserve">FIOGBE Epiphane</t>
  </si>
  <si>
    <t xml:space="preserve">GANDAHO G. Géraud</t>
  </si>
  <si>
    <t xml:space="preserve">GANSE Carmelia</t>
  </si>
  <si>
    <t xml:space="preserve">GBAYANYANSSI  Yves Davy</t>
  </si>
  <si>
    <t xml:space="preserve">GBOGBLENOU Jona Roméo</t>
  </si>
  <si>
    <t xml:space="preserve">HODONOU Cossi Dominique</t>
  </si>
  <si>
    <t xml:space="preserve">HOUEDANOU Enagnon Olivier Jocelyn</t>
  </si>
  <si>
    <t xml:space="preserve">HOUEGLO Arsène</t>
  </si>
  <si>
    <t xml:space="preserve">HOUENAGNON  Mahugnon Carlos Ferreol</t>
  </si>
  <si>
    <t xml:space="preserve">HOUINSSOU-HOUSSOU  Dona Eustache</t>
  </si>
  <si>
    <t xml:space="preserve">HOUNGBEDJI Yannick Renauld Tolomonho</t>
  </si>
  <si>
    <t xml:space="preserve">HOUNKANDJI K. Jacques</t>
  </si>
  <si>
    <t xml:space="preserve">HOUNKPATIN Inouéninlè Koffi Rhoss-Cleass</t>
  </si>
  <si>
    <t xml:space="preserve">HOUNTONON  Ferdinand</t>
  </si>
  <si>
    <t xml:space="preserve">HOUSSOU Jijoho Inès</t>
  </si>
  <si>
    <t xml:space="preserve">KASSA Armand Comlan</t>
  </si>
  <si>
    <t xml:space="preserve">KOUKPOLOU  B.  Alphonse</t>
  </si>
  <si>
    <t xml:space="preserve">KPOKA Coffi Tobias</t>
  </si>
  <si>
    <t xml:space="preserve">LANKPOKINTO  Atatodji  Eliode Léger</t>
  </si>
  <si>
    <t xml:space="preserve">LASSISSI Moubarak</t>
  </si>
  <si>
    <t xml:space="preserve">LOKOSSOU  Cyr Edgard Yélian</t>
  </si>
  <si>
    <t xml:space="preserve">MAHINOU Augustin</t>
  </si>
  <si>
    <t xml:space="preserve">MEDETO Akodégnon Cyrille</t>
  </si>
  <si>
    <t xml:space="preserve">MEIZOU Nounangnon Jonas</t>
  </si>
  <si>
    <t xml:space="preserve">MENONMON Koffi Tony Prosper</t>
  </si>
  <si>
    <t xml:space="preserve">MONTCHO Ivince Maurice Onésime Mahugnon</t>
  </si>
  <si>
    <t xml:space="preserve">OGOUYOMI Ayorindé Fiacre</t>
  </si>
  <si>
    <t xml:space="preserve">OUINSAVI Hountondji Télesphore Olympio</t>
  </si>
  <si>
    <t xml:space="preserve">SALE  Abdel-Akim</t>
  </si>
  <si>
    <t xml:space="preserve">SEGBO Pierre Raphaël Hitler Metatron</t>
  </si>
  <si>
    <t xml:space="preserve">SEINI YAYE Idrissou</t>
  </si>
  <si>
    <t xml:space="preserve">SENDJINA SOULE Abdou Moutalabi</t>
  </si>
  <si>
    <t xml:space="preserve">SESSOU Gyldas Martial Koassi</t>
  </si>
  <si>
    <t xml:space="preserve">TAYEWO Ogoufunkè Anikè Iyabo Judith</t>
  </si>
  <si>
    <t xml:space="preserve">TCHADJA Essotinah</t>
  </si>
  <si>
    <t xml:space="preserve">TOHO  Cokou  Symaël</t>
  </si>
  <si>
    <t xml:space="preserve">YALO A Fiacre</t>
  </si>
  <si>
    <t xml:space="preserve">ZINSOU  Folly Emmanuel  Malko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</si>
  <si>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GEOMETRE TOPOGRAPHE</t>
    </r>
  </si>
  <si>
    <t xml:space="preserve">ABOU  Sakaryam</t>
  </si>
  <si>
    <t xml:space="preserve">ACCROMBESSI G. Martial Florent</t>
  </si>
  <si>
    <t xml:space="preserve">ACCROMBESSI Quentin  Aristide</t>
  </si>
  <si>
    <t xml:space="preserve">ADODE Arnaud Mahugnon</t>
  </si>
  <si>
    <t xml:space="preserve">AGBODJOGBE Yétongo Pyrrhus</t>
  </si>
  <si>
    <t xml:space="preserve">AGBOSSAGA Mondésir Ladislas Germain</t>
  </si>
  <si>
    <t xml:space="preserve">AHOLOU  Tankpinou Sènan Victorin</t>
  </si>
  <si>
    <t xml:space="preserve">AHOUNOU Jesugnon Chédrac Godwin</t>
  </si>
  <si>
    <t xml:space="preserve">AÏGNON  Barthélémy</t>
  </si>
  <si>
    <t xml:space="preserve">AÏHOUNHIN M. M. Déo-gracias</t>
  </si>
  <si>
    <t xml:space="preserve">AKOGNIDE Sourou Bienvenu</t>
  </si>
  <si>
    <t xml:space="preserve">AKPATCHEME Hermine Lucrèce</t>
  </si>
  <si>
    <t xml:space="preserve">ALLAWENON Yves Eusèbe</t>
  </si>
  <si>
    <t xml:space="preserve">AMOUSSOU Processe Ange Juste</t>
  </si>
  <si>
    <t xml:space="preserve">ANANI Charles Lebon</t>
  </si>
  <si>
    <t xml:space="preserve">ASSEDE Rock Joachim Gilles</t>
  </si>
  <si>
    <t xml:space="preserve">AVOKPE Médétonwan Bertrand</t>
  </si>
  <si>
    <t xml:space="preserve">BOCO Coovi Aristide</t>
  </si>
  <si>
    <t xml:space="preserve">BOKODAHO Coffi Etienne</t>
  </si>
  <si>
    <t xml:space="preserve">DANHAZOUN Sètondji Euloge</t>
  </si>
  <si>
    <t xml:space="preserve">FAGLA MEDEGAN Bignon Tanguy Armand</t>
  </si>
  <si>
    <t xml:space="preserve">GBOZO Brice</t>
  </si>
  <si>
    <t xml:space="preserve">GOUDOU Roberto</t>
  </si>
  <si>
    <t xml:space="preserve">HOUNGUE  Paul</t>
  </si>
  <si>
    <t xml:space="preserve">HOUNZANGLI  Josué</t>
  </si>
  <si>
    <t xml:space="preserve">KELANI  Mouhamadou Kassirou Abiodoun</t>
  </si>
  <si>
    <t xml:space="preserve">KOFFI Raoul Géoffroy</t>
  </si>
  <si>
    <t xml:space="preserve">KOUNOUDJI  Jeannot</t>
  </si>
  <si>
    <t xml:space="preserve">KPALIKA Houéssou Louis</t>
  </si>
  <si>
    <t xml:space="preserve">LOKOSSOU  Giscard  Brice</t>
  </si>
  <si>
    <t xml:space="preserve">MEHOU Enagnon Rodrigue Rollings</t>
  </si>
  <si>
    <t xml:space="preserve">MIGAN Ola Sêgbé Bern Fabrice</t>
  </si>
  <si>
    <t xml:space="preserve">MISSEKPE  Basilas</t>
  </si>
  <si>
    <t xml:space="preserve">MOUSEDIKOU  Aïchatou Olalekan Achabi</t>
  </si>
  <si>
    <t xml:space="preserve">NOUHOTO  Félix</t>
  </si>
  <si>
    <t xml:space="preserve">SETOSSI Sévérin</t>
  </si>
  <si>
    <t xml:space="preserve">TOUKOUROU Zorifatou Adèbi</t>
  </si>
  <si>
    <t xml:space="preserve">VARISSOU  Idriss Arsène  Babatoundé</t>
  </si>
  <si>
    <t xml:space="preserve">YESSIN Woumlangni Rodrigue</t>
  </si>
  <si>
    <t xml:space="preserve">ZANFONGNON Mario Marcel Abel Enagnon</t>
  </si>
  <si>
    <t xml:space="preserve">ZOUMATOUN Yétonhou Romain</t>
  </si>
  <si>
    <t xml:space="preserve">ZOUNON  Houénagnon Gérard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</si>
  <si>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1ERE ANNEE</t>
    </r>
  </si>
  <si>
    <t xml:space="preserve">ACLEHINTO Armand Lyonnel</t>
  </si>
  <si>
    <t xml:space="preserve">ADANHONDJI Aristide Narcisse</t>
  </si>
  <si>
    <t xml:space="preserve">AFFOGNON Levis Babatounde</t>
  </si>
  <si>
    <t xml:space="preserve">AGBEGNIGAN C.  Adonis Darwin</t>
  </si>
  <si>
    <t xml:space="preserve">AKPAKA Jean Baptise R.</t>
  </si>
  <si>
    <t xml:space="preserve">AMOUSSOU S Servais</t>
  </si>
  <si>
    <t xml:space="preserve">AMOUSSOU Thierry L. G.</t>
  </si>
  <si>
    <t xml:space="preserve">ASSOGBA SOUROU Albert Fortune</t>
  </si>
  <si>
    <t xml:space="preserve">GBAGUIDI A. Ulysse</t>
  </si>
  <si>
    <t xml:space="preserve">GUEDOU Pascal M.</t>
  </si>
  <si>
    <t xml:space="preserve">HOUEGBELO M. Quenette</t>
  </si>
  <si>
    <t xml:space="preserve">HOUNDANON HOUMENOU Habib</t>
  </si>
  <si>
    <t xml:space="preserve">HOUNYEME A. Amédé Herman</t>
  </si>
  <si>
    <t xml:space="preserve">KAKPOVI M. K. Isidore</t>
  </si>
  <si>
    <t xml:space="preserve">KOTCHE F. Fructueux</t>
  </si>
  <si>
    <t xml:space="preserve">LEGAME SEDETO Bernadin</t>
  </si>
  <si>
    <t xml:space="preserve">LEGBA Boris</t>
  </si>
  <si>
    <t xml:space="preserve">LOHOU MESSAN Alexandre</t>
  </si>
  <si>
    <t xml:space="preserve">MOUSTAPHA FARAGE Agnidé</t>
  </si>
  <si>
    <t xml:space="preserve">NAHINI T. Mauris</t>
  </si>
  <si>
    <t xml:space="preserve">ODOUNTAN Saturnin</t>
  </si>
  <si>
    <t xml:space="preserve">OGUIDAN Charles</t>
  </si>
  <si>
    <t xml:space="preserve">OTCHOUN H. Léon</t>
  </si>
  <si>
    <t xml:space="preserve">SEIDOU A. Riyal</t>
  </si>
  <si>
    <t xml:space="preserve">SOBABE Roukaiyatou</t>
  </si>
  <si>
    <t xml:space="preserve">TCHANKPANLIKAN M. Septime Carbel</t>
  </si>
  <si>
    <t xml:space="preserve">TONAHIN Bertin</t>
  </si>
  <si>
    <t xml:space="preserve">   RECAPITULATIF DES RECETTES PAR FILIERS AU TITRE DE 2019-2020</t>
  </si>
  <si>
    <t xml:space="preserve">                                                                                                                    </t>
  </si>
  <si>
    <t xml:space="preserve">FORMATION A DISTANCE</t>
  </si>
  <si>
    <t xml:space="preserve">FILIERES / ANNEES</t>
  </si>
  <si>
    <t xml:space="preserve">EffECTIF</t>
  </si>
  <si>
    <t xml:space="preserve">RECETTE ATTENDUE</t>
  </si>
  <si>
    <t xml:space="preserve">RECETTE RECOUVREE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</si>
  <si>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</si>
  <si>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</si>
  <si>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</si>
  <si>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</si>
  <si>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</si>
  <si>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</si>
  <si>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G.E 1</t>
  </si>
  <si>
    <t xml:space="preserve">G.E 2</t>
  </si>
  <si>
    <t xml:space="preserve">G.E 3</t>
  </si>
  <si>
    <t xml:space="preserve">G.E 4</t>
  </si>
  <si>
    <t xml:space="preserve">HCQDA 2</t>
  </si>
  <si>
    <t xml:space="preserve">HCQDA3</t>
  </si>
  <si>
    <t xml:space="preserve">HCQDA 4</t>
  </si>
  <si>
    <t xml:space="preserve">P.A 1</t>
  </si>
  <si>
    <t xml:space="preserve">P.A2</t>
  </si>
  <si>
    <t xml:space="preserve">P.A 4</t>
  </si>
  <si>
    <t xml:space="preserve">P.V 2</t>
  </si>
  <si>
    <t xml:space="preserve">P.V 3</t>
  </si>
  <si>
    <t xml:space="preserve">P.V 4</t>
  </si>
  <si>
    <t xml:space="preserve">Env. 4</t>
  </si>
  <si>
    <t xml:space="preserve">NTAD2</t>
  </si>
  <si>
    <t xml:space="preserve">NTAD3</t>
  </si>
  <si>
    <t xml:space="preserve">HYDRO2</t>
  </si>
  <si>
    <t xml:space="preserve">MI2</t>
  </si>
  <si>
    <t xml:space="preserve">ABM2</t>
  </si>
  <si>
    <t xml:space="preserve">BSS1</t>
  </si>
  <si>
    <t xml:space="preserve">BSS4</t>
  </si>
  <si>
    <t xml:space="preserve">GT2</t>
  </si>
  <si>
    <t xml:space="preserve">GT3</t>
  </si>
  <si>
    <t xml:space="preserve">GT4</t>
  </si>
  <si>
    <t xml:space="preserve">TOTAL:  </t>
  </si>
  <si>
    <t xml:space="preserve">    CENTRE AUTONOME DE PERFECTIONNEMENT</t>
  </si>
  <si>
    <t xml:space="preserve">                            LIVRE JOURNAL EXERCICE 2018</t>
  </si>
  <si>
    <t xml:space="preserve">DATES</t>
  </si>
  <si>
    <t xml:space="preserve">LIBELLE</t>
  </si>
  <si>
    <t xml:space="preserve">REFERENCE</t>
  </si>
  <si>
    <t xml:space="preserve">SOMME DES RECETTES</t>
  </si>
  <si>
    <t xml:space="preserve">SOMME DES DEPENSES</t>
  </si>
  <si>
    <t xml:space="preserve">VARIATION DE SOLDE</t>
  </si>
  <si>
    <t xml:space="preserve">Solde à nouveau au 1/01/18</t>
  </si>
  <si>
    <t xml:space="preserve">Indemnité liés aux Préparations  des déliberations annuelle de la Licence Prof.</t>
  </si>
  <si>
    <t xml:space="preserve">Ord virement</t>
  </si>
  <si>
    <t xml:space="preserve">BOA / Prime mensuelle de sujétion et de communication. Janvier</t>
  </si>
  <si>
    <t xml:space="preserve">YATAKPO Henoc / Paie. Pour la realisation des prestations de service de l'animation , actualisation et l'entretien du site web de l'EPAC du mois de Décembre</t>
  </si>
  <si>
    <t xml:space="preserve">chq 588345</t>
  </si>
  <si>
    <t xml:space="preserve">Indemnité liés aux travaux de déliberations annuelle de la Licence Professionnelle</t>
  </si>
  <si>
    <t xml:space="preserve">Paiement  des frais d'Enseigmt, droit d'auteur, surveillance, du 2ème Regroup. 2017</t>
  </si>
  <si>
    <t xml:space="preserve">Règlmt  pour  achat de Boissons au profit de l'EPAC</t>
  </si>
  <si>
    <t xml:space="preserve">chq 588343</t>
  </si>
  <si>
    <t xml:space="preserve">Salaire du mois de Janvier  des agents du CAP</t>
  </si>
  <si>
    <t xml:space="preserve">Règlmt fact. N°29/17/HTS/NCA pour le paiement du 3ème décompte dans le cadre des traveaux de construction d'une paillotte à usage d'amphithéatre au profit de l'EPAC</t>
  </si>
  <si>
    <t xml:space="preserve">Avance pour la prise en charge des travaux de réfection de fresque murale conceptuelle au profit de l'EPAC</t>
  </si>
  <si>
    <t xml:space="preserve">chq 588347</t>
  </si>
  <si>
    <t xml:space="preserve">Règlmt fact. N°003/2018 pour  la commande de calendriers 2018</t>
  </si>
  <si>
    <t xml:space="preserve">chq 588346</t>
  </si>
  <si>
    <t xml:space="preserve">Règlmt fact. N°0204 pour entretien général des copieurs du 1er/06/17 au 29/12/17</t>
  </si>
  <si>
    <t xml:space="preserve">chq 588348</t>
  </si>
  <si>
    <t xml:space="preserve">Indemnité forfaitaire aux encadreurs des rapports de stage</t>
  </si>
  <si>
    <t xml:space="preserve">Paie des indemnités aux mbres de jury de soutenance de la LP</t>
  </si>
  <si>
    <t xml:space="preserve">Aide financier dans le cadre de l'organisation des premières journées Béninoises des sciences technologie géomatiques</t>
  </si>
  <si>
    <t xml:space="preserve">chq 588349</t>
  </si>
  <si>
    <t xml:space="preserve">Règlmt fact. N°003/ASM/2018 pour  l'avance dans le cadre de la confetion de toges et barrettes épitoges au profit de l'EPAC</t>
  </si>
  <si>
    <t xml:space="preserve">chq 588350</t>
  </si>
  <si>
    <t xml:space="preserve">Appui financier aux manifestations marquant le 40ème anniversaire de l'EPAC</t>
  </si>
  <si>
    <t xml:space="preserve">chq 0842952</t>
  </si>
  <si>
    <t xml:space="preserve">Règlment du solde pour la prise en charge des travaux de réfection de fresque murale conceptuelle au profit de l'EPAC</t>
  </si>
  <si>
    <t xml:space="preserve">chq 0842951</t>
  </si>
  <si>
    <t xml:space="preserve">31/01/2018</t>
  </si>
  <si>
    <t xml:space="preserve">Frais etude des dossiers 2016-2017</t>
  </si>
  <si>
    <t xml:space="preserve">Relevé</t>
  </si>
  <si>
    <t xml:space="preserve">31/01/2019</t>
  </si>
  <si>
    <t xml:space="preserve">Frais d'inscription et de formt° versés en Janvier 2018</t>
  </si>
  <si>
    <t xml:space="preserve">Paiemt IPTS+VPS du mois de Janvier 2018</t>
  </si>
  <si>
    <t xml:space="preserve">chq C 0006504</t>
  </si>
  <si>
    <t xml:space="preserve">Agio sur cheque certifié</t>
  </si>
  <si>
    <t xml:space="preserve">Avis</t>
  </si>
  <si>
    <t xml:space="preserve">Reversement de TVA retenue à la source de Janvier 2018</t>
  </si>
  <si>
    <t xml:space="preserve">chq C 0006505</t>
  </si>
  <si>
    <t xml:space="preserve">Prime mensuelle de sujétion et de communication. Mai</t>
  </si>
  <si>
    <t xml:space="preserve">Paiement pour la prise en charge de consommable de travaux pratiques des etudiants en SA1  et HCQ1</t>
  </si>
  <si>
    <t xml:space="preserve">chq 588336</t>
  </si>
  <si>
    <t xml:space="preserve">Règlmt fact.N°18-f4980 pr la couverture médiatique dans le cadre de la célébration des 40 ans de l'EPAC</t>
  </si>
  <si>
    <t xml:space="preserve">Règlmt fact. N°000/ASM/2018 pour le solde dans le cadre de la confetion de toges et barrettes épitoges au profit de l'EPAC</t>
  </si>
  <si>
    <t xml:space="preserve">Indemnité heures supp à la confection des monographies du18/12/17 au 31/01/18 du 1er regroupement</t>
  </si>
  <si>
    <t xml:space="preserve">Indemnité aux mbres de la c/ssion à l'étude de dossiers   CUCA de la Formation à Distance</t>
  </si>
  <si>
    <t xml:space="preserve">Indemnité liés aux travaux de déliberations annuelle en formation continiue des CPEI GC</t>
  </si>
  <si>
    <t xml:space="preserve">Indemnité liés aux travaux de déliberations annuelle en formation continiue des 1ère années de spécialité GC</t>
  </si>
  <si>
    <t xml:space="preserve">Indemnité liés aux travaux de déliberations annuelle en formation continiue en Master IM et ABM</t>
  </si>
  <si>
    <t xml:space="preserve">Heures d'enseignement aux enseignant intervenant en CPEI GC du 2ème semestre</t>
  </si>
  <si>
    <t xml:space="preserve">Heures d'enseignement aux enseignant intervenant en CPEI GTopo du 2ème semestre</t>
  </si>
  <si>
    <t xml:space="preserve">Règlmt fact.SIKA Sarl /05/02/18 pr la la fourniture et l'installation d'un climatiseur</t>
  </si>
  <si>
    <t xml:space="preserve">Chq 0842957</t>
  </si>
  <si>
    <t xml:space="preserve">Renouvellement  de la CMD</t>
  </si>
  <si>
    <t xml:space="preserve">Chq 0842956</t>
  </si>
  <si>
    <t xml:space="preserve">Salaire du mois de Février des agents du CAP</t>
  </si>
  <si>
    <t xml:space="preserve">Indemnité liés aux Préparations  des déliberations annuelle de la Formation continue.</t>
  </si>
  <si>
    <t xml:space="preserve">Indemnité aux mbres de la c/ssion à l'étude de dossiers   CUCA de la Formation continue</t>
  </si>
  <si>
    <t xml:space="preserve">Heures d'enseignement aux enseignant intervenant en 1ere année de Master en ABM et IM du 1er semestre</t>
  </si>
  <si>
    <t xml:space="preserve">Heures d'enseignement aux enseignant intervenant en 1ère Année d'Ingenieur de conception en GC du 2ème semestre</t>
  </si>
  <si>
    <t xml:space="preserve">Indemnité  à l'etude des  dossiers de candidature  aux inscriptions 2017-2018 des Ingenieur en 1ère Année GC pr la Formation Continue</t>
  </si>
  <si>
    <t xml:space="preserve">Règlmt fact. N°16/02/18  pour la collation dans le cadre des sessions du CUCA 2017*2018</t>
  </si>
  <si>
    <t xml:space="preserve">chq 842958</t>
  </si>
  <si>
    <t xml:space="preserve">Règlmt fact. N°16/02/18  pour la collation dans le cadre des sessions du CUO 2017-2018</t>
  </si>
  <si>
    <t xml:space="preserve">chq 842959</t>
  </si>
  <si>
    <t xml:space="preserve">Règlmt Note. N°0311-18/02/18  pour la collation dans le cadre des sessions du CUCA 2017-2018</t>
  </si>
  <si>
    <t xml:space="preserve">028/02/2018</t>
  </si>
  <si>
    <t xml:space="preserve">Règlmt fact. N°0027/f/COT/SEEPEG/DG-SP   pour l'acquisition des materiels de travaux pratique en energetique</t>
  </si>
  <si>
    <t xml:space="preserve">chq 842960</t>
  </si>
  <si>
    <t xml:space="preserve">Règlmt fact. N°1021/2018/000208   pour la prime d'assurance du véhicule NISSA PATROL AN 1928RB du CAP</t>
  </si>
  <si>
    <t xml:space="preserve">chq 842961</t>
  </si>
  <si>
    <t xml:space="preserve">Frais d'inscription et de formt° versés en Février  2018</t>
  </si>
  <si>
    <t xml:space="preserve">BOA / Prime mensuelle de sujétion et de communication. Mars</t>
  </si>
  <si>
    <t xml:space="preserve">Paiemt IPTS+VPS du mois de Février 2018</t>
  </si>
  <si>
    <t xml:space="preserve">chq C 0006542</t>
  </si>
  <si>
    <t xml:space="preserve">YATAKPO Henoc / Paie. Pour la realisation des prestations de service de l'animation , actualisation et l'entretien du site web de l'EPAC du mois de Janvier-Février</t>
  </si>
  <si>
    <t xml:space="preserve">chq 842963</t>
  </si>
  <si>
    <t xml:space="preserve">Règlmt fact.N°3241/2018 pr la prime d'assurance maladie groupe personnels de l'EPAC</t>
  </si>
  <si>
    <t xml:space="preserve">chq 842962</t>
  </si>
  <si>
    <t xml:space="preserve">Paie pour l'entretien des salles de classe du 1er, 2ème  etage et de l'environnement du bâtiment du CAP</t>
  </si>
  <si>
    <t xml:space="preserve">Indemnité  à l'etude des  dossiers de candidature  aux inscriptions 2017-2018 pr la Formation à Distance</t>
  </si>
  <si>
    <t xml:space="preserve">Indemnité  à l'etude des  dossiers de candidature  aux inscriptions 2017-2018 pr la Formation des Ingenieur en Géomètre Topographe</t>
  </si>
  <si>
    <t xml:space="preserve">Règlmt fact. N°0527/TV/TPE/2017/BP pour l'achat de tickets valeurs</t>
  </si>
  <si>
    <t xml:space="preserve">chq 842965</t>
  </si>
  <si>
    <t xml:space="preserve">Règlmt fact. N°150  pour l'achat de tickets valeurs</t>
  </si>
  <si>
    <t xml:space="preserve">chq 842966</t>
  </si>
  <si>
    <t xml:space="preserve">Reversement de TVA retenue pour achat de ticket valeur</t>
  </si>
  <si>
    <t xml:space="preserve">chq C 0006550</t>
  </si>
  <si>
    <t xml:space="preserve">Prime de rendement annuel 206-2017 de la Licence Professionnelle aux  personnels  de la FAD</t>
  </si>
  <si>
    <t xml:space="preserve">Prime de rendement annuel 2016-2017 des Ingenieurs Gtopo aux  personnels de la FC</t>
  </si>
  <si>
    <t xml:space="preserve">Prime de rendement annuel 2016-2017 des Ingenieurs Genie Civil  aux  personnels de la FC</t>
  </si>
  <si>
    <t xml:space="preserve">Prime de rendement annuel 2016-2017 des Masters en ABM et  IM  aux  personnels de la FC</t>
  </si>
  <si>
    <t xml:space="preserve">Indemnité heures supp à la confection des monographies du01/02/18 au 15/03/18 du 2ème regroupement</t>
  </si>
  <si>
    <t xml:space="preserve">Indemnité aux mbres de la c/ssion à l'étude de dossiers   CUO de la Formation à Distance</t>
  </si>
  <si>
    <t xml:space="preserve">Paiement dans le cadre de la restauration et les frais de redaction de l'offre pour la validation de l'offre de Formation en Master en Energie Electrique</t>
  </si>
  <si>
    <t xml:space="preserve">Chq 842971</t>
  </si>
  <si>
    <t xml:space="preserve">Frais d'inscription et de formt° versés en Mars  2018</t>
  </si>
  <si>
    <t xml:space="preserve">BOA / Prime mensuelle de sujétion et de communication. Avril</t>
  </si>
  <si>
    <t xml:space="preserve">Paie des frais d'honoraires dans le cadre de la surveillance et contrôle des travaux de construction d'une paillotte au profit de l'EPAC</t>
  </si>
  <si>
    <t xml:space="preserve">Chq 842975</t>
  </si>
  <si>
    <t xml:space="preserve">Chq 842976</t>
  </si>
  <si>
    <t xml:space="preserve">Règlmt Fact . N° F 003/TFG/18  pour la fourniture d'un ordinateur serveur HP PROLIANT ML 310 et d'un onduleur Eaton</t>
  </si>
  <si>
    <t xml:space="preserve">Chq 842979</t>
  </si>
  <si>
    <t xml:space="preserve">Règlmt Fact . N°AC 0029/03/ABYDI/18  pour l'acquisition de fournitures de bureau</t>
  </si>
  <si>
    <t xml:space="preserve">Chq 842980</t>
  </si>
  <si>
    <t xml:space="preserve">Règlmt Fact . N°AC 0028/03/ABYDI/18  pour achat de boissons</t>
  </si>
  <si>
    <t xml:space="preserve">Chq 842981</t>
  </si>
  <si>
    <t xml:space="preserve">Paie des frais d'honoraires dans le cadre de la mission d'etude technique charpente metallique et production des plants des travaux de construction d'une paillotte au profit de l'EPAC</t>
  </si>
  <si>
    <t xml:space="preserve">Chq 842977</t>
  </si>
  <si>
    <t xml:space="preserve">Paie cotisation salariale des Agents du CAP</t>
  </si>
  <si>
    <t xml:space="preserve">Chq 842969</t>
  </si>
  <si>
    <t xml:space="preserve">Chq 842970</t>
  </si>
  <si>
    <t xml:space="preserve">Paiemt IPTS+VPS du mois de Mars 2018</t>
  </si>
  <si>
    <t xml:space="preserve">chq C 0006579</t>
  </si>
  <si>
    <t xml:space="preserve">Plus percu sur salaire</t>
  </si>
  <si>
    <t xml:space="preserve">Règlmt Fact . N°44/18  pour les travaux de reparation du véhicule TOYOTA COASIER AM 7110 RB au profit de l'EPAC</t>
  </si>
  <si>
    <t xml:space="preserve">Chq 842982</t>
  </si>
  <si>
    <t xml:space="preserve">Règlmt Fact . N°45/18  pour les travaux de reparation du véhicule NISSAN PATROL AB 1239 RB au profit de l'EPAC</t>
  </si>
  <si>
    <t xml:space="preserve">Chq 842983</t>
  </si>
  <si>
    <t xml:space="preserve">Règlmt Fact . N°43/18  pour les travaux de reparation du véhicule TOYOTA COASIER AN 8595 RB au profit de l'EPAC</t>
  </si>
  <si>
    <t xml:space="preserve">Chq 842984</t>
  </si>
  <si>
    <t xml:space="preserve">Règlmt Fact . N°190318/CS  pour l'acquisition de matériels médicaux</t>
  </si>
  <si>
    <t xml:space="preserve">Chq 842985</t>
  </si>
  <si>
    <t xml:space="preserve">Règlmt Fact . N°04045/COTAF/18  pour l'acquisition de fournitures de bureau</t>
  </si>
  <si>
    <t xml:space="preserve">Chq 842987</t>
  </si>
  <si>
    <t xml:space="preserve">Règlmt fact. N°04/18/HTS/NCA pour le paiement du 4ème décompte dans le cadre des traveaux de construction d'une paillotte à usage d'amphithéatre au profit de l'EPAC</t>
  </si>
  <si>
    <t xml:space="preserve">Chq 842989</t>
  </si>
  <si>
    <t xml:space="preserve">Règlmt fact. N°06/18/HTS/NCA pour le paiement du  décompte unique dans le cadre des traveaux de construction d'une paillotte à usage d'amphithéatre au profit de l'EPAC</t>
  </si>
  <si>
    <t xml:space="preserve">Chq 842990</t>
  </si>
  <si>
    <t xml:space="preserve">BOA / Ind. Forfaitaires pr le soutien Technique, supervision et à l'entretien des lieux du 1er Reg.</t>
  </si>
  <si>
    <t xml:space="preserve">Ind. Forfaitaires pr l'organisation et de la gestion des activités  du 1er Reg.</t>
  </si>
  <si>
    <t xml:space="preserve">Paiement  des heures d'Enseignement , frais de production des monographies de deplacement et de la surveillance du 1er Regroup. 2018</t>
  </si>
  <si>
    <t xml:space="preserve">YATAKPO Henoc / Paie. Pour la realisation des prestations de service de l'animation , actualisation et l'entretien du site web de l'EPAC du mois de Mars </t>
  </si>
  <si>
    <t xml:space="preserve">chq 842968</t>
  </si>
  <si>
    <t xml:space="preserve">Paie de la prise en charge des droits et taxes d'enlèvement des equipements et matériels des panneaux solaires</t>
  </si>
  <si>
    <t xml:space="preserve">chq 241260</t>
  </si>
  <si>
    <t xml:space="preserve">Salaire du mois d'Avril  des agents du CAP</t>
  </si>
  <si>
    <t xml:space="preserve">Frais d'inscription et de formt° versés en Avril  2018</t>
  </si>
  <si>
    <t xml:space="preserve">Règlmt fact. N°0001968 du solde pr la fourniture et installation des cartes et modules de télécommunication au profit de l'EPAC</t>
  </si>
  <si>
    <t xml:space="preserve">chq 0842992</t>
  </si>
  <si>
    <t xml:space="preserve">Indemnité liés aux travaux  des déliberations annuelle en spécialité Géo Topo de la Formation continue.</t>
  </si>
  <si>
    <t xml:space="preserve">BOA / Prime mensuelle de sujétion et de communication. Mai</t>
  </si>
  <si>
    <t xml:space="preserve">Règlmt fact.N°294/12/17 /SRH/DG/DAS pr le gardiennage et la surveillance du bâtiment CAP du mois de Décembre 17 au Février 18 </t>
  </si>
  <si>
    <t xml:space="preserve">chq 0842993</t>
  </si>
  <si>
    <t xml:space="preserve">Remboursement de prêt à CERA</t>
  </si>
  <si>
    <t xml:space="preserve">Règlmt Fact . N°0103/04/18  pour achat de boissons</t>
  </si>
  <si>
    <t xml:space="preserve">chq 0842994</t>
  </si>
  <si>
    <t xml:space="preserve">Prise en charge d'une partie des cadeaux aux retraités dans le cadre de la fête du 1er Mai</t>
  </si>
  <si>
    <t xml:space="preserve">chq 0842995</t>
  </si>
  <si>
    <t xml:space="preserve">Paie d'une avance dans le cadre de la reprise totale de l'installation electrique du bâtiment du CAP</t>
  </si>
  <si>
    <t xml:space="preserve">chq 0842996</t>
  </si>
  <si>
    <t xml:space="preserve">Paie dans le cadre de l'entretien des salles de cours du 1er,2ème étage et l'environnement du bâtiment du CAP</t>
  </si>
  <si>
    <t xml:space="preserve">Règlmt fact. N°AC 0031/03/ABYDI/18  pour achat de boissons</t>
  </si>
  <si>
    <t xml:space="preserve">chq 0842986</t>
  </si>
  <si>
    <t xml:space="preserve">Remboursement des frais de formation</t>
  </si>
  <si>
    <t xml:space="preserve">chq 0842988</t>
  </si>
  <si>
    <t xml:space="preserve">Paiemt IPTS+VPS du mois d'avril 2018</t>
  </si>
  <si>
    <t xml:space="preserve">chq C 120944</t>
  </si>
  <si>
    <t xml:space="preserve">Salaire du webmaster dans le cadre de l'animation, l'actualisation et l'entretien du site web de l'EPAC</t>
  </si>
  <si>
    <t xml:space="preserve">chq 0842997</t>
  </si>
  <si>
    <t xml:space="preserve">Salaire du mois de Mai  des agents du CAP</t>
  </si>
  <si>
    <t xml:space="preserve">Paie indemnités à l'etude de dossiers des inscriptions en cours préparatoire au CAP</t>
  </si>
  <si>
    <t xml:space="preserve">Paie indemnités aux membres de la commission chargée d'élaborer la brochure des résultats de fin d'année 2016-2017</t>
  </si>
  <si>
    <t xml:space="preserve">Paie indemnités aux membres de la commission dans le cadre des différents travaux de la decision de fin de formation</t>
  </si>
  <si>
    <t xml:space="preserve">Règlmt fact.N°050/AC/18 pour la fourniture de pièces de rechange des copieurs du CAP</t>
  </si>
  <si>
    <t xml:space="preserve">chq 0842998</t>
  </si>
  <si>
    <t xml:space="preserve">Règlmt fact.N°0056/COTAF pour la commande des tables et bancs</t>
  </si>
  <si>
    <t xml:space="preserve">chq 0842999</t>
  </si>
  <si>
    <t xml:space="preserve">Indemnité liés aux travaux  des déliberations annuelle des 4ème année de la Formation à distance.</t>
  </si>
  <si>
    <t xml:space="preserve">chq 0843000</t>
  </si>
  <si>
    <t xml:space="preserve">Règlmt Fact . N°81/18  pour les travaux de reparation du véhicule NISSAN PATROL AN 1928 RB du CAP</t>
  </si>
  <si>
    <t xml:space="preserve">chq 0843001</t>
  </si>
  <si>
    <t xml:space="preserve">Règlmt Fact . N°82/18  pour les travaux de reparation du véhicule NISSAN PATROL AN 1928 RB du CAP</t>
  </si>
  <si>
    <t xml:space="preserve">chq 0843002</t>
  </si>
  <si>
    <t xml:space="preserve">Frais d'inscription et de formt° versés en Mai  2018</t>
  </si>
  <si>
    <t xml:space="preserve">BOA / Prime mensuelle de sujétion et de communication. Juin</t>
  </si>
  <si>
    <t xml:space="preserve">Paiement  des heures d'Enseignement en 1ère année d'Ingenieurs de conception Genie Civil du 2ème semestre 2016-2017</t>
  </si>
  <si>
    <t xml:space="preserve">Indemnité heures supp à la confection des monographies du04/05  au 31/05/18 </t>
  </si>
  <si>
    <t xml:space="preserve">Paiement  des heures d'Enseignement en 3ème année d'Ingenieurs de conception Géomètre Topo du 1er semestre</t>
  </si>
  <si>
    <t xml:space="preserve">Paie d'une avance pour la mise en place d'un système informatique au CAP</t>
  </si>
  <si>
    <t xml:space="preserve">chq 0843003</t>
  </si>
  <si>
    <t xml:space="preserve">Aide financier dans le cadre des formations scientifiques au service du Développement Durable des Doctoriales à l'UAC</t>
  </si>
  <si>
    <t xml:space="preserve">chq 0843004</t>
  </si>
  <si>
    <t xml:space="preserve">Paie indemnités à l'etude de dossiers des inscriptions des etudiants en Genie Civil au CAP</t>
  </si>
  <si>
    <t xml:space="preserve">Paiemt IPTS+VPS du mois de Mai 2018</t>
  </si>
  <si>
    <t xml:space="preserve">chq C 0171961</t>
  </si>
  <si>
    <t xml:space="preserve">Paie indemnités à l'etude de dossiers des inscriptions des etudiants  au CAP</t>
  </si>
  <si>
    <t xml:space="preserve">Salaire du mois de Juin  des agents du CAP</t>
  </si>
  <si>
    <t xml:space="preserve">Règlmt fact.N°00449/COTAF pour achat de fournitures de bureau et consommables informatique</t>
  </si>
  <si>
    <t xml:space="preserve">chq 0843005</t>
  </si>
  <si>
    <t xml:space="preserve">Règlmt fact.N°129/05/17 /SRH/DG/DAS pr le gardiennage et la surveillance du bâtiment CAP du mois de Mars, Avril et Mai 18 </t>
  </si>
  <si>
    <t xml:space="preserve">chq 0843006</t>
  </si>
  <si>
    <t xml:space="preserve">Paie dans le cadre du sarclage de l'environnement du bâtiment du CAP</t>
  </si>
  <si>
    <t xml:space="preserve">chq 0843007</t>
  </si>
  <si>
    <t xml:space="preserve">Prêtn remboursable au département de Genie Mécanique et Energetique/Bureau d'etudes et des Méthodes</t>
  </si>
  <si>
    <t xml:space="preserve">chq 0843008</t>
  </si>
  <si>
    <t xml:space="preserve">Frais d'inscription et de formt° versés en Juin  2018</t>
  </si>
  <si>
    <t xml:space="preserve">Chq 843009</t>
  </si>
  <si>
    <t xml:space="preserve">Chq 843010</t>
  </si>
  <si>
    <t xml:space="preserve">Prime mensuelle de sujétion et de communication. Juillet</t>
  </si>
  <si>
    <t xml:space="preserve">Paie frais honoraires dans le cadre de la realisation des plans d'une paillote à usage d'amphithéatre à l'EPAC</t>
  </si>
  <si>
    <t xml:space="preserve">Chq 842978</t>
  </si>
  <si>
    <t xml:space="preserve">Règlmt fact.N°160 pour la reparation du copieur IR 2022</t>
  </si>
  <si>
    <t xml:space="preserve">Chq 843011</t>
  </si>
  <si>
    <t xml:space="preserve">Indemnité heures supp à la confection des monographies du 01/06  au 29/06/18 </t>
  </si>
  <si>
    <t xml:space="preserve">Paiemt IPTS+VPS du mois de Juin 2018</t>
  </si>
  <si>
    <t xml:space="preserve">chq C 0171987</t>
  </si>
  <si>
    <t xml:space="preserve">10/17/18</t>
  </si>
  <si>
    <t xml:space="preserve">Reversement de TVA retenue à la source de Juin 2018</t>
  </si>
  <si>
    <t xml:space="preserve">chq C 0171988</t>
  </si>
  <si>
    <t xml:space="preserve">Salaire du mois de Juillet  des agents du CAP</t>
  </si>
  <si>
    <t xml:space="preserve">Paie  pour l'organisation et la supervision des activités de soutenance de la LP</t>
  </si>
  <si>
    <t xml:space="preserve">Paie d'Indemnités aux membres de jury de soutenance des rapports de stage</t>
  </si>
  <si>
    <t xml:space="preserve">Paie d'Indemnités aux encadreurs  des rapports de stage</t>
  </si>
  <si>
    <t xml:space="preserve">Règlmt fact.N°0046/FP/TA/MMSE pr l'achat de consommable d'imagerie medicale</t>
  </si>
  <si>
    <t xml:space="preserve">Chq 843012</t>
  </si>
  <si>
    <t xml:space="preserve">Paie des frais de mission dans le cadre  de la sensibilisation et de marketing sur les differents formations du CAP</t>
  </si>
  <si>
    <t xml:space="preserve">Règlmt fact. N°AC 0057/03/ABYDI/18  du solde pour la reprise totale de l'installation electrique du bâtiment du CAP</t>
  </si>
  <si>
    <t xml:space="preserve">chq 0843015</t>
  </si>
  <si>
    <t xml:space="preserve">Comminuqué  radio dans le cadre des cours à distance</t>
  </si>
  <si>
    <t xml:space="preserve">chq 0843016</t>
  </si>
  <si>
    <t xml:space="preserve">Règlmt Fact . N°120/18  pour les travaux de reparation du véhicule N° BF 3412 RB  de l'EPAC</t>
  </si>
  <si>
    <t xml:space="preserve">chq 0843017</t>
  </si>
  <si>
    <t xml:space="preserve">Règlmt Fact . N°0104/17  pour achat de boissons</t>
  </si>
  <si>
    <t xml:space="preserve">chq 0843018</t>
  </si>
  <si>
    <t xml:space="preserve">Règlmt fact. N°0311 pour entretien général des copieurs du 02/01/18 au 29/06/18</t>
  </si>
  <si>
    <t xml:space="preserve">chq 0843019</t>
  </si>
  <si>
    <t xml:space="preserve">Indemnité heures supp à la confection des monographies du 01/07  au 31/07/18 </t>
  </si>
  <si>
    <t xml:space="preserve">Frais d'inscription et de formt° versés en Juillet  2018</t>
  </si>
  <si>
    <t xml:space="preserve">Prime mensuelle de sujétion et de communication. Août</t>
  </si>
  <si>
    <t xml:space="preserve">Règlmt fact. N°50/ATMNS/DG-2018 pour la restauration dans le cadre des activités des 40 ans de l'EPAC</t>
  </si>
  <si>
    <t xml:space="preserve">chq 0843020</t>
  </si>
  <si>
    <t xml:space="preserve">Règlmt fact. N°054-18/IG/DG/DC/CO/CC pour la réalisation de plaquettes dans le cadre des activités des 40 ans d l'EPAC</t>
  </si>
  <si>
    <t xml:space="preserve">chq 0843021</t>
  </si>
  <si>
    <t xml:space="preserve">Paiemt IPTS+VPS du mois de Juillet 2018</t>
  </si>
  <si>
    <t xml:space="preserve">chq C 011875</t>
  </si>
  <si>
    <t xml:space="preserve">Aide financière dans le cadre d'appui en carburant à la participartion de la délégation béninoise aux 19ème journée de la SOACHIM</t>
  </si>
  <si>
    <t xml:space="preserve">chq 0843022</t>
  </si>
  <si>
    <t xml:space="preserve">Salaire du mois d'Août des agents du CAP</t>
  </si>
  <si>
    <t xml:space="preserve">Frais d'inscription et de formt° versés en Août 2018</t>
  </si>
  <si>
    <t xml:space="preserve">Prime mensuelle de sujétion et de communication. Septembre</t>
  </si>
  <si>
    <t xml:space="preserve">Paiemt IPTS+VPS du mois de d'Août 2018</t>
  </si>
  <si>
    <t xml:space="preserve">Paie indemnités aux membres de la commission de suivi à l'ouverture des plis du dépouillement et de l'etude des offres relatif au recrutement d'un webmaster à l'EPAC</t>
  </si>
  <si>
    <t xml:space="preserve">Paie indemnités aux membres de la commission de suivi à l'ouverture des plis du dépouillement et de l'etude des offres relatif à l'execution des travaux de construction d'un bloc pédagogique de type R+2 à l'EPAC</t>
  </si>
  <si>
    <t xml:space="preserve">Paie indemnités aux membres de la commission de suivi à l'ouverture des plis du dépouillement et de l'etude des offres relatif à l'elaboration du plan stratégie de développement de l'EPAC</t>
  </si>
  <si>
    <t xml:space="preserve">Paie de moins perçu sur les frais de mission de sensibilisation sur les differentes formations du CAP</t>
  </si>
  <si>
    <t xml:space="preserve">Paiement  des heures d'Enseignement en 1ère année d'Ingenieurs de conception Genie Civil du 2ème semestre 2016-2017 et en master microbiologie et immunologie en formation continue</t>
  </si>
  <si>
    <t xml:space="preserve">Chq 843029</t>
  </si>
  <si>
    <t xml:space="preserve">Règlmt fact.N°00614/DG/USS/18 pr le gardiennage et la surveillance du bâtiment CAP du mois de Juin 18 </t>
  </si>
  <si>
    <t xml:space="preserve">Chq 843024</t>
  </si>
  <si>
    <t xml:space="preserve">Règlmt fact.N°00615/DG/USS/18 pr le gardiennage et la surveillance du bâtiment CAP du mois de Juillet 18 </t>
  </si>
  <si>
    <t xml:space="preserve">Chq 843025</t>
  </si>
  <si>
    <t xml:space="preserve">Règlmt fact.N°00616/DG/USS/18 pr le gardiennage et la surveillance du bâtiment CAP du mois de Août 18 </t>
  </si>
  <si>
    <t xml:space="preserve">Chq 843026</t>
  </si>
  <si>
    <t xml:space="preserve">Salaire du mois de Septembre des agents du CAP</t>
  </si>
  <si>
    <t xml:space="preserve">Aide financier dans le cadre de l'organisation des  journées de létudiant polytechnicien de l'EPAC</t>
  </si>
  <si>
    <t xml:space="preserve">chq 0843023</t>
  </si>
  <si>
    <t xml:space="preserve">Règlmt fact. N°AC 0014/03/ABYDI/18  pour l'acquisition de fournitures de bureau</t>
  </si>
  <si>
    <t xml:space="preserve">chq 0843036</t>
  </si>
  <si>
    <t xml:space="preserve">Paie des indemnites d'heures de vacation aux enseignants de l'EPAC</t>
  </si>
  <si>
    <t xml:space="preserve">Règlmt fact.N°034/DG/DAE/SA/18 d'une avance dans le cadre d'elaboration de la strategie de développement de l'EPAC</t>
  </si>
  <si>
    <t xml:space="preserve">chq 0843035</t>
  </si>
  <si>
    <t xml:space="preserve">chq 0843030</t>
  </si>
  <si>
    <t xml:space="preserve">chq 0843031</t>
  </si>
  <si>
    <t xml:space="preserve">chq 0843032</t>
  </si>
  <si>
    <t xml:space="preserve">Règlmt Fact . N°94/18  pour les travaux de reparation du véhiculeAB 1239 RB de l'EPAC dans le cadre de la mission de sensibilisation</t>
  </si>
  <si>
    <t xml:space="preserve">chq 0843039</t>
  </si>
  <si>
    <t xml:space="preserve">Reversement des frais d'inscription au rectorat de l'année academique 2016-2017</t>
  </si>
  <si>
    <t xml:space="preserve">chq 0843037</t>
  </si>
  <si>
    <t xml:space="preserve">Reversement des frais d'inscription au rectorat de l'année academique 2015-2016</t>
  </si>
  <si>
    <t xml:space="preserve">Paie d'indemnités aux membres de la commission d'organisation de la semaine du monde professionnel de l'EPAC</t>
  </si>
  <si>
    <t xml:space="preserve">chq 0843041</t>
  </si>
  <si>
    <t xml:space="preserve">Paie desprimes de traitement des demandes d'attestation</t>
  </si>
  <si>
    <t xml:space="preserve">chq 0843044</t>
  </si>
  <si>
    <t xml:space="preserve">Paie indemnités aux membres de la commission chargée d'elaboration de la brochure des resultats de fin d'année 2015-2016 à l'EPAC</t>
  </si>
  <si>
    <t xml:space="preserve">Paie indemnités aux membres de la commission chargée d'elaboration de la decision qui sanctionne l'admission aux differents etudiants  de l'EPAC</t>
  </si>
  <si>
    <t xml:space="preserve">chq 0843042</t>
  </si>
  <si>
    <t xml:space="preserve">Paie indemnités aux membres de la commission mise en place dans le cadre des travaux des activités academique 2016-2017</t>
  </si>
  <si>
    <t xml:space="preserve">chq 0843043</t>
  </si>
  <si>
    <t xml:space="preserve">Paie desprimes dans le cadre des recettes relatifs aux divers actes délivrés du 1er trimestre 2018</t>
  </si>
  <si>
    <t xml:space="preserve">chq 0843045</t>
  </si>
  <si>
    <t xml:space="preserve">chq 0843046</t>
  </si>
  <si>
    <t xml:space="preserve">Paie desprimes dans le cadre des recettes relatifs aux divers actes délivrés du 2ème trimestre 2018</t>
  </si>
  <si>
    <t xml:space="preserve">chq 0843047</t>
  </si>
  <si>
    <t xml:space="preserve">chq 0843048</t>
  </si>
  <si>
    <t xml:space="preserve">Paie indemnités aux membres de la commission chargée d'organisation du seminaire de formation du personnel de l'EPAC</t>
  </si>
  <si>
    <t xml:space="preserve">Paie indemnités aux membres de la commission chargée du traitement des états de paiement aux differentes commissions mise sur pied à l'EPAC</t>
  </si>
  <si>
    <t xml:space="preserve">Frais d'inscription et de formt° versés en Septembre 2018</t>
  </si>
  <si>
    <t xml:space="preserve">Règlmt fact.N°11/18/DG/DE/DT/SP HQS d'une avance dans le cadre de demarrage des travaux de construction d'un bloc pédagogique de type R+2</t>
  </si>
  <si>
    <t xml:space="preserve">chq 0843050</t>
  </si>
  <si>
    <t xml:space="preserve">Chq 843051</t>
  </si>
  <si>
    <t xml:space="preserve">Prime mensuelle de sujétion et de communication. Octobre</t>
  </si>
  <si>
    <t xml:space="preserve">Règlmt fact.N°005/AI/SARL  pour la fourniture de tableau blan à marqueur</t>
  </si>
  <si>
    <t xml:space="preserve">Chq 843053</t>
  </si>
  <si>
    <t xml:space="preserve">Paiemt IPTS+VPS du mois de Septembre 2018</t>
  </si>
  <si>
    <t xml:space="preserve">chq C 011852</t>
  </si>
  <si>
    <t xml:space="preserve">Salaire du mois de Octobre des agents du CAP</t>
  </si>
  <si>
    <t xml:space="preserve">Paie d'heures d'enseignement en cours d'ingenieurs de conception Genie Civil</t>
  </si>
  <si>
    <t xml:space="preserve">Règlmt fact.N°1697-18  du solde pour la pause cafécocktail et déjeuner dans le cadre des 40 ans de l'EPAC</t>
  </si>
  <si>
    <t xml:space="preserve">chq C 011854</t>
  </si>
  <si>
    <t xml:space="preserve">chq 0843056</t>
  </si>
  <si>
    <t xml:space="preserve">Paie indemnités aux membres de la commission de suivi à l'ouverture des plis du dépouillement et de l'etude des offres dans le cadre de la construction d'un bâtiment à usage de toilettede développement de l'EPAC</t>
  </si>
  <si>
    <t xml:space="preserve">Règlmt fact.N°AC 0409/10/ABYDI/18  d'une avance pour les travaux de construction d'un bâtiment à usage de toilette publique au CAP</t>
  </si>
  <si>
    <t xml:space="preserve">chq 0843059</t>
  </si>
  <si>
    <t xml:space="preserve">Frais d'inscription et de formt° versés en Octobre 2018</t>
  </si>
  <si>
    <t xml:space="preserve">Règlmt fact.N°00777/DG/USS/18 pr le gardiennage et la surveillance du bâtiment CAP du mois de Septembre 18 </t>
  </si>
  <si>
    <t xml:space="preserve">Chq 843058</t>
  </si>
  <si>
    <t xml:space="preserve">Règlmt fact.N°00500/CB/EEM/01/18 pour la confection des lacostes dans le cadre des 40 ans de l'EPAC</t>
  </si>
  <si>
    <t xml:space="preserve">Chq 843060</t>
  </si>
  <si>
    <t xml:space="preserve">Règlmt fact.N°005A/SCSF/18 pour la la fourniture de carte d'invitation, de dépliant de mémorandum, de poster et des affiches dans le cadre des activités des 40 ans de l'EPAC</t>
  </si>
  <si>
    <t xml:space="preserve">Chq 843062</t>
  </si>
  <si>
    <t xml:space="preserve">Achat de dossiers d'appel d'offre</t>
  </si>
  <si>
    <t xml:space="preserve">Règlmt Fact . N°151/18  pour les travaux de reparation du système de climatisation du véhicule NISSAN PATROL N°AN 1928 RB du CAP</t>
  </si>
  <si>
    <t xml:space="preserve">Chq 843063</t>
  </si>
  <si>
    <t xml:space="preserve">chq 0843065</t>
  </si>
  <si>
    <t xml:space="preserve">Règlmt fact.N°00614/DG/USS/18 pr le gardiennage et la surveillance du bâtiment CAP du mois de Octobre 18 </t>
  </si>
  <si>
    <t xml:space="preserve">Chq 843066</t>
  </si>
  <si>
    <t xml:space="preserve">Règlmt fact.N°F14/TFG/18 du solde relatif à la mise en place d'un système informatique au CAP</t>
  </si>
  <si>
    <t xml:space="preserve">Chq 843067</t>
  </si>
  <si>
    <t xml:space="preserve">Paiemt IPTS+VPS du mois de Octobre 2018</t>
  </si>
  <si>
    <t xml:space="preserve">chq C 011836</t>
  </si>
  <si>
    <t xml:space="preserve">Paie d'heures d'enseignement en cours dmaster en microbiologie-Immunologie du 1er semestre 2016-2017</t>
  </si>
  <si>
    <t xml:space="preserve">Salaire du mois de Novembre des agents du CAP</t>
  </si>
  <si>
    <t xml:space="preserve">Paie d'heures d'enseignement aux enseignants dans le cadre du 2ème regroupement 2018</t>
  </si>
  <si>
    <t xml:space="preserve">Règlmt fact.N°0450/AC/18  pour la fourniture des pièces de rechange des copieurs du CAP</t>
  </si>
  <si>
    <t xml:space="preserve">Chq 843074</t>
  </si>
  <si>
    <t xml:space="preserve">Règlmt fact.N° MO 235/18/YN  pour la commande des reactifs et consommables de laboratoire</t>
  </si>
  <si>
    <t xml:space="preserve">Chq 843075</t>
  </si>
  <si>
    <t xml:space="preserve">Paie indemnités aux membres de la commission dans le cadre des travaux de recouvrement des recettes au CAP</t>
  </si>
  <si>
    <t xml:space="preserve">Paie indemnités aux membres dans le cadre de la supervision des activités du 2ème regroupement</t>
  </si>
  <si>
    <t xml:space="preserve">Chq 843076</t>
  </si>
  <si>
    <t xml:space="preserve">31/18/11</t>
  </si>
  <si>
    <t xml:space="preserve">Règlmt fact.N° 18  pour  achat de boissons</t>
  </si>
  <si>
    <t xml:space="preserve">Chq 843064</t>
  </si>
  <si>
    <t xml:space="preserve">Frais d'inscription et de formt° versés en Novembre 2018</t>
  </si>
  <si>
    <t xml:space="preserve">Paie indemnités aux membres dans le cadre de la supervision, l'entretien des lieux et du soutien technique des activités du 2ème regroupement</t>
  </si>
  <si>
    <t xml:space="preserve">Chq 843078</t>
  </si>
  <si>
    <t xml:space="preserve">Chq 843079</t>
  </si>
  <si>
    <t xml:space="preserve">chq 0843080</t>
  </si>
  <si>
    <t xml:space="preserve">03//12/18</t>
  </si>
  <si>
    <t xml:space="preserve">Prime mensuelle de sujétion et de communication. Décembre</t>
  </si>
  <si>
    <t xml:space="preserve">Paie d'heures de vacation aux enseignants en cours présentiels</t>
  </si>
  <si>
    <t xml:space="preserve">Paie des indemnités dans le cadre de l'organisation des activités du 2ème regroupement 2018</t>
  </si>
  <si>
    <t xml:space="preserve">Paie des indemnités  des travaux de déliberation annuelle en formation à distance </t>
  </si>
  <si>
    <t xml:space="preserve">Règlmt fact.N° 034/DG/DAF/SA/18 du 2ème acompte  dans le cadre de l'elaboration de la stratégie de développement de l'EPAC</t>
  </si>
  <si>
    <t xml:space="preserve">chq 0843082</t>
  </si>
  <si>
    <t xml:space="preserve">Prise en charge dans le cadre de la comminiqué radiodifusé de la rentrée academique 208-209 à l'EPAC</t>
  </si>
  <si>
    <t xml:space="preserve">chq 0843083</t>
  </si>
  <si>
    <t xml:space="preserve">Paie des indemnités  des travaux de préparation de déliberation annuelle en formation à distance </t>
  </si>
  <si>
    <t xml:space="preserve">Paie desprimes dans le cadre des recettes relatifs aux divers actes délivrés du 3ème trimestre 2018</t>
  </si>
  <si>
    <t xml:space="preserve">chq 0843084</t>
  </si>
  <si>
    <t xml:space="preserve">chq 0843085</t>
  </si>
  <si>
    <t xml:space="preserve">Paiemt IPTS+VPS du mois de Novembre 2018</t>
  </si>
  <si>
    <t xml:space="preserve">chq C 011815</t>
  </si>
  <si>
    <t xml:space="preserve">Paie indemnités aux membres de la commission chargée d'organisation de la semaine du monde professionnel de l'UAC à l'EPAC</t>
  </si>
  <si>
    <t xml:space="preserve">Salaire du mois de Décembre des agents du CAP</t>
  </si>
  <si>
    <t xml:space="preserve">Règlmt fact.N° AC 0300/10/ABYDI/ pour achat de boissons</t>
  </si>
  <si>
    <t xml:space="preserve">chq 0843087</t>
  </si>
  <si>
    <t xml:space="preserve">TOTAL DES MOUVEMENTS</t>
  </si>
  <si>
    <t xml:space="preserve">SOLDE  AU 31/12/2018</t>
  </si>
  <si>
    <t xml:space="preserve">INGENIEUR EN GENIE ELECTRIQUE 2018-2019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</si>
  <si>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GENIE ELECTRIQUE</t>
    </r>
  </si>
  <si>
    <t xml:space="preserve">NOM ET PRENOMS</t>
  </si>
  <si>
    <t xml:space="preserve">ABOUI Wilfrid Eric</t>
  </si>
  <si>
    <t xml:space="preserve">ADIKPETO KOKOU Luc</t>
  </si>
  <si>
    <t xml:space="preserve">ADINSI V. Darius Herman</t>
  </si>
  <si>
    <t xml:space="preserve">ADJEHOUNOU Charly</t>
  </si>
  <si>
    <t xml:space="preserve">ADJOVI Modeste</t>
  </si>
  <si>
    <t xml:space="preserve">AGNISSEY Komlan Magloire</t>
  </si>
  <si>
    <t xml:space="preserve">AGOSSOU Desiré Honoré</t>
  </si>
  <si>
    <t xml:space="preserve">AGUESSI Ulrich Mékpo</t>
  </si>
  <si>
    <t xml:space="preserve">AHOSSA M. Zephyrin</t>
  </si>
  <si>
    <t xml:space="preserve">AHOUANSOU Aonma Einsten Basile</t>
  </si>
  <si>
    <t xml:space="preserve">AISSOUN Francis Vivien</t>
  </si>
  <si>
    <t xml:space="preserve">ALAPINI Angèle Y.</t>
  </si>
  <si>
    <t xml:space="preserve">ASSOU Bernard</t>
  </si>
  <si>
    <t xml:space="preserve">ATTOLOU Pacome Gbéhinde</t>
  </si>
  <si>
    <t xml:space="preserve">AWAKOU Lucienne</t>
  </si>
  <si>
    <t xml:space="preserve">AWOKOU A. Lucienne</t>
  </si>
  <si>
    <t xml:space="preserve">AZANDOSSESSI Roch T. Jean Marie</t>
  </si>
  <si>
    <t xml:space="preserve">BADOUGOU Abdel Aziz</t>
  </si>
  <si>
    <t xml:space="preserve">DIGNI Private</t>
  </si>
  <si>
    <t xml:space="preserve">DOHEMETO S. Aaron Frabrice</t>
  </si>
  <si>
    <t xml:space="preserve">GNIGLA Arnaud Baudelaire</t>
  </si>
  <si>
    <t xml:space="preserve">GNIMAGNON Marcellin</t>
  </si>
  <si>
    <t xml:space="preserve">HOSSOU DODO Innocent</t>
  </si>
  <si>
    <t xml:space="preserve">HOUEFONDE Donald S.</t>
  </si>
  <si>
    <t xml:space="preserve">HOUNDIN Amédée Jonas</t>
  </si>
  <si>
    <t xml:space="preserve">HOUNDJO Noël</t>
  </si>
  <si>
    <t xml:space="preserve">HOUNGBEME DOSSOU Christian</t>
  </si>
  <si>
    <t xml:space="preserve">HOUNKPETODE Appolinaire</t>
  </si>
  <si>
    <t xml:space="preserve">KOTCHONI Berger Aaron</t>
  </si>
  <si>
    <t xml:space="preserve">KPOGLA Yaovi Innocent</t>
  </si>
  <si>
    <t xml:space="preserve">LANKLOUNON Constantin S.</t>
  </si>
  <si>
    <t xml:space="preserve">MEMEVEGNI M. D. Bryan</t>
  </si>
  <si>
    <t xml:space="preserve">METOGNIZO C. Martin Gildas</t>
  </si>
  <si>
    <t xml:space="preserve">MIDOKPO Bruno Patient</t>
  </si>
  <si>
    <t xml:space="preserve">NOUKPOKINNOU Geoffroy</t>
  </si>
  <si>
    <t xml:space="preserve">OGOUDINA VIANOU Germain</t>
  </si>
  <si>
    <t xml:space="preserve">OUOROU Y. Soumayila</t>
  </si>
  <si>
    <t xml:space="preserve">OROU WARI Osée</t>
  </si>
  <si>
    <t xml:space="preserve">PADONOU Jean Paul</t>
  </si>
  <si>
    <t xml:space="preserve">RAMANOU Abdou Azize</t>
  </si>
  <si>
    <t xml:space="preserve">SEDJRO Joël</t>
  </si>
  <si>
    <t xml:space="preserve">SESSOU Jerome</t>
  </si>
  <si>
    <t xml:space="preserve">SONON S.Ernest</t>
  </si>
  <si>
    <t xml:space="preserve">SOSSOUKPE Marus Marcel</t>
  </si>
  <si>
    <t xml:space="preserve">TCHEKPE Emmanuel</t>
  </si>
  <si>
    <t xml:space="preserve">TCHIKOU Frederic Codjo</t>
  </si>
  <si>
    <t xml:space="preserve">TELLA Comlan Stanislas</t>
  </si>
  <si>
    <t xml:space="preserve">ZEOUNKPE Anselme</t>
  </si>
  <si>
    <t xml:space="preserve">2ème Année</t>
  </si>
  <si>
    <r>
      <rPr>
        <sz val="11"/>
        <color theme="1"/>
        <rFont val="Calibri"/>
        <family val="0"/>
        <charset val="134"/>
      </rPr>
      <t xml:space="preserve">AGON</t>
    </r>
    <r>
      <rPr>
        <sz val="11"/>
        <color theme="1"/>
        <rFont val="Calibri"/>
        <family val="0"/>
        <charset val="1"/>
      </rPr>
      <t xml:space="preserve">Tatiana</t>
    </r>
  </si>
  <si>
    <r>
      <rPr>
        <sz val="11"/>
        <color theme="1"/>
        <rFont val="Calibri"/>
        <family val="0"/>
        <charset val="134"/>
      </rPr>
      <t xml:space="preserve">ALIDOU </t>
    </r>
    <r>
      <rPr>
        <sz val="11"/>
        <color theme="1"/>
        <rFont val="Calibri"/>
        <family val="0"/>
        <charset val="1"/>
      </rPr>
      <t xml:space="preserve">Amidou</t>
    </r>
  </si>
  <si>
    <r>
      <rPr>
        <sz val="11"/>
        <color theme="1"/>
        <rFont val="Calibri"/>
        <family val="0"/>
        <charset val="134"/>
      </rPr>
      <t xml:space="preserve">AMOUZOUN </t>
    </r>
    <r>
      <rPr>
        <sz val="11"/>
        <color theme="1"/>
        <rFont val="Calibri"/>
        <family val="0"/>
        <charset val="1"/>
      </rPr>
      <t xml:space="preserve">Emile</t>
    </r>
  </si>
  <si>
    <r>
      <rPr>
        <sz val="11"/>
        <color theme="1"/>
        <rFont val="Calibri"/>
        <family val="0"/>
        <charset val="134"/>
      </rPr>
      <t xml:space="preserve">BIO NIGAN </t>
    </r>
    <r>
      <rPr>
        <sz val="11"/>
        <color theme="1"/>
        <rFont val="Calibri"/>
        <family val="0"/>
        <charset val="1"/>
      </rPr>
      <t xml:space="preserve">Kabirou</t>
    </r>
  </si>
  <si>
    <r>
      <rPr>
        <sz val="11"/>
        <color theme="1"/>
        <rFont val="Calibri"/>
        <family val="0"/>
        <charset val="134"/>
      </rPr>
      <t xml:space="preserve">GANZO </t>
    </r>
    <r>
      <rPr>
        <sz val="11"/>
        <color theme="1"/>
        <rFont val="Calibri"/>
        <family val="0"/>
        <charset val="1"/>
      </rPr>
      <t xml:space="preserve">Dieu-Donné Togbédji</t>
    </r>
  </si>
  <si>
    <r>
      <rPr>
        <sz val="11"/>
        <color theme="1"/>
        <rFont val="Calibri"/>
        <family val="0"/>
        <charset val="134"/>
      </rPr>
      <t xml:space="preserve">GBEGNON </t>
    </r>
    <r>
      <rPr>
        <sz val="11"/>
        <color theme="1"/>
        <rFont val="Calibri"/>
        <family val="0"/>
        <charset val="1"/>
      </rPr>
      <t xml:space="preserve">Rokard</t>
    </r>
  </si>
  <si>
    <r>
      <rPr>
        <sz val="11"/>
        <color theme="1"/>
        <rFont val="Calibri"/>
        <family val="0"/>
        <charset val="134"/>
      </rPr>
      <t xml:space="preserve">ISSIAKOU </t>
    </r>
    <r>
      <rPr>
        <sz val="11"/>
        <color theme="1"/>
        <rFont val="Calibri"/>
        <family val="0"/>
        <charset val="1"/>
      </rPr>
      <t xml:space="preserve">Idrissou</t>
    </r>
  </si>
  <si>
    <r>
      <rPr>
        <sz val="11"/>
        <color theme="1"/>
        <rFont val="Calibri"/>
        <family val="0"/>
        <charset val="134"/>
      </rPr>
      <t xml:space="preserve">MEDJOLO</t>
    </r>
    <r>
      <rPr>
        <sz val="11"/>
        <color theme="1"/>
        <rFont val="Calibri"/>
        <family val="0"/>
        <charset val="1"/>
      </rPr>
      <t xml:space="preserve">Yédjenou Alphonse</t>
    </r>
  </si>
  <si>
    <r>
      <rPr>
        <sz val="11"/>
        <color theme="1"/>
        <rFont val="Calibri"/>
        <family val="0"/>
        <charset val="134"/>
      </rPr>
      <t xml:space="preserve">MONWANOU </t>
    </r>
    <r>
      <rPr>
        <sz val="11"/>
        <color theme="1"/>
        <rFont val="Calibri"/>
        <family val="0"/>
        <charset val="1"/>
      </rPr>
      <t xml:space="preserve">Houénagnon Rémi</t>
    </r>
  </si>
  <si>
    <r>
      <rPr>
        <sz val="11"/>
        <color theme="1"/>
        <rFont val="Calibri"/>
        <family val="0"/>
        <charset val="134"/>
      </rPr>
      <t xml:space="preserve">TEKO</t>
    </r>
    <r>
      <rPr>
        <sz val="11"/>
        <color theme="1"/>
        <rFont val="Calibri"/>
        <family val="0"/>
        <charset val="1"/>
      </rPr>
      <t xml:space="preserve">Folly Barthélémy</t>
    </r>
  </si>
  <si>
    <t xml:space="preserve">3ème Année</t>
  </si>
  <si>
    <r>
      <rPr>
        <sz val="12"/>
        <color rgb="FF000000"/>
        <rFont val="Calibri"/>
        <family val="0"/>
        <charset val="134"/>
      </rPr>
      <t xml:space="preserve">AMETEPE </t>
    </r>
    <r>
      <rPr>
        <sz val="12"/>
        <color rgb="FF000000"/>
        <rFont val="Calibri"/>
        <family val="0"/>
        <charset val="1"/>
      </rPr>
      <t xml:space="preserve">Hermesse Mirabelle</t>
    </r>
  </si>
  <si>
    <r>
      <rPr>
        <sz val="12"/>
        <color rgb="FF000000"/>
        <rFont val="Calibri"/>
        <family val="0"/>
        <charset val="134"/>
      </rPr>
      <t xml:space="preserve">AMOULE</t>
    </r>
    <r>
      <rPr>
        <sz val="12"/>
        <color rgb="FF000000"/>
        <rFont val="Calibri"/>
        <family val="0"/>
        <charset val="1"/>
      </rPr>
      <t xml:space="preserve">A. Odile</t>
    </r>
  </si>
  <si>
    <r>
      <rPr>
        <sz val="12"/>
        <color rgb="FF000000"/>
        <rFont val="Calibri"/>
        <family val="0"/>
        <charset val="134"/>
      </rPr>
      <t xml:space="preserve">BIO SENON WASSAGUI </t>
    </r>
    <r>
      <rPr>
        <sz val="12"/>
        <color rgb="FF000000"/>
        <rFont val="Calibri"/>
        <family val="0"/>
        <charset val="1"/>
      </rPr>
      <t xml:space="preserve">Phillipe</t>
    </r>
  </si>
  <si>
    <r>
      <rPr>
        <sz val="12"/>
        <color rgb="FF000000"/>
        <rFont val="Calibri"/>
        <family val="0"/>
        <charset val="134"/>
      </rPr>
      <t xml:space="preserve">COMBETTO </t>
    </r>
    <r>
      <rPr>
        <sz val="12"/>
        <color rgb="FF000000"/>
        <rFont val="Calibri"/>
        <family val="0"/>
        <charset val="1"/>
      </rPr>
      <t xml:space="preserve">Yatté  Montand</t>
    </r>
  </si>
  <si>
    <r>
      <rPr>
        <sz val="12"/>
        <color rgb="FF000000"/>
        <rFont val="Calibri"/>
        <family val="0"/>
        <charset val="134"/>
      </rPr>
      <t xml:space="preserve">DEGUENONVO </t>
    </r>
    <r>
      <rPr>
        <sz val="12"/>
        <color rgb="FF000000"/>
        <rFont val="Calibri"/>
        <family val="0"/>
        <charset val="1"/>
      </rPr>
      <t xml:space="preserve">Sènan Doris Marlyse</t>
    </r>
  </si>
  <si>
    <r>
      <rPr>
        <sz val="12"/>
        <color rgb="FF000000"/>
        <rFont val="Calibri"/>
        <family val="0"/>
        <charset val="134"/>
      </rPr>
      <t xml:space="preserve">GBIAN </t>
    </r>
    <r>
      <rPr>
        <sz val="12"/>
        <color rgb="FF000000"/>
        <rFont val="Calibri"/>
        <family val="0"/>
        <charset val="1"/>
      </rPr>
      <t xml:space="preserve">Gnon Nari Nadia</t>
    </r>
  </si>
  <si>
    <r>
      <rPr>
        <sz val="12"/>
        <color rgb="FF000000"/>
        <rFont val="Calibri"/>
        <family val="0"/>
        <charset val="134"/>
      </rPr>
      <t xml:space="preserve">GNIMAGNON </t>
    </r>
    <r>
      <rPr>
        <sz val="12"/>
        <color rgb="FF000000"/>
        <rFont val="Calibri"/>
        <family val="0"/>
        <charset val="1"/>
      </rPr>
      <t xml:space="preserve">Maurice Serge Roland</t>
    </r>
  </si>
  <si>
    <r>
      <rPr>
        <sz val="12"/>
        <color rgb="FF000000"/>
        <rFont val="Calibri"/>
        <family val="0"/>
        <charset val="134"/>
      </rPr>
      <t xml:space="preserve">GUIDI Bio </t>
    </r>
    <r>
      <rPr>
        <sz val="12"/>
        <color rgb="FF000000"/>
        <rFont val="Calibri"/>
        <family val="0"/>
        <charset val="1"/>
      </rPr>
      <t xml:space="preserve">Imorou</t>
    </r>
  </si>
  <si>
    <r>
      <rPr>
        <sz val="12"/>
        <color rgb="FF000000"/>
        <rFont val="Calibri"/>
        <family val="0"/>
        <charset val="134"/>
      </rPr>
      <t xml:space="preserve">KOUDJANGNIHOUE </t>
    </r>
    <r>
      <rPr>
        <sz val="12"/>
        <color rgb="FF000000"/>
        <rFont val="Calibri"/>
        <family val="0"/>
        <charset val="1"/>
      </rPr>
      <t xml:space="preserve">Devi Aurore Tielle</t>
    </r>
  </si>
  <si>
    <r>
      <rPr>
        <sz val="12"/>
        <color rgb="FF000000"/>
        <rFont val="Calibri"/>
        <family val="0"/>
        <charset val="134"/>
      </rPr>
      <t xml:space="preserve">SABI SIDI </t>
    </r>
    <r>
      <rPr>
        <sz val="12"/>
        <color rgb="FF000000"/>
        <rFont val="Calibri"/>
        <family val="0"/>
        <charset val="1"/>
      </rPr>
      <t xml:space="preserve">Zalfatou</t>
    </r>
  </si>
  <si>
    <r>
      <rPr>
        <sz val="12"/>
        <color rgb="FF000000"/>
        <rFont val="Calibri"/>
        <family val="0"/>
        <charset val="134"/>
      </rPr>
      <t xml:space="preserve">SEGBEDJI </t>
    </r>
    <r>
      <rPr>
        <sz val="12"/>
        <color rgb="FF000000"/>
        <rFont val="Calibri"/>
        <family val="0"/>
        <charset val="1"/>
      </rPr>
      <t xml:space="preserve">Amos</t>
    </r>
  </si>
  <si>
    <r>
      <rPr>
        <sz val="12"/>
        <color rgb="FF000000"/>
        <rFont val="Calibri"/>
        <family val="0"/>
        <charset val="134"/>
      </rPr>
      <t xml:space="preserve">LOKOSSI </t>
    </r>
    <r>
      <rPr>
        <sz val="12"/>
        <color rgb="FF000000"/>
        <rFont val="Calibri"/>
        <family val="0"/>
        <charset val="1"/>
      </rPr>
      <t xml:space="preserve">Franck</t>
    </r>
  </si>
  <si>
    <r>
      <rPr>
        <sz val="12"/>
        <color rgb="FF000000"/>
        <rFont val="Calibri"/>
        <family val="0"/>
        <charset val="134"/>
      </rPr>
      <t xml:space="preserve">SENOUWA </t>
    </r>
    <r>
      <rPr>
        <sz val="12"/>
        <color rgb="FF000000"/>
        <rFont val="Calibri"/>
        <family val="0"/>
        <charset val="1"/>
      </rPr>
      <t xml:space="preserve">Dèwanou Ambroise</t>
    </r>
  </si>
  <si>
    <r>
      <rPr>
        <sz val="11"/>
        <color theme="1"/>
        <rFont val="Calibri"/>
        <family val="0"/>
        <charset val="134"/>
      </rPr>
      <t xml:space="preserve">ADOKO </t>
    </r>
    <r>
      <rPr>
        <sz val="11"/>
        <color theme="1"/>
        <rFont val="Calibri"/>
        <family val="0"/>
        <charset val="1"/>
      </rPr>
      <t xml:space="preserve">Aristide Akotègnon</t>
    </r>
  </si>
  <si>
    <r>
      <rPr>
        <sz val="11"/>
        <color theme="1"/>
        <rFont val="Calibri"/>
        <family val="0"/>
        <charset val="134"/>
      </rPr>
      <t xml:space="preserve">AHOGNISSE </t>
    </r>
    <r>
      <rPr>
        <sz val="11"/>
        <color theme="1"/>
        <rFont val="Calibri"/>
        <family val="0"/>
        <charset val="1"/>
      </rPr>
      <t xml:space="preserve">Ahotondji Franck</t>
    </r>
  </si>
  <si>
    <r>
      <rPr>
        <sz val="11"/>
        <color theme="1"/>
        <rFont val="Calibri"/>
        <family val="0"/>
        <charset val="134"/>
      </rPr>
      <t xml:space="preserve">AKOUNKINTODE </t>
    </r>
    <r>
      <rPr>
        <sz val="11"/>
        <color theme="1"/>
        <rFont val="Calibri"/>
        <family val="0"/>
        <charset val="1"/>
      </rPr>
      <t xml:space="preserve">Charles</t>
    </r>
  </si>
  <si>
    <r>
      <rPr>
        <sz val="11"/>
        <color theme="1"/>
        <rFont val="Calibri"/>
        <family val="0"/>
        <charset val="134"/>
      </rPr>
      <t xml:space="preserve">ASSOUROKO </t>
    </r>
    <r>
      <rPr>
        <sz val="11"/>
        <color theme="1"/>
        <rFont val="Calibri"/>
        <family val="0"/>
        <charset val="1"/>
      </rPr>
      <t xml:space="preserve">Abraham Théophile</t>
    </r>
  </si>
  <si>
    <r>
      <rPr>
        <sz val="11"/>
        <color theme="1"/>
        <rFont val="Calibri"/>
        <family val="0"/>
        <charset val="134"/>
      </rPr>
      <t xml:space="preserve">BABA-YAYA </t>
    </r>
    <r>
      <rPr>
        <sz val="11"/>
        <color theme="1"/>
        <rFont val="Calibri"/>
        <family val="0"/>
        <charset val="1"/>
      </rPr>
      <t xml:space="preserve">Latifou</t>
    </r>
  </si>
  <si>
    <r>
      <rPr>
        <sz val="11"/>
        <color theme="1"/>
        <rFont val="Calibri"/>
        <family val="0"/>
        <charset val="134"/>
      </rPr>
      <t xml:space="preserve">AKPO</t>
    </r>
    <r>
      <rPr>
        <sz val="11"/>
        <color theme="1"/>
        <rFont val="Calibri"/>
        <family val="0"/>
        <charset val="1"/>
      </rPr>
      <t xml:space="preserve">O. T. Wilson</t>
    </r>
  </si>
  <si>
    <r>
      <rPr>
        <sz val="11"/>
        <color theme="1"/>
        <rFont val="Calibri"/>
        <family val="0"/>
        <charset val="134"/>
      </rPr>
      <t xml:space="preserve">AVONON</t>
    </r>
    <r>
      <rPr>
        <sz val="11"/>
        <color theme="1"/>
        <rFont val="Calibri"/>
        <family val="0"/>
        <charset val="1"/>
      </rPr>
      <t xml:space="preserve">N. Serge Cyriaque</t>
    </r>
  </si>
  <si>
    <r>
      <rPr>
        <sz val="11"/>
        <color theme="1"/>
        <rFont val="Calibri"/>
        <family val="0"/>
        <charset val="134"/>
      </rPr>
      <t xml:space="preserve">DJOSSOU</t>
    </r>
    <r>
      <rPr>
        <sz val="11"/>
        <color theme="1"/>
        <rFont val="Calibri"/>
        <family val="0"/>
        <charset val="1"/>
      </rPr>
      <t xml:space="preserve">Mahugnon</t>
    </r>
  </si>
  <si>
    <r>
      <rPr>
        <sz val="11"/>
        <color theme="1"/>
        <rFont val="Calibri"/>
        <family val="0"/>
        <charset val="134"/>
      </rPr>
      <t xml:space="preserve">CHABI </t>
    </r>
    <r>
      <rPr>
        <sz val="11"/>
        <color theme="1"/>
        <rFont val="Calibri"/>
        <family val="0"/>
        <charset val="1"/>
      </rPr>
      <t xml:space="preserve">Edikou Olouchola Salomon</t>
    </r>
  </si>
  <si>
    <r>
      <rPr>
        <sz val="11"/>
        <color theme="1"/>
        <rFont val="Calibri"/>
        <family val="0"/>
        <charset val="134"/>
      </rPr>
      <t xml:space="preserve">EDAH </t>
    </r>
    <r>
      <rPr>
        <sz val="11"/>
        <color theme="1"/>
        <rFont val="Calibri"/>
        <family val="0"/>
        <charset val="1"/>
      </rPr>
      <t xml:space="preserve">Houédéka Esther</t>
    </r>
  </si>
  <si>
    <r>
      <rPr>
        <sz val="11"/>
        <color theme="1"/>
        <rFont val="Calibri"/>
        <family val="0"/>
        <charset val="134"/>
      </rPr>
      <t xml:space="preserve">GBADAMASSI</t>
    </r>
    <r>
      <rPr>
        <sz val="11"/>
        <color theme="1"/>
        <rFont val="Calibri"/>
        <family val="0"/>
        <charset val="1"/>
      </rPr>
      <t xml:space="preserve">Ahmed Abdel </t>
    </r>
  </si>
  <si>
    <r>
      <rPr>
        <sz val="11"/>
        <color theme="1"/>
        <rFont val="Calibri"/>
        <family val="0"/>
        <charset val="134"/>
      </rPr>
      <t xml:space="preserve">GNAHA </t>
    </r>
    <r>
      <rPr>
        <sz val="11"/>
        <color theme="1"/>
        <rFont val="Calibri"/>
        <family val="0"/>
        <charset val="1"/>
      </rPr>
      <t xml:space="preserve">Aurinx  Joël</t>
    </r>
  </si>
  <si>
    <r>
      <rPr>
        <sz val="11"/>
        <color theme="1"/>
        <rFont val="Calibri"/>
        <family val="0"/>
        <charset val="134"/>
      </rPr>
      <t xml:space="preserve">HOUESSINON</t>
    </r>
    <r>
      <rPr>
        <sz val="11"/>
        <color theme="1"/>
        <rFont val="Calibri"/>
        <family val="0"/>
        <charset val="1"/>
      </rPr>
      <t xml:space="preserve">Samson Roland</t>
    </r>
  </si>
  <si>
    <r>
      <rPr>
        <sz val="11"/>
        <color theme="1"/>
        <rFont val="Calibri"/>
        <family val="0"/>
        <charset val="134"/>
      </rPr>
      <t xml:space="preserve">HOUNNANKOUN </t>
    </r>
    <r>
      <rPr>
        <sz val="11"/>
        <color theme="1"/>
        <rFont val="Calibri"/>
        <family val="0"/>
        <charset val="1"/>
      </rPr>
      <t xml:space="preserve">Patrice</t>
    </r>
  </si>
  <si>
    <r>
      <rPr>
        <sz val="11"/>
        <color theme="1"/>
        <rFont val="Calibri"/>
        <family val="0"/>
        <charset val="134"/>
      </rPr>
      <t xml:space="preserve">KOUIGNADOU </t>
    </r>
    <r>
      <rPr>
        <sz val="11"/>
        <color theme="1"/>
        <rFont val="Calibri"/>
        <family val="0"/>
        <charset val="1"/>
      </rPr>
      <t xml:space="preserve">Sèmansa Sylvanus</t>
    </r>
  </si>
  <si>
    <r>
      <rPr>
        <sz val="11"/>
        <color theme="1"/>
        <rFont val="Calibri"/>
        <family val="0"/>
        <charset val="134"/>
      </rPr>
      <t xml:space="preserve">SAGBOHAN </t>
    </r>
    <r>
      <rPr>
        <sz val="11"/>
        <color theme="1"/>
        <rFont val="Calibri"/>
        <family val="0"/>
        <charset val="1"/>
      </rPr>
      <t xml:space="preserve">Dohèto Dieudonné Godwin</t>
    </r>
  </si>
  <si>
    <r>
      <rPr>
        <sz val="11"/>
        <color theme="1"/>
        <rFont val="Calibri"/>
        <family val="0"/>
        <charset val="134"/>
      </rPr>
      <t xml:space="preserve">SARE </t>
    </r>
    <r>
      <rPr>
        <sz val="11"/>
        <color theme="1"/>
        <rFont val="Calibri"/>
        <family val="0"/>
        <charset val="1"/>
      </rPr>
      <t xml:space="preserve">Boni Prudence</t>
    </r>
  </si>
  <si>
    <r>
      <rPr>
        <sz val="11"/>
        <color theme="1"/>
        <rFont val="Calibri"/>
        <family val="0"/>
        <charset val="134"/>
      </rPr>
      <t xml:space="preserve">SOKA</t>
    </r>
    <r>
      <rPr>
        <sz val="11"/>
        <color theme="1"/>
        <rFont val="Calibri"/>
        <family val="0"/>
        <charset val="1"/>
      </rPr>
      <t xml:space="preserve">Pepin. M.</t>
    </r>
  </si>
  <si>
    <r>
      <rPr>
        <sz val="11"/>
        <color theme="1"/>
        <rFont val="Calibri"/>
        <family val="0"/>
        <charset val="134"/>
      </rPr>
      <t xml:space="preserve">YAROU ISSA</t>
    </r>
    <r>
      <rPr>
        <sz val="11"/>
        <color theme="1"/>
        <rFont val="Calibri"/>
        <family val="0"/>
        <charset val="1"/>
      </rPr>
      <t xml:space="preserve">Kora</t>
    </r>
  </si>
  <si>
    <r>
      <rPr>
        <sz val="12"/>
        <color rgb="FF000000"/>
        <rFont val="Calibri"/>
        <family val="0"/>
        <charset val="134"/>
      </rPr>
      <t xml:space="preserve">ADITE </t>
    </r>
    <r>
      <rPr>
        <sz val="12"/>
        <color rgb="FF000000"/>
        <rFont val="Calibri"/>
        <family val="0"/>
        <charset val="1"/>
      </rPr>
      <t xml:space="preserve">David Bénédicte</t>
    </r>
  </si>
  <si>
    <r>
      <rPr>
        <sz val="12"/>
        <color rgb="FF000000"/>
        <rFont val="Calibri"/>
        <family val="0"/>
        <charset val="134"/>
      </rPr>
      <t xml:space="preserve">ADJAMAÏ </t>
    </r>
    <r>
      <rPr>
        <sz val="12"/>
        <color rgb="FF000000"/>
        <rFont val="Calibri"/>
        <family val="0"/>
        <charset val="1"/>
      </rPr>
      <t xml:space="preserve">Norval Frydose Aristide Sènankpon</t>
    </r>
  </si>
  <si>
    <r>
      <rPr>
        <sz val="12"/>
        <color rgb="FF000000"/>
        <rFont val="Calibri"/>
        <family val="0"/>
        <charset val="134"/>
      </rPr>
      <t xml:space="preserve">AGBOGBA </t>
    </r>
    <r>
      <rPr>
        <sz val="12"/>
        <color rgb="FF000000"/>
        <rFont val="Calibri"/>
        <family val="0"/>
        <charset val="1"/>
      </rPr>
      <t xml:space="preserve">Joël</t>
    </r>
  </si>
  <si>
    <r>
      <rPr>
        <sz val="12"/>
        <color rgb="FF000000"/>
        <rFont val="Calibri"/>
        <family val="0"/>
        <charset val="134"/>
      </rPr>
      <t xml:space="preserve">AGODY </t>
    </r>
    <r>
      <rPr>
        <sz val="12"/>
        <color rgb="FF000000"/>
        <rFont val="Calibri"/>
        <family val="0"/>
        <charset val="1"/>
      </rPr>
      <t xml:space="preserve">Hototon Sylvain</t>
    </r>
  </si>
  <si>
    <r>
      <rPr>
        <sz val="12"/>
        <color rgb="FF000000"/>
        <rFont val="Calibri"/>
        <family val="0"/>
        <charset val="134"/>
      </rPr>
      <t xml:space="preserve">AÏDEGO </t>
    </r>
    <r>
      <rPr>
        <sz val="12"/>
        <color rgb="FF000000"/>
        <rFont val="Calibri"/>
        <family val="0"/>
        <charset val="1"/>
      </rPr>
      <t xml:space="preserve">Gildas</t>
    </r>
  </si>
  <si>
    <r>
      <rPr>
        <sz val="12"/>
        <color rgb="FF000000"/>
        <rFont val="Calibri"/>
        <family val="0"/>
        <charset val="134"/>
      </rPr>
      <t xml:space="preserve">AKOGNON </t>
    </r>
    <r>
      <rPr>
        <sz val="12"/>
        <color rgb="FF000000"/>
        <rFont val="Calibri"/>
        <family val="0"/>
        <charset val="1"/>
      </rPr>
      <t xml:space="preserve">Alban H. André</t>
    </r>
  </si>
  <si>
    <r>
      <rPr>
        <sz val="12"/>
        <color rgb="FF000000"/>
        <rFont val="Calibri"/>
        <family val="0"/>
        <charset val="134"/>
      </rPr>
      <t xml:space="preserve">AYENAN </t>
    </r>
    <r>
      <rPr>
        <sz val="12"/>
        <color rgb="FF000000"/>
        <rFont val="Calibri"/>
        <family val="0"/>
        <charset val="1"/>
      </rPr>
      <t xml:space="preserve">Tohouégnon Casimir</t>
    </r>
  </si>
  <si>
    <r>
      <rPr>
        <sz val="12"/>
        <color rgb="FF000000"/>
        <rFont val="Calibri"/>
        <family val="0"/>
        <charset val="134"/>
      </rPr>
      <t xml:space="preserve">BABADJIHOU </t>
    </r>
    <r>
      <rPr>
        <sz val="12"/>
        <color rgb="FF000000"/>
        <rFont val="Calibri"/>
        <family val="0"/>
        <charset val="1"/>
      </rPr>
      <t xml:space="preserve">Maurice Vital</t>
    </r>
  </si>
  <si>
    <r>
      <rPr>
        <sz val="12"/>
        <color rgb="FF000000"/>
        <rFont val="Calibri"/>
        <family val="0"/>
        <charset val="134"/>
      </rPr>
      <t xml:space="preserve">BIO FERI </t>
    </r>
    <r>
      <rPr>
        <sz val="12"/>
        <color rgb="FF000000"/>
        <rFont val="Calibri"/>
        <family val="0"/>
        <charset val="1"/>
      </rPr>
      <t xml:space="preserve">Amidou</t>
    </r>
  </si>
  <si>
    <r>
      <rPr>
        <sz val="12"/>
        <color rgb="FF000000"/>
        <rFont val="Calibri"/>
        <family val="0"/>
        <charset val="134"/>
      </rPr>
      <t xml:space="preserve">DEGNIDE </t>
    </r>
    <r>
      <rPr>
        <sz val="12"/>
        <color rgb="FF000000"/>
        <rFont val="Calibri"/>
        <family val="0"/>
        <charset val="1"/>
      </rPr>
      <t xml:space="preserve">Vincent</t>
    </r>
  </si>
  <si>
    <r>
      <rPr>
        <sz val="12"/>
        <color rgb="FF000000"/>
        <rFont val="Calibri"/>
        <family val="0"/>
        <charset val="134"/>
      </rPr>
      <t xml:space="preserve">FANNY</t>
    </r>
    <r>
      <rPr>
        <sz val="12"/>
        <color rgb="FF000000"/>
        <rFont val="Calibri"/>
        <family val="0"/>
        <charset val="1"/>
      </rPr>
      <t xml:space="preserve">Y. C.Nestor</t>
    </r>
  </si>
  <si>
    <r>
      <rPr>
        <sz val="12"/>
        <color rgb="FF000000"/>
        <rFont val="Calibri"/>
        <family val="0"/>
        <charset val="134"/>
      </rPr>
      <t xml:space="preserve">HOUENONGBE </t>
    </r>
    <r>
      <rPr>
        <sz val="12"/>
        <color rgb="FF000000"/>
        <rFont val="Calibri"/>
        <family val="0"/>
        <charset val="1"/>
      </rPr>
      <t xml:space="preserve">Hospice</t>
    </r>
  </si>
  <si>
    <r>
      <rPr>
        <sz val="12"/>
        <color rgb="FF000000"/>
        <rFont val="Calibri"/>
        <family val="0"/>
        <charset val="134"/>
      </rPr>
      <t xml:space="preserve">HOUNKPEVI </t>
    </r>
    <r>
      <rPr>
        <sz val="12"/>
        <color rgb="FF000000"/>
        <rFont val="Calibri"/>
        <family val="0"/>
        <charset val="1"/>
      </rPr>
      <t xml:space="preserve">Carnot</t>
    </r>
  </si>
  <si>
    <r>
      <rPr>
        <sz val="12"/>
        <color rgb="FF000000"/>
        <rFont val="Calibri"/>
        <family val="0"/>
        <charset val="134"/>
      </rPr>
      <t xml:space="preserve">HOUNTON </t>
    </r>
    <r>
      <rPr>
        <sz val="12"/>
        <color rgb="FF000000"/>
        <rFont val="Calibri"/>
        <family val="0"/>
        <charset val="1"/>
      </rPr>
      <t xml:space="preserve">Célestin</t>
    </r>
  </si>
  <si>
    <r>
      <rPr>
        <sz val="12"/>
        <color rgb="FF000000"/>
        <rFont val="Calibri"/>
        <family val="0"/>
        <charset val="134"/>
      </rPr>
      <t xml:space="preserve">KETOUNOU </t>
    </r>
    <r>
      <rPr>
        <sz val="12"/>
        <color rgb="FF000000"/>
        <rFont val="Calibri"/>
        <family val="0"/>
        <charset val="1"/>
      </rPr>
      <t xml:space="preserve">Jean Joseph</t>
    </r>
  </si>
  <si>
    <r>
      <rPr>
        <sz val="12"/>
        <color rgb="FF000000"/>
        <rFont val="Calibri"/>
        <family val="0"/>
        <charset val="134"/>
      </rPr>
      <t xml:space="preserve">KIKI </t>
    </r>
    <r>
      <rPr>
        <sz val="12"/>
        <color rgb="FF000000"/>
        <rFont val="Calibri"/>
        <family val="0"/>
        <charset val="1"/>
      </rPr>
      <t xml:space="preserve">Patrick Jean Luc Yénoukounmè</t>
    </r>
  </si>
  <si>
    <r>
      <rPr>
        <sz val="12"/>
        <color rgb="FF000000"/>
        <rFont val="Calibri"/>
        <family val="0"/>
        <charset val="134"/>
      </rPr>
      <t xml:space="preserve">KOTIN </t>
    </r>
    <r>
      <rPr>
        <sz val="12"/>
        <color rgb="FF000000"/>
        <rFont val="Calibri"/>
        <family val="0"/>
        <charset val="1"/>
      </rPr>
      <t xml:space="preserve">S. Lucien</t>
    </r>
  </si>
  <si>
    <r>
      <rPr>
        <sz val="12"/>
        <color rgb="FF000000"/>
        <rFont val="Calibri"/>
        <family val="0"/>
        <charset val="134"/>
      </rPr>
      <t xml:space="preserve">KOTTIN </t>
    </r>
    <r>
      <rPr>
        <sz val="12"/>
        <color rgb="FF000000"/>
        <rFont val="Calibri"/>
        <family val="0"/>
        <charset val="1"/>
      </rPr>
      <t xml:space="preserve">Jules</t>
    </r>
  </si>
  <si>
    <r>
      <rPr>
        <sz val="12"/>
        <color rgb="FF000000"/>
        <rFont val="Calibri"/>
        <family val="0"/>
        <charset val="134"/>
      </rPr>
      <t xml:space="preserve">MONGBO</t>
    </r>
    <r>
      <rPr>
        <sz val="12"/>
        <color rgb="FF000000"/>
        <rFont val="Calibri"/>
        <family val="0"/>
        <charset val="1"/>
      </rPr>
      <t xml:space="preserve">Donald K. S.</t>
    </r>
  </si>
  <si>
    <r>
      <rPr>
        <sz val="12"/>
        <color rgb="FF000000"/>
        <rFont val="Calibri"/>
        <family val="0"/>
        <charset val="134"/>
      </rPr>
      <t xml:space="preserve">NOUGLOI </t>
    </r>
    <r>
      <rPr>
        <sz val="12"/>
        <color rgb="FF000000"/>
        <rFont val="Calibri"/>
        <family val="0"/>
        <charset val="1"/>
      </rPr>
      <t xml:space="preserve">Marcel</t>
    </r>
  </si>
  <si>
    <r>
      <rPr>
        <sz val="12"/>
        <color rgb="FF000000"/>
        <rFont val="Calibri"/>
        <family val="0"/>
        <charset val="134"/>
      </rPr>
      <t xml:space="preserve">OSSENI </t>
    </r>
    <r>
      <rPr>
        <sz val="12"/>
        <color rgb="FF000000"/>
        <rFont val="Calibri"/>
        <family val="0"/>
        <charset val="1"/>
      </rPr>
      <t xml:space="preserve">Osséni</t>
    </r>
  </si>
  <si>
    <r>
      <rPr>
        <sz val="12"/>
        <color rgb="FF000000"/>
        <rFont val="Calibri"/>
        <family val="0"/>
        <charset val="134"/>
      </rPr>
      <t xml:space="preserve">OUSSA </t>
    </r>
    <r>
      <rPr>
        <sz val="12"/>
        <color rgb="FF000000"/>
        <rFont val="Calibri"/>
        <family val="0"/>
        <charset val="1"/>
      </rPr>
      <t xml:space="preserve">Sèyèton Armand</t>
    </r>
  </si>
  <si>
    <r>
      <rPr>
        <sz val="12"/>
        <color rgb="FF000000"/>
        <rFont val="Calibri"/>
        <family val="0"/>
        <charset val="134"/>
      </rPr>
      <t xml:space="preserve">RADJI </t>
    </r>
    <r>
      <rPr>
        <sz val="12"/>
        <color rgb="FF000000"/>
        <rFont val="Calibri"/>
        <family val="0"/>
        <charset val="1"/>
      </rPr>
      <t xml:space="preserve">Faosiyath</t>
    </r>
  </si>
  <si>
    <r>
      <rPr>
        <sz val="12"/>
        <color rgb="FF000000"/>
        <rFont val="Calibri"/>
        <family val="0"/>
        <charset val="134"/>
      </rPr>
      <t xml:space="preserve">SANNI </t>
    </r>
    <r>
      <rPr>
        <sz val="12"/>
        <color rgb="FF000000"/>
        <rFont val="Calibri"/>
        <family val="0"/>
        <charset val="1"/>
      </rPr>
      <t xml:space="preserve">Souaïbou</t>
    </r>
  </si>
  <si>
    <r>
      <rPr>
        <sz val="12"/>
        <color rgb="FF000000"/>
        <rFont val="Calibri"/>
        <family val="0"/>
        <charset val="134"/>
      </rPr>
      <t xml:space="preserve">SESSOU YAOVI</t>
    </r>
    <r>
      <rPr>
        <sz val="12"/>
        <color rgb="FF000000"/>
        <rFont val="Calibri"/>
        <family val="0"/>
        <charset val="1"/>
      </rPr>
      <t xml:space="preserve">Franck Erick</t>
    </r>
  </si>
  <si>
    <r>
      <rPr>
        <sz val="12"/>
        <color rgb="FF000000"/>
        <rFont val="Calibri"/>
        <family val="0"/>
        <charset val="134"/>
      </rPr>
      <t xml:space="preserve">SOSSOU</t>
    </r>
    <r>
      <rPr>
        <sz val="12"/>
        <color rgb="FF000000"/>
        <rFont val="Calibri"/>
        <family val="0"/>
        <charset val="1"/>
      </rPr>
      <t xml:space="preserve">Bessan Amith</t>
    </r>
  </si>
  <si>
    <r>
      <rPr>
        <sz val="12"/>
        <color rgb="FF000000"/>
        <rFont val="Calibri"/>
        <family val="0"/>
        <charset val="134"/>
      </rPr>
      <t xml:space="preserve">WOROU CODJO </t>
    </r>
    <r>
      <rPr>
        <sz val="12"/>
        <color rgb="FF000000"/>
        <rFont val="Calibri"/>
        <family val="0"/>
        <charset val="1"/>
      </rPr>
      <t xml:space="preserve">Sadikou</t>
    </r>
  </si>
  <si>
    <r>
      <rPr>
        <sz val="11"/>
        <color theme="1"/>
        <rFont val="Calibri"/>
        <family val="0"/>
        <charset val="134"/>
      </rPr>
      <t xml:space="preserve">AHOKPA </t>
    </r>
    <r>
      <rPr>
        <sz val="11"/>
        <color theme="1"/>
        <rFont val="Calibri"/>
        <family val="0"/>
        <charset val="1"/>
      </rPr>
      <t xml:space="preserve">Bérénice</t>
    </r>
  </si>
  <si>
    <r>
      <rPr>
        <sz val="11"/>
        <color theme="1"/>
        <rFont val="Calibri"/>
        <family val="0"/>
        <charset val="134"/>
      </rPr>
      <t xml:space="preserve">ALODE-GOUDONOUGBO AHOUANDJINOU</t>
    </r>
    <r>
      <rPr>
        <sz val="11"/>
        <color theme="1"/>
        <rFont val="Calibri"/>
        <family val="0"/>
        <charset val="1"/>
      </rPr>
      <t xml:space="preserve">Namonseya Comlan Ghislain Arnaud</t>
    </r>
  </si>
  <si>
    <r>
      <rPr>
        <sz val="11"/>
        <color theme="1"/>
        <rFont val="Calibri"/>
        <family val="0"/>
        <charset val="134"/>
      </rPr>
      <t xml:space="preserve">ATCHADE </t>
    </r>
    <r>
      <rPr>
        <sz val="11"/>
        <color theme="1"/>
        <rFont val="Calibri"/>
        <family val="0"/>
        <charset val="1"/>
      </rPr>
      <t xml:space="preserve">Adjiyo Rex Walter</t>
    </r>
  </si>
  <si>
    <r>
      <rPr>
        <sz val="11"/>
        <color theme="1"/>
        <rFont val="Calibri"/>
        <family val="0"/>
        <charset val="134"/>
      </rPr>
      <t xml:space="preserve">d’ALMEIDA TOHOUE </t>
    </r>
    <r>
      <rPr>
        <sz val="11"/>
        <color theme="1"/>
        <rFont val="Calibri"/>
        <family val="0"/>
        <charset val="1"/>
      </rPr>
      <t xml:space="preserve">Ayité Wilfrid Narcisse Carlos</t>
    </r>
  </si>
  <si>
    <r>
      <rPr>
        <sz val="11"/>
        <color theme="1"/>
        <rFont val="Calibri"/>
        <family val="0"/>
        <charset val="134"/>
      </rPr>
      <t xml:space="preserve">PADONOU</t>
    </r>
    <r>
      <rPr>
        <sz val="11"/>
        <color theme="1"/>
        <rFont val="Calibri"/>
        <family val="0"/>
        <charset val="1"/>
      </rPr>
      <t xml:space="preserve">Justin Prétronil</t>
    </r>
  </si>
  <si>
    <r>
      <rPr>
        <sz val="11"/>
        <color theme="1"/>
        <rFont val="Calibri"/>
        <family val="0"/>
        <charset val="134"/>
      </rPr>
      <t xml:space="preserve">DEKPEY </t>
    </r>
    <r>
      <rPr>
        <sz val="11"/>
        <color theme="1"/>
        <rFont val="Calibri"/>
        <family val="0"/>
        <charset val="1"/>
      </rPr>
      <t xml:space="preserve">Kossi Jean Belmondo</t>
    </r>
  </si>
  <si>
    <r>
      <rPr>
        <sz val="11"/>
        <color theme="1"/>
        <rFont val="Calibri"/>
        <family val="0"/>
        <charset val="134"/>
      </rPr>
      <t xml:space="preserve">GBEGONNOUDE </t>
    </r>
    <r>
      <rPr>
        <sz val="11"/>
        <color theme="1"/>
        <rFont val="Calibri"/>
        <family val="0"/>
        <charset val="1"/>
      </rPr>
      <t xml:space="preserve">Sèkponmi Colvettye Lydoskina</t>
    </r>
  </si>
  <si>
    <r>
      <rPr>
        <sz val="11"/>
        <color theme="1"/>
        <rFont val="Calibri"/>
        <family val="0"/>
        <charset val="134"/>
      </rPr>
      <t xml:space="preserve">GBENOUGA </t>
    </r>
    <r>
      <rPr>
        <sz val="11"/>
        <color theme="1"/>
        <rFont val="Calibri"/>
        <family val="0"/>
        <charset val="1"/>
      </rPr>
      <t xml:space="preserve">Arsène Chérubain</t>
    </r>
  </si>
  <si>
    <r>
      <rPr>
        <sz val="11"/>
        <color theme="1"/>
        <rFont val="Calibri"/>
        <family val="0"/>
        <charset val="134"/>
      </rPr>
      <t xml:space="preserve">GNACADJA </t>
    </r>
    <r>
      <rPr>
        <sz val="11"/>
        <color theme="1"/>
        <rFont val="Calibri"/>
        <family val="0"/>
        <charset val="1"/>
      </rPr>
      <t xml:space="preserve">Victor Sègbémabou</t>
    </r>
  </si>
  <si>
    <r>
      <rPr>
        <sz val="11"/>
        <color theme="1"/>
        <rFont val="Calibri"/>
        <family val="0"/>
        <charset val="134"/>
      </rPr>
      <t xml:space="preserve">GOUGLA </t>
    </r>
    <r>
      <rPr>
        <sz val="11"/>
        <color theme="1"/>
        <rFont val="Calibri"/>
        <family val="0"/>
        <charset val="1"/>
      </rPr>
      <t xml:space="preserve">Délonou</t>
    </r>
  </si>
  <si>
    <r>
      <rPr>
        <sz val="11"/>
        <color theme="1"/>
        <rFont val="Calibri"/>
        <family val="0"/>
        <charset val="134"/>
      </rPr>
      <t xml:space="preserve">HOUNVENOU </t>
    </r>
    <r>
      <rPr>
        <sz val="11"/>
        <color theme="1"/>
        <rFont val="Calibri"/>
        <family val="0"/>
        <charset val="1"/>
      </rPr>
      <t xml:space="preserve">Joinius Kymel Babatundé</t>
    </r>
  </si>
  <si>
    <r>
      <rPr>
        <sz val="11"/>
        <color theme="1"/>
        <rFont val="Calibri"/>
        <family val="0"/>
        <charset val="134"/>
      </rPr>
      <t xml:space="preserve">ODOUWO CHOGOLOU </t>
    </r>
    <r>
      <rPr>
        <sz val="11"/>
        <color theme="1"/>
        <rFont val="Calibri"/>
        <family val="0"/>
        <charset val="1"/>
      </rPr>
      <t xml:space="preserve">Adérilan Prosper Hervé</t>
    </r>
  </si>
  <si>
    <r>
      <rPr>
        <sz val="11"/>
        <color theme="1"/>
        <rFont val="Calibri"/>
        <family val="0"/>
        <charset val="134"/>
      </rPr>
      <t xml:space="preserve">PRODJINOTHO </t>
    </r>
    <r>
      <rPr>
        <sz val="11"/>
        <color theme="1"/>
        <rFont val="Calibri"/>
        <family val="0"/>
        <charset val="1"/>
      </rPr>
      <t xml:space="preserve">Fiacre Martinien Adébayo</t>
    </r>
  </si>
  <si>
    <r>
      <rPr>
        <sz val="11"/>
        <color theme="1"/>
        <rFont val="Calibri"/>
        <family val="0"/>
        <charset val="134"/>
      </rPr>
      <t xml:space="preserve">SANNI </t>
    </r>
    <r>
      <rPr>
        <sz val="11"/>
        <color theme="1"/>
        <rFont val="Calibri"/>
        <family val="0"/>
        <charset val="1"/>
      </rPr>
      <t xml:space="preserve">Bola Afissou</t>
    </r>
  </si>
  <si>
    <r>
      <rPr>
        <sz val="11"/>
        <color theme="1"/>
        <rFont val="Calibri"/>
        <family val="0"/>
        <charset val="134"/>
      </rPr>
      <t xml:space="preserve">SOGBOSSI </t>
    </r>
    <r>
      <rPr>
        <sz val="11"/>
        <color theme="1"/>
        <rFont val="Calibri"/>
        <family val="0"/>
        <charset val="1"/>
      </rPr>
      <t xml:space="preserve">Coffi André</t>
    </r>
  </si>
  <si>
    <r>
      <rPr>
        <sz val="11"/>
        <color theme="1"/>
        <rFont val="Calibri"/>
        <family val="0"/>
        <charset val="134"/>
      </rPr>
      <t xml:space="preserve">TOVINON </t>
    </r>
    <r>
      <rPr>
        <sz val="11"/>
        <color theme="1"/>
        <rFont val="Calibri"/>
        <family val="0"/>
        <charset val="1"/>
      </rPr>
      <t xml:space="preserve">Zinsou Honoré Jacques</t>
    </r>
  </si>
  <si>
    <t xml:space="preserve">ABATAN</t>
  </si>
  <si>
    <t xml:space="preserve">ADJE</t>
  </si>
  <si>
    <t xml:space="preserve">AGBODOSSINDJI</t>
  </si>
  <si>
    <t xml:space="preserve">AGUINNE</t>
  </si>
  <si>
    <t xml:space="preserve">AHOMLANTO</t>
  </si>
  <si>
    <t xml:space="preserve">AKPLOGAN</t>
  </si>
  <si>
    <t xml:space="preserve">ALOFAN</t>
  </si>
  <si>
    <t xml:space="preserve">AMAYO</t>
  </si>
  <si>
    <t xml:space="preserve">DJIDO</t>
  </si>
  <si>
    <t xml:space="preserve">DJISSO</t>
  </si>
  <si>
    <t xml:space="preserve">FAMBO</t>
  </si>
  <si>
    <t xml:space="preserve">GBANGOU</t>
  </si>
  <si>
    <t xml:space="preserve">GNIMAVO</t>
  </si>
  <si>
    <t xml:space="preserve">HONFO</t>
  </si>
  <si>
    <t xml:space="preserve">BADOU </t>
  </si>
  <si>
    <t xml:space="preserve">SAHGUI </t>
  </si>
  <si>
    <t xml:space="preserve">SEDJAME</t>
  </si>
  <si>
    <t xml:space="preserve">TOKPANOU</t>
  </si>
  <si>
    <t xml:space="preserve">AGBIZOUNNON </t>
  </si>
  <si>
    <t xml:space="preserve">AGOSSOUVO </t>
  </si>
  <si>
    <t xml:space="preserve">AKOUTOU</t>
  </si>
  <si>
    <t xml:space="preserve">HOUNGLOBO </t>
  </si>
  <si>
    <t xml:space="preserve">HOUNKONNOU </t>
  </si>
  <si>
    <t xml:space="preserve">KINKPONWE </t>
  </si>
  <si>
    <t xml:space="preserve">KOUKPODE </t>
  </si>
  <si>
    <t xml:space="preserve">MAHOUNON </t>
  </si>
  <si>
    <t xml:space="preserve">TOHOZIN </t>
  </si>
  <si>
    <t xml:space="preserve">ZANNOU </t>
  </si>
  <si>
    <t xml:space="preserve">ADAM ROUGA </t>
  </si>
  <si>
    <t xml:space="preserve">AGBANTONSOU </t>
  </si>
  <si>
    <t xml:space="preserve">AGBONOUKON </t>
  </si>
  <si>
    <t xml:space="preserve">AGOSSOU </t>
  </si>
  <si>
    <t xml:space="preserve">AKPOUE </t>
  </si>
  <si>
    <t xml:space="preserve">ASSOGBA </t>
  </si>
  <si>
    <t xml:space="preserve">BLECO </t>
  </si>
  <si>
    <t xml:space="preserve">BOUNIN </t>
  </si>
  <si>
    <t xml:space="preserve">DJIVOEDO </t>
  </si>
  <si>
    <t xml:space="preserve">DJOGBEDE </t>
  </si>
  <si>
    <t xml:space="preserve">ELISHA </t>
  </si>
  <si>
    <t xml:space="preserve">GAZARD </t>
  </si>
  <si>
    <t xml:space="preserve">GBEDJI-SOKPA </t>
  </si>
  <si>
    <t xml:space="preserve">NASSARAH </t>
  </si>
  <si>
    <t xml:space="preserve">NATTE </t>
  </si>
  <si>
    <t xml:space="preserve">VIATONOU </t>
  </si>
  <si>
    <t xml:space="preserve">VILON GUEZO</t>
  </si>
  <si>
    <t xml:space="preserve">YABI </t>
  </si>
  <si>
    <t xml:space="preserve">ZOUTOUGOU 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</si>
  <si>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ANALYSE BIOMEDICALE</t>
    </r>
  </si>
  <si>
    <t xml:space="preserve">AHOKOUN </t>
  </si>
  <si>
    <t xml:space="preserve">BAWA </t>
  </si>
  <si>
    <t xml:space="preserve">BOCHEKPO </t>
  </si>
  <si>
    <t xml:space="preserve">DONOUVOSSI </t>
  </si>
  <si>
    <t xml:space="preserve">DOSSA </t>
  </si>
  <si>
    <t xml:space="preserve">GNONLONFOUN </t>
  </si>
  <si>
    <t xml:space="preserve">HODONOU </t>
  </si>
  <si>
    <t xml:space="preserve">HOUESSOU</t>
  </si>
  <si>
    <t xml:space="preserve">HOUNYEME </t>
  </si>
  <si>
    <t xml:space="preserve">MEDEZO </t>
  </si>
  <si>
    <t xml:space="preserve">SERO ANDRE  </t>
  </si>
  <si>
    <t xml:space="preserve">VIGAN</t>
  </si>
  <si>
    <t xml:space="preserve">Option: Nutrition et Technologie Alimentaire </t>
  </si>
  <si>
    <t xml:space="preserve">AGBODJOGBE</t>
  </si>
  <si>
    <t xml:space="preserve">AKANNI </t>
  </si>
  <si>
    <t xml:space="preserve">ASSANI</t>
  </si>
  <si>
    <t xml:space="preserve">BAMIGBADE </t>
  </si>
  <si>
    <t xml:space="preserve">do REGO Lucie </t>
  </si>
  <si>
    <t xml:space="preserve">FAGNON </t>
  </si>
  <si>
    <t xml:space="preserve">GBAGUIDI </t>
  </si>
  <si>
    <t xml:space="preserve">HACHEME </t>
  </si>
  <si>
    <t xml:space="preserve">HOUNTCHEGNON </t>
  </si>
  <si>
    <t xml:space="preserve">KEKE </t>
  </si>
  <si>
    <t xml:space="preserve">LALEYE </t>
  </si>
  <si>
    <t xml:space="preserve">LEGBA </t>
  </si>
  <si>
    <t xml:space="preserve">LINSOUSSI </t>
  </si>
  <si>
    <t xml:space="preserve">POSSOU </t>
  </si>
  <si>
    <t xml:space="preserve">¨¨REF¨MM¨RGPMRGEM¨ZÄM¨THRM¨¨EZMTGMREMA¨PMRE</t>
  </si>
  <si>
    <t xml:space="preserve">¨+E+</t>
  </si>
  <si>
    <t xml:space="preserve">WOROU </t>
  </si>
  <si>
    <t xml:space="preserve">ADAM BABA-BODY </t>
  </si>
  <si>
    <t xml:space="preserve">ADJAHO </t>
  </si>
  <si>
    <t xml:space="preserve">ADJALLALA </t>
  </si>
  <si>
    <t xml:space="preserve">ADJANON </t>
  </si>
  <si>
    <t xml:space="preserve">AGBOTON</t>
  </si>
  <si>
    <t xml:space="preserve">AGUIAR </t>
  </si>
  <si>
    <t xml:space="preserve">AHANGBE </t>
  </si>
  <si>
    <t xml:space="preserve">AHUIASSOU  </t>
  </si>
  <si>
    <t xml:space="preserve">AÏDEGO  </t>
  </si>
  <si>
    <t xml:space="preserve">?..</t>
  </si>
  <si>
    <t xml:space="preserve">ALAZA  </t>
  </si>
  <si>
    <t xml:space="preserve">AMASSIWAN </t>
  </si>
  <si>
    <t xml:space="preserve">AZATASSOU </t>
  </si>
  <si>
    <t xml:space="preserve">BATCHO </t>
  </si>
  <si>
    <t xml:space="preserve">BINAZ0N</t>
  </si>
  <si>
    <t xml:space="preserve">BOHOUN </t>
  </si>
  <si>
    <t xml:space="preserve">BOSSOU </t>
  </si>
  <si>
    <t xml:space="preserve">CODJA </t>
  </si>
  <si>
    <t xml:space="preserve">COFFY </t>
  </si>
  <si>
    <t xml:space="preserve">COMLANVI </t>
  </si>
  <si>
    <t xml:space="preserve">DANGBE </t>
  </si>
  <si>
    <t xml:space="preserve">DENADI</t>
  </si>
  <si>
    <t xml:space="preserve">DENADI  </t>
  </si>
  <si>
    <t xml:space="preserve">DOMINGO </t>
  </si>
  <si>
    <t xml:space="preserve">ETEKA </t>
  </si>
  <si>
    <t xml:space="preserve">FANDI </t>
  </si>
  <si>
    <t xml:space="preserve">FIDEMATIN </t>
  </si>
  <si>
    <t xml:space="preserve">FOURDI </t>
  </si>
  <si>
    <t xml:space="preserve">GANSIMIN </t>
  </si>
  <si>
    <t xml:space="preserve">GOUKPANIAN  </t>
  </si>
  <si>
    <t xml:space="preserve">HOUEDE </t>
  </si>
  <si>
    <t xml:space="preserve">HOUNZANDJI </t>
  </si>
  <si>
    <t xml:space="preserve">KOUCHORO </t>
  </si>
  <si>
    <t xml:space="preserve">KOUKPO </t>
  </si>
  <si>
    <t xml:space="preserve">KOULO </t>
  </si>
  <si>
    <t xml:space="preserve">KOURA </t>
  </si>
  <si>
    <t xml:space="preserve">KPOKPOYA </t>
  </si>
  <si>
    <t xml:space="preserve">LOKO </t>
  </si>
  <si>
    <t xml:space="preserve">MADOU </t>
  </si>
  <si>
    <t xml:space="preserve">MEHOU </t>
  </si>
  <si>
    <t xml:space="preserve">MEKPO </t>
  </si>
  <si>
    <t xml:space="preserve">ODJO </t>
  </si>
  <si>
    <t xml:space="preserve">SANNY </t>
  </si>
  <si>
    <t xml:space="preserve">SANOUSSI </t>
  </si>
  <si>
    <t xml:space="preserve">SEGBEDJI </t>
  </si>
  <si>
    <t xml:space="preserve">SINGBO </t>
  </si>
  <si>
    <t xml:space="preserve">SOUROU </t>
  </si>
  <si>
    <t xml:space="preserve">TASSI</t>
  </si>
  <si>
    <t xml:space="preserve">TOFFA </t>
  </si>
  <si>
    <t xml:space="preserve">TOKOUZAN </t>
  </si>
  <si>
    <t xml:space="preserve">TOSSOU</t>
  </si>
  <si>
    <t xml:space="preserve">VODOUNNOU </t>
  </si>
  <si>
    <t xml:space="preserve">WELE PASCAL 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</si>
  <si>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PRODUCTION ET SANTE ANIMALE</t>
    </r>
  </si>
  <si>
    <t xml:space="preserve">ADJIBODOU</t>
  </si>
  <si>
    <t xml:space="preserve">AÏSSAN </t>
  </si>
  <si>
    <t xml:space="preserve">AKPO </t>
  </si>
  <si>
    <t xml:space="preserve">BANON </t>
  </si>
  <si>
    <t xml:space="preserve">EDESSOU </t>
  </si>
  <si>
    <t xml:space="preserve">GBAGUIDI</t>
  </si>
  <si>
    <t xml:space="preserve">GOUNDJO </t>
  </si>
  <si>
    <t xml:space="preserve">HOUNTON  </t>
  </si>
  <si>
    <t xml:space="preserve">HOUNVIDE </t>
  </si>
  <si>
    <t xml:space="preserve">KOUSSIHOUEDE </t>
  </si>
  <si>
    <t xml:space="preserve">LINKPEHOUN </t>
  </si>
  <si>
    <t xml:space="preserve">SALAOU </t>
  </si>
  <si>
    <t xml:space="preserve">YESSOU</t>
  </si>
  <si>
    <t xml:space="preserve">YACOUTO </t>
  </si>
  <si>
    <t xml:space="preserve">AHONON</t>
  </si>
  <si>
    <t xml:space="preserve">AIVODJI </t>
  </si>
  <si>
    <t xml:space="preserve">AWOYODO </t>
  </si>
  <si>
    <t xml:space="preserve">BAKOU</t>
  </si>
  <si>
    <t xml:space="preserve">DAGBEKPO</t>
  </si>
  <si>
    <t xml:space="preserve">DEGLA</t>
  </si>
  <si>
    <t xml:space="preserve">GBOSSOUH</t>
  </si>
  <si>
    <t xml:space="preserve">KIKI </t>
  </si>
  <si>
    <t xml:space="preserve">KINKPON</t>
  </si>
  <si>
    <t xml:space="preserve">LIKPETE </t>
  </si>
  <si>
    <t xml:space="preserve">NOBIME</t>
  </si>
  <si>
    <t xml:space="preserve">OKE </t>
  </si>
  <si>
    <t xml:space="preserve">SOMADOGANHOU </t>
  </si>
  <si>
    <t xml:space="preserve">SONON</t>
  </si>
  <si>
    <t xml:space="preserve">VODOUNOU</t>
  </si>
  <si>
    <t xml:space="preserve">AÏDONOUGBO </t>
  </si>
  <si>
    <t xml:space="preserve">ALOKPOGNANDJI </t>
  </si>
  <si>
    <t xml:space="preserve">BAMPO</t>
  </si>
  <si>
    <t xml:space="preserve">GBOSSOU</t>
  </si>
  <si>
    <t xml:space="preserve">GOSSOH </t>
  </si>
  <si>
    <t xml:space="preserve">HOUANKE</t>
  </si>
  <si>
    <t xml:space="preserve">TOKPOLEDO</t>
  </si>
  <si>
    <t xml:space="preserve">EGOUDJOBI</t>
  </si>
  <si>
    <t xml:space="preserve">VODEME </t>
  </si>
  <si>
    <t xml:space="preserve">OGOUBIYI C. Samson</t>
  </si>
  <si>
    <t xml:space="preserve">VODOUNOU </t>
  </si>
  <si>
    <t xml:space="preserve">HOUNDEKPONDJI</t>
  </si>
  <si>
    <t xml:space="preserve">ADJAHOU </t>
  </si>
  <si>
    <t xml:space="preserve">BOUKARI </t>
  </si>
  <si>
    <t xml:space="preserve">HINVI </t>
  </si>
  <si>
    <t xml:space="preserve">HOUNKPE </t>
  </si>
  <si>
    <t xml:space="preserve">OGOUYANDJOU </t>
  </si>
  <si>
    <t xml:space="preserve">SEVI </t>
  </si>
  <si>
    <t xml:space="preserve">SUANON OROU KERI</t>
  </si>
  <si>
    <t xml:space="preserve">YAROU </t>
  </si>
  <si>
    <t xml:space="preserve">ADAM </t>
  </si>
  <si>
    <t xml:space="preserve">ADJOHOU </t>
  </si>
  <si>
    <t xml:space="preserve">AKPANHOSSOU </t>
  </si>
  <si>
    <t xml:space="preserve">DAH-ALAHANON </t>
  </si>
  <si>
    <t xml:space="preserve">DANSOU </t>
  </si>
  <si>
    <t xml:space="preserve">DJOSSOU </t>
  </si>
  <si>
    <t xml:space="preserve">GANDAHO </t>
  </si>
  <si>
    <t xml:space="preserve">HOUETO </t>
  </si>
  <si>
    <t xml:space="preserve">OREKAN</t>
  </si>
  <si>
    <t xml:space="preserve">TOTIN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</si>
</sst>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\ %"/>
    <numFmt numFmtId="167" formatCode="0.00\ %"/>
    <numFmt numFmtId="168" formatCode="dd/mm/yyyy"/>
    <numFmt numFmtId="169" formatCode="General"/>
    <numFmt numFmtId="170" formatCode="0.00"/>
    <numFmt numFmtId="171" formatCode="0"/>
  </numFmts>
  <fonts count="7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color rgb="FF000000"/>
      <name val="Calibri"/>
      <family val="2"/>
    </font>
    <font>
      <sz val="14"/>
      <name val="Elephant"/>
      <family val="0"/>
      <charset val="134"/>
    </font>
    <font>
      <sz val="12"/>
      <color theme="1"/>
      <name val="Arial"/>
      <family val="0"/>
      <charset val="134"/>
    </font>
    <font>
      <sz val="12"/>
      <color theme="1"/>
      <name val="comic"/>
      <family val="0"/>
      <charset val="134"/>
    </font>
    <font>
      <b val="true"/>
      <sz val="12"/>
      <color theme="1"/>
      <name val="comic"/>
      <family val="0"/>
      <charset val="134"/>
    </font>
    <font>
      <b val="true"/>
      <i val="true"/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omic"/>
      <family val="0"/>
      <charset val="134"/>
    </font>
    <font>
      <b val="true"/>
      <sz val="12"/>
      <name val="Albertus MT Lt"/>
      <family val="0"/>
      <charset val="134"/>
    </font>
    <font>
      <b val="true"/>
      <sz val="12"/>
      <color theme="1"/>
      <name val="Arial Narrow"/>
      <family val="0"/>
      <charset val="134"/>
    </font>
    <font>
      <b val="true"/>
      <sz val="12"/>
      <color rgb="FFC00000"/>
      <name val="Arial Narrow"/>
      <family val="0"/>
      <charset val="134"/>
    </font>
    <font>
      <b val="true"/>
      <sz val="12"/>
      <color rgb="FFFF0000"/>
      <name val="Arial Narrow"/>
      <family val="0"/>
      <charset val="134"/>
    </font>
    <font>
      <sz val="12"/>
      <color theme="1"/>
      <name val="Arial Narrow"/>
      <family val="0"/>
      <charset val="134"/>
    </font>
    <font>
      <sz val="12"/>
      <color rgb="FF000000"/>
      <name val="Calibri"/>
      <family val="0"/>
      <charset val="134"/>
    </font>
    <font>
      <sz val="12"/>
      <name val="Arial Narrow"/>
      <family val="0"/>
      <charset val="134"/>
    </font>
    <font>
      <sz val="12"/>
      <color theme="1"/>
      <name val="Calibri"/>
      <family val="0"/>
      <charset val="134"/>
    </font>
    <font>
      <sz val="14"/>
      <color theme="1"/>
      <name val="Aharoni"/>
      <family val="0"/>
      <charset val="177"/>
    </font>
    <font>
      <b val="true"/>
      <sz val="12"/>
      <color rgb="FFC00000"/>
      <name val="Calibri"/>
      <family val="0"/>
      <charset val="134"/>
    </font>
    <font>
      <b val="true"/>
      <sz val="12"/>
      <color rgb="FFFF0000"/>
      <name val="Calibri"/>
      <family val="0"/>
      <charset val="134"/>
    </font>
    <font>
      <b val="true"/>
      <sz val="12"/>
      <color theme="1"/>
      <name val="Albertus MT Lt"/>
      <family val="0"/>
      <charset val="134"/>
    </font>
    <font>
      <sz val="12"/>
      <name val="Calibri"/>
      <family val="0"/>
      <charset val="134"/>
    </font>
    <font>
      <sz val="14"/>
      <color theme="1"/>
      <name val="Elephant"/>
      <family val="0"/>
      <charset val="134"/>
    </font>
    <font>
      <sz val="10"/>
      <color theme="1"/>
      <name val="Bookman Old Style"/>
      <family val="0"/>
      <charset val="134"/>
    </font>
    <font>
      <b val="true"/>
      <sz val="14"/>
      <color theme="1"/>
      <name val="Aharoni"/>
      <family val="0"/>
      <charset val="177"/>
    </font>
    <font>
      <b val="true"/>
      <sz val="14"/>
      <color rgb="FF002060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b val="true"/>
      <i val="true"/>
      <sz val="12"/>
      <name val="Calibri"/>
      <family val="0"/>
      <charset val="134"/>
    </font>
    <font>
      <b val="true"/>
      <sz val="12"/>
      <name val="Calibri"/>
      <family val="0"/>
      <charset val="134"/>
    </font>
    <font>
      <b val="true"/>
      <u val="single"/>
      <sz val="12"/>
      <name val="comic"/>
      <family val="0"/>
      <charset val="134"/>
    </font>
    <font>
      <b val="true"/>
      <sz val="12"/>
      <color rgb="FF00B050"/>
      <name val="Calibri"/>
      <family val="0"/>
      <charset val="134"/>
    </font>
    <font>
      <b val="true"/>
      <sz val="12"/>
      <color rgb="FFFF0000"/>
      <name val="Albertus MT Lt"/>
      <family val="0"/>
      <charset val="134"/>
    </font>
    <font>
      <sz val="14"/>
      <color theme="1"/>
      <name val="Elephant"/>
      <family val="0"/>
      <charset val="1"/>
    </font>
    <font>
      <b val="true"/>
      <i val="true"/>
      <sz val="12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u val="single"/>
      <sz val="12"/>
      <color theme="1"/>
      <name val="comic"/>
      <family val="0"/>
      <charset val="1"/>
    </font>
    <font>
      <b val="true"/>
      <sz val="12"/>
      <color rgb="FF00B050"/>
      <name val="Arial Narrow"/>
      <family val="0"/>
      <charset val="134"/>
    </font>
    <font>
      <sz val="11"/>
      <color theme="1"/>
      <name val="Calibri"/>
      <family val="0"/>
      <charset val="1"/>
    </font>
    <font>
      <sz val="14"/>
      <color theme="1"/>
      <name val="Aharoni"/>
      <family val="0"/>
      <charset val="1"/>
    </font>
    <font>
      <sz val="11"/>
      <name val="Calibri"/>
      <family val="0"/>
      <charset val="134"/>
    </font>
    <font>
      <b val="true"/>
      <i val="true"/>
      <sz val="14"/>
      <color theme="1"/>
      <name val="Calibri"/>
      <family val="0"/>
      <charset val="134"/>
    </font>
    <font>
      <b val="true"/>
      <u val="single"/>
      <sz val="12"/>
      <color theme="1"/>
      <name val="Calibri"/>
      <family val="0"/>
      <charset val="134"/>
    </font>
    <font>
      <b val="true"/>
      <sz val="12"/>
      <color rgb="FF002060"/>
      <name val="Arial Narrow"/>
      <family val="0"/>
      <charset val="134"/>
    </font>
    <font>
      <sz val="11"/>
      <color rgb="FFFF0000"/>
      <name val="Calibri"/>
      <family val="0"/>
      <charset val="134"/>
    </font>
    <font>
      <b val="true"/>
      <sz val="16"/>
      <color theme="1"/>
      <name val="Calibri"/>
      <family val="0"/>
      <charset val="134"/>
    </font>
    <font>
      <sz val="14"/>
      <color rgb="FF00B050"/>
      <name val="Calibri"/>
      <family val="0"/>
      <charset val="134"/>
    </font>
    <font>
      <sz val="11"/>
      <color rgb="FF000000"/>
      <name val="Bookman Old Style"/>
      <family val="0"/>
      <charset val="134"/>
    </font>
    <font>
      <sz val="11"/>
      <color theme="1"/>
      <name val="Bookman Old Style"/>
      <family val="0"/>
      <charset val="134"/>
    </font>
    <font>
      <b val="true"/>
      <sz val="11"/>
      <name val="Albertus MT Lt"/>
      <family val="0"/>
      <charset val="134"/>
    </font>
    <font>
      <b val="true"/>
      <sz val="12"/>
      <name val="Baskerville Old Face"/>
      <family val="0"/>
      <charset val="134"/>
    </font>
    <font>
      <b val="true"/>
      <sz val="10"/>
      <name val="Albertus MT Lt"/>
      <family val="0"/>
      <charset val="134"/>
    </font>
    <font>
      <b val="true"/>
      <sz val="10"/>
      <color theme="1"/>
      <name val="Albertus MT Lt"/>
      <family val="0"/>
      <charset val="134"/>
    </font>
    <font>
      <b val="true"/>
      <sz val="11"/>
      <color theme="1"/>
      <name val="Calibri"/>
      <family val="0"/>
      <charset val="134"/>
    </font>
    <font>
      <b val="true"/>
      <sz val="12"/>
      <name val="Arial"/>
      <family val="0"/>
      <charset val="134"/>
    </font>
    <font>
      <b val="true"/>
      <sz val="22"/>
      <name val="Arial Narrow"/>
      <family val="0"/>
      <charset val="134"/>
    </font>
    <font>
      <b val="true"/>
      <sz val="20"/>
      <name val="Arial Narrow"/>
      <family val="0"/>
      <charset val="134"/>
    </font>
    <font>
      <sz val="14"/>
      <name val="Arial"/>
      <family val="0"/>
      <charset val="134"/>
    </font>
    <font>
      <b val="true"/>
      <sz val="12"/>
      <name val="Arial Narrow"/>
      <family val="0"/>
      <charset val="134"/>
    </font>
    <font>
      <b val="true"/>
      <sz val="9"/>
      <name val="Arial"/>
      <family val="0"/>
      <charset val="134"/>
    </font>
    <font>
      <sz val="10"/>
      <color theme="0"/>
      <name val="Arial"/>
      <family val="0"/>
      <charset val="134"/>
    </font>
    <font>
      <sz val="10"/>
      <color rgb="FF000000"/>
      <name val="Arial"/>
      <family val="0"/>
      <charset val="134"/>
    </font>
    <font>
      <sz val="14"/>
      <name val="Arial Black"/>
      <family val="0"/>
      <charset val="134"/>
    </font>
    <font>
      <sz val="9"/>
      <name val="Arial"/>
      <family val="0"/>
      <charset val="134"/>
    </font>
    <font>
      <b val="true"/>
      <sz val="12"/>
      <color theme="1"/>
      <name val="Arial Narrow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6"/>
      <color theme="1"/>
      <name val="Aharoni"/>
      <family val="0"/>
      <charset val="177"/>
    </font>
    <font>
      <sz val="9"/>
      <color theme="1"/>
      <name val="Calibri"/>
      <family val="0"/>
      <charset val="134"/>
    </font>
    <font>
      <sz val="10"/>
      <color rgb="FF000000"/>
      <name val="Tahoma"/>
      <family val="0"/>
      <charset val="134"/>
    </font>
    <font>
      <b val="true"/>
      <i val="true"/>
      <sz val="14"/>
      <name val="Calibri"/>
      <family val="0"/>
      <charset val="134"/>
    </font>
    <font>
      <sz val="10"/>
      <color rgb="FF000000"/>
      <name val="Calibri"/>
      <family val="0"/>
      <charset val="134"/>
    </font>
    <font>
      <sz val="11"/>
      <color rgb="FF000000"/>
      <name val="Arial"/>
      <family val="0"/>
      <charset val="134"/>
    </font>
    <font>
      <sz val="11"/>
      <color theme="1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D9D9D9"/>
      </patternFill>
    </fill>
    <fill>
      <patternFill patternType="solid">
        <fgColor theme="8" tint="0.5999"/>
        <bgColor rgb="FFD9D9D9"/>
      </patternFill>
    </fill>
  </fills>
  <borders count="66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 style="double"/>
      <top style="thin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3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3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2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3" fillId="2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2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0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2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3" fillId="2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0" borderId="3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2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3" fillId="0" borderId="3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0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0" borderId="3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3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3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3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2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2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9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8" fillId="2" borderId="3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4" fillId="0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4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3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4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4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4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0" borderId="4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4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4" borderId="4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4" borderId="5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2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2" borderId="4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4" borderId="4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4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4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4" fillId="4" borderId="4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3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3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3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1" fillId="0" borderId="5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1" fillId="0" borderId="5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5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9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3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2" fillId="2" borderId="5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1" fillId="0" borderId="4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3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3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4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4" fillId="2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4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4" fillId="2" borderId="4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0" borderId="5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0" borderId="5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2" fillId="0" borderId="3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2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2" fillId="3" borderId="3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0" borderId="3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2" borderId="3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6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8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5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5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7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2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2" borderId="6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6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2" borderId="6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6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2" fillId="2" borderId="6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2" fillId="2" borderId="2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2" fillId="2" borderId="6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4" fillId="2" borderId="6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2" fillId="0" borderId="6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3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2" borderId="3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0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1" fillId="0" borderId="6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47033974"/>
        <c:axId val="51163806"/>
      </c:barChart>
      <c:catAx>
        <c:axId val="47033974"/>
        <c:scaling>
          <c:orientation val="minMax"/>
        </c:scaling>
        <c:delete val="0"/>
        <c:axPos val="b"/>
        <c:numFmt formatCode="[$-40C]dd/mm/yyyy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1163806"/>
        <c:crosses val="autoZero"/>
        <c:auto val="1"/>
        <c:lblAlgn val="ctr"/>
        <c:lblOffset val="100"/>
        <c:noMultiLvlLbl val="0"/>
      </c:catAx>
      <c:valAx>
        <c:axId val="511638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70339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388080</xdr:colOff>
      <xdr:row>31</xdr:row>
      <xdr:rowOff>174600</xdr:rowOff>
    </xdr:to>
    <xdr:graphicFrame>
      <xdr:nvGraphicFramePr>
        <xdr:cNvPr id="0" name="Graphique 1"/>
        <xdr:cNvGraphicFramePr/>
      </xdr:nvGraphicFramePr>
      <xdr:xfrm>
        <a:off x="0" y="0"/>
        <a:ext cx="9815400" cy="608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02"/>
  <sheetViews>
    <sheetView showFormulas="false" showGridLines="false" showRowColHeaders="true" showZeros="true" rightToLeft="false" tabSelected="false" showOutlineSymbols="true" defaultGridColor="true" view="normal" topLeftCell="A1" colorId="64" zoomScale="108" zoomScaleNormal="108" zoomScalePageLayoutView="100" workbookViewId="0">
      <selection pane="topLeft" activeCell="C10" activeCellId="0" sqref="C10"/>
    </sheetView>
  </sheetViews>
  <sheetFormatPr defaultColWidth="10.2890625" defaultRowHeight="15" zeroHeight="false" outlineLevelRow="0" outlineLevelCol="0"/>
  <sheetData>
    <row r="102" customFormat="false" ht="15" hidden="false" customHeight="false" outlineLevel="0" collapsed="false">
      <c r="C102" s="1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false" showOutlineSymbols="true" defaultGridColor="true" view="normal" topLeftCell="A646" colorId="64" zoomScale="108" zoomScaleNormal="108" zoomScalePageLayoutView="100" workbookViewId="0">
      <selection pane="topLeft" activeCell="G654" activeCellId="0" sqref="G654"/>
    </sheetView>
  </sheetViews>
  <sheetFormatPr defaultColWidth="11.00390625" defaultRowHeight="15" zeroHeight="false" outlineLevelRow="0" outlineLevelCol="0"/>
  <cols>
    <col collapsed="false" customWidth="true" hidden="false" outlineLevel="0" max="1" min="1" style="2" width="5.14"/>
    <col collapsed="false" customWidth="true" hidden="false" outlineLevel="0" max="2" min="2" style="2" width="30.14"/>
    <col collapsed="false" customWidth="true" hidden="false" outlineLevel="0" max="3" min="3" style="2" width="13.57"/>
    <col collapsed="false" customWidth="true" hidden="false" outlineLevel="0" max="4" min="4" style="2" width="13.86"/>
    <col collapsed="false" customWidth="true" hidden="false" outlineLevel="0" max="16383" min="16371" style="0" width="11.53"/>
    <col collapsed="false" customWidth="true" hidden="false" outlineLevel="0" max="16384" min="16384" style="2" width="11.53"/>
  </cols>
  <sheetData>
    <row r="1" customFormat="false" ht="15" hidden="false" customHeight="false" outlineLevel="0" collapsed="false">
      <c r="A1" s="1"/>
      <c r="B1" s="1"/>
      <c r="C1" s="1"/>
      <c r="D1" s="1"/>
      <c r="XFD1" s="1"/>
    </row>
    <row r="2" customFormat="false" ht="15" hidden="false" customHeight="false" outlineLevel="0" collapsed="false">
      <c r="A2" s="1"/>
      <c r="B2" s="1"/>
      <c r="C2" s="1"/>
      <c r="D2" s="1"/>
      <c r="XFD2" s="1"/>
    </row>
    <row r="3" customFormat="false" ht="17.35" hidden="false" customHeight="false" outlineLevel="0" collapsed="false">
      <c r="A3" s="3"/>
      <c r="B3" s="3" t="s">
        <v>1</v>
      </c>
      <c r="C3" s="1"/>
      <c r="D3" s="1"/>
      <c r="XFD3" s="1"/>
    </row>
    <row r="4" customFormat="false" ht="15" hidden="false" customHeight="false" outlineLevel="0" collapsed="false">
      <c r="A4" s="1" t="s">
        <v>2</v>
      </c>
      <c r="B4" s="1"/>
      <c r="C4" s="1"/>
      <c r="D4" s="1"/>
      <c r="XFD4" s="1"/>
    </row>
    <row r="5" customFormat="false" ht="17.25" hidden="false" customHeight="false" outlineLevel="0" collapsed="false">
      <c r="A5" s="1"/>
      <c r="B5" s="4" t="s">
        <v>3</v>
      </c>
      <c r="C5" s="1"/>
      <c r="D5" s="1"/>
      <c r="XFD5" s="1"/>
    </row>
    <row r="6" customFormat="false" ht="15" hidden="false" customHeight="false" outlineLevel="0" collapsed="false">
      <c r="A6" s="1"/>
      <c r="B6" s="1"/>
      <c r="C6" s="1"/>
      <c r="D6" s="1"/>
      <c r="XFD6" s="1"/>
    </row>
    <row r="7" customFormat="false" ht="15" hidden="false" customHeight="false" outlineLevel="0" collapsed="false">
      <c r="A7" s="1"/>
      <c r="B7" s="1"/>
      <c r="C7" s="1"/>
      <c r="D7" s="1"/>
      <c r="XFD7" s="1"/>
    </row>
    <row r="8" customFormat="false" ht="17.25" hidden="false" customHeight="false" outlineLevel="0" collapsed="false">
      <c r="A8" s="1"/>
      <c r="B8" s="5" t="s">
        <v>4</v>
      </c>
      <c r="C8" s="6" t="s">
        <v>5</v>
      </c>
      <c r="D8" s="1"/>
      <c r="XFD8" s="1"/>
    </row>
    <row r="9" customFormat="false" ht="15" hidden="false" customHeight="false" outlineLevel="0" collapsed="false">
      <c r="A9" s="1"/>
      <c r="B9" s="1"/>
      <c r="C9" s="1"/>
      <c r="D9" s="1"/>
      <c r="XFD9" s="1"/>
    </row>
    <row r="10" customFormat="false" ht="25.5" hidden="false" customHeight="true" outlineLevel="0" collapsed="false">
      <c r="A10" s="7" t="s">
        <v>6</v>
      </c>
      <c r="B10" s="8" t="s">
        <v>7</v>
      </c>
      <c r="C10" s="9" t="s">
        <v>8</v>
      </c>
      <c r="D10" s="10" t="s">
        <v>9</v>
      </c>
      <c r="XFD10" s="1"/>
    </row>
    <row r="11" customFormat="false" ht="31.5" hidden="false" customHeight="true" outlineLevel="0" collapsed="false">
      <c r="A11" s="11" t="n">
        <v>1</v>
      </c>
      <c r="B11" s="12" t="s">
        <v>10</v>
      </c>
      <c r="C11" s="13"/>
      <c r="D11" s="14" t="e">
        <f aca="false">#REF!-C11</f>
        <v>#REF!</v>
      </c>
      <c r="XFD11" s="1"/>
    </row>
    <row r="12" customFormat="false" ht="15" hidden="false" customHeight="false" outlineLevel="0" collapsed="false">
      <c r="A12" s="15" t="n">
        <v>2</v>
      </c>
      <c r="B12" s="16" t="s">
        <v>11</v>
      </c>
      <c r="C12" s="17" t="n">
        <v>416500</v>
      </c>
      <c r="D12" s="17" t="e">
        <f aca="false">#REF!-C12</f>
        <v>#REF!</v>
      </c>
      <c r="XFD12" s="1"/>
    </row>
    <row r="13" customFormat="false" ht="15" hidden="false" customHeight="false" outlineLevel="0" collapsed="false">
      <c r="A13" s="15" t="n">
        <v>3</v>
      </c>
      <c r="B13" s="18" t="s">
        <v>12</v>
      </c>
      <c r="C13" s="17" t="n">
        <f aca="false">180000</f>
        <v>180000</v>
      </c>
      <c r="D13" s="17" t="e">
        <f aca="false">#REF!-C13</f>
        <v>#REF!</v>
      </c>
      <c r="XFD13" s="1"/>
    </row>
    <row r="14" customFormat="false" ht="15" hidden="false" customHeight="false" outlineLevel="0" collapsed="false">
      <c r="A14" s="11" t="n">
        <v>4</v>
      </c>
      <c r="B14" s="16" t="s">
        <v>13</v>
      </c>
      <c r="C14" s="17"/>
      <c r="D14" s="17" t="e">
        <f aca="false">#REF!-C14</f>
        <v>#REF!</v>
      </c>
      <c r="XFD14" s="1"/>
    </row>
    <row r="15" customFormat="false" ht="15" hidden="false" customHeight="false" outlineLevel="0" collapsed="false">
      <c r="A15" s="15" t="n">
        <v>5</v>
      </c>
      <c r="B15" s="16" t="s">
        <v>14</v>
      </c>
      <c r="C15" s="17"/>
      <c r="D15" s="17" t="e">
        <f aca="false">#REF!-C15</f>
        <v>#REF!</v>
      </c>
      <c r="XFD15" s="1"/>
    </row>
    <row r="16" customFormat="false" ht="15" hidden="false" customHeight="false" outlineLevel="0" collapsed="false">
      <c r="A16" s="15" t="n">
        <v>6</v>
      </c>
      <c r="B16" s="16" t="s">
        <v>15</v>
      </c>
      <c r="C16" s="17"/>
      <c r="D16" s="17" t="e">
        <f aca="false">#REF!-C16</f>
        <v>#REF!</v>
      </c>
      <c r="XFD16" s="1"/>
    </row>
    <row r="17" customFormat="false" ht="15" hidden="false" customHeight="false" outlineLevel="0" collapsed="false">
      <c r="A17" s="11" t="n">
        <v>7</v>
      </c>
      <c r="B17" s="16" t="s">
        <v>16</v>
      </c>
      <c r="C17" s="17" t="n">
        <f aca="false">199500+100000+117000</f>
        <v>416500</v>
      </c>
      <c r="D17" s="17" t="e">
        <f aca="false">#REF!-C17</f>
        <v>#REF!</v>
      </c>
      <c r="XFD17" s="1"/>
    </row>
    <row r="18" customFormat="false" ht="15" hidden="false" customHeight="false" outlineLevel="0" collapsed="false">
      <c r="A18" s="15" t="n">
        <v>8</v>
      </c>
      <c r="B18" s="16" t="s">
        <v>17</v>
      </c>
      <c r="C18" s="17"/>
      <c r="D18" s="17" t="e">
        <f aca="false">#REF!-C18</f>
        <v>#REF!</v>
      </c>
      <c r="XFD18" s="1"/>
    </row>
    <row r="19" customFormat="false" ht="15" hidden="false" customHeight="false" outlineLevel="0" collapsed="false">
      <c r="A19" s="15" t="n">
        <v>9</v>
      </c>
      <c r="B19" s="16" t="s">
        <v>18</v>
      </c>
      <c r="C19" s="17"/>
      <c r="D19" s="17" t="e">
        <f aca="false">#REF!-C19</f>
        <v>#REF!</v>
      </c>
      <c r="XFD19" s="1"/>
    </row>
    <row r="20" customFormat="false" ht="15" hidden="false" customHeight="false" outlineLevel="0" collapsed="false">
      <c r="A20" s="11" t="n">
        <v>10</v>
      </c>
      <c r="B20" s="16" t="s">
        <v>19</v>
      </c>
      <c r="C20" s="17" t="n">
        <f aca="false">300000+116500</f>
        <v>416500</v>
      </c>
      <c r="D20" s="17" t="e">
        <f aca="false">#REF!-C20</f>
        <v>#REF!</v>
      </c>
      <c r="XFD20" s="1"/>
    </row>
    <row r="21" customFormat="false" ht="15" hidden="false" customHeight="false" outlineLevel="0" collapsed="false">
      <c r="A21" s="15" t="n">
        <v>11</v>
      </c>
      <c r="B21" s="16" t="s">
        <v>20</v>
      </c>
      <c r="C21" s="17"/>
      <c r="D21" s="17" t="e">
        <f aca="false">#REF!-C21</f>
        <v>#REF!</v>
      </c>
      <c r="XFD21" s="1"/>
    </row>
    <row r="22" customFormat="false" ht="15" hidden="false" customHeight="false" outlineLevel="0" collapsed="false">
      <c r="A22" s="15" t="n">
        <v>12</v>
      </c>
      <c r="B22" s="19" t="s">
        <v>21</v>
      </c>
      <c r="C22" s="20" t="n">
        <v>416500</v>
      </c>
      <c r="D22" s="17" t="e">
        <f aca="false">#REF!-C22</f>
        <v>#REF!</v>
      </c>
      <c r="XFD22" s="1"/>
    </row>
    <row r="23" customFormat="false" ht="17.35" hidden="false" customHeight="false" outlineLevel="0" collapsed="false">
      <c r="A23" s="21"/>
      <c r="B23" s="22" t="s">
        <v>22</v>
      </c>
      <c r="C23" s="23" t="n">
        <f aca="false">SUM(C12:C22)</f>
        <v>1846000</v>
      </c>
      <c r="D23" s="24" t="e">
        <f aca="false">SUM(D13:D22)</f>
        <v>#REF!</v>
      </c>
      <c r="XFD23" s="1"/>
    </row>
    <row r="24" customFormat="false" ht="15" hidden="false" customHeight="false" outlineLevel="0" collapsed="false">
      <c r="A24" s="1"/>
      <c r="B24" s="1"/>
      <c r="C24" s="25"/>
      <c r="D24" s="25"/>
      <c r="XFD24" s="1"/>
    </row>
    <row r="25" customFormat="false" ht="15" hidden="false" customHeight="false" outlineLevel="0" collapsed="false">
      <c r="A25" s="1"/>
      <c r="B25" s="1"/>
      <c r="C25" s="25"/>
      <c r="D25" s="25"/>
      <c r="XFD25" s="1"/>
    </row>
    <row r="26" customFormat="false" ht="15" hidden="false" customHeight="false" outlineLevel="0" collapsed="false">
      <c r="A26" s="1"/>
      <c r="B26" s="1"/>
      <c r="C26" s="1"/>
      <c r="D26" s="1"/>
      <c r="XFD26" s="1"/>
    </row>
    <row r="27" customFormat="false" ht="15" hidden="false" customHeight="false" outlineLevel="0" collapsed="false">
      <c r="A27" s="1"/>
      <c r="B27" s="1"/>
      <c r="C27" s="1"/>
      <c r="D27" s="1"/>
      <c r="XFD27" s="1"/>
    </row>
    <row r="28" customFormat="false" ht="15" hidden="false" customHeight="false" outlineLevel="0" collapsed="false">
      <c r="A28" s="1"/>
      <c r="B28" s="1"/>
      <c r="C28" s="1"/>
      <c r="D28" s="1"/>
      <c r="XFD28" s="1"/>
    </row>
    <row r="29" customFormat="false" ht="15" hidden="false" customHeight="false" outlineLevel="0" collapsed="false">
      <c r="A29" s="1"/>
      <c r="B29" s="1"/>
      <c r="C29" s="1"/>
      <c r="D29" s="1"/>
      <c r="XFD29" s="1"/>
    </row>
    <row r="30" customFormat="false" ht="15" hidden="false" customHeight="false" outlineLevel="0" collapsed="false">
      <c r="A30" s="1"/>
      <c r="B30" s="1"/>
      <c r="C30" s="1"/>
      <c r="D30" s="1"/>
      <c r="XFD30" s="1"/>
    </row>
    <row r="31" customFormat="false" ht="15" hidden="false" customHeight="false" outlineLevel="0" collapsed="false">
      <c r="A31" s="1"/>
      <c r="B31" s="1"/>
      <c r="C31" s="1"/>
      <c r="D31" s="1"/>
      <c r="XFD31" s="1"/>
    </row>
    <row r="32" customFormat="false" ht="15" hidden="false" customHeight="false" outlineLevel="0" collapsed="false">
      <c r="A32" s="1"/>
      <c r="B32" s="1"/>
      <c r="C32" s="1"/>
      <c r="D32" s="1"/>
      <c r="XFD32" s="1"/>
    </row>
    <row r="33" customFormat="false" ht="15" hidden="false" customHeight="false" outlineLevel="0" collapsed="false">
      <c r="A33" s="1"/>
      <c r="B33" s="1"/>
      <c r="C33" s="1"/>
      <c r="D33" s="1"/>
      <c r="XFD33" s="1"/>
    </row>
    <row r="34" customFormat="false" ht="15" hidden="false" customHeight="false" outlineLevel="0" collapsed="false">
      <c r="A34" s="1"/>
      <c r="B34" s="1"/>
      <c r="C34" s="1"/>
      <c r="D34" s="1"/>
      <c r="XFD34" s="1"/>
    </row>
    <row r="35" customFormat="false" ht="15" hidden="false" customHeight="false" outlineLevel="0" collapsed="false">
      <c r="A35" s="1"/>
      <c r="B35" s="1"/>
      <c r="C35" s="1"/>
      <c r="D35" s="1"/>
      <c r="XFD35" s="1"/>
    </row>
    <row r="36" customFormat="false" ht="15" hidden="false" customHeight="false" outlineLevel="0" collapsed="false">
      <c r="A36" s="1"/>
      <c r="B36" s="1"/>
      <c r="C36" s="1"/>
      <c r="D36" s="1"/>
      <c r="XFD36" s="1"/>
    </row>
    <row r="37" customFormat="false" ht="15" hidden="false" customHeight="false" outlineLevel="0" collapsed="false">
      <c r="A37" s="1"/>
      <c r="B37" s="1"/>
      <c r="C37" s="1"/>
      <c r="D37" s="1"/>
      <c r="XFD37" s="1"/>
    </row>
    <row r="38" customFormat="false" ht="15" hidden="false" customHeight="false" outlineLevel="0" collapsed="false">
      <c r="A38" s="1"/>
      <c r="B38" s="1"/>
      <c r="C38" s="1"/>
      <c r="D38" s="1"/>
      <c r="XFD38" s="1"/>
    </row>
    <row r="39" customFormat="false" ht="15" hidden="false" customHeight="false" outlineLevel="0" collapsed="false">
      <c r="A39" s="1"/>
      <c r="B39" s="1"/>
      <c r="C39" s="1"/>
      <c r="D39" s="1"/>
      <c r="XFD39" s="1"/>
    </row>
    <row r="40" customFormat="false" ht="15" hidden="false" customHeight="false" outlineLevel="0" collapsed="false">
      <c r="A40" s="1"/>
      <c r="B40" s="1"/>
      <c r="C40" s="1"/>
      <c r="D40" s="1"/>
      <c r="XFD40" s="1"/>
    </row>
    <row r="41" customFormat="false" ht="15" hidden="false" customHeight="false" outlineLevel="0" collapsed="false">
      <c r="A41" s="1"/>
      <c r="B41" s="1"/>
      <c r="C41" s="1"/>
      <c r="D41" s="1"/>
      <c r="XFD41" s="1"/>
    </row>
    <row r="42" customFormat="false" ht="15" hidden="false" customHeight="false" outlineLevel="0" collapsed="false">
      <c r="A42" s="1"/>
      <c r="B42" s="1"/>
      <c r="C42" s="1"/>
      <c r="D42" s="1"/>
      <c r="XFD42" s="1"/>
    </row>
    <row r="43" customFormat="false" ht="15" hidden="false" customHeight="false" outlineLevel="0" collapsed="false">
      <c r="A43" s="1"/>
      <c r="B43" s="1"/>
      <c r="C43" s="1"/>
      <c r="D43" s="1"/>
      <c r="XFD43" s="1"/>
    </row>
    <row r="44" customFormat="false" ht="15" hidden="false" customHeight="false" outlineLevel="0" collapsed="false">
      <c r="A44" s="1"/>
      <c r="B44" s="1"/>
      <c r="C44" s="1"/>
      <c r="D44" s="1"/>
      <c r="XFD44" s="1"/>
    </row>
    <row r="45" customFormat="false" ht="15" hidden="false" customHeight="false" outlineLevel="0" collapsed="false">
      <c r="A45" s="1"/>
      <c r="B45" s="1"/>
      <c r="C45" s="1"/>
      <c r="D45" s="1"/>
      <c r="XFD45" s="1"/>
    </row>
    <row r="46" customFormat="false" ht="15" hidden="false" customHeight="false" outlineLevel="0" collapsed="false">
      <c r="A46" s="1"/>
      <c r="B46" s="1"/>
      <c r="C46" s="1"/>
      <c r="D46" s="1"/>
      <c r="XFD46" s="1"/>
    </row>
    <row r="47" customFormat="false" ht="15" hidden="false" customHeight="false" outlineLevel="0" collapsed="false">
      <c r="A47" s="1"/>
      <c r="B47" s="1"/>
      <c r="C47" s="1"/>
      <c r="D47" s="1"/>
      <c r="XFD47" s="1"/>
    </row>
    <row r="48" customFormat="false" ht="15" hidden="false" customHeight="false" outlineLevel="0" collapsed="false">
      <c r="A48" s="1"/>
      <c r="B48" s="1"/>
      <c r="C48" s="1"/>
      <c r="D48" s="1"/>
      <c r="XFD48" s="1"/>
    </row>
    <row r="49" customFormat="false" ht="15" hidden="false" customHeight="false" outlineLevel="0" collapsed="false">
      <c r="A49" s="1"/>
      <c r="B49" s="1"/>
      <c r="C49" s="1"/>
      <c r="D49" s="1"/>
      <c r="XFD49" s="1"/>
    </row>
    <row r="50" customFormat="false" ht="15" hidden="false" customHeight="false" outlineLevel="0" collapsed="false">
      <c r="A50" s="1"/>
      <c r="B50" s="1"/>
      <c r="C50" s="1"/>
      <c r="D50" s="1"/>
      <c r="XFD50" s="1"/>
    </row>
    <row r="51" customFormat="false" ht="15" hidden="false" customHeight="false" outlineLevel="0" collapsed="false">
      <c r="A51" s="1"/>
      <c r="B51" s="1"/>
      <c r="C51" s="1"/>
      <c r="D51" s="1"/>
      <c r="XFD51" s="1"/>
    </row>
    <row r="52" customFormat="false" ht="15" hidden="false" customHeight="false" outlineLevel="0" collapsed="false">
      <c r="A52" s="1"/>
      <c r="B52" s="1"/>
      <c r="C52" s="1"/>
      <c r="D52" s="1"/>
      <c r="XFD52" s="1"/>
    </row>
    <row r="53" customFormat="false" ht="20.25" hidden="false" customHeight="true" outlineLevel="0" collapsed="false">
      <c r="A53" s="1"/>
      <c r="B53" s="1"/>
      <c r="C53" s="1"/>
      <c r="D53" s="1"/>
      <c r="XFD53" s="1"/>
    </row>
    <row r="54" customFormat="false" ht="9" hidden="false" customHeight="true" outlineLevel="0" collapsed="false">
      <c r="A54" s="1"/>
      <c r="B54" s="1"/>
      <c r="C54" s="1"/>
      <c r="D54" s="1"/>
      <c r="XFD54" s="1"/>
    </row>
    <row r="55" customFormat="false" ht="15" hidden="true" customHeight="true" outlineLevel="0" collapsed="false">
      <c r="A55" s="1"/>
      <c r="B55" s="1"/>
      <c r="C55" s="1"/>
      <c r="D55" s="1"/>
      <c r="XFD55" s="1"/>
    </row>
    <row r="56" customFormat="false" ht="15" hidden="false" customHeight="false" outlineLevel="0" collapsed="false">
      <c r="A56" s="1"/>
      <c r="B56" s="1"/>
      <c r="C56" s="1"/>
      <c r="D56" s="1"/>
      <c r="XFD56" s="1"/>
    </row>
    <row r="57" customFormat="false" ht="15" hidden="false" customHeight="false" outlineLevel="0" collapsed="false">
      <c r="A57" s="1"/>
      <c r="B57" s="1"/>
      <c r="C57" s="1"/>
      <c r="D57" s="1"/>
      <c r="XFD57" s="1"/>
    </row>
    <row r="58" customFormat="false" ht="21" hidden="false" customHeight="true" outlineLevel="0" collapsed="false">
      <c r="A58" s="1"/>
      <c r="B58" s="1"/>
      <c r="C58" s="1"/>
      <c r="D58" s="1"/>
      <c r="XFD58" s="1"/>
    </row>
    <row r="59" customFormat="false" ht="28.5" hidden="false" customHeight="true" outlineLevel="0" collapsed="false">
      <c r="A59" s="1"/>
      <c r="B59" s="1"/>
      <c r="C59" s="1"/>
      <c r="D59" s="1"/>
      <c r="XFD59" s="1"/>
    </row>
    <row r="60" customFormat="false" ht="15" hidden="false" customHeight="false" outlineLevel="0" collapsed="false">
      <c r="A60" s="1"/>
      <c r="B60" s="1"/>
      <c r="C60" s="1"/>
      <c r="D60" s="1"/>
      <c r="XFD60" s="1"/>
    </row>
    <row r="61" customFormat="false" ht="15" hidden="false" customHeight="false" outlineLevel="0" collapsed="false">
      <c r="A61" s="1"/>
      <c r="B61" s="1"/>
      <c r="C61" s="1"/>
      <c r="D61" s="1"/>
      <c r="XFD61" s="1"/>
    </row>
    <row r="62" customFormat="false" ht="15" hidden="false" customHeight="false" outlineLevel="0" collapsed="false">
      <c r="A62" s="1"/>
      <c r="B62" s="1"/>
      <c r="C62" s="1"/>
      <c r="D62" s="1"/>
      <c r="XFD62" s="1"/>
    </row>
    <row r="63" customFormat="false" ht="15" hidden="false" customHeight="false" outlineLevel="0" collapsed="false">
      <c r="A63" s="1"/>
      <c r="B63" s="1"/>
      <c r="C63" s="1"/>
      <c r="D63" s="1"/>
      <c r="XFD63" s="1"/>
    </row>
    <row r="64" customFormat="false" ht="15" hidden="false" customHeight="false" outlineLevel="0" collapsed="false">
      <c r="A64" s="1"/>
      <c r="B64" s="1"/>
      <c r="C64" s="1"/>
      <c r="D64" s="1"/>
      <c r="XFD64" s="1"/>
    </row>
    <row r="65" customFormat="false" ht="15" hidden="false" customHeight="false" outlineLevel="0" collapsed="false">
      <c r="A65" s="1"/>
      <c r="B65" s="1"/>
      <c r="C65" s="1"/>
      <c r="D65" s="1"/>
      <c r="XFD65" s="1"/>
    </row>
    <row r="66" customFormat="false" ht="15" hidden="false" customHeight="false" outlineLevel="0" collapsed="false">
      <c r="A66" s="1"/>
      <c r="B66" s="1"/>
      <c r="C66" s="1"/>
      <c r="D66" s="1"/>
      <c r="XFD66" s="1"/>
    </row>
    <row r="67" customFormat="false" ht="15" hidden="false" customHeight="false" outlineLevel="0" collapsed="false">
      <c r="A67" s="1"/>
      <c r="B67" s="1"/>
      <c r="C67" s="1"/>
      <c r="D67" s="1"/>
      <c r="XFD67" s="1"/>
    </row>
    <row r="68" customFormat="false" ht="15" hidden="false" customHeight="false" outlineLevel="0" collapsed="false">
      <c r="A68" s="1"/>
      <c r="B68" s="1"/>
      <c r="C68" s="1"/>
      <c r="D68" s="1"/>
      <c r="XFD68" s="1"/>
    </row>
    <row r="69" customFormat="false" ht="15" hidden="false" customHeight="false" outlineLevel="0" collapsed="false">
      <c r="A69" s="1"/>
      <c r="B69" s="1"/>
      <c r="C69" s="1"/>
      <c r="D69" s="1"/>
      <c r="XFD69" s="1"/>
    </row>
    <row r="70" customFormat="false" ht="15" hidden="false" customHeight="false" outlineLevel="0" collapsed="false">
      <c r="A70" s="1"/>
      <c r="B70" s="1"/>
      <c r="C70" s="1"/>
      <c r="D70" s="1"/>
      <c r="XFD70" s="1"/>
    </row>
    <row r="71" customFormat="false" ht="15" hidden="false" customHeight="false" outlineLevel="0" collapsed="false">
      <c r="A71" s="1"/>
      <c r="B71" s="1"/>
      <c r="C71" s="1"/>
      <c r="D71" s="1"/>
      <c r="XFD71" s="1"/>
    </row>
    <row r="72" customFormat="false" ht="15" hidden="false" customHeight="false" outlineLevel="0" collapsed="false">
      <c r="A72" s="1"/>
      <c r="B72" s="1"/>
      <c r="C72" s="1"/>
      <c r="D72" s="1"/>
      <c r="XFD72" s="1"/>
    </row>
    <row r="73" customFormat="false" ht="15" hidden="false" customHeight="false" outlineLevel="0" collapsed="false">
      <c r="A73" s="1"/>
      <c r="B73" s="1"/>
      <c r="C73" s="1"/>
      <c r="D73" s="1"/>
      <c r="XFD73" s="1"/>
    </row>
    <row r="74" customFormat="false" ht="15" hidden="false" customHeight="false" outlineLevel="0" collapsed="false">
      <c r="A74" s="1"/>
      <c r="B74" s="1"/>
      <c r="C74" s="25"/>
      <c r="D74" s="25"/>
      <c r="XFD74" s="1"/>
    </row>
    <row r="75" customFormat="false" ht="17.35" hidden="false" customHeight="false" outlineLevel="0" collapsed="false">
      <c r="A75" s="1"/>
      <c r="B75" s="26"/>
      <c r="C75" s="27"/>
      <c r="D75" s="28"/>
      <c r="XFD75" s="1"/>
    </row>
    <row r="76" customFormat="false" ht="17.35" hidden="false" customHeight="false" outlineLevel="0" collapsed="false">
      <c r="A76" s="29"/>
      <c r="B76" s="3" t="s">
        <v>1</v>
      </c>
      <c r="C76" s="25"/>
      <c r="D76" s="25"/>
      <c r="XFD76" s="1"/>
    </row>
    <row r="77" customFormat="false" ht="15" hidden="false" customHeight="false" outlineLevel="0" collapsed="false">
      <c r="A77" s="29"/>
      <c r="B77" s="1"/>
      <c r="C77" s="25"/>
      <c r="D77" s="25"/>
      <c r="XFD77" s="1"/>
    </row>
    <row r="78" customFormat="false" ht="15" hidden="false" customHeight="false" outlineLevel="0" collapsed="false">
      <c r="A78" s="29"/>
      <c r="B78" s="1"/>
      <c r="C78" s="25"/>
      <c r="D78" s="25"/>
      <c r="XFD78" s="1"/>
    </row>
    <row r="79" customFormat="false" ht="17.25" hidden="false" customHeight="false" outlineLevel="0" collapsed="false">
      <c r="A79" s="29"/>
      <c r="B79" s="5" t="s">
        <v>23</v>
      </c>
      <c r="C79" s="30" t="s">
        <v>5</v>
      </c>
      <c r="D79" s="25"/>
      <c r="XFD79" s="1"/>
    </row>
    <row r="80" customFormat="false" ht="15" hidden="false" customHeight="false" outlineLevel="0" collapsed="false">
      <c r="A80" s="29"/>
      <c r="B80" s="1"/>
      <c r="C80" s="25"/>
      <c r="D80" s="25"/>
      <c r="XFD80" s="1"/>
    </row>
    <row r="81" customFormat="false" ht="15" hidden="false" customHeight="false" outlineLevel="0" collapsed="false">
      <c r="A81" s="31" t="s">
        <v>6</v>
      </c>
      <c r="B81" s="32" t="s">
        <v>7</v>
      </c>
      <c r="C81" s="33" t="s">
        <v>8</v>
      </c>
      <c r="D81" s="34" t="s">
        <v>9</v>
      </c>
      <c r="XFD81" s="1"/>
    </row>
    <row r="82" customFormat="false" ht="15" hidden="false" customHeight="false" outlineLevel="0" collapsed="false">
      <c r="A82" s="15" t="n">
        <v>1</v>
      </c>
      <c r="B82" s="18" t="s">
        <v>24</v>
      </c>
      <c r="C82" s="14"/>
      <c r="D82" s="35" t="e">
        <f aca="false">#REF!-C82</f>
        <v>#REF!</v>
      </c>
      <c r="XFD82" s="1"/>
    </row>
    <row r="83" customFormat="false" ht="15" hidden="false" customHeight="false" outlineLevel="0" collapsed="false">
      <c r="A83" s="15" t="n">
        <v>2</v>
      </c>
      <c r="B83" s="16" t="s">
        <v>25</v>
      </c>
      <c r="C83" s="17"/>
      <c r="D83" s="35" t="e">
        <f aca="false">#REF!-C83</f>
        <v>#REF!</v>
      </c>
      <c r="XFD83" s="1"/>
    </row>
    <row r="84" customFormat="false" ht="15" hidden="false" customHeight="false" outlineLevel="0" collapsed="false">
      <c r="A84" s="15" t="n">
        <v>3</v>
      </c>
      <c r="B84" s="16" t="s">
        <v>26</v>
      </c>
      <c r="C84" s="17"/>
      <c r="D84" s="35" t="e">
        <f aca="false">#REF!-C84</f>
        <v>#REF!</v>
      </c>
      <c r="XFD84" s="1"/>
    </row>
    <row r="85" customFormat="false" ht="15" hidden="false" customHeight="false" outlineLevel="0" collapsed="false">
      <c r="A85" s="15" t="n">
        <v>4</v>
      </c>
      <c r="B85" s="36" t="s">
        <v>27</v>
      </c>
      <c r="C85" s="17" t="n">
        <f aca="false">167000+249500</f>
        <v>416500</v>
      </c>
      <c r="D85" s="35" t="e">
        <f aca="false">#REF!-C85</f>
        <v>#REF!</v>
      </c>
      <c r="XFD85" s="1"/>
    </row>
    <row r="86" customFormat="false" ht="15" hidden="false" customHeight="false" outlineLevel="0" collapsed="false">
      <c r="A86" s="15" t="n">
        <v>5</v>
      </c>
      <c r="B86" s="16" t="s">
        <v>28</v>
      </c>
      <c r="C86" s="17"/>
      <c r="D86" s="35" t="e">
        <f aca="false">#REF!-C86</f>
        <v>#REF!</v>
      </c>
      <c r="XFD86" s="1"/>
    </row>
    <row r="87" customFormat="false" ht="15" hidden="false" customHeight="false" outlineLevel="0" collapsed="false">
      <c r="A87" s="15" t="n">
        <v>6</v>
      </c>
      <c r="B87" s="16" t="s">
        <v>29</v>
      </c>
      <c r="C87" s="17"/>
      <c r="D87" s="35" t="e">
        <f aca="false">#REF!-C87</f>
        <v>#REF!</v>
      </c>
      <c r="XFD87" s="1"/>
    </row>
    <row r="88" customFormat="false" ht="15" hidden="false" customHeight="false" outlineLevel="0" collapsed="false">
      <c r="A88" s="15" t="n">
        <v>7</v>
      </c>
      <c r="B88" s="16" t="s">
        <v>30</v>
      </c>
      <c r="C88" s="17"/>
      <c r="D88" s="35" t="e">
        <f aca="false">#REF!-C88</f>
        <v>#REF!</v>
      </c>
      <c r="XFD88" s="1"/>
    </row>
    <row r="89" customFormat="false" ht="15" hidden="false" customHeight="false" outlineLevel="0" collapsed="false">
      <c r="A89" s="15" t="n">
        <v>8</v>
      </c>
      <c r="B89" s="16" t="s">
        <v>31</v>
      </c>
      <c r="C89" s="17"/>
      <c r="D89" s="35" t="e">
        <f aca="false">#REF!-C89</f>
        <v>#REF!</v>
      </c>
      <c r="XFD89" s="1"/>
    </row>
    <row r="90" customFormat="false" ht="15" hidden="false" customHeight="false" outlineLevel="0" collapsed="false">
      <c r="A90" s="15" t="n">
        <v>9</v>
      </c>
      <c r="B90" s="16" t="s">
        <v>32</v>
      </c>
      <c r="C90" s="17"/>
      <c r="D90" s="35" t="e">
        <f aca="false">#REF!-C90</f>
        <v>#REF!</v>
      </c>
      <c r="XFD90" s="1"/>
    </row>
    <row r="91" customFormat="false" ht="15" hidden="false" customHeight="false" outlineLevel="0" collapsed="false">
      <c r="A91" s="15" t="n">
        <v>10</v>
      </c>
      <c r="B91" s="16" t="s">
        <v>33</v>
      </c>
      <c r="C91" s="17" t="n">
        <f aca="false">269500+100000+69500</f>
        <v>439000</v>
      </c>
      <c r="D91" s="35" t="e">
        <f aca="false">#REF!-C91</f>
        <v>#REF!</v>
      </c>
      <c r="XFD91" s="1"/>
    </row>
    <row r="92" customFormat="false" ht="15" hidden="false" customHeight="false" outlineLevel="0" collapsed="false">
      <c r="A92" s="15" t="n">
        <v>11</v>
      </c>
      <c r="B92" s="16" t="s">
        <v>34</v>
      </c>
      <c r="C92" s="17" t="n">
        <f aca="false">216500+100000+100000</f>
        <v>416500</v>
      </c>
      <c r="D92" s="35" t="e">
        <f aca="false">#REF!-C92</f>
        <v>#REF!</v>
      </c>
      <c r="XFD92" s="1"/>
    </row>
    <row r="93" customFormat="false" ht="15" hidden="false" customHeight="false" outlineLevel="0" collapsed="false">
      <c r="A93" s="15" t="n">
        <v>12</v>
      </c>
      <c r="B93" s="16" t="s">
        <v>35</v>
      </c>
      <c r="C93" s="20"/>
      <c r="D93" s="35" t="e">
        <f aca="false">#REF!-C93</f>
        <v>#REF!</v>
      </c>
      <c r="XFD93" s="1"/>
    </row>
    <row r="94" customFormat="false" ht="17.35" hidden="false" customHeight="false" outlineLevel="0" collapsed="false">
      <c r="A94" s="15"/>
      <c r="B94" s="22" t="s">
        <v>22</v>
      </c>
      <c r="C94" s="23" t="n">
        <f aca="false">SUM(C82:C93)</f>
        <v>1272000</v>
      </c>
      <c r="D94" s="37" t="e">
        <f aca="false">#REF!-C94</f>
        <v>#REF!</v>
      </c>
      <c r="XFD94" s="1"/>
    </row>
    <row r="95" customFormat="false" ht="17.35" hidden="false" customHeight="false" outlineLevel="0" collapsed="false">
      <c r="A95" s="1"/>
      <c r="B95" s="26"/>
      <c r="C95" s="27"/>
      <c r="D95" s="28"/>
      <c r="XFD95" s="1"/>
    </row>
    <row r="96" customFormat="false" ht="17.35" hidden="false" customHeight="false" outlineLevel="0" collapsed="false">
      <c r="A96" s="1"/>
      <c r="B96" s="26"/>
      <c r="C96" s="27"/>
      <c r="D96" s="28"/>
      <c r="XFD96" s="1"/>
    </row>
    <row r="97" customFormat="false" ht="15" hidden="false" customHeight="false" outlineLevel="0" collapsed="false">
      <c r="A97" s="1"/>
      <c r="B97" s="1"/>
      <c r="C97" s="1"/>
      <c r="D97" s="1"/>
      <c r="XFD97" s="1"/>
    </row>
    <row r="98" customFormat="false" ht="15" hidden="false" customHeight="false" outlineLevel="0" collapsed="false">
      <c r="A98" s="1"/>
      <c r="B98" s="1"/>
      <c r="C98" s="1"/>
      <c r="D98" s="1"/>
      <c r="XFD98" s="1"/>
    </row>
    <row r="99" customFormat="false" ht="15" hidden="false" customHeight="false" outlineLevel="0" collapsed="false">
      <c r="A99" s="1"/>
      <c r="B99" s="1"/>
      <c r="C99" s="1"/>
      <c r="D99" s="1"/>
      <c r="XFD99" s="1"/>
    </row>
    <row r="100" customFormat="false" ht="15" hidden="false" customHeight="false" outlineLevel="0" collapsed="false">
      <c r="A100" s="1"/>
      <c r="B100" s="1"/>
      <c r="C100" s="1"/>
      <c r="D100" s="1"/>
      <c r="XFD100" s="1"/>
    </row>
    <row r="101" customFormat="false" ht="15" hidden="false" customHeight="false" outlineLevel="0" collapsed="false">
      <c r="A101" s="1"/>
      <c r="B101" s="1"/>
      <c r="C101" s="1"/>
      <c r="D101" s="1"/>
      <c r="XFD101" s="1"/>
    </row>
    <row r="102" customFormat="false" ht="15" hidden="false" customHeight="false" outlineLevel="0" collapsed="false">
      <c r="A102" s="1"/>
      <c r="B102" s="1"/>
      <c r="C102" s="1"/>
      <c r="D102" s="1"/>
      <c r="XFD102" s="1"/>
    </row>
    <row r="103" customFormat="false" ht="19.5" hidden="false" customHeight="true" outlineLevel="0" collapsed="false">
      <c r="A103" s="1"/>
      <c r="B103" s="1"/>
      <c r="C103" s="1"/>
      <c r="D103" s="1"/>
      <c r="XFD103" s="1"/>
    </row>
    <row r="104" customFormat="false" ht="19.5" hidden="false" customHeight="true" outlineLevel="0" collapsed="false">
      <c r="A104" s="1"/>
      <c r="B104" s="1"/>
      <c r="C104" s="1"/>
      <c r="D104" s="1"/>
      <c r="XFD104" s="1"/>
    </row>
    <row r="105" customFormat="false" ht="19.5" hidden="false" customHeight="true" outlineLevel="0" collapsed="false">
      <c r="A105" s="1"/>
      <c r="B105" s="1"/>
      <c r="C105" s="1"/>
      <c r="D105" s="1"/>
      <c r="XFD105" s="1"/>
    </row>
    <row r="106" customFormat="false" ht="19.5" hidden="false" customHeight="true" outlineLevel="0" collapsed="false">
      <c r="A106" s="1"/>
      <c r="B106" s="1"/>
      <c r="C106" s="1"/>
      <c r="D106" s="1"/>
      <c r="XFD106" s="1"/>
    </row>
    <row r="107" customFormat="false" ht="19.5" hidden="false" customHeight="true" outlineLevel="0" collapsed="false">
      <c r="A107" s="1"/>
      <c r="B107" s="1"/>
      <c r="C107" s="1"/>
      <c r="D107" s="1"/>
      <c r="XFD107" s="1"/>
    </row>
    <row r="108" customFormat="false" ht="19.5" hidden="false" customHeight="true" outlineLevel="0" collapsed="false">
      <c r="A108" s="1"/>
      <c r="B108" s="1"/>
      <c r="C108" s="1"/>
      <c r="D108" s="1"/>
      <c r="XFD108" s="1"/>
    </row>
    <row r="109" customFormat="false" ht="19.5" hidden="false" customHeight="true" outlineLevel="0" collapsed="false">
      <c r="A109" s="1"/>
      <c r="B109" s="1"/>
      <c r="C109" s="1"/>
      <c r="D109" s="1"/>
      <c r="XFD109" s="1"/>
    </row>
    <row r="110" customFormat="false" ht="19.5" hidden="false" customHeight="true" outlineLevel="0" collapsed="false">
      <c r="A110" s="1"/>
      <c r="B110" s="1"/>
      <c r="C110" s="1"/>
      <c r="D110" s="1"/>
      <c r="XFD110" s="1"/>
    </row>
    <row r="111" customFormat="false" ht="19.5" hidden="false" customHeight="true" outlineLevel="0" collapsed="false">
      <c r="A111" s="1"/>
      <c r="B111" s="1"/>
      <c r="C111" s="1"/>
      <c r="D111" s="1"/>
      <c r="XFD111" s="1"/>
    </row>
    <row r="112" customFormat="false" ht="19.5" hidden="false" customHeight="true" outlineLevel="0" collapsed="false">
      <c r="A112" s="1"/>
      <c r="B112" s="1"/>
      <c r="C112" s="1"/>
      <c r="D112" s="1"/>
      <c r="XFD112" s="1"/>
    </row>
    <row r="113" customFormat="false" ht="19.5" hidden="false" customHeight="true" outlineLevel="0" collapsed="false">
      <c r="A113" s="1"/>
      <c r="B113" s="1"/>
      <c r="C113" s="1"/>
      <c r="D113" s="1"/>
      <c r="XFD113" s="1"/>
    </row>
    <row r="114" customFormat="false" ht="15" hidden="false" customHeight="false" outlineLevel="0" collapsed="false">
      <c r="A114" s="1"/>
      <c r="B114" s="1"/>
      <c r="C114" s="1"/>
      <c r="D114" s="1"/>
      <c r="XFD114" s="1"/>
    </row>
    <row r="115" customFormat="false" ht="15" hidden="false" customHeight="false" outlineLevel="0" collapsed="false">
      <c r="A115" s="1"/>
      <c r="B115" s="1"/>
      <c r="C115" s="1"/>
      <c r="D115" s="1"/>
      <c r="XFD115" s="1"/>
    </row>
    <row r="116" customFormat="false" ht="15" hidden="false" customHeight="false" outlineLevel="0" collapsed="false">
      <c r="A116" s="1"/>
      <c r="B116" s="1"/>
      <c r="C116" s="1"/>
      <c r="D116" s="1"/>
      <c r="XFD116" s="1"/>
    </row>
    <row r="117" customFormat="false" ht="15" hidden="false" customHeight="false" outlineLevel="0" collapsed="false">
      <c r="A117" s="1"/>
      <c r="B117" s="1"/>
      <c r="C117" s="1"/>
      <c r="D117" s="1"/>
      <c r="XFD117" s="1"/>
    </row>
    <row r="118" customFormat="false" ht="15" hidden="false" customHeight="false" outlineLevel="0" collapsed="false">
      <c r="A118" s="1"/>
      <c r="B118" s="1"/>
      <c r="C118" s="1"/>
      <c r="D118" s="1"/>
      <c r="XFD118" s="1"/>
    </row>
    <row r="119" customFormat="false" ht="15" hidden="false" customHeight="false" outlineLevel="0" collapsed="false">
      <c r="A119" s="1"/>
      <c r="B119" s="1"/>
      <c r="C119" s="1"/>
      <c r="D119" s="1"/>
      <c r="XFD119" s="1"/>
    </row>
    <row r="120" customFormat="false" ht="15" hidden="false" customHeight="false" outlineLevel="0" collapsed="false">
      <c r="A120" s="1"/>
      <c r="B120" s="1"/>
      <c r="C120" s="1"/>
      <c r="D120" s="1"/>
      <c r="XFD120" s="1"/>
    </row>
    <row r="121" customFormat="false" ht="15" hidden="false" customHeight="false" outlineLevel="0" collapsed="false">
      <c r="A121" s="1"/>
      <c r="B121" s="1"/>
      <c r="C121" s="1"/>
      <c r="D121" s="1"/>
      <c r="XFD121" s="1"/>
    </row>
    <row r="122" customFormat="false" ht="15" hidden="false" customHeight="false" outlineLevel="0" collapsed="false">
      <c r="A122" s="1"/>
      <c r="B122" s="1"/>
      <c r="C122" s="1"/>
      <c r="D122" s="1"/>
      <c r="XFD122" s="1"/>
    </row>
    <row r="123" customFormat="false" ht="22.5" hidden="false" customHeight="true" outlineLevel="0" collapsed="false">
      <c r="A123" s="1"/>
      <c r="B123" s="1"/>
      <c r="C123" s="1"/>
      <c r="D123" s="1"/>
      <c r="XFD123" s="1"/>
    </row>
    <row r="124" customFormat="false" ht="25.5" hidden="false" customHeight="true" outlineLevel="0" collapsed="false">
      <c r="A124" s="1"/>
      <c r="B124" s="1"/>
      <c r="C124" s="1"/>
      <c r="D124" s="1"/>
      <c r="XFD124" s="1"/>
    </row>
    <row r="125" customFormat="false" ht="15" hidden="false" customHeight="false" outlineLevel="0" collapsed="false">
      <c r="A125" s="1"/>
      <c r="B125" s="1"/>
      <c r="C125" s="1"/>
      <c r="D125" s="1"/>
      <c r="XFD125" s="1"/>
    </row>
    <row r="126" customFormat="false" ht="15" hidden="false" customHeight="false" outlineLevel="0" collapsed="false">
      <c r="A126" s="1"/>
      <c r="B126" s="1"/>
      <c r="C126" s="1"/>
      <c r="D126" s="1"/>
      <c r="XFD126" s="1"/>
    </row>
    <row r="127" customFormat="false" ht="15" hidden="false" customHeight="false" outlineLevel="0" collapsed="false">
      <c r="A127" s="1"/>
      <c r="B127" s="1"/>
      <c r="C127" s="1"/>
      <c r="D127" s="1"/>
      <c r="XFD127" s="1"/>
    </row>
    <row r="128" customFormat="false" ht="15" hidden="false" customHeight="false" outlineLevel="0" collapsed="false">
      <c r="A128" s="1"/>
      <c r="B128" s="1"/>
      <c r="C128" s="1"/>
      <c r="D128" s="1"/>
      <c r="XFD128" s="1"/>
    </row>
    <row r="129" customFormat="false" ht="15" hidden="false" customHeight="false" outlineLevel="0" collapsed="false">
      <c r="A129" s="1"/>
      <c r="B129" s="1"/>
      <c r="C129" s="1"/>
      <c r="D129" s="1"/>
      <c r="XFD129" s="1"/>
    </row>
    <row r="130" customFormat="false" ht="15" hidden="false" customHeight="false" outlineLevel="0" collapsed="false">
      <c r="A130" s="1"/>
      <c r="B130" s="1"/>
      <c r="C130" s="1"/>
      <c r="D130" s="1"/>
      <c r="XFD130" s="1"/>
    </row>
    <row r="131" customFormat="false" ht="15" hidden="false" customHeight="false" outlineLevel="0" collapsed="false">
      <c r="A131" s="1"/>
      <c r="B131" s="1"/>
      <c r="C131" s="1"/>
      <c r="D131" s="1"/>
      <c r="XFD131" s="1"/>
    </row>
    <row r="132" customFormat="false" ht="21" hidden="false" customHeight="true" outlineLevel="0" collapsed="false">
      <c r="A132" s="1"/>
      <c r="B132" s="1"/>
      <c r="C132" s="1"/>
      <c r="D132" s="1"/>
      <c r="XFD132" s="1"/>
    </row>
    <row r="133" customFormat="false" ht="15" hidden="false" customHeight="false" outlineLevel="0" collapsed="false">
      <c r="A133" s="1"/>
      <c r="B133" s="1"/>
      <c r="C133" s="1"/>
      <c r="D133" s="1"/>
      <c r="XFD133" s="1"/>
    </row>
    <row r="134" customFormat="false" ht="15" hidden="false" customHeight="false" outlineLevel="0" collapsed="false">
      <c r="A134" s="1"/>
      <c r="B134" s="1"/>
      <c r="C134" s="1"/>
      <c r="D134" s="1"/>
      <c r="XFD134" s="1"/>
    </row>
    <row r="135" customFormat="false" ht="15" hidden="false" customHeight="false" outlineLevel="0" collapsed="false">
      <c r="A135" s="1"/>
      <c r="B135" s="1"/>
      <c r="C135" s="1"/>
      <c r="D135" s="1"/>
      <c r="XFD135" s="1"/>
    </row>
    <row r="136" customFormat="false" ht="25.5" hidden="false" customHeight="true" outlineLevel="0" collapsed="false">
      <c r="A136" s="1"/>
      <c r="B136" s="1"/>
      <c r="C136" s="1"/>
      <c r="D136" s="1"/>
      <c r="XFD136" s="1"/>
    </row>
    <row r="137" customFormat="false" ht="15" hidden="false" customHeight="false" outlineLevel="0" collapsed="false">
      <c r="A137" s="1"/>
      <c r="B137" s="1"/>
      <c r="C137" s="1"/>
      <c r="D137" s="1"/>
      <c r="XFD137" s="1"/>
    </row>
    <row r="138" customFormat="false" ht="15" hidden="false" customHeight="false" outlineLevel="0" collapsed="false">
      <c r="A138" s="1"/>
      <c r="B138" s="1"/>
      <c r="C138" s="1"/>
      <c r="D138" s="1"/>
      <c r="XFD138" s="1"/>
    </row>
    <row r="139" customFormat="false" ht="27.75" hidden="false" customHeight="true" outlineLevel="0" collapsed="false">
      <c r="A139" s="1"/>
      <c r="B139" s="1"/>
      <c r="C139" s="1"/>
      <c r="D139" s="1"/>
      <c r="XFD139" s="1"/>
    </row>
    <row r="140" customFormat="false" ht="15" hidden="false" customHeight="false" outlineLevel="0" collapsed="false">
      <c r="A140" s="1"/>
      <c r="B140" s="1"/>
      <c r="C140" s="1"/>
      <c r="D140" s="1"/>
      <c r="XFD140" s="1"/>
    </row>
    <row r="141" customFormat="false" ht="15" hidden="false" customHeight="false" outlineLevel="0" collapsed="false">
      <c r="A141" s="1"/>
      <c r="B141" s="1"/>
      <c r="C141" s="1"/>
      <c r="D141" s="1"/>
      <c r="XFD141" s="1"/>
    </row>
    <row r="142" customFormat="false" ht="15" hidden="false" customHeight="false" outlineLevel="0" collapsed="false">
      <c r="A142" s="1"/>
      <c r="B142" s="1"/>
      <c r="C142" s="1"/>
      <c r="D142" s="1"/>
      <c r="XFD142" s="1"/>
    </row>
    <row r="143" customFormat="false" ht="15" hidden="false" customHeight="false" outlineLevel="0" collapsed="false">
      <c r="A143" s="1"/>
      <c r="B143" s="1"/>
      <c r="C143" s="1"/>
      <c r="D143" s="1"/>
      <c r="XFD143" s="1"/>
    </row>
    <row r="144" customFormat="false" ht="15" hidden="false" customHeight="false" outlineLevel="0" collapsed="false">
      <c r="A144" s="1"/>
      <c r="B144" s="1"/>
      <c r="C144" s="1"/>
      <c r="D144" s="1"/>
      <c r="XFD144" s="1"/>
    </row>
    <row r="145" customFormat="false" ht="15" hidden="false" customHeight="false" outlineLevel="0" collapsed="false">
      <c r="A145" s="1"/>
      <c r="B145" s="1"/>
      <c r="C145" s="1"/>
      <c r="D145" s="1"/>
      <c r="XFD145" s="1"/>
    </row>
    <row r="146" customFormat="false" ht="15" hidden="false" customHeight="false" outlineLevel="0" collapsed="false">
      <c r="A146" s="1"/>
      <c r="B146" s="1"/>
      <c r="C146" s="1"/>
      <c r="D146" s="1"/>
      <c r="XFD146" s="1"/>
    </row>
    <row r="147" customFormat="false" ht="15" hidden="false" customHeight="false" outlineLevel="0" collapsed="false">
      <c r="A147" s="1"/>
      <c r="B147" s="1"/>
      <c r="C147" s="1"/>
      <c r="D147" s="1"/>
      <c r="XFD147" s="1"/>
    </row>
    <row r="148" customFormat="false" ht="15" hidden="false" customHeight="false" outlineLevel="0" collapsed="false">
      <c r="A148" s="1"/>
      <c r="B148" s="1"/>
      <c r="C148" s="1"/>
      <c r="D148" s="1"/>
      <c r="XFD148" s="1"/>
    </row>
    <row r="149" customFormat="false" ht="15" hidden="false" customHeight="false" outlineLevel="0" collapsed="false">
      <c r="A149" s="1"/>
      <c r="B149" s="1"/>
      <c r="C149" s="1"/>
      <c r="D149" s="1"/>
      <c r="XFD149" s="1"/>
    </row>
    <row r="150" customFormat="false" ht="15" hidden="false" customHeight="false" outlineLevel="0" collapsed="false">
      <c r="A150" s="1"/>
      <c r="B150" s="1"/>
      <c r="C150" s="1"/>
      <c r="D150" s="1"/>
      <c r="XFD150" s="1"/>
    </row>
    <row r="151" customFormat="false" ht="15" hidden="false" customHeight="false" outlineLevel="0" collapsed="false">
      <c r="A151" s="1"/>
      <c r="B151" s="1"/>
      <c r="C151" s="1"/>
      <c r="D151" s="1"/>
      <c r="XFD151" s="1"/>
    </row>
    <row r="152" customFormat="false" ht="15" hidden="false" customHeight="false" outlineLevel="0" collapsed="false">
      <c r="A152" s="29"/>
      <c r="B152" s="1"/>
      <c r="C152" s="25"/>
      <c r="D152" s="25"/>
      <c r="XFD152" s="1"/>
    </row>
    <row r="153" customFormat="false" ht="17.35" hidden="false" customHeight="false" outlineLevel="0" collapsed="false">
      <c r="A153" s="1"/>
      <c r="B153" s="26"/>
      <c r="C153" s="27"/>
      <c r="D153" s="28"/>
      <c r="XFD153" s="1"/>
    </row>
    <row r="154" customFormat="false" ht="17.35" hidden="false" customHeight="false" outlineLevel="0" collapsed="false">
      <c r="A154" s="1"/>
      <c r="B154" s="3" t="s">
        <v>1</v>
      </c>
      <c r="C154" s="25"/>
      <c r="D154" s="25"/>
      <c r="XFD154" s="1"/>
    </row>
    <row r="155" customFormat="false" ht="15" hidden="false" customHeight="false" outlineLevel="0" collapsed="false">
      <c r="A155" s="1"/>
      <c r="B155" s="1"/>
      <c r="C155" s="25"/>
      <c r="D155" s="25"/>
      <c r="XFD155" s="1"/>
    </row>
    <row r="156" customFormat="false" ht="15" hidden="false" customHeight="false" outlineLevel="0" collapsed="false">
      <c r="A156" s="29"/>
      <c r="B156" s="1"/>
      <c r="C156" s="25"/>
      <c r="D156" s="25"/>
      <c r="XFD156" s="1"/>
    </row>
    <row r="157" customFormat="false" ht="17.25" hidden="false" customHeight="false" outlineLevel="0" collapsed="false">
      <c r="A157" s="29"/>
      <c r="B157" s="5" t="s">
        <v>36</v>
      </c>
      <c r="C157" s="38" t="s">
        <v>5</v>
      </c>
      <c r="D157" s="25"/>
      <c r="XFD157" s="1"/>
    </row>
    <row r="158" customFormat="false" ht="15" hidden="false" customHeight="false" outlineLevel="0" collapsed="false">
      <c r="A158" s="29"/>
      <c r="B158" s="1"/>
      <c r="C158" s="25"/>
      <c r="D158" s="25"/>
      <c r="XFD158" s="1"/>
    </row>
    <row r="159" customFormat="false" ht="15" hidden="false" customHeight="false" outlineLevel="0" collapsed="false">
      <c r="A159" s="31" t="s">
        <v>6</v>
      </c>
      <c r="B159" s="32" t="s">
        <v>7</v>
      </c>
      <c r="C159" s="33" t="s">
        <v>8</v>
      </c>
      <c r="D159" s="34" t="s">
        <v>9</v>
      </c>
      <c r="XFD159" s="1"/>
    </row>
    <row r="160" customFormat="false" ht="15" hidden="false" customHeight="false" outlineLevel="0" collapsed="false">
      <c r="A160" s="39" t="n">
        <v>1</v>
      </c>
      <c r="B160" s="13" t="s">
        <v>37</v>
      </c>
      <c r="C160" s="40" t="n">
        <v>350000</v>
      </c>
      <c r="D160" s="35" t="e">
        <f aca="false">#REF!-C160</f>
        <v>#REF!</v>
      </c>
      <c r="XFD160" s="1"/>
    </row>
    <row r="161" customFormat="false" ht="15" hidden="false" customHeight="false" outlineLevel="0" collapsed="false">
      <c r="A161" s="15" t="n">
        <v>2</v>
      </c>
      <c r="B161" s="41" t="s">
        <v>38</v>
      </c>
      <c r="C161" s="42"/>
      <c r="D161" s="35" t="e">
        <f aca="false">#REF!-C161</f>
        <v>#REF!</v>
      </c>
      <c r="XFD161" s="1"/>
    </row>
    <row r="162" customFormat="false" ht="15" hidden="false" customHeight="false" outlineLevel="0" collapsed="false">
      <c r="A162" s="15" t="n">
        <v>3</v>
      </c>
      <c r="B162" s="41" t="s">
        <v>39</v>
      </c>
      <c r="C162" s="42" t="n">
        <f aca="false">250000-50000</f>
        <v>200000</v>
      </c>
      <c r="D162" s="35" t="e">
        <f aca="false">#REF!-C162</f>
        <v>#REF!</v>
      </c>
      <c r="XFD162" s="1"/>
    </row>
    <row r="163" customFormat="false" ht="15" hidden="false" customHeight="false" outlineLevel="0" collapsed="false">
      <c r="A163" s="39" t="n">
        <v>4</v>
      </c>
      <c r="B163" s="41" t="s">
        <v>40</v>
      </c>
      <c r="C163" s="42"/>
      <c r="D163" s="35" t="e">
        <f aca="false">#REF!-C163</f>
        <v>#REF!</v>
      </c>
      <c r="XFD163" s="1"/>
    </row>
    <row r="164" customFormat="false" ht="15" hidden="false" customHeight="false" outlineLevel="0" collapsed="false">
      <c r="A164" s="15" t="n">
        <v>5</v>
      </c>
      <c r="B164" s="41" t="s">
        <v>41</v>
      </c>
      <c r="C164" s="42"/>
      <c r="D164" s="35" t="e">
        <f aca="false">#REF!-C164</f>
        <v>#REF!</v>
      </c>
      <c r="XFD164" s="1"/>
    </row>
    <row r="165" customFormat="false" ht="15" hidden="false" customHeight="false" outlineLevel="0" collapsed="false">
      <c r="A165" s="15" t="n">
        <v>6</v>
      </c>
      <c r="B165" s="41" t="s">
        <v>42</v>
      </c>
      <c r="C165" s="42" t="n">
        <f aca="false">130000+170000+26500+90000+90000+40000</f>
        <v>546500</v>
      </c>
      <c r="D165" s="35" t="e">
        <f aca="false">#REF!-C165</f>
        <v>#REF!</v>
      </c>
      <c r="XFD165" s="1"/>
    </row>
    <row r="166" customFormat="false" ht="23.25" hidden="false" customHeight="true" outlineLevel="0" collapsed="false">
      <c r="A166" s="39" t="n">
        <v>7</v>
      </c>
      <c r="B166" s="41" t="s">
        <v>43</v>
      </c>
      <c r="C166" s="42"/>
      <c r="D166" s="35" t="e">
        <f aca="false">#REF!-C166</f>
        <v>#REF!</v>
      </c>
      <c r="XFD166" s="1"/>
    </row>
    <row r="167" customFormat="false" ht="21.75" hidden="false" customHeight="true" outlineLevel="0" collapsed="false">
      <c r="A167" s="15" t="n">
        <v>8</v>
      </c>
      <c r="B167" s="41" t="s">
        <v>44</v>
      </c>
      <c r="C167" s="42" t="n">
        <v>183500</v>
      </c>
      <c r="D167" s="35" t="e">
        <f aca="false">#REF!-C167</f>
        <v>#REF!</v>
      </c>
      <c r="XFD167" s="1"/>
    </row>
    <row r="168" customFormat="false" ht="15" hidden="false" customHeight="false" outlineLevel="0" collapsed="false">
      <c r="A168" s="15" t="n">
        <v>9</v>
      </c>
      <c r="B168" s="41" t="s">
        <v>45</v>
      </c>
      <c r="C168" s="42" t="n">
        <v>416000</v>
      </c>
      <c r="D168" s="35" t="e">
        <f aca="false">#REF!-C168</f>
        <v>#REF!</v>
      </c>
      <c r="XFD168" s="1"/>
    </row>
    <row r="169" customFormat="false" ht="15" hidden="false" customHeight="false" outlineLevel="0" collapsed="false">
      <c r="A169" s="39" t="n">
        <v>10</v>
      </c>
      <c r="B169" s="41" t="s">
        <v>46</v>
      </c>
      <c r="C169" s="42" t="n">
        <v>416500</v>
      </c>
      <c r="D169" s="35" t="e">
        <f aca="false">#REF!-C169</f>
        <v>#REF!</v>
      </c>
      <c r="XFD169" s="1"/>
    </row>
    <row r="170" customFormat="false" ht="15" hidden="false" customHeight="false" outlineLevel="0" collapsed="false">
      <c r="A170" s="15" t="n">
        <v>11</v>
      </c>
      <c r="B170" s="18" t="s">
        <v>47</v>
      </c>
      <c r="C170" s="42" t="n">
        <v>116500</v>
      </c>
      <c r="D170" s="35" t="e">
        <f aca="false">#REF!-C170</f>
        <v>#REF!</v>
      </c>
      <c r="XFD170" s="1"/>
    </row>
    <row r="171" customFormat="false" ht="24" hidden="false" customHeight="true" outlineLevel="0" collapsed="false">
      <c r="A171" s="15" t="n">
        <v>12</v>
      </c>
      <c r="B171" s="41" t="s">
        <v>48</v>
      </c>
      <c r="C171" s="42" t="n">
        <f aca="false">100000+125000</f>
        <v>225000</v>
      </c>
      <c r="D171" s="35" t="e">
        <f aca="false">#REF!-C171</f>
        <v>#REF!</v>
      </c>
      <c r="XFD171" s="1"/>
    </row>
    <row r="172" customFormat="false" ht="15" hidden="false" customHeight="false" outlineLevel="0" collapsed="false">
      <c r="A172" s="39" t="n">
        <v>13</v>
      </c>
      <c r="B172" s="41" t="s">
        <v>49</v>
      </c>
      <c r="C172" s="42"/>
      <c r="D172" s="35" t="s">
        <v>50</v>
      </c>
      <c r="XFD172" s="1"/>
    </row>
    <row r="173" customFormat="false" ht="15" hidden="false" customHeight="false" outlineLevel="0" collapsed="false">
      <c r="A173" s="15" t="n">
        <v>14</v>
      </c>
      <c r="B173" s="18" t="s">
        <v>51</v>
      </c>
      <c r="C173" s="42" t="n">
        <v>98000</v>
      </c>
      <c r="D173" s="35" t="e">
        <f aca="false">#REF!-C173</f>
        <v>#REF!</v>
      </c>
      <c r="XFD173" s="1"/>
    </row>
    <row r="174" customFormat="false" ht="15" hidden="false" customHeight="false" outlineLevel="0" collapsed="false">
      <c r="A174" s="15" t="n">
        <v>15</v>
      </c>
      <c r="B174" s="41" t="s">
        <v>52</v>
      </c>
      <c r="C174" s="42" t="n">
        <v>175500</v>
      </c>
      <c r="D174" s="35" t="e">
        <f aca="false">#REF!-C174</f>
        <v>#REF!</v>
      </c>
      <c r="XFD174" s="1"/>
    </row>
    <row r="175" customFormat="false" ht="15" hidden="false" customHeight="false" outlineLevel="0" collapsed="false">
      <c r="A175" s="39" t="n">
        <v>16</v>
      </c>
      <c r="B175" s="41" t="s">
        <v>53</v>
      </c>
      <c r="C175" s="42"/>
      <c r="D175" s="35" t="e">
        <f aca="false">#REF!-C175</f>
        <v>#REF!</v>
      </c>
      <c r="XFD175" s="1"/>
    </row>
    <row r="176" customFormat="false" ht="15" hidden="false" customHeight="false" outlineLevel="0" collapsed="false">
      <c r="A176" s="15" t="n">
        <v>17</v>
      </c>
      <c r="B176" s="41" t="s">
        <v>54</v>
      </c>
      <c r="C176" s="42" t="n">
        <v>416500</v>
      </c>
      <c r="D176" s="35" t="e">
        <f aca="false">#REF!-C176</f>
        <v>#REF!</v>
      </c>
      <c r="XFD176" s="1"/>
    </row>
    <row r="177" customFormat="false" ht="15" hidden="false" customHeight="false" outlineLevel="0" collapsed="false">
      <c r="A177" s="15" t="n">
        <v>18</v>
      </c>
      <c r="B177" s="41" t="s">
        <v>55</v>
      </c>
      <c r="C177" s="42" t="n">
        <v>416500</v>
      </c>
      <c r="D177" s="35" t="e">
        <f aca="false">#REF!-C177</f>
        <v>#REF!</v>
      </c>
      <c r="XFD177" s="1"/>
    </row>
    <row r="178" customFormat="false" ht="15" hidden="false" customHeight="false" outlineLevel="0" collapsed="false">
      <c r="A178" s="39" t="n">
        <v>19</v>
      </c>
      <c r="B178" s="41" t="s">
        <v>56</v>
      </c>
      <c r="C178" s="42"/>
      <c r="D178" s="35" t="e">
        <f aca="false">#REF!-C178</f>
        <v>#REF!</v>
      </c>
      <c r="XFD178" s="1"/>
    </row>
    <row r="179" customFormat="false" ht="15" hidden="false" customHeight="false" outlineLevel="0" collapsed="false">
      <c r="A179" s="15" t="n">
        <v>20</v>
      </c>
      <c r="B179" s="41" t="s">
        <v>57</v>
      </c>
      <c r="C179" s="42"/>
      <c r="D179" s="35" t="e">
        <f aca="false">#REF!-C179</f>
        <v>#REF!</v>
      </c>
      <c r="XFD179" s="1"/>
    </row>
    <row r="180" customFormat="false" ht="15" hidden="false" customHeight="false" outlineLevel="0" collapsed="false">
      <c r="A180" s="15" t="n">
        <v>21</v>
      </c>
      <c r="B180" s="43" t="s">
        <v>58</v>
      </c>
      <c r="C180" s="42"/>
      <c r="D180" s="35" t="e">
        <f aca="false">#REF!-C180</f>
        <v>#REF!</v>
      </c>
      <c r="XFD180" s="1"/>
    </row>
    <row r="181" customFormat="false" ht="15" hidden="false" customHeight="false" outlineLevel="0" collapsed="false">
      <c r="A181" s="39" t="n">
        <v>22</v>
      </c>
      <c r="B181" s="41" t="s">
        <v>59</v>
      </c>
      <c r="C181" s="42" t="n">
        <v>216000</v>
      </c>
      <c r="D181" s="35" t="e">
        <f aca="false">#REF!-C181</f>
        <v>#REF!</v>
      </c>
      <c r="XFD181" s="1"/>
    </row>
    <row r="182" customFormat="false" ht="15" hidden="false" customHeight="false" outlineLevel="0" collapsed="false">
      <c r="A182" s="15" t="n">
        <v>23</v>
      </c>
      <c r="B182" s="41" t="s">
        <v>60</v>
      </c>
      <c r="C182" s="42"/>
      <c r="D182" s="35" t="e">
        <f aca="false">#REF!-C182</f>
        <v>#REF!</v>
      </c>
      <c r="XFD182" s="1"/>
    </row>
    <row r="183" customFormat="false" ht="15" hidden="false" customHeight="false" outlineLevel="0" collapsed="false">
      <c r="A183" s="15" t="n">
        <v>24</v>
      </c>
      <c r="B183" s="44" t="s">
        <v>61</v>
      </c>
      <c r="C183" s="45"/>
      <c r="D183" s="35" t="e">
        <f aca="false">#REF!-C183</f>
        <v>#REF!</v>
      </c>
      <c r="XFD183" s="1"/>
    </row>
    <row r="184" customFormat="false" ht="17.35" hidden="false" customHeight="false" outlineLevel="0" collapsed="false">
      <c r="A184" s="15"/>
      <c r="B184" s="22" t="s">
        <v>22</v>
      </c>
      <c r="C184" s="23" t="n">
        <f aca="false">SUM(C160:C183)</f>
        <v>3776500</v>
      </c>
      <c r="D184" s="37" t="e">
        <f aca="false">SUM(D160:D183)</f>
        <v>#REF!</v>
      </c>
      <c r="XFD184" s="1"/>
    </row>
    <row r="185" customFormat="false" ht="17.35" hidden="false" customHeight="false" outlineLevel="0" collapsed="false">
      <c r="A185" s="1"/>
      <c r="B185" s="26"/>
      <c r="C185" s="27"/>
      <c r="D185" s="28"/>
      <c r="XFD185" s="1"/>
    </row>
    <row r="186" customFormat="false" ht="17.35" hidden="false" customHeight="false" outlineLevel="0" collapsed="false">
      <c r="A186" s="1"/>
      <c r="B186" s="26"/>
      <c r="C186" s="27"/>
      <c r="D186" s="28"/>
      <c r="XFD186" s="1"/>
    </row>
    <row r="187" customFormat="false" ht="17.35" hidden="false" customHeight="false" outlineLevel="0" collapsed="false">
      <c r="A187" s="1"/>
      <c r="B187" s="26"/>
      <c r="C187" s="27"/>
      <c r="D187" s="28"/>
      <c r="XFD187" s="1"/>
    </row>
    <row r="188" customFormat="false" ht="15" hidden="false" customHeight="false" outlineLevel="0" collapsed="false">
      <c r="A188" s="1"/>
      <c r="B188" s="1"/>
      <c r="C188" s="1"/>
      <c r="D188" s="1"/>
      <c r="XFD188" s="1"/>
    </row>
    <row r="189" customFormat="false" ht="15" hidden="false" customHeight="false" outlineLevel="0" collapsed="false">
      <c r="A189" s="1"/>
      <c r="B189" s="1"/>
      <c r="C189" s="1"/>
      <c r="D189" s="1"/>
      <c r="XFD189" s="1"/>
    </row>
    <row r="190" customFormat="false" ht="15" hidden="false" customHeight="false" outlineLevel="0" collapsed="false">
      <c r="A190" s="1"/>
      <c r="B190" s="1"/>
      <c r="C190" s="1"/>
      <c r="D190" s="1"/>
      <c r="XFD190" s="1"/>
    </row>
    <row r="191" customFormat="false" ht="15" hidden="false" customHeight="false" outlineLevel="0" collapsed="false">
      <c r="A191" s="1"/>
      <c r="B191" s="1"/>
      <c r="C191" s="1"/>
      <c r="D191" s="1"/>
      <c r="XFD191" s="1"/>
    </row>
    <row r="192" customFormat="false" ht="15" hidden="false" customHeight="false" outlineLevel="0" collapsed="false">
      <c r="A192" s="1"/>
      <c r="B192" s="1"/>
      <c r="C192" s="1"/>
      <c r="D192" s="1"/>
      <c r="XFD192" s="1"/>
    </row>
    <row r="193" customFormat="false" ht="15" hidden="false" customHeight="false" outlineLevel="0" collapsed="false">
      <c r="A193" s="1"/>
      <c r="B193" s="1"/>
      <c r="C193" s="1"/>
      <c r="D193" s="1"/>
      <c r="XFD193" s="1"/>
    </row>
    <row r="194" customFormat="false" ht="18.75" hidden="false" customHeight="true" outlineLevel="0" collapsed="false">
      <c r="A194" s="1"/>
      <c r="B194" s="1"/>
      <c r="C194" s="1"/>
      <c r="D194" s="1"/>
      <c r="XFD194" s="1"/>
    </row>
    <row r="195" customFormat="false" ht="15" hidden="false" customHeight="false" outlineLevel="0" collapsed="false">
      <c r="A195" s="1"/>
      <c r="B195" s="1"/>
      <c r="C195" s="1"/>
      <c r="D195" s="1"/>
      <c r="XFD195" s="1"/>
    </row>
    <row r="196" customFormat="false" ht="15" hidden="false" customHeight="false" outlineLevel="0" collapsed="false">
      <c r="A196" s="1"/>
      <c r="B196" s="1"/>
      <c r="C196" s="1"/>
      <c r="D196" s="1"/>
      <c r="XFD196" s="1"/>
    </row>
    <row r="197" customFormat="false" ht="21" hidden="false" customHeight="true" outlineLevel="0" collapsed="false">
      <c r="A197" s="1"/>
      <c r="B197" s="1"/>
      <c r="C197" s="1"/>
      <c r="D197" s="1"/>
      <c r="XFD197" s="1"/>
    </row>
    <row r="198" customFormat="false" ht="15" hidden="false" customHeight="false" outlineLevel="0" collapsed="false">
      <c r="A198" s="1"/>
      <c r="B198" s="1"/>
      <c r="C198" s="1"/>
      <c r="D198" s="1"/>
      <c r="XFD198" s="1"/>
    </row>
    <row r="199" customFormat="false" ht="15" hidden="false" customHeight="false" outlineLevel="0" collapsed="false">
      <c r="A199" s="1"/>
      <c r="B199" s="1"/>
      <c r="C199" s="1"/>
      <c r="D199" s="1"/>
      <c r="XFD199" s="1"/>
    </row>
    <row r="200" customFormat="false" ht="15" hidden="false" customHeight="false" outlineLevel="0" collapsed="false">
      <c r="A200" s="1"/>
      <c r="B200" s="1"/>
      <c r="C200" s="1"/>
      <c r="D200" s="1"/>
      <c r="XFD200" s="1"/>
    </row>
    <row r="201" customFormat="false" ht="15" hidden="false" customHeight="false" outlineLevel="0" collapsed="false">
      <c r="A201" s="1"/>
      <c r="B201" s="1"/>
      <c r="C201" s="1"/>
      <c r="D201" s="1"/>
      <c r="XFD201" s="1"/>
    </row>
    <row r="202" customFormat="false" ht="15" hidden="false" customHeight="false" outlineLevel="0" collapsed="false">
      <c r="A202" s="1"/>
      <c r="B202" s="1"/>
      <c r="C202" s="1"/>
      <c r="D202" s="1"/>
      <c r="XFD202" s="1"/>
    </row>
    <row r="203" customFormat="false" ht="15" hidden="false" customHeight="false" outlineLevel="0" collapsed="false">
      <c r="A203" s="1"/>
      <c r="B203" s="1"/>
      <c r="C203" s="1"/>
      <c r="D203" s="1"/>
      <c r="XFD203" s="1"/>
    </row>
    <row r="204" customFormat="false" ht="15" hidden="false" customHeight="false" outlineLevel="0" collapsed="false">
      <c r="A204" s="1"/>
      <c r="B204" s="1"/>
      <c r="C204" s="1"/>
      <c r="D204" s="1"/>
      <c r="XFD204" s="1"/>
    </row>
    <row r="205" customFormat="false" ht="15" hidden="false" customHeight="false" outlineLevel="0" collapsed="false">
      <c r="A205" s="1"/>
      <c r="B205" s="1"/>
      <c r="C205" s="1"/>
      <c r="D205" s="1"/>
      <c r="XFD205" s="1"/>
    </row>
    <row r="206" customFormat="false" ht="15" hidden="false" customHeight="false" outlineLevel="0" collapsed="false">
      <c r="A206" s="1"/>
      <c r="B206" s="1"/>
      <c r="C206" s="1"/>
      <c r="D206" s="1"/>
      <c r="XFD206" s="1"/>
    </row>
    <row r="207" customFormat="false" ht="15" hidden="false" customHeight="false" outlineLevel="0" collapsed="false">
      <c r="A207" s="1"/>
      <c r="B207" s="1"/>
      <c r="C207" s="1"/>
      <c r="D207" s="1"/>
      <c r="XFD207" s="1"/>
    </row>
    <row r="208" customFormat="false" ht="15" hidden="false" customHeight="false" outlineLevel="0" collapsed="false">
      <c r="A208" s="1"/>
      <c r="B208" s="1"/>
      <c r="C208" s="1"/>
      <c r="D208" s="1"/>
      <c r="XFD208" s="1"/>
    </row>
    <row r="209" customFormat="false" ht="15" hidden="false" customHeight="false" outlineLevel="0" collapsed="false">
      <c r="A209" s="1"/>
      <c r="B209" s="1"/>
      <c r="C209" s="1"/>
      <c r="D209" s="1"/>
      <c r="XFD209" s="1"/>
    </row>
    <row r="210" customFormat="false" ht="15" hidden="false" customHeight="false" outlineLevel="0" collapsed="false">
      <c r="A210" s="1"/>
      <c r="B210" s="1"/>
      <c r="C210" s="1"/>
      <c r="D210" s="1"/>
      <c r="XFD210" s="1"/>
    </row>
    <row r="211" customFormat="false" ht="15" hidden="false" customHeight="false" outlineLevel="0" collapsed="false">
      <c r="A211" s="1"/>
      <c r="B211" s="1"/>
      <c r="C211" s="1"/>
      <c r="D211" s="1"/>
      <c r="XFD211" s="1"/>
    </row>
    <row r="212" customFormat="false" ht="15" hidden="false" customHeight="false" outlineLevel="0" collapsed="false">
      <c r="A212" s="1"/>
      <c r="B212" s="1"/>
      <c r="C212" s="1"/>
      <c r="D212" s="1"/>
      <c r="XFD212" s="1"/>
    </row>
    <row r="213" customFormat="false" ht="15" hidden="false" customHeight="false" outlineLevel="0" collapsed="false">
      <c r="A213" s="1"/>
      <c r="B213" s="1"/>
      <c r="C213" s="1"/>
      <c r="D213" s="1"/>
      <c r="XFD213" s="1"/>
    </row>
    <row r="214" customFormat="false" ht="15" hidden="false" customHeight="true" outlineLevel="0" collapsed="false">
      <c r="A214" s="1"/>
      <c r="B214" s="1"/>
      <c r="C214" s="1"/>
      <c r="D214" s="1"/>
      <c r="XFD214" s="1"/>
    </row>
    <row r="215" customFormat="false" ht="15" hidden="false" customHeight="false" outlineLevel="0" collapsed="false">
      <c r="A215" s="1"/>
      <c r="B215" s="1"/>
      <c r="C215" s="1"/>
      <c r="D215" s="1"/>
      <c r="XFD215" s="1"/>
    </row>
    <row r="216" customFormat="false" ht="15" hidden="false" customHeight="false" outlineLevel="0" collapsed="false">
      <c r="A216" s="1"/>
      <c r="B216" s="1"/>
      <c r="C216" s="1"/>
      <c r="D216" s="1"/>
      <c r="XFD216" s="1"/>
    </row>
    <row r="217" customFormat="false" ht="15" hidden="false" customHeight="false" outlineLevel="0" collapsed="false">
      <c r="A217" s="1"/>
      <c r="B217" s="1"/>
      <c r="C217" s="1"/>
      <c r="D217" s="1"/>
      <c r="XFD217" s="1"/>
    </row>
    <row r="218" customFormat="false" ht="15" hidden="false" customHeight="false" outlineLevel="0" collapsed="false">
      <c r="A218" s="1"/>
      <c r="B218" s="1"/>
      <c r="C218" s="1"/>
      <c r="D218" s="1"/>
      <c r="XFD218" s="1"/>
    </row>
    <row r="219" customFormat="false" ht="15" hidden="false" customHeight="false" outlineLevel="0" collapsed="false">
      <c r="A219" s="1"/>
      <c r="B219" s="1"/>
      <c r="C219" s="1"/>
      <c r="D219" s="1"/>
      <c r="XFD219" s="1"/>
    </row>
    <row r="220" customFormat="false" ht="15" hidden="false" customHeight="false" outlineLevel="0" collapsed="false">
      <c r="A220" s="1"/>
      <c r="B220" s="1"/>
      <c r="C220" s="1"/>
      <c r="D220" s="1"/>
      <c r="XFD220" s="1"/>
    </row>
    <row r="221" customFormat="false" ht="15" hidden="false" customHeight="false" outlineLevel="0" collapsed="false">
      <c r="A221" s="1"/>
      <c r="B221" s="1"/>
      <c r="C221" s="1"/>
      <c r="D221" s="1"/>
      <c r="XFD221" s="1"/>
    </row>
    <row r="222" customFormat="false" ht="15" hidden="false" customHeight="false" outlineLevel="0" collapsed="false">
      <c r="A222" s="1"/>
      <c r="B222" s="1"/>
      <c r="C222" s="1"/>
      <c r="D222" s="1"/>
      <c r="XFD222" s="1"/>
    </row>
    <row r="223" customFormat="false" ht="15" hidden="false" customHeight="false" outlineLevel="0" collapsed="false">
      <c r="A223" s="1"/>
      <c r="B223" s="1"/>
      <c r="C223" s="1"/>
      <c r="D223" s="1"/>
      <c r="XFD223" s="1"/>
    </row>
    <row r="224" customFormat="false" ht="15" hidden="false" customHeight="false" outlineLevel="0" collapsed="false">
      <c r="A224" s="1"/>
      <c r="B224" s="1"/>
      <c r="C224" s="1"/>
      <c r="D224" s="1"/>
      <c r="XFD224" s="1"/>
    </row>
    <row r="225" customFormat="false" ht="15" hidden="false" customHeight="false" outlineLevel="0" collapsed="false">
      <c r="A225" s="1"/>
      <c r="B225" s="1"/>
      <c r="C225" s="1"/>
      <c r="D225" s="1"/>
      <c r="XFD225" s="1"/>
    </row>
    <row r="226" customFormat="false" ht="15" hidden="false" customHeight="false" outlineLevel="0" collapsed="false">
      <c r="A226" s="1"/>
      <c r="B226" s="1"/>
      <c r="C226" s="1"/>
      <c r="D226" s="1"/>
      <c r="XFD226" s="1"/>
    </row>
    <row r="227" customFormat="false" ht="15" hidden="false" customHeight="false" outlineLevel="0" collapsed="false">
      <c r="A227" s="1"/>
      <c r="B227" s="1"/>
      <c r="C227" s="1"/>
      <c r="D227" s="1"/>
      <c r="XFD227" s="1"/>
    </row>
    <row r="228" customFormat="false" ht="15" hidden="false" customHeight="false" outlineLevel="0" collapsed="false">
      <c r="A228" s="1"/>
      <c r="B228" s="1"/>
      <c r="C228" s="1"/>
      <c r="D228" s="1"/>
      <c r="XFD228" s="1"/>
    </row>
    <row r="229" customFormat="false" ht="15" hidden="false" customHeight="false" outlineLevel="0" collapsed="false">
      <c r="A229" s="1"/>
      <c r="B229" s="1"/>
      <c r="C229" s="1"/>
      <c r="D229" s="1"/>
      <c r="XFD229" s="1"/>
    </row>
    <row r="230" customFormat="false" ht="15" hidden="false" customHeight="false" outlineLevel="0" collapsed="false">
      <c r="A230" s="1"/>
      <c r="B230" s="1"/>
      <c r="C230" s="1"/>
      <c r="D230" s="1"/>
      <c r="XFD230" s="1"/>
    </row>
    <row r="231" customFormat="false" ht="15" hidden="false" customHeight="false" outlineLevel="0" collapsed="false">
      <c r="A231" s="1"/>
      <c r="B231" s="1"/>
      <c r="C231" s="1"/>
      <c r="D231" s="1"/>
      <c r="XFD231" s="1"/>
    </row>
    <row r="232" customFormat="false" ht="15" hidden="false" customHeight="false" outlineLevel="0" collapsed="false">
      <c r="A232" s="1"/>
      <c r="B232" s="1"/>
      <c r="C232" s="1"/>
      <c r="D232" s="1"/>
      <c r="XFD232" s="1"/>
    </row>
    <row r="233" customFormat="false" ht="15" hidden="false" customHeight="false" outlineLevel="0" collapsed="false">
      <c r="A233" s="1"/>
      <c r="B233" s="1"/>
      <c r="C233" s="1"/>
      <c r="D233" s="1"/>
      <c r="XFD233" s="1"/>
    </row>
    <row r="234" customFormat="false" ht="15" hidden="false" customHeight="false" outlineLevel="0" collapsed="false">
      <c r="A234" s="1"/>
      <c r="B234" s="1"/>
      <c r="C234" s="1"/>
      <c r="D234" s="1"/>
      <c r="XFD234" s="1"/>
    </row>
    <row r="235" customFormat="false" ht="15" hidden="false" customHeight="false" outlineLevel="0" collapsed="false">
      <c r="A235" s="1"/>
      <c r="B235" s="1"/>
      <c r="C235" s="1"/>
      <c r="D235" s="1"/>
      <c r="XFD235" s="1"/>
    </row>
    <row r="236" customFormat="false" ht="15" hidden="false" customHeight="false" outlineLevel="0" collapsed="false">
      <c r="A236" s="1"/>
      <c r="B236" s="1"/>
      <c r="C236" s="1"/>
      <c r="D236" s="1"/>
      <c r="XFD236" s="1"/>
    </row>
    <row r="237" customFormat="false" ht="15" hidden="false" customHeight="false" outlineLevel="0" collapsed="false">
      <c r="A237" s="1"/>
      <c r="B237" s="1"/>
      <c r="C237" s="1"/>
      <c r="D237" s="1"/>
      <c r="XFD237" s="1"/>
    </row>
    <row r="238" customFormat="false" ht="15" hidden="false" customHeight="false" outlineLevel="0" collapsed="false">
      <c r="A238" s="1"/>
      <c r="B238" s="1"/>
      <c r="C238" s="1"/>
      <c r="D238" s="1"/>
      <c r="XFD238" s="1"/>
    </row>
    <row r="239" customFormat="false" ht="15" hidden="false" customHeight="false" outlineLevel="0" collapsed="false">
      <c r="A239" s="1"/>
      <c r="B239" s="1"/>
      <c r="C239" s="1"/>
      <c r="D239" s="1"/>
      <c r="XFD239" s="1"/>
    </row>
    <row r="240" customFormat="false" ht="15" hidden="false" customHeight="false" outlineLevel="0" collapsed="false">
      <c r="A240" s="1"/>
      <c r="B240" s="1"/>
      <c r="C240" s="1"/>
      <c r="D240" s="1"/>
      <c r="XFD240" s="1"/>
    </row>
    <row r="241" customFormat="false" ht="15" hidden="false" customHeight="false" outlineLevel="0" collapsed="false">
      <c r="A241" s="1"/>
      <c r="B241" s="1"/>
      <c r="C241" s="1"/>
      <c r="D241" s="1"/>
      <c r="XFD241" s="1"/>
    </row>
    <row r="242" customFormat="false" ht="17.35" hidden="false" customHeight="false" outlineLevel="0" collapsed="false">
      <c r="A242" s="1"/>
      <c r="B242" s="26"/>
      <c r="C242" s="27"/>
      <c r="D242" s="28"/>
      <c r="XFD242" s="1"/>
    </row>
    <row r="243" customFormat="false" ht="17.35" hidden="false" customHeight="false" outlineLevel="0" collapsed="false">
      <c r="A243" s="1"/>
      <c r="B243" s="26"/>
      <c r="C243" s="27"/>
      <c r="D243" s="28"/>
      <c r="XFD243" s="1"/>
    </row>
    <row r="244" customFormat="false" ht="17.35" hidden="false" customHeight="false" outlineLevel="0" collapsed="false">
      <c r="A244" s="29"/>
      <c r="B244" s="3" t="s">
        <v>1</v>
      </c>
      <c r="C244" s="25"/>
      <c r="D244" s="25"/>
      <c r="XFD244" s="1"/>
    </row>
    <row r="245" customFormat="false" ht="17.35" hidden="false" customHeight="false" outlineLevel="0" collapsed="false">
      <c r="A245" s="46"/>
      <c r="B245" s="1"/>
      <c r="C245" s="25"/>
      <c r="D245" s="25"/>
      <c r="XFD245" s="1"/>
    </row>
    <row r="246" customFormat="false" ht="15" hidden="false" customHeight="false" outlineLevel="0" collapsed="false">
      <c r="A246" s="29"/>
      <c r="B246" s="1"/>
      <c r="C246" s="25"/>
      <c r="D246" s="25"/>
      <c r="XFD246" s="1"/>
    </row>
    <row r="247" customFormat="false" ht="17.25" hidden="false" customHeight="false" outlineLevel="0" collapsed="false">
      <c r="A247" s="29"/>
      <c r="B247" s="5" t="s">
        <v>62</v>
      </c>
      <c r="C247" s="25"/>
      <c r="D247" s="25"/>
      <c r="XFD247" s="1"/>
    </row>
    <row r="248" customFormat="false" ht="15" hidden="false" customHeight="false" outlineLevel="0" collapsed="false">
      <c r="A248" s="29"/>
      <c r="B248" s="1"/>
      <c r="C248" s="38" t="s">
        <v>5</v>
      </c>
      <c r="D248" s="25"/>
      <c r="XFD248" s="1"/>
    </row>
    <row r="249" customFormat="false" ht="15" hidden="false" customHeight="false" outlineLevel="0" collapsed="false">
      <c r="A249" s="29"/>
      <c r="B249" s="1"/>
      <c r="C249" s="25"/>
      <c r="D249" s="25"/>
      <c r="XFD249" s="1"/>
    </row>
    <row r="250" customFormat="false" ht="15" hidden="false" customHeight="false" outlineLevel="0" collapsed="false">
      <c r="A250" s="31" t="s">
        <v>6</v>
      </c>
      <c r="B250" s="32" t="s">
        <v>7</v>
      </c>
      <c r="C250" s="33" t="s">
        <v>8</v>
      </c>
      <c r="D250" s="34" t="s">
        <v>9</v>
      </c>
      <c r="XFD250" s="1"/>
    </row>
    <row r="251" customFormat="false" ht="27.75" hidden="false" customHeight="true" outlineLevel="0" collapsed="false">
      <c r="A251" s="47" t="n">
        <v>1</v>
      </c>
      <c r="B251" s="48" t="s">
        <v>63</v>
      </c>
      <c r="C251" s="49"/>
      <c r="D251" s="35" t="e">
        <f aca="false">#REF!-C251</f>
        <v>#REF!</v>
      </c>
      <c r="XFD251" s="1"/>
    </row>
    <row r="252" customFormat="false" ht="15" hidden="false" customHeight="false" outlineLevel="0" collapsed="false">
      <c r="A252" s="50" t="n">
        <v>2</v>
      </c>
      <c r="B252" s="41" t="s">
        <v>64</v>
      </c>
      <c r="C252" s="49"/>
      <c r="D252" s="35" t="e">
        <f aca="false">#REF!-C252</f>
        <v>#REF!</v>
      </c>
      <c r="XFD252" s="1"/>
    </row>
    <row r="253" customFormat="false" ht="15" hidden="false" customHeight="false" outlineLevel="0" collapsed="false">
      <c r="A253" s="47" t="n">
        <v>3</v>
      </c>
      <c r="B253" s="48" t="s">
        <v>65</v>
      </c>
      <c r="C253" s="17"/>
      <c r="D253" s="35" t="e">
        <f aca="false">#REF!-C253</f>
        <v>#REF!</v>
      </c>
      <c r="XFD253" s="1"/>
    </row>
    <row r="254" customFormat="false" ht="15" hidden="false" customHeight="false" outlineLevel="0" collapsed="false">
      <c r="A254" s="47" t="n">
        <v>4</v>
      </c>
      <c r="B254" s="16" t="s">
        <v>66</v>
      </c>
      <c r="C254" s="17" t="n">
        <v>416500</v>
      </c>
      <c r="D254" s="35" t="e">
        <f aca="false">#REF!-C254</f>
        <v>#REF!</v>
      </c>
      <c r="XFD254" s="1"/>
    </row>
    <row r="255" customFormat="false" ht="15" hidden="false" customHeight="false" outlineLevel="0" collapsed="false">
      <c r="A255" s="50" t="n">
        <v>5</v>
      </c>
      <c r="B255" s="51" t="s">
        <v>67</v>
      </c>
      <c r="C255" s="17"/>
      <c r="D255" s="35" t="e">
        <f aca="false">#REF!-C255</f>
        <v>#REF!</v>
      </c>
      <c r="XFD255" s="1"/>
    </row>
    <row r="256" customFormat="false" ht="15" hidden="false" customHeight="false" outlineLevel="0" collapsed="false">
      <c r="A256" s="47" t="n">
        <v>6</v>
      </c>
      <c r="B256" s="16" t="s">
        <v>68</v>
      </c>
      <c r="C256" s="17" t="n">
        <v>416500</v>
      </c>
      <c r="D256" s="35" t="e">
        <f aca="false">#REF!-C256</f>
        <v>#REF!</v>
      </c>
      <c r="XFD256" s="1"/>
    </row>
    <row r="257" customFormat="false" ht="15" hidden="false" customHeight="false" outlineLevel="0" collapsed="false">
      <c r="A257" s="47" t="n">
        <v>7</v>
      </c>
      <c r="B257" s="16" t="s">
        <v>69</v>
      </c>
      <c r="C257" s="17" t="n">
        <f aca="false">415200+1300</f>
        <v>416500</v>
      </c>
      <c r="D257" s="35" t="e">
        <f aca="false">#REF!-C257</f>
        <v>#REF!</v>
      </c>
      <c r="XFD257" s="1"/>
    </row>
    <row r="258" customFormat="false" ht="15" hidden="false" customHeight="false" outlineLevel="0" collapsed="false">
      <c r="A258" s="50" t="n">
        <v>8</v>
      </c>
      <c r="B258" s="51" t="s">
        <v>70</v>
      </c>
      <c r="C258" s="17" t="n">
        <v>416500</v>
      </c>
      <c r="D258" s="35" t="e">
        <f aca="false">#REF!-C258</f>
        <v>#REF!</v>
      </c>
      <c r="XFD258" s="1"/>
    </row>
    <row r="259" customFormat="false" ht="15" hidden="false" customHeight="false" outlineLevel="0" collapsed="false">
      <c r="A259" s="47" t="n">
        <v>9</v>
      </c>
      <c r="B259" s="16" t="s">
        <v>71</v>
      </c>
      <c r="C259" s="17" t="n">
        <f aca="false">251500+165000</f>
        <v>416500</v>
      </c>
      <c r="D259" s="35" t="e">
        <f aca="false">#REF!-C259</f>
        <v>#REF!</v>
      </c>
      <c r="XFD259" s="1"/>
    </row>
    <row r="260" customFormat="false" ht="15" hidden="false" customHeight="false" outlineLevel="0" collapsed="false">
      <c r="A260" s="47" t="n">
        <v>10</v>
      </c>
      <c r="B260" s="16" t="s">
        <v>72</v>
      </c>
      <c r="C260" s="17" t="n">
        <v>416500</v>
      </c>
      <c r="D260" s="35" t="e">
        <f aca="false">#REF!-C260</f>
        <v>#REF!</v>
      </c>
      <c r="XFD260" s="1"/>
    </row>
    <row r="261" customFormat="false" ht="15" hidden="false" customHeight="false" outlineLevel="0" collapsed="false">
      <c r="A261" s="50" t="n">
        <v>11</v>
      </c>
      <c r="B261" s="16" t="s">
        <v>73</v>
      </c>
      <c r="C261" s="17" t="n">
        <f aca="false">150000+116500+150000</f>
        <v>416500</v>
      </c>
      <c r="D261" s="35" t="e">
        <f aca="false">#REF!-C261</f>
        <v>#REF!</v>
      </c>
      <c r="XFD261" s="1"/>
    </row>
    <row r="262" customFormat="false" ht="15" hidden="false" customHeight="false" outlineLevel="0" collapsed="false">
      <c r="A262" s="47" t="n">
        <v>12</v>
      </c>
      <c r="B262" s="16" t="s">
        <v>74</v>
      </c>
      <c r="C262" s="17"/>
      <c r="D262" s="35" t="e">
        <f aca="false">#REF!-C262</f>
        <v>#REF!</v>
      </c>
      <c r="XFD262" s="1"/>
    </row>
    <row r="263" customFormat="false" ht="15" hidden="false" customHeight="false" outlineLevel="0" collapsed="false">
      <c r="A263" s="47" t="n">
        <v>13</v>
      </c>
      <c r="B263" s="16" t="s">
        <v>75</v>
      </c>
      <c r="C263" s="17" t="n">
        <v>416500</v>
      </c>
      <c r="D263" s="35" t="e">
        <f aca="false">#REF!-C263</f>
        <v>#REF!</v>
      </c>
      <c r="XFD263" s="1"/>
    </row>
    <row r="264" customFormat="false" ht="15" hidden="false" customHeight="false" outlineLevel="0" collapsed="false">
      <c r="A264" s="50" t="n">
        <v>14</v>
      </c>
      <c r="B264" s="16" t="s">
        <v>76</v>
      </c>
      <c r="C264" s="17"/>
      <c r="D264" s="35" t="e">
        <f aca="false">#REF!-C264</f>
        <v>#REF!</v>
      </c>
      <c r="XFD264" s="1"/>
    </row>
    <row r="265" customFormat="false" ht="15" hidden="false" customHeight="false" outlineLevel="0" collapsed="false">
      <c r="A265" s="47" t="n">
        <v>15</v>
      </c>
      <c r="B265" s="16" t="s">
        <v>77</v>
      </c>
      <c r="C265" s="17"/>
      <c r="D265" s="35" t="e">
        <f aca="false">#REF!-C265</f>
        <v>#REF!</v>
      </c>
      <c r="XFD265" s="1"/>
    </row>
    <row r="266" customFormat="false" ht="15" hidden="false" customHeight="false" outlineLevel="0" collapsed="false">
      <c r="A266" s="47" t="n">
        <v>16</v>
      </c>
      <c r="B266" s="16" t="s">
        <v>78</v>
      </c>
      <c r="C266" s="17" t="n">
        <f aca="false">200000+216500</f>
        <v>416500</v>
      </c>
      <c r="D266" s="35" t="e">
        <f aca="false">#REF!-C266</f>
        <v>#REF!</v>
      </c>
      <c r="XFD266" s="1"/>
    </row>
    <row r="267" customFormat="false" ht="15" hidden="false" customHeight="false" outlineLevel="0" collapsed="false">
      <c r="A267" s="50" t="n">
        <v>17</v>
      </c>
      <c r="B267" s="16" t="s">
        <v>79</v>
      </c>
      <c r="C267" s="17" t="n">
        <v>416500</v>
      </c>
      <c r="D267" s="35" t="e">
        <f aca="false">#REF!-C267</f>
        <v>#REF!</v>
      </c>
      <c r="XFD267" s="1"/>
    </row>
    <row r="268" customFormat="false" ht="15" hidden="false" customHeight="false" outlineLevel="0" collapsed="false">
      <c r="A268" s="47" t="n">
        <v>18</v>
      </c>
      <c r="B268" s="41" t="s">
        <v>80</v>
      </c>
      <c r="C268" s="20" t="n">
        <f aca="false">416500</f>
        <v>416500</v>
      </c>
      <c r="D268" s="35" t="e">
        <f aca="false">#REF!-C268</f>
        <v>#REF!</v>
      </c>
      <c r="XFD268" s="1"/>
    </row>
    <row r="269" customFormat="false" ht="17.35" hidden="false" customHeight="false" outlineLevel="0" collapsed="false">
      <c r="A269" s="21"/>
      <c r="B269" s="22" t="s">
        <v>22</v>
      </c>
      <c r="C269" s="23" t="n">
        <f aca="false">SUM(C251:C268)</f>
        <v>4581500</v>
      </c>
      <c r="D269" s="37" t="e">
        <f aca="false">SUM(D251:D268)</f>
        <v>#REF!</v>
      </c>
      <c r="XFD269" s="1"/>
    </row>
    <row r="270" customFormat="false" ht="17.35" hidden="false" customHeight="false" outlineLevel="0" collapsed="false">
      <c r="A270" s="1"/>
      <c r="B270" s="26"/>
      <c r="C270" s="27"/>
      <c r="D270" s="28"/>
      <c r="XFD270" s="1"/>
    </row>
    <row r="271" customFormat="false" ht="17.35" hidden="false" customHeight="false" outlineLevel="0" collapsed="false">
      <c r="A271" s="1"/>
      <c r="B271" s="26"/>
      <c r="C271" s="27"/>
      <c r="D271" s="28"/>
      <c r="XFD271" s="1"/>
    </row>
    <row r="272" customFormat="false" ht="15" hidden="false" customHeight="false" outlineLevel="0" collapsed="false">
      <c r="A272" s="1"/>
      <c r="B272" s="1"/>
      <c r="C272" s="1"/>
      <c r="D272" s="1"/>
      <c r="XFD272" s="1"/>
    </row>
    <row r="273" customFormat="false" ht="15" hidden="false" customHeight="false" outlineLevel="0" collapsed="false">
      <c r="A273" s="1"/>
      <c r="B273" s="1"/>
      <c r="C273" s="1"/>
      <c r="D273" s="1"/>
      <c r="XFD273" s="1"/>
    </row>
    <row r="274" customFormat="false" ht="15" hidden="false" customHeight="false" outlineLevel="0" collapsed="false">
      <c r="A274" s="1"/>
      <c r="B274" s="1"/>
      <c r="C274" s="1"/>
      <c r="D274" s="1"/>
      <c r="XFD274" s="1"/>
    </row>
    <row r="275" customFormat="false" ht="15" hidden="false" customHeight="false" outlineLevel="0" collapsed="false">
      <c r="A275" s="1"/>
      <c r="B275" s="1"/>
      <c r="C275" s="1"/>
      <c r="D275" s="1"/>
      <c r="XFD275" s="1"/>
    </row>
    <row r="276" customFormat="false" ht="15" hidden="false" customHeight="false" outlineLevel="0" collapsed="false">
      <c r="A276" s="1"/>
      <c r="B276" s="1"/>
      <c r="C276" s="1"/>
      <c r="D276" s="1"/>
      <c r="XFD276" s="1"/>
    </row>
    <row r="277" customFormat="false" ht="15" hidden="false" customHeight="false" outlineLevel="0" collapsed="false">
      <c r="A277" s="1"/>
      <c r="B277" s="1"/>
      <c r="C277" s="1"/>
      <c r="D277" s="1"/>
      <c r="XFD277" s="1"/>
    </row>
    <row r="278" customFormat="false" ht="15" hidden="false" customHeight="false" outlineLevel="0" collapsed="false">
      <c r="A278" s="1"/>
      <c r="B278" s="1"/>
      <c r="C278" s="1"/>
      <c r="D278" s="1"/>
      <c r="XFD278" s="1"/>
    </row>
    <row r="279" customFormat="false" ht="15" hidden="false" customHeight="false" outlineLevel="0" collapsed="false">
      <c r="A279" s="1"/>
      <c r="B279" s="1"/>
      <c r="C279" s="1"/>
      <c r="D279" s="1"/>
      <c r="XFD279" s="1"/>
    </row>
    <row r="280" customFormat="false" ht="15" hidden="false" customHeight="false" outlineLevel="0" collapsed="false">
      <c r="A280" s="1"/>
      <c r="B280" s="1"/>
      <c r="C280" s="1"/>
      <c r="D280" s="1"/>
      <c r="XFD280" s="1"/>
    </row>
    <row r="281" customFormat="false" ht="15" hidden="false" customHeight="false" outlineLevel="0" collapsed="false">
      <c r="A281" s="1"/>
      <c r="B281" s="1"/>
      <c r="C281" s="1"/>
      <c r="D281" s="1"/>
      <c r="XFD281" s="1"/>
    </row>
    <row r="282" customFormat="false" ht="15" hidden="false" customHeight="false" outlineLevel="0" collapsed="false">
      <c r="A282" s="1"/>
      <c r="B282" s="1"/>
      <c r="C282" s="1"/>
      <c r="D282" s="1"/>
      <c r="XFD282" s="1"/>
    </row>
    <row r="283" customFormat="false" ht="15" hidden="false" customHeight="false" outlineLevel="0" collapsed="false">
      <c r="A283" s="1"/>
      <c r="B283" s="1"/>
      <c r="C283" s="1"/>
      <c r="D283" s="1"/>
      <c r="XFD283" s="1"/>
    </row>
    <row r="284" customFormat="false" ht="15" hidden="false" customHeight="false" outlineLevel="0" collapsed="false">
      <c r="A284" s="1"/>
      <c r="B284" s="1"/>
      <c r="C284" s="1"/>
      <c r="D284" s="1"/>
      <c r="XFD284" s="1"/>
    </row>
    <row r="285" customFormat="false" ht="15" hidden="false" customHeight="false" outlineLevel="0" collapsed="false">
      <c r="A285" s="1"/>
      <c r="B285" s="1"/>
      <c r="C285" s="1"/>
      <c r="D285" s="1"/>
      <c r="XFD285" s="1"/>
    </row>
    <row r="286" customFormat="false" ht="15" hidden="false" customHeight="false" outlineLevel="0" collapsed="false">
      <c r="A286" s="1"/>
      <c r="B286" s="1"/>
      <c r="C286" s="1"/>
      <c r="D286" s="1"/>
      <c r="XFD286" s="1"/>
    </row>
    <row r="287" customFormat="false" ht="15" hidden="false" customHeight="false" outlineLevel="0" collapsed="false">
      <c r="A287" s="1"/>
      <c r="B287" s="1"/>
      <c r="C287" s="1"/>
      <c r="D287" s="1"/>
      <c r="XFD287" s="1"/>
    </row>
    <row r="288" customFormat="false" ht="15" hidden="false" customHeight="false" outlineLevel="0" collapsed="false">
      <c r="A288" s="1"/>
      <c r="B288" s="1"/>
      <c r="C288" s="1"/>
      <c r="D288" s="1"/>
      <c r="XFD288" s="1"/>
    </row>
    <row r="289" customFormat="false" ht="15" hidden="false" customHeight="false" outlineLevel="0" collapsed="false">
      <c r="A289" s="1"/>
      <c r="B289" s="1"/>
      <c r="C289" s="1"/>
      <c r="D289" s="1"/>
      <c r="XFD289" s="1"/>
    </row>
    <row r="290" customFormat="false" ht="15" hidden="false" customHeight="false" outlineLevel="0" collapsed="false">
      <c r="A290" s="1"/>
      <c r="B290" s="1"/>
      <c r="C290" s="1"/>
      <c r="D290" s="1"/>
      <c r="XFD290" s="1"/>
    </row>
    <row r="291" customFormat="false" ht="24" hidden="false" customHeight="true" outlineLevel="0" collapsed="false">
      <c r="A291" s="1"/>
      <c r="B291" s="1"/>
      <c r="C291" s="1"/>
      <c r="D291" s="1"/>
      <c r="XFD291" s="1"/>
    </row>
    <row r="292" customFormat="false" ht="15" hidden="false" customHeight="false" outlineLevel="0" collapsed="false">
      <c r="A292" s="1"/>
      <c r="B292" s="1"/>
      <c r="C292" s="1"/>
      <c r="D292" s="1"/>
      <c r="XFD292" s="1"/>
    </row>
    <row r="293" customFormat="false" ht="15" hidden="false" customHeight="false" outlineLevel="0" collapsed="false">
      <c r="A293" s="1"/>
      <c r="B293" s="1"/>
      <c r="C293" s="1"/>
      <c r="D293" s="1"/>
      <c r="XFD293" s="1"/>
    </row>
    <row r="294" customFormat="false" ht="15" hidden="false" customHeight="false" outlineLevel="0" collapsed="false">
      <c r="A294" s="1"/>
      <c r="B294" s="1"/>
      <c r="C294" s="1"/>
      <c r="D294" s="1"/>
      <c r="XFD294" s="1"/>
    </row>
    <row r="295" customFormat="false" ht="15" hidden="false" customHeight="false" outlineLevel="0" collapsed="false">
      <c r="A295" s="1"/>
      <c r="B295" s="1"/>
      <c r="C295" s="1"/>
      <c r="D295" s="1"/>
      <c r="XFD295" s="1"/>
    </row>
    <row r="296" customFormat="false" ht="15" hidden="false" customHeight="false" outlineLevel="0" collapsed="false">
      <c r="A296" s="1"/>
      <c r="B296" s="1"/>
      <c r="C296" s="1"/>
      <c r="D296" s="1"/>
      <c r="XFD296" s="1"/>
    </row>
    <row r="297" customFormat="false" ht="15" hidden="false" customHeight="false" outlineLevel="0" collapsed="false">
      <c r="A297" s="1"/>
      <c r="B297" s="1"/>
      <c r="C297" s="1"/>
      <c r="D297" s="1"/>
      <c r="XFD297" s="1"/>
    </row>
    <row r="298" customFormat="false" ht="15" hidden="false" customHeight="false" outlineLevel="0" collapsed="false">
      <c r="A298" s="1"/>
      <c r="B298" s="1"/>
      <c r="C298" s="1"/>
      <c r="D298" s="1"/>
      <c r="XFD298" s="1"/>
    </row>
    <row r="299" customFormat="false" ht="15" hidden="false" customHeight="false" outlineLevel="0" collapsed="false">
      <c r="A299" s="1"/>
      <c r="B299" s="1"/>
      <c r="C299" s="1"/>
      <c r="D299" s="1"/>
      <c r="XFD299" s="1"/>
    </row>
    <row r="300" customFormat="false" ht="15" hidden="false" customHeight="false" outlineLevel="0" collapsed="false">
      <c r="A300" s="1"/>
      <c r="B300" s="1"/>
      <c r="C300" s="1"/>
      <c r="D300" s="1"/>
      <c r="XFD300" s="1"/>
    </row>
    <row r="301" customFormat="false" ht="15" hidden="false" customHeight="false" outlineLevel="0" collapsed="false">
      <c r="A301" s="1"/>
      <c r="B301" s="1"/>
      <c r="C301" s="1"/>
      <c r="D301" s="1"/>
      <c r="XFD301" s="1"/>
    </row>
    <row r="302" customFormat="false" ht="15" hidden="false" customHeight="false" outlineLevel="0" collapsed="false">
      <c r="A302" s="1"/>
      <c r="B302" s="1"/>
      <c r="C302" s="1"/>
      <c r="D302" s="1"/>
      <c r="XFD302" s="1"/>
    </row>
    <row r="303" customFormat="false" ht="15" hidden="false" customHeight="false" outlineLevel="0" collapsed="false">
      <c r="A303" s="1"/>
      <c r="B303" s="1"/>
      <c r="C303" s="1"/>
      <c r="D303" s="1"/>
      <c r="XFD303" s="1"/>
    </row>
    <row r="304" customFormat="false" ht="15" hidden="false" customHeight="false" outlineLevel="0" collapsed="false">
      <c r="A304" s="1"/>
      <c r="B304" s="1"/>
      <c r="C304" s="1"/>
      <c r="D304" s="1"/>
      <c r="XFD304" s="1"/>
    </row>
    <row r="305" customFormat="false" ht="15" hidden="false" customHeight="false" outlineLevel="0" collapsed="false">
      <c r="A305" s="1"/>
      <c r="B305" s="1"/>
      <c r="C305" s="1"/>
      <c r="D305" s="1"/>
      <c r="XFD305" s="1"/>
    </row>
    <row r="306" customFormat="false" ht="15" hidden="false" customHeight="false" outlineLevel="0" collapsed="false">
      <c r="A306" s="1"/>
      <c r="B306" s="1"/>
      <c r="C306" s="1"/>
      <c r="D306" s="1"/>
      <c r="XFD306" s="1"/>
    </row>
    <row r="307" customFormat="false" ht="15" hidden="false" customHeight="false" outlineLevel="0" collapsed="false">
      <c r="A307" s="1"/>
      <c r="B307" s="1"/>
      <c r="C307" s="1"/>
      <c r="D307" s="1"/>
      <c r="XFD307" s="1"/>
    </row>
    <row r="308" customFormat="false" ht="15" hidden="false" customHeight="false" outlineLevel="0" collapsed="false">
      <c r="A308" s="1"/>
      <c r="B308" s="1"/>
      <c r="C308" s="1"/>
      <c r="D308" s="1"/>
      <c r="XFD308" s="1"/>
    </row>
    <row r="309" customFormat="false" ht="15" hidden="false" customHeight="false" outlineLevel="0" collapsed="false">
      <c r="A309" s="1"/>
      <c r="B309" s="1"/>
      <c r="C309" s="1"/>
      <c r="D309" s="1"/>
      <c r="XFD309" s="1"/>
    </row>
    <row r="310" customFormat="false" ht="15" hidden="false" customHeight="false" outlineLevel="0" collapsed="false">
      <c r="A310" s="1"/>
      <c r="B310" s="1"/>
      <c r="C310" s="1"/>
      <c r="D310" s="1"/>
      <c r="XFD310" s="1"/>
    </row>
    <row r="311" customFormat="false" ht="15" hidden="false" customHeight="false" outlineLevel="0" collapsed="false">
      <c r="A311" s="1"/>
      <c r="B311" s="1"/>
      <c r="C311" s="1"/>
      <c r="D311" s="1"/>
      <c r="XFD311" s="1"/>
    </row>
    <row r="312" customFormat="false" ht="15" hidden="false" customHeight="false" outlineLevel="0" collapsed="false">
      <c r="A312" s="1"/>
      <c r="B312" s="1"/>
      <c r="C312" s="1"/>
      <c r="D312" s="1"/>
      <c r="XFD312" s="1"/>
    </row>
    <row r="313" customFormat="false" ht="15" hidden="false" customHeight="false" outlineLevel="0" collapsed="false">
      <c r="A313" s="1"/>
      <c r="B313" s="1"/>
      <c r="C313" s="1"/>
      <c r="D313" s="1"/>
      <c r="XFD313" s="1"/>
    </row>
    <row r="314" customFormat="false" ht="15" hidden="false" customHeight="false" outlineLevel="0" collapsed="false">
      <c r="A314" s="1"/>
      <c r="B314" s="1"/>
      <c r="C314" s="1"/>
      <c r="D314" s="1"/>
      <c r="XFD314" s="1"/>
    </row>
    <row r="315" customFormat="false" ht="15" hidden="false" customHeight="false" outlineLevel="0" collapsed="false">
      <c r="A315" s="1"/>
      <c r="B315" s="1"/>
      <c r="C315" s="1"/>
      <c r="D315" s="1"/>
      <c r="XFD315" s="1"/>
    </row>
    <row r="316" customFormat="false" ht="15" hidden="false" customHeight="false" outlineLevel="0" collapsed="false">
      <c r="A316" s="1"/>
      <c r="B316" s="1"/>
      <c r="C316" s="1"/>
      <c r="D316" s="1"/>
      <c r="XFD316" s="1"/>
    </row>
    <row r="317" customFormat="false" ht="15" hidden="false" customHeight="false" outlineLevel="0" collapsed="false">
      <c r="A317" s="1"/>
      <c r="B317" s="1"/>
      <c r="C317" s="1"/>
      <c r="D317" s="1"/>
      <c r="XFD317" s="1"/>
    </row>
    <row r="318" customFormat="false" ht="15" hidden="false" customHeight="false" outlineLevel="0" collapsed="false">
      <c r="A318" s="1"/>
      <c r="B318" s="1"/>
      <c r="C318" s="1"/>
      <c r="D318" s="1"/>
      <c r="XFD318" s="1"/>
    </row>
    <row r="319" customFormat="false" ht="15" hidden="false" customHeight="false" outlineLevel="0" collapsed="false">
      <c r="A319" s="1"/>
      <c r="B319" s="1"/>
      <c r="C319" s="1"/>
      <c r="D319" s="1"/>
      <c r="XFD319" s="1"/>
    </row>
    <row r="320" customFormat="false" ht="17.35" hidden="false" customHeight="false" outlineLevel="0" collapsed="false">
      <c r="A320" s="1"/>
      <c r="B320" s="52"/>
      <c r="C320" s="53"/>
      <c r="D320" s="54"/>
      <c r="XFD320" s="1"/>
    </row>
    <row r="321" customFormat="false" ht="17.35" hidden="false" customHeight="false" outlineLevel="0" collapsed="false">
      <c r="A321" s="1"/>
      <c r="B321" s="26"/>
      <c r="C321" s="27"/>
      <c r="D321" s="28"/>
      <c r="XFD321" s="1"/>
    </row>
    <row r="322" customFormat="false" ht="17.35" hidden="false" customHeight="false" outlineLevel="0" collapsed="false">
      <c r="A322" s="1"/>
      <c r="B322" s="26"/>
      <c r="C322" s="27"/>
      <c r="D322" s="28"/>
      <c r="XFD322" s="1"/>
    </row>
    <row r="323" customFormat="false" ht="17.35" hidden="false" customHeight="false" outlineLevel="0" collapsed="false">
      <c r="A323" s="1"/>
      <c r="B323" s="55" t="s">
        <v>1</v>
      </c>
      <c r="C323" s="25"/>
      <c r="D323" s="25"/>
      <c r="XFD323" s="1"/>
    </row>
    <row r="324" customFormat="false" ht="15" hidden="false" customHeight="false" outlineLevel="0" collapsed="false">
      <c r="A324" s="29"/>
      <c r="B324" s="1"/>
      <c r="C324" s="25"/>
      <c r="D324" s="25"/>
      <c r="XFD324" s="1"/>
    </row>
    <row r="325" customFormat="false" ht="0.75" hidden="false" customHeight="true" outlineLevel="0" collapsed="false">
      <c r="A325" s="29"/>
      <c r="B325" s="1"/>
      <c r="C325" s="25"/>
      <c r="D325" s="25"/>
      <c r="XFD325" s="1"/>
    </row>
    <row r="326" customFormat="false" ht="17.25" hidden="false" customHeight="false" outlineLevel="0" collapsed="false">
      <c r="A326" s="29"/>
      <c r="B326" s="56" t="s">
        <v>81</v>
      </c>
      <c r="C326" s="25"/>
      <c r="D326" s="25"/>
      <c r="XFD326" s="1"/>
    </row>
    <row r="327" customFormat="false" ht="15" hidden="false" customHeight="false" outlineLevel="0" collapsed="false">
      <c r="A327" s="29"/>
      <c r="B327" s="1"/>
      <c r="C327" s="25"/>
      <c r="D327" s="38" t="s">
        <v>5</v>
      </c>
      <c r="XFD327" s="1"/>
    </row>
    <row r="328" customFormat="false" ht="15" hidden="false" customHeight="false" outlineLevel="0" collapsed="false">
      <c r="A328" s="29"/>
      <c r="B328" s="1"/>
      <c r="C328" s="25"/>
      <c r="D328" s="25"/>
      <c r="XFD328" s="1"/>
    </row>
    <row r="329" customFormat="false" ht="15" hidden="false" customHeight="false" outlineLevel="0" collapsed="false">
      <c r="A329" s="31" t="s">
        <v>6</v>
      </c>
      <c r="B329" s="32" t="s">
        <v>7</v>
      </c>
      <c r="C329" s="33" t="s">
        <v>8</v>
      </c>
      <c r="D329" s="34" t="s">
        <v>9</v>
      </c>
      <c r="XFD329" s="1"/>
    </row>
    <row r="330" customFormat="false" ht="15" hidden="false" customHeight="false" outlineLevel="0" collapsed="false">
      <c r="A330" s="15" t="n">
        <v>1</v>
      </c>
      <c r="B330" s="16" t="s">
        <v>82</v>
      </c>
      <c r="C330" s="14" t="n">
        <f aca="false">200000+216500</f>
        <v>416500</v>
      </c>
      <c r="D330" s="35" t="e">
        <f aca="false">#REF!-C330</f>
        <v>#REF!</v>
      </c>
      <c r="XFD330" s="1"/>
    </row>
    <row r="331" customFormat="false" ht="15" hidden="false" customHeight="false" outlineLevel="0" collapsed="false">
      <c r="A331" s="15" t="n">
        <v>2</v>
      </c>
      <c r="B331" s="16" t="s">
        <v>83</v>
      </c>
      <c r="C331" s="17"/>
      <c r="D331" s="35" t="e">
        <f aca="false">#REF!-C331</f>
        <v>#REF!</v>
      </c>
      <c r="XFD331" s="1"/>
    </row>
    <row r="332" customFormat="false" ht="15" hidden="false" customHeight="false" outlineLevel="0" collapsed="false">
      <c r="A332" s="57" t="n">
        <v>3</v>
      </c>
      <c r="B332" s="16" t="s">
        <v>84</v>
      </c>
      <c r="C332" s="17" t="n">
        <v>416500</v>
      </c>
      <c r="D332" s="35" t="e">
        <f aca="false">#REF!-C332</f>
        <v>#REF!</v>
      </c>
      <c r="XFD332" s="1"/>
    </row>
    <row r="333" customFormat="false" ht="15" hidden="false" customHeight="false" outlineLevel="0" collapsed="false">
      <c r="A333" s="15" t="n">
        <v>4</v>
      </c>
      <c r="B333" s="16" t="s">
        <v>85</v>
      </c>
      <c r="C333" s="17" t="n">
        <v>416500</v>
      </c>
      <c r="D333" s="35" t="e">
        <f aca="false">#REF!-C333</f>
        <v>#REF!</v>
      </c>
      <c r="XFD333" s="1"/>
    </row>
    <row r="334" customFormat="false" ht="15" hidden="false" customHeight="false" outlineLevel="0" collapsed="false">
      <c r="A334" s="15" t="n">
        <v>5</v>
      </c>
      <c r="B334" s="16" t="s">
        <v>86</v>
      </c>
      <c r="C334" s="17" t="n">
        <f aca="false">500+200000+216000</f>
        <v>416500</v>
      </c>
      <c r="D334" s="35" t="e">
        <f aca="false">#REF!-C334</f>
        <v>#REF!</v>
      </c>
      <c r="XFD334" s="1"/>
    </row>
    <row r="335" customFormat="false" ht="15" hidden="false" customHeight="false" outlineLevel="0" collapsed="false">
      <c r="A335" s="57" t="n">
        <v>6</v>
      </c>
      <c r="B335" s="16" t="s">
        <v>87</v>
      </c>
      <c r="C335" s="17" t="n">
        <v>417000</v>
      </c>
      <c r="D335" s="35" t="e">
        <f aca="false">#REF!-C335</f>
        <v>#REF!</v>
      </c>
      <c r="XFD335" s="1"/>
    </row>
    <row r="336" customFormat="false" ht="15" hidden="false" customHeight="false" outlineLevel="0" collapsed="false">
      <c r="A336" s="15" t="n">
        <v>7</v>
      </c>
      <c r="B336" s="16" t="s">
        <v>88</v>
      </c>
      <c r="C336" s="17" t="n">
        <f aca="false">500+416000</f>
        <v>416500</v>
      </c>
      <c r="D336" s="35" t="e">
        <f aca="false">#REF!-C336</f>
        <v>#REF!</v>
      </c>
      <c r="XFD336" s="1"/>
    </row>
    <row r="337" customFormat="false" ht="15" hidden="false" customHeight="false" outlineLevel="0" collapsed="false">
      <c r="A337" s="15" t="n">
        <v>8</v>
      </c>
      <c r="B337" s="16" t="s">
        <v>89</v>
      </c>
      <c r="C337" s="17" t="n">
        <f aca="false">200000+216500</f>
        <v>416500</v>
      </c>
      <c r="D337" s="35" t="e">
        <f aca="false">#REF!-C337</f>
        <v>#REF!</v>
      </c>
      <c r="XFD337" s="1"/>
    </row>
    <row r="338" customFormat="false" ht="15" hidden="false" customHeight="false" outlineLevel="0" collapsed="false">
      <c r="A338" s="57" t="n">
        <v>9</v>
      </c>
      <c r="B338" s="16" t="s">
        <v>90</v>
      </c>
      <c r="C338" s="20" t="n">
        <f aca="false">30000</f>
        <v>30000</v>
      </c>
      <c r="D338" s="35" t="e">
        <f aca="false">#REF!-C338</f>
        <v>#REF!</v>
      </c>
      <c r="XFD338" s="1"/>
    </row>
    <row r="339" customFormat="false" ht="15" hidden="false" customHeight="false" outlineLevel="0" collapsed="false">
      <c r="A339" s="15" t="n">
        <v>10</v>
      </c>
      <c r="B339" s="16" t="s">
        <v>91</v>
      </c>
      <c r="C339" s="20" t="n">
        <f aca="false">16500+200000+200000</f>
        <v>416500</v>
      </c>
      <c r="D339" s="35" t="e">
        <f aca="false">#REF!-C339</f>
        <v>#REF!</v>
      </c>
      <c r="XFD339" s="1"/>
    </row>
    <row r="340" customFormat="false" ht="17.35" hidden="false" customHeight="false" outlineLevel="0" collapsed="false">
      <c r="A340" s="15"/>
      <c r="B340" s="22" t="s">
        <v>22</v>
      </c>
      <c r="C340" s="23" t="n">
        <f aca="false">SUM(C330:C339)</f>
        <v>3362500</v>
      </c>
      <c r="D340" s="37" t="e">
        <f aca="false">SUM(D330:D339)</f>
        <v>#REF!</v>
      </c>
      <c r="XFD340" s="1"/>
    </row>
    <row r="341" customFormat="false" ht="17.35" hidden="false" customHeight="false" outlineLevel="0" collapsed="false">
      <c r="A341" s="1"/>
      <c r="B341" s="26"/>
      <c r="C341" s="27"/>
      <c r="D341" s="28"/>
      <c r="XFD341" s="1"/>
    </row>
    <row r="342" customFormat="false" ht="17.35" hidden="false" customHeight="false" outlineLevel="0" collapsed="false">
      <c r="A342" s="1"/>
      <c r="B342" s="26"/>
      <c r="C342" s="27"/>
      <c r="D342" s="28"/>
      <c r="XFD342" s="1"/>
    </row>
    <row r="343" customFormat="false" ht="15" hidden="false" customHeight="false" outlineLevel="0" collapsed="false">
      <c r="A343" s="1"/>
      <c r="B343" s="1"/>
      <c r="C343" s="1"/>
      <c r="D343" s="1"/>
      <c r="XFD343" s="1"/>
    </row>
    <row r="344" customFormat="false" ht="15" hidden="false" customHeight="false" outlineLevel="0" collapsed="false">
      <c r="A344" s="1"/>
      <c r="B344" s="1"/>
      <c r="C344" s="1"/>
      <c r="D344" s="1"/>
      <c r="XFD344" s="1"/>
    </row>
    <row r="345" customFormat="false" ht="3" hidden="false" customHeight="true" outlineLevel="0" collapsed="false">
      <c r="A345" s="1"/>
      <c r="B345" s="1"/>
      <c r="C345" s="1"/>
      <c r="D345" s="1"/>
      <c r="XFD345" s="1"/>
    </row>
    <row r="346" customFormat="false" ht="15" hidden="false" customHeight="false" outlineLevel="0" collapsed="false">
      <c r="A346" s="1"/>
      <c r="B346" s="1"/>
      <c r="C346" s="1"/>
      <c r="D346" s="1"/>
      <c r="XFD346" s="1"/>
    </row>
    <row r="347" customFormat="false" ht="15" hidden="false" customHeight="false" outlineLevel="0" collapsed="false">
      <c r="A347" s="1"/>
      <c r="B347" s="1"/>
      <c r="C347" s="1"/>
      <c r="D347" s="1"/>
      <c r="XFD347" s="1"/>
    </row>
    <row r="348" customFormat="false" ht="15" hidden="false" customHeight="false" outlineLevel="0" collapsed="false">
      <c r="A348" s="1"/>
      <c r="B348" s="1"/>
      <c r="C348" s="1"/>
      <c r="D348" s="1"/>
      <c r="XFD348" s="1"/>
    </row>
    <row r="349" customFormat="false" ht="15" hidden="false" customHeight="false" outlineLevel="0" collapsed="false">
      <c r="A349" s="1"/>
      <c r="B349" s="1"/>
      <c r="C349" s="1"/>
      <c r="D349" s="1"/>
      <c r="XFD349" s="1"/>
    </row>
    <row r="350" customFormat="false" ht="15" hidden="false" customHeight="false" outlineLevel="0" collapsed="false">
      <c r="A350" s="1"/>
      <c r="B350" s="1"/>
      <c r="C350" s="1"/>
      <c r="D350" s="1"/>
      <c r="XFD350" s="1"/>
    </row>
    <row r="351" customFormat="false" ht="15" hidden="false" customHeight="false" outlineLevel="0" collapsed="false">
      <c r="A351" s="1"/>
      <c r="B351" s="1"/>
      <c r="C351" s="1"/>
      <c r="D351" s="1"/>
      <c r="XFD351" s="1"/>
    </row>
    <row r="352" customFormat="false" ht="15" hidden="false" customHeight="false" outlineLevel="0" collapsed="false">
      <c r="A352" s="1"/>
      <c r="B352" s="1"/>
      <c r="C352" s="1"/>
      <c r="D352" s="1"/>
      <c r="XFD352" s="1"/>
    </row>
    <row r="353" customFormat="false" ht="15" hidden="false" customHeight="false" outlineLevel="0" collapsed="false">
      <c r="A353" s="1"/>
      <c r="B353" s="1"/>
      <c r="C353" s="1"/>
      <c r="D353" s="1"/>
      <c r="XFD353" s="1"/>
    </row>
    <row r="354" customFormat="false" ht="15" hidden="false" customHeight="false" outlineLevel="0" collapsed="false">
      <c r="A354" s="1"/>
      <c r="B354" s="1"/>
      <c r="C354" s="1"/>
      <c r="D354" s="1"/>
      <c r="XFD354" s="1"/>
    </row>
    <row r="355" customFormat="false" ht="15" hidden="false" customHeight="false" outlineLevel="0" collapsed="false">
      <c r="A355" s="1"/>
      <c r="B355" s="1"/>
      <c r="C355" s="1"/>
      <c r="D355" s="1"/>
      <c r="XFD355" s="1"/>
    </row>
    <row r="356" customFormat="false" ht="15" hidden="false" customHeight="false" outlineLevel="0" collapsed="false">
      <c r="A356" s="1"/>
      <c r="B356" s="1"/>
      <c r="C356" s="1"/>
      <c r="D356" s="1"/>
      <c r="XFD356" s="1"/>
    </row>
    <row r="357" customFormat="false" ht="15" hidden="false" customHeight="false" outlineLevel="0" collapsed="false">
      <c r="A357" s="1"/>
      <c r="B357" s="1"/>
      <c r="C357" s="1"/>
      <c r="D357" s="1"/>
      <c r="XFD357" s="1"/>
    </row>
    <row r="358" customFormat="false" ht="15" hidden="false" customHeight="false" outlineLevel="0" collapsed="false">
      <c r="A358" s="1"/>
      <c r="B358" s="1"/>
      <c r="C358" s="1"/>
      <c r="D358" s="1"/>
      <c r="XFD358" s="1"/>
    </row>
    <row r="359" customFormat="false" ht="15" hidden="false" customHeight="false" outlineLevel="0" collapsed="false">
      <c r="A359" s="1"/>
      <c r="B359" s="1"/>
      <c r="C359" s="1"/>
      <c r="D359" s="1"/>
      <c r="XFD359" s="1"/>
    </row>
    <row r="360" customFormat="false" ht="15" hidden="false" customHeight="false" outlineLevel="0" collapsed="false">
      <c r="A360" s="1"/>
      <c r="B360" s="1"/>
      <c r="C360" s="1"/>
      <c r="D360" s="1"/>
      <c r="XFD360" s="1"/>
    </row>
    <row r="361" customFormat="false" ht="15" hidden="false" customHeight="false" outlineLevel="0" collapsed="false">
      <c r="A361" s="1"/>
      <c r="B361" s="1"/>
      <c r="C361" s="1"/>
      <c r="D361" s="1"/>
      <c r="XFD361" s="1"/>
    </row>
    <row r="362" customFormat="false" ht="15" hidden="false" customHeight="false" outlineLevel="0" collapsed="false">
      <c r="A362" s="1"/>
      <c r="B362" s="1"/>
      <c r="C362" s="1"/>
      <c r="D362" s="1"/>
      <c r="XFD362" s="1"/>
    </row>
    <row r="363" customFormat="false" ht="15" hidden="false" customHeight="false" outlineLevel="0" collapsed="false">
      <c r="A363" s="1"/>
      <c r="B363" s="1"/>
      <c r="C363" s="1"/>
      <c r="D363" s="1"/>
      <c r="XFD363" s="1"/>
    </row>
    <row r="364" customFormat="false" ht="15" hidden="false" customHeight="false" outlineLevel="0" collapsed="false">
      <c r="A364" s="1"/>
      <c r="B364" s="1"/>
      <c r="C364" s="1"/>
      <c r="D364" s="1"/>
      <c r="XFD364" s="1"/>
    </row>
    <row r="365" customFormat="false" ht="15" hidden="false" customHeight="false" outlineLevel="0" collapsed="false">
      <c r="A365" s="1"/>
      <c r="B365" s="1"/>
      <c r="C365" s="58"/>
      <c r="D365" s="27"/>
      <c r="XFD365" s="1"/>
    </row>
    <row r="366" customFormat="false" ht="17.35" hidden="false" customHeight="false" outlineLevel="0" collapsed="false">
      <c r="A366" s="29"/>
      <c r="B366" s="55" t="s">
        <v>1</v>
      </c>
      <c r="C366" s="25"/>
      <c r="D366" s="25"/>
      <c r="XFD366" s="1"/>
    </row>
    <row r="367" customFormat="false" ht="17.35" hidden="false" customHeight="false" outlineLevel="0" collapsed="false">
      <c r="A367" s="46"/>
      <c r="B367" s="1"/>
      <c r="C367" s="25"/>
      <c r="D367" s="25"/>
      <c r="XFD367" s="1"/>
    </row>
    <row r="368" customFormat="false" ht="15" hidden="false" customHeight="false" outlineLevel="0" collapsed="false">
      <c r="A368" s="29"/>
      <c r="B368" s="1"/>
      <c r="C368" s="25"/>
      <c r="D368" s="25"/>
      <c r="XFD368" s="1"/>
    </row>
    <row r="369" customFormat="false" ht="17.25" hidden="false" customHeight="false" outlineLevel="0" collapsed="false">
      <c r="A369" s="29"/>
      <c r="B369" s="5" t="s">
        <v>92</v>
      </c>
      <c r="C369" s="25"/>
      <c r="D369" s="25"/>
      <c r="XFD369" s="1"/>
    </row>
    <row r="370" customFormat="false" ht="15" hidden="false" customHeight="false" outlineLevel="0" collapsed="false">
      <c r="A370" s="29"/>
      <c r="B370" s="1"/>
      <c r="C370" s="38" t="s">
        <v>5</v>
      </c>
      <c r="D370" s="25"/>
      <c r="XFD370" s="1"/>
    </row>
    <row r="371" customFormat="false" ht="15" hidden="false" customHeight="false" outlineLevel="0" collapsed="false">
      <c r="A371" s="29"/>
      <c r="B371" s="1"/>
      <c r="C371" s="25"/>
      <c r="D371" s="25"/>
      <c r="XFD371" s="1"/>
    </row>
    <row r="372" customFormat="false" ht="27.75" hidden="false" customHeight="true" outlineLevel="0" collapsed="false">
      <c r="A372" s="7" t="s">
        <v>6</v>
      </c>
      <c r="B372" s="8" t="s">
        <v>7</v>
      </c>
      <c r="C372" s="59" t="s">
        <v>8</v>
      </c>
      <c r="D372" s="60" t="s">
        <v>9</v>
      </c>
      <c r="XFD372" s="1"/>
    </row>
    <row r="373" customFormat="false" ht="15" hidden="false" customHeight="false" outlineLevel="0" collapsed="false">
      <c r="A373" s="61" t="n">
        <v>1</v>
      </c>
      <c r="B373" s="62" t="s">
        <v>93</v>
      </c>
      <c r="C373" s="14" t="n">
        <v>416500</v>
      </c>
      <c r="D373" s="63" t="e">
        <f aca="false">#REF!-C373</f>
        <v>#REF!</v>
      </c>
      <c r="XFD373" s="1"/>
    </row>
    <row r="374" customFormat="false" ht="15" hidden="false" customHeight="false" outlineLevel="0" collapsed="false">
      <c r="A374" s="39" t="n">
        <v>2</v>
      </c>
      <c r="B374" s="16" t="s">
        <v>94</v>
      </c>
      <c r="C374" s="17" t="n">
        <f aca="false">416000+500</f>
        <v>416500</v>
      </c>
      <c r="D374" s="63" t="e">
        <f aca="false">#REF!-C374</f>
        <v>#REF!</v>
      </c>
      <c r="XFD374" s="1"/>
    </row>
    <row r="375" customFormat="false" ht="15" hidden="false" customHeight="false" outlineLevel="0" collapsed="false">
      <c r="A375" s="39" t="n">
        <v>3</v>
      </c>
      <c r="B375" s="44" t="s">
        <v>95</v>
      </c>
      <c r="C375" s="17" t="n">
        <v>416500</v>
      </c>
      <c r="D375" s="63" t="e">
        <f aca="false">#REF!-C375</f>
        <v>#REF!</v>
      </c>
      <c r="XFD375" s="1"/>
    </row>
    <row r="376" customFormat="false" ht="15" hidden="false" customHeight="false" outlineLevel="0" collapsed="false">
      <c r="A376" s="15" t="n">
        <v>4</v>
      </c>
      <c r="B376" s="16" t="s">
        <v>96</v>
      </c>
      <c r="C376" s="17" t="n">
        <v>416500</v>
      </c>
      <c r="D376" s="63" t="e">
        <f aca="false">#REF!-C376</f>
        <v>#REF!</v>
      </c>
      <c r="XFD376" s="1"/>
    </row>
    <row r="377" customFormat="false" ht="15" hidden="false" customHeight="false" outlineLevel="0" collapsed="false">
      <c r="A377" s="39" t="n">
        <v>5</v>
      </c>
      <c r="B377" s="16" t="s">
        <v>97</v>
      </c>
      <c r="C377" s="17" t="n">
        <v>416500</v>
      </c>
      <c r="D377" s="63" t="e">
        <f aca="false">#REF!-C377</f>
        <v>#REF!</v>
      </c>
      <c r="XFD377" s="1"/>
    </row>
    <row r="378" customFormat="false" ht="15" hidden="false" customHeight="false" outlineLevel="0" collapsed="false">
      <c r="A378" s="39" t="n">
        <v>6</v>
      </c>
      <c r="B378" s="16" t="s">
        <v>98</v>
      </c>
      <c r="C378" s="17" t="n">
        <v>416500</v>
      </c>
      <c r="D378" s="63" t="e">
        <f aca="false">#REF!-C378</f>
        <v>#REF!</v>
      </c>
      <c r="XFD378" s="1"/>
    </row>
    <row r="379" customFormat="false" ht="15" hidden="false" customHeight="false" outlineLevel="0" collapsed="false">
      <c r="A379" s="15" t="n">
        <v>7</v>
      </c>
      <c r="B379" s="16" t="s">
        <v>99</v>
      </c>
      <c r="C379" s="17" t="n">
        <v>233000</v>
      </c>
      <c r="D379" s="63" t="e">
        <f aca="false">#REF!-C379</f>
        <v>#REF!</v>
      </c>
      <c r="XFD379" s="1"/>
    </row>
    <row r="380" customFormat="false" ht="15" hidden="false" customHeight="false" outlineLevel="0" collapsed="false">
      <c r="A380" s="39" t="n">
        <v>8</v>
      </c>
      <c r="B380" s="16" t="s">
        <v>100</v>
      </c>
      <c r="C380" s="17" t="n">
        <v>416500</v>
      </c>
      <c r="D380" s="63" t="e">
        <f aca="false">#REF!-C380</f>
        <v>#REF!</v>
      </c>
      <c r="XFD380" s="1"/>
    </row>
    <row r="381" customFormat="false" ht="15" hidden="false" customHeight="false" outlineLevel="0" collapsed="false">
      <c r="A381" s="39" t="n">
        <v>9</v>
      </c>
      <c r="B381" s="16" t="s">
        <v>101</v>
      </c>
      <c r="C381" s="17"/>
      <c r="D381" s="63" t="e">
        <f aca="false">#REF!-C381</f>
        <v>#REF!</v>
      </c>
      <c r="XFD381" s="1"/>
    </row>
    <row r="382" customFormat="false" ht="15" hidden="false" customHeight="false" outlineLevel="0" collapsed="false">
      <c r="A382" s="15" t="n">
        <v>10</v>
      </c>
      <c r="B382" s="16" t="s">
        <v>102</v>
      </c>
      <c r="C382" s="17" t="n">
        <v>416500</v>
      </c>
      <c r="D382" s="63" t="e">
        <f aca="false">#REF!-C382</f>
        <v>#REF!</v>
      </c>
      <c r="XFD382" s="1"/>
    </row>
    <row r="383" customFormat="false" ht="15" hidden="false" customHeight="false" outlineLevel="0" collapsed="false">
      <c r="A383" s="39" t="n">
        <v>11</v>
      </c>
      <c r="B383" s="16" t="s">
        <v>103</v>
      </c>
      <c r="C383" s="17" t="n">
        <v>416500</v>
      </c>
      <c r="D383" s="63" t="e">
        <f aca="false">#REF!-C383</f>
        <v>#REF!</v>
      </c>
      <c r="XFD383" s="1"/>
    </row>
    <row r="384" customFormat="false" ht="15" hidden="false" customHeight="false" outlineLevel="0" collapsed="false">
      <c r="A384" s="39" t="n">
        <v>12</v>
      </c>
      <c r="B384" s="16" t="s">
        <v>104</v>
      </c>
      <c r="C384" s="17" t="n">
        <v>416500</v>
      </c>
      <c r="D384" s="63" t="e">
        <f aca="false">#REF!-C384</f>
        <v>#REF!</v>
      </c>
      <c r="XFD384" s="1"/>
    </row>
    <row r="385" customFormat="false" ht="15" hidden="false" customHeight="false" outlineLevel="0" collapsed="false">
      <c r="A385" s="15" t="n">
        <v>13</v>
      </c>
      <c r="B385" s="16" t="s">
        <v>105</v>
      </c>
      <c r="C385" s="17"/>
      <c r="D385" s="63" t="e">
        <f aca="false">#REF!-C385</f>
        <v>#REF!</v>
      </c>
      <c r="XFD385" s="1"/>
    </row>
    <row r="386" customFormat="false" ht="15" hidden="false" customHeight="false" outlineLevel="0" collapsed="false">
      <c r="A386" s="39" t="n">
        <v>14</v>
      </c>
      <c r="B386" s="16" t="s">
        <v>106</v>
      </c>
      <c r="C386" s="17" t="n">
        <f aca="false">216500+200000</f>
        <v>416500</v>
      </c>
      <c r="D386" s="63" t="e">
        <f aca="false">#REF!-C386</f>
        <v>#REF!</v>
      </c>
      <c r="XFD386" s="1"/>
    </row>
    <row r="387" customFormat="false" ht="15" hidden="false" customHeight="false" outlineLevel="0" collapsed="false">
      <c r="A387" s="39" t="n">
        <v>15</v>
      </c>
      <c r="B387" s="16" t="s">
        <v>107</v>
      </c>
      <c r="C387" s="17" t="n">
        <v>416500</v>
      </c>
      <c r="D387" s="63" t="e">
        <f aca="false">#REF!-C387</f>
        <v>#REF!</v>
      </c>
      <c r="XFD387" s="1"/>
    </row>
    <row r="388" customFormat="false" ht="15" hidden="false" customHeight="false" outlineLevel="0" collapsed="false">
      <c r="A388" s="15" t="n">
        <v>16</v>
      </c>
      <c r="B388" s="16" t="s">
        <v>108</v>
      </c>
      <c r="C388" s="17" t="n">
        <v>416500</v>
      </c>
      <c r="D388" s="63" t="e">
        <f aca="false">#REF!-C388</f>
        <v>#REF!</v>
      </c>
      <c r="XFD388" s="1"/>
    </row>
    <row r="389" customFormat="false" ht="15" hidden="false" customHeight="false" outlineLevel="0" collapsed="false">
      <c r="A389" s="39" t="n">
        <v>17</v>
      </c>
      <c r="B389" s="16" t="s">
        <v>109</v>
      </c>
      <c r="C389" s="17" t="n">
        <f aca="false">383500+33000</f>
        <v>416500</v>
      </c>
      <c r="D389" s="63" t="e">
        <f aca="false">#REF!-C389</f>
        <v>#REF!</v>
      </c>
      <c r="XFD389" s="1"/>
    </row>
    <row r="390" customFormat="false" ht="15" hidden="false" customHeight="false" outlineLevel="0" collapsed="false">
      <c r="A390" s="39" t="n">
        <v>18</v>
      </c>
      <c r="B390" s="16" t="s">
        <v>110</v>
      </c>
      <c r="C390" s="17" t="n">
        <v>416500</v>
      </c>
      <c r="D390" s="63" t="e">
        <f aca="false">#REF!-C390</f>
        <v>#REF!</v>
      </c>
      <c r="XFD390" s="1"/>
    </row>
    <row r="391" customFormat="false" ht="15" hidden="false" customHeight="false" outlineLevel="0" collapsed="false">
      <c r="A391" s="15" t="n">
        <v>19</v>
      </c>
      <c r="B391" s="16" t="s">
        <v>111</v>
      </c>
      <c r="C391" s="17" t="n">
        <v>416500</v>
      </c>
      <c r="D391" s="63" t="e">
        <f aca="false">#REF!-C391</f>
        <v>#REF!</v>
      </c>
      <c r="XFD391" s="1"/>
    </row>
    <row r="392" customFormat="false" ht="15" hidden="false" customHeight="false" outlineLevel="0" collapsed="false">
      <c r="A392" s="39" t="n">
        <v>20</v>
      </c>
      <c r="B392" s="16" t="s">
        <v>112</v>
      </c>
      <c r="C392" s="17" t="n">
        <v>417000</v>
      </c>
      <c r="D392" s="63" t="e">
        <f aca="false">#REF!-C392</f>
        <v>#REF!</v>
      </c>
      <c r="XFD392" s="1"/>
    </row>
    <row r="393" customFormat="false" ht="15" hidden="false" customHeight="false" outlineLevel="0" collapsed="false">
      <c r="A393" s="39" t="n">
        <v>21</v>
      </c>
      <c r="B393" s="16" t="s">
        <v>113</v>
      </c>
      <c r="C393" s="17" t="n">
        <v>416500</v>
      </c>
      <c r="D393" s="63" t="e">
        <f aca="false">#REF!-C393</f>
        <v>#REF!</v>
      </c>
      <c r="XFD393" s="1"/>
    </row>
    <row r="394" customFormat="false" ht="15" hidden="false" customHeight="false" outlineLevel="0" collapsed="false">
      <c r="A394" s="15" t="n">
        <v>22</v>
      </c>
      <c r="B394" s="16" t="s">
        <v>114</v>
      </c>
      <c r="C394" s="17" t="n">
        <f aca="false">183500+100000+116500+16500</f>
        <v>416500</v>
      </c>
      <c r="D394" s="63" t="e">
        <f aca="false">#REF!-C394</f>
        <v>#REF!</v>
      </c>
      <c r="XFD394" s="1"/>
    </row>
    <row r="395" customFormat="false" ht="15" hidden="false" customHeight="false" outlineLevel="0" collapsed="false">
      <c r="A395" s="39" t="n">
        <v>23</v>
      </c>
      <c r="B395" s="16" t="s">
        <v>115</v>
      </c>
      <c r="C395" s="17" t="n">
        <v>416500</v>
      </c>
      <c r="D395" s="63" t="e">
        <f aca="false">#REF!-C395</f>
        <v>#REF!</v>
      </c>
      <c r="XFD395" s="1"/>
    </row>
    <row r="396" customFormat="false" ht="15" hidden="false" customHeight="false" outlineLevel="0" collapsed="false">
      <c r="A396" s="39" t="n">
        <v>24</v>
      </c>
      <c r="B396" s="16" t="s">
        <v>116</v>
      </c>
      <c r="C396" s="17" t="n">
        <f aca="false">229000+87000+100000</f>
        <v>416000</v>
      </c>
      <c r="D396" s="63" t="e">
        <f aca="false">#REF!-C396</f>
        <v>#REF!</v>
      </c>
      <c r="XFD396" s="1"/>
    </row>
    <row r="397" customFormat="false" ht="15" hidden="false" customHeight="false" outlineLevel="0" collapsed="false">
      <c r="A397" s="15" t="n">
        <v>25</v>
      </c>
      <c r="B397" s="16" t="s">
        <v>117</v>
      </c>
      <c r="C397" s="17" t="n">
        <f aca="false">200000+200000</f>
        <v>400000</v>
      </c>
      <c r="D397" s="63" t="e">
        <f aca="false">#REF!-C397</f>
        <v>#REF!</v>
      </c>
      <c r="XFD397" s="1"/>
    </row>
    <row r="398" customFormat="false" ht="15" hidden="false" customHeight="false" outlineLevel="0" collapsed="false">
      <c r="A398" s="39" t="n">
        <v>26</v>
      </c>
      <c r="B398" s="16" t="s">
        <v>118</v>
      </c>
      <c r="C398" s="17" t="n">
        <f aca="false">100000+66500+125000+125000</f>
        <v>416500</v>
      </c>
      <c r="D398" s="63" t="e">
        <f aca="false">#REF!-C398</f>
        <v>#REF!</v>
      </c>
      <c r="XFD398" s="1"/>
    </row>
    <row r="399" customFormat="false" ht="15" hidden="false" customHeight="false" outlineLevel="0" collapsed="false">
      <c r="A399" s="39" t="n">
        <v>27</v>
      </c>
      <c r="B399" s="16" t="s">
        <v>119</v>
      </c>
      <c r="C399" s="17" t="n">
        <v>416500</v>
      </c>
      <c r="D399" s="63" t="e">
        <f aca="false">#REF!-C399</f>
        <v>#REF!</v>
      </c>
      <c r="XFD399" s="1"/>
    </row>
    <row r="400" customFormat="false" ht="15" hidden="false" customHeight="false" outlineLevel="0" collapsed="false">
      <c r="A400" s="15" t="n">
        <v>28</v>
      </c>
      <c r="B400" s="16" t="s">
        <v>120</v>
      </c>
      <c r="C400" s="17" t="n">
        <v>416500</v>
      </c>
      <c r="D400" s="63" t="e">
        <f aca="false">#REF!-C400</f>
        <v>#REF!</v>
      </c>
      <c r="XFD400" s="1"/>
    </row>
    <row r="401" customFormat="false" ht="15" hidden="false" customHeight="false" outlineLevel="0" collapsed="false">
      <c r="A401" s="39" t="n">
        <v>29</v>
      </c>
      <c r="B401" s="16" t="s">
        <v>121</v>
      </c>
      <c r="C401" s="17" t="n">
        <v>416500</v>
      </c>
      <c r="D401" s="63" t="e">
        <f aca="false">#REF!-C401</f>
        <v>#REF!</v>
      </c>
      <c r="XFD401" s="1"/>
    </row>
    <row r="402" customFormat="false" ht="15" hidden="false" customHeight="false" outlineLevel="0" collapsed="false">
      <c r="A402" s="39" t="n">
        <v>30</v>
      </c>
      <c r="B402" s="16" t="s">
        <v>122</v>
      </c>
      <c r="C402" s="17" t="n">
        <f aca="false">200000+216500</f>
        <v>416500</v>
      </c>
      <c r="D402" s="63" t="e">
        <f aca="false">#REF!-C402</f>
        <v>#REF!</v>
      </c>
      <c r="XFD402" s="1"/>
    </row>
    <row r="403" customFormat="false" ht="15" hidden="false" customHeight="false" outlineLevel="0" collapsed="false">
      <c r="A403" s="15" t="n">
        <v>31</v>
      </c>
      <c r="B403" s="16" t="s">
        <v>123</v>
      </c>
      <c r="C403" s="17" t="n">
        <v>416500</v>
      </c>
      <c r="D403" s="63" t="e">
        <f aca="false">#REF!-C403</f>
        <v>#REF!</v>
      </c>
      <c r="XFD403" s="1"/>
    </row>
    <row r="404" customFormat="false" ht="15" hidden="false" customHeight="false" outlineLevel="0" collapsed="false">
      <c r="A404" s="39" t="n">
        <v>32</v>
      </c>
      <c r="B404" s="16" t="s">
        <v>124</v>
      </c>
      <c r="C404" s="17" t="n">
        <v>416500</v>
      </c>
      <c r="D404" s="63" t="e">
        <f aca="false">#REF!-C404</f>
        <v>#REF!</v>
      </c>
      <c r="XFD404" s="1"/>
    </row>
    <row r="405" customFormat="false" ht="15" hidden="false" customHeight="false" outlineLevel="0" collapsed="false">
      <c r="A405" s="39" t="n">
        <v>33</v>
      </c>
      <c r="B405" s="16" t="s">
        <v>125</v>
      </c>
      <c r="C405" s="17" t="n">
        <v>416500</v>
      </c>
      <c r="D405" s="63" t="e">
        <f aca="false">#REF!-C405</f>
        <v>#REF!</v>
      </c>
      <c r="XFD405" s="1"/>
    </row>
    <row r="406" customFormat="false" ht="15" hidden="false" customHeight="false" outlineLevel="0" collapsed="false">
      <c r="A406" s="15" t="n">
        <v>34</v>
      </c>
      <c r="B406" s="16" t="s">
        <v>126</v>
      </c>
      <c r="C406" s="17" t="n">
        <v>416500</v>
      </c>
      <c r="D406" s="63" t="e">
        <f aca="false">#REF!-C406</f>
        <v>#REF!</v>
      </c>
      <c r="XFD406" s="1"/>
    </row>
    <row r="407" customFormat="false" ht="15" hidden="false" customHeight="false" outlineLevel="0" collapsed="false">
      <c r="A407" s="64" t="n">
        <v>35</v>
      </c>
      <c r="B407" s="19" t="s">
        <v>127</v>
      </c>
      <c r="C407" s="20" t="n">
        <f aca="false">233500+183000</f>
        <v>416500</v>
      </c>
      <c r="D407" s="63" t="e">
        <f aca="false">#REF!-C407</f>
        <v>#REF!</v>
      </c>
      <c r="XFD407" s="1"/>
    </row>
    <row r="408" customFormat="false" ht="17.35" hidden="false" customHeight="false" outlineLevel="0" collapsed="false">
      <c r="A408" s="65"/>
      <c r="B408" s="66" t="s">
        <v>22</v>
      </c>
      <c r="C408" s="67" t="n">
        <v>10858500</v>
      </c>
      <c r="D408" s="68" t="n">
        <v>3719000</v>
      </c>
      <c r="XFD408" s="1"/>
    </row>
    <row r="409" customFormat="false" ht="17.35" hidden="false" customHeight="false" outlineLevel="0" collapsed="false">
      <c r="A409" s="1"/>
      <c r="B409" s="26"/>
      <c r="C409" s="27"/>
      <c r="D409" s="28"/>
      <c r="XFD409" s="1"/>
    </row>
    <row r="410" customFormat="false" ht="15" hidden="false" customHeight="false" outlineLevel="0" collapsed="false">
      <c r="A410" s="1"/>
      <c r="B410" s="1"/>
      <c r="C410" s="58"/>
      <c r="D410" s="27"/>
      <c r="XFD410" s="1"/>
    </row>
    <row r="411" customFormat="false" ht="15" hidden="false" customHeight="false" outlineLevel="0" collapsed="false">
      <c r="A411" s="1"/>
      <c r="B411" s="1"/>
      <c r="C411" s="1"/>
      <c r="D411" s="1"/>
      <c r="XFD411" s="1"/>
    </row>
    <row r="412" customFormat="false" ht="15" hidden="false" customHeight="false" outlineLevel="0" collapsed="false">
      <c r="A412" s="1"/>
      <c r="B412" s="1"/>
      <c r="C412" s="1"/>
      <c r="D412" s="1"/>
      <c r="XFD412" s="1"/>
    </row>
    <row r="413" customFormat="false" ht="15" hidden="false" customHeight="false" outlineLevel="0" collapsed="false">
      <c r="A413" s="1"/>
      <c r="B413" s="1"/>
      <c r="C413" s="1"/>
      <c r="D413" s="1"/>
      <c r="XFD413" s="1"/>
    </row>
    <row r="414" customFormat="false" ht="15" hidden="false" customHeight="false" outlineLevel="0" collapsed="false">
      <c r="A414" s="1"/>
      <c r="B414" s="1"/>
      <c r="C414" s="1"/>
      <c r="D414" s="1"/>
      <c r="XFD414" s="1"/>
    </row>
    <row r="415" customFormat="false" ht="15" hidden="false" customHeight="false" outlineLevel="0" collapsed="false">
      <c r="A415" s="1"/>
      <c r="B415" s="1"/>
      <c r="C415" s="1"/>
      <c r="D415" s="1"/>
      <c r="XFD415" s="1"/>
    </row>
    <row r="416" customFormat="false" ht="15" hidden="false" customHeight="false" outlineLevel="0" collapsed="false">
      <c r="A416" s="1"/>
      <c r="B416" s="1"/>
      <c r="C416" s="1"/>
      <c r="D416" s="1"/>
      <c r="XFD416" s="1"/>
    </row>
    <row r="417" customFormat="false" ht="15" hidden="false" customHeight="false" outlineLevel="0" collapsed="false">
      <c r="A417" s="1"/>
      <c r="B417" s="1"/>
      <c r="C417" s="1"/>
      <c r="D417" s="1"/>
      <c r="XFD417" s="1"/>
    </row>
    <row r="418" customFormat="false" ht="15" hidden="false" customHeight="false" outlineLevel="0" collapsed="false">
      <c r="A418" s="1"/>
      <c r="B418" s="1"/>
      <c r="C418" s="1"/>
      <c r="D418" s="1"/>
      <c r="XFD418" s="1"/>
    </row>
    <row r="419" customFormat="false" ht="15" hidden="false" customHeight="false" outlineLevel="0" collapsed="false">
      <c r="A419" s="1"/>
      <c r="B419" s="1"/>
      <c r="C419" s="1"/>
      <c r="D419" s="1"/>
      <c r="XFD419" s="1"/>
    </row>
    <row r="420" customFormat="false" ht="15" hidden="false" customHeight="false" outlineLevel="0" collapsed="false">
      <c r="A420" s="1"/>
      <c r="B420" s="1"/>
      <c r="C420" s="1"/>
      <c r="D420" s="1"/>
      <c r="XFD420" s="1"/>
    </row>
    <row r="421" customFormat="false" ht="15" hidden="false" customHeight="false" outlineLevel="0" collapsed="false">
      <c r="A421" s="1"/>
      <c r="B421" s="1"/>
      <c r="C421" s="1"/>
      <c r="D421" s="1"/>
      <c r="XFD421" s="1"/>
    </row>
    <row r="422" customFormat="false" ht="15" hidden="false" customHeight="false" outlineLevel="0" collapsed="false">
      <c r="A422" s="1"/>
      <c r="B422" s="1"/>
      <c r="C422" s="1"/>
      <c r="D422" s="1"/>
      <c r="XFD422" s="1"/>
    </row>
    <row r="423" customFormat="false" ht="15" hidden="false" customHeight="false" outlineLevel="0" collapsed="false">
      <c r="A423" s="1"/>
      <c r="B423" s="1"/>
      <c r="C423" s="1"/>
      <c r="D423" s="1"/>
      <c r="XFD423" s="1"/>
    </row>
    <row r="424" customFormat="false" ht="15" hidden="false" customHeight="false" outlineLevel="0" collapsed="false">
      <c r="A424" s="1"/>
      <c r="B424" s="1"/>
      <c r="C424" s="1"/>
      <c r="D424" s="1"/>
      <c r="XFD424" s="1"/>
    </row>
    <row r="425" customFormat="false" ht="15" hidden="false" customHeight="false" outlineLevel="0" collapsed="false">
      <c r="A425" s="1"/>
      <c r="B425" s="1"/>
      <c r="C425" s="1"/>
      <c r="D425" s="1"/>
      <c r="XFD425" s="1"/>
    </row>
    <row r="426" customFormat="false" ht="15" hidden="false" customHeight="false" outlineLevel="0" collapsed="false">
      <c r="A426" s="1"/>
      <c r="B426" s="1"/>
      <c r="C426" s="1"/>
      <c r="D426" s="1"/>
      <c r="XFD426" s="1"/>
    </row>
    <row r="427" customFormat="false" ht="15" hidden="false" customHeight="false" outlineLevel="0" collapsed="false">
      <c r="A427" s="1"/>
      <c r="B427" s="1"/>
      <c r="C427" s="1"/>
      <c r="D427" s="1"/>
      <c r="XFD427" s="1"/>
    </row>
    <row r="428" customFormat="false" ht="15" hidden="false" customHeight="false" outlineLevel="0" collapsed="false">
      <c r="A428" s="1"/>
      <c r="B428" s="1"/>
      <c r="C428" s="1"/>
      <c r="D428" s="1"/>
      <c r="XFD428" s="1"/>
    </row>
    <row r="429" customFormat="false" ht="15" hidden="false" customHeight="false" outlineLevel="0" collapsed="false">
      <c r="A429" s="1"/>
      <c r="B429" s="1"/>
      <c r="C429" s="1"/>
      <c r="D429" s="1"/>
      <c r="XFD429" s="1"/>
    </row>
    <row r="430" customFormat="false" ht="15" hidden="false" customHeight="false" outlineLevel="0" collapsed="false">
      <c r="A430" s="1"/>
      <c r="B430" s="1"/>
      <c r="C430" s="1"/>
      <c r="D430" s="1"/>
      <c r="XFD430" s="1"/>
    </row>
    <row r="431" customFormat="false" ht="15" hidden="false" customHeight="false" outlineLevel="0" collapsed="false">
      <c r="A431" s="1"/>
      <c r="B431" s="1"/>
      <c r="C431" s="1"/>
      <c r="D431" s="1"/>
      <c r="XFD431" s="1"/>
    </row>
    <row r="432" customFormat="false" ht="15" hidden="false" customHeight="false" outlineLevel="0" collapsed="false">
      <c r="A432" s="1"/>
      <c r="B432" s="1"/>
      <c r="C432" s="1"/>
      <c r="D432" s="1"/>
      <c r="XFD432" s="1"/>
    </row>
    <row r="433" customFormat="false" ht="15" hidden="false" customHeight="false" outlineLevel="0" collapsed="false">
      <c r="A433" s="1"/>
      <c r="B433" s="1"/>
      <c r="C433" s="1"/>
      <c r="D433" s="1"/>
      <c r="XFD433" s="1"/>
    </row>
    <row r="434" customFormat="false" ht="15" hidden="false" customHeight="false" outlineLevel="0" collapsed="false">
      <c r="A434" s="1"/>
      <c r="B434" s="1"/>
      <c r="C434" s="1"/>
      <c r="D434" s="1"/>
      <c r="XFD434" s="1"/>
    </row>
    <row r="435" customFormat="false" ht="15" hidden="false" customHeight="false" outlineLevel="0" collapsed="false">
      <c r="A435" s="1"/>
      <c r="B435" s="1"/>
      <c r="C435" s="1"/>
      <c r="D435" s="1"/>
      <c r="XFD435" s="1"/>
    </row>
    <row r="436" customFormat="false" ht="15" hidden="false" customHeight="false" outlineLevel="0" collapsed="false">
      <c r="A436" s="1"/>
      <c r="B436" s="1"/>
      <c r="C436" s="1"/>
      <c r="D436" s="1"/>
      <c r="XFD436" s="1"/>
    </row>
    <row r="437" customFormat="false" ht="15" hidden="false" customHeight="false" outlineLevel="0" collapsed="false">
      <c r="A437" s="1"/>
      <c r="B437" s="1"/>
      <c r="C437" s="1"/>
      <c r="D437" s="1"/>
      <c r="XFD437" s="1"/>
    </row>
    <row r="438" customFormat="false" ht="15" hidden="false" customHeight="false" outlineLevel="0" collapsed="false">
      <c r="A438" s="1"/>
      <c r="B438" s="1"/>
      <c r="C438" s="1"/>
      <c r="D438" s="1"/>
      <c r="XFD438" s="1"/>
    </row>
    <row r="439" customFormat="false" ht="15" hidden="false" customHeight="false" outlineLevel="0" collapsed="false">
      <c r="A439" s="1"/>
      <c r="B439" s="1"/>
      <c r="C439" s="1"/>
      <c r="D439" s="1"/>
      <c r="XFD439" s="1"/>
    </row>
    <row r="440" customFormat="false" ht="15" hidden="false" customHeight="false" outlineLevel="0" collapsed="false">
      <c r="A440" s="1"/>
      <c r="B440" s="1"/>
      <c r="C440" s="1"/>
      <c r="D440" s="1"/>
      <c r="XFD440" s="1"/>
    </row>
    <row r="441" customFormat="false" ht="15" hidden="false" customHeight="false" outlineLevel="0" collapsed="false">
      <c r="A441" s="1"/>
      <c r="B441" s="1"/>
      <c r="C441" s="1"/>
      <c r="D441" s="1"/>
      <c r="XFD441" s="1"/>
    </row>
    <row r="442" customFormat="false" ht="15" hidden="false" customHeight="false" outlineLevel="0" collapsed="false">
      <c r="A442" s="1"/>
      <c r="B442" s="1"/>
      <c r="C442" s="1"/>
      <c r="D442" s="1"/>
      <c r="XFD442" s="1"/>
    </row>
    <row r="443" customFormat="false" ht="15" hidden="false" customHeight="false" outlineLevel="0" collapsed="false">
      <c r="A443" s="1"/>
      <c r="B443" s="1"/>
      <c r="C443" s="1"/>
      <c r="D443" s="1"/>
      <c r="XFD443" s="1"/>
    </row>
    <row r="444" customFormat="false" ht="15" hidden="false" customHeight="false" outlineLevel="0" collapsed="false">
      <c r="A444" s="1"/>
      <c r="B444" s="1"/>
      <c r="C444" s="1"/>
      <c r="D444" s="1"/>
      <c r="XFD444" s="1"/>
    </row>
    <row r="445" customFormat="false" ht="15" hidden="false" customHeight="false" outlineLevel="0" collapsed="false">
      <c r="A445" s="1"/>
      <c r="B445" s="1"/>
      <c r="C445" s="1"/>
      <c r="D445" s="1"/>
      <c r="XFD445" s="1"/>
    </row>
    <row r="446" customFormat="false" ht="15" hidden="false" customHeight="false" outlineLevel="0" collapsed="false">
      <c r="A446" s="1"/>
      <c r="B446" s="1"/>
      <c r="C446" s="1"/>
      <c r="D446" s="1"/>
      <c r="XFD446" s="1"/>
    </row>
    <row r="447" customFormat="false" ht="15" hidden="false" customHeight="false" outlineLevel="0" collapsed="false">
      <c r="A447" s="1"/>
      <c r="B447" s="1"/>
      <c r="C447" s="1"/>
      <c r="D447" s="1"/>
      <c r="XFD447" s="1"/>
    </row>
    <row r="448" customFormat="false" ht="15" hidden="false" customHeight="false" outlineLevel="0" collapsed="false">
      <c r="A448" s="1"/>
      <c r="B448" s="1"/>
      <c r="C448" s="1"/>
      <c r="D448" s="1"/>
      <c r="XFD448" s="1"/>
    </row>
    <row r="449" customFormat="false" ht="15" hidden="false" customHeight="false" outlineLevel="0" collapsed="false">
      <c r="A449" s="1"/>
      <c r="B449" s="1"/>
      <c r="C449" s="1"/>
      <c r="D449" s="1"/>
      <c r="XFD449" s="1"/>
    </row>
    <row r="450" customFormat="false" ht="15" hidden="false" customHeight="false" outlineLevel="0" collapsed="false">
      <c r="A450" s="1"/>
      <c r="B450" s="1"/>
      <c r="C450" s="1"/>
      <c r="D450" s="1"/>
      <c r="XFD450" s="1"/>
    </row>
    <row r="451" customFormat="false" ht="15" hidden="false" customHeight="false" outlineLevel="0" collapsed="false">
      <c r="A451" s="1"/>
      <c r="B451" s="1"/>
      <c r="C451" s="1"/>
      <c r="D451" s="1"/>
      <c r="XFD451" s="1"/>
    </row>
    <row r="452" customFormat="false" ht="15" hidden="false" customHeight="false" outlineLevel="0" collapsed="false">
      <c r="A452" s="1"/>
      <c r="B452" s="1"/>
      <c r="C452" s="1"/>
      <c r="D452" s="1"/>
      <c r="XFD452" s="1"/>
    </row>
    <row r="453" customFormat="false" ht="15" hidden="false" customHeight="false" outlineLevel="0" collapsed="false">
      <c r="A453" s="1"/>
      <c r="B453" s="1"/>
      <c r="C453" s="1"/>
      <c r="D453" s="1"/>
      <c r="XFD453" s="1"/>
    </row>
    <row r="454" customFormat="false" ht="15" hidden="false" customHeight="false" outlineLevel="0" collapsed="false">
      <c r="A454" s="1"/>
      <c r="B454" s="1"/>
      <c r="C454" s="1"/>
      <c r="D454" s="1"/>
      <c r="XFD454" s="1"/>
    </row>
    <row r="455" customFormat="false" ht="15" hidden="false" customHeight="false" outlineLevel="0" collapsed="false">
      <c r="A455" s="1"/>
      <c r="B455" s="1"/>
      <c r="C455" s="1"/>
      <c r="D455" s="1"/>
      <c r="XFD455" s="1"/>
    </row>
    <row r="456" customFormat="false" ht="15" hidden="false" customHeight="false" outlineLevel="0" collapsed="false">
      <c r="A456" s="1"/>
      <c r="B456" s="1"/>
      <c r="C456" s="1"/>
      <c r="D456" s="1"/>
      <c r="XFD456" s="1"/>
    </row>
    <row r="457" customFormat="false" ht="21.75" hidden="false" customHeight="true" outlineLevel="0" collapsed="false">
      <c r="A457" s="1"/>
      <c r="B457" s="1"/>
      <c r="C457" s="1"/>
      <c r="D457" s="1"/>
      <c r="XFD457" s="1"/>
    </row>
    <row r="458" customFormat="false" ht="15" hidden="false" customHeight="false" outlineLevel="0" collapsed="false">
      <c r="A458" s="1"/>
      <c r="B458" s="1"/>
      <c r="C458" s="1"/>
      <c r="D458" s="1"/>
      <c r="XFD458" s="1"/>
    </row>
    <row r="459" customFormat="false" ht="15" hidden="false" customHeight="false" outlineLevel="0" collapsed="false">
      <c r="A459" s="1"/>
      <c r="B459" s="1"/>
      <c r="C459" s="1"/>
      <c r="D459" s="1"/>
      <c r="XFD459" s="1"/>
    </row>
    <row r="460" customFormat="false" ht="15" hidden="false" customHeight="false" outlineLevel="0" collapsed="false">
      <c r="A460" s="1"/>
      <c r="B460" s="1"/>
      <c r="C460" s="1"/>
      <c r="D460" s="1"/>
      <c r="XFD460" s="1"/>
    </row>
    <row r="461" customFormat="false" ht="15" hidden="false" customHeight="false" outlineLevel="0" collapsed="false">
      <c r="A461" s="1"/>
      <c r="B461" s="1"/>
      <c r="C461" s="1"/>
      <c r="D461" s="1"/>
      <c r="XFD461" s="1"/>
    </row>
    <row r="462" customFormat="false" ht="15" hidden="false" customHeight="false" outlineLevel="0" collapsed="false">
      <c r="A462" s="1"/>
      <c r="B462" s="1"/>
      <c r="C462" s="1"/>
      <c r="D462" s="1"/>
      <c r="XFD462" s="1"/>
    </row>
    <row r="463" customFormat="false" ht="15" hidden="false" customHeight="false" outlineLevel="0" collapsed="false">
      <c r="A463" s="1"/>
      <c r="B463" s="1"/>
      <c r="C463" s="1"/>
      <c r="D463" s="1"/>
      <c r="XFD463" s="1"/>
    </row>
    <row r="464" customFormat="false" ht="15" hidden="false" customHeight="false" outlineLevel="0" collapsed="false">
      <c r="A464" s="1"/>
      <c r="B464" s="1"/>
      <c r="C464" s="1"/>
      <c r="D464" s="1"/>
      <c r="XFD464" s="1"/>
    </row>
    <row r="465" customFormat="false" ht="15" hidden="false" customHeight="false" outlineLevel="0" collapsed="false">
      <c r="A465" s="1"/>
      <c r="B465" s="1"/>
      <c r="C465" s="1"/>
      <c r="D465" s="1"/>
      <c r="XFD465" s="1"/>
    </row>
    <row r="466" customFormat="false" ht="15" hidden="false" customHeight="false" outlineLevel="0" collapsed="false">
      <c r="A466" s="1"/>
      <c r="B466" s="1"/>
      <c r="C466" s="1"/>
      <c r="D466" s="1"/>
      <c r="XFD466" s="1"/>
    </row>
    <row r="467" customFormat="false" ht="15" hidden="false" customHeight="false" outlineLevel="0" collapsed="false">
      <c r="A467" s="1"/>
      <c r="B467" s="1"/>
      <c r="C467" s="1"/>
      <c r="D467" s="1"/>
      <c r="XFD467" s="1"/>
    </row>
    <row r="468" customFormat="false" ht="15" hidden="false" customHeight="false" outlineLevel="0" collapsed="false">
      <c r="A468" s="1"/>
      <c r="B468" s="1"/>
      <c r="C468" s="1"/>
      <c r="D468" s="1"/>
      <c r="XFD468" s="1"/>
    </row>
    <row r="469" customFormat="false" ht="15" hidden="false" customHeight="false" outlineLevel="0" collapsed="false">
      <c r="A469" s="1"/>
      <c r="B469" s="1"/>
      <c r="C469" s="1"/>
      <c r="D469" s="1"/>
      <c r="XFD469" s="1"/>
    </row>
    <row r="470" customFormat="false" ht="15" hidden="false" customHeight="false" outlineLevel="0" collapsed="false">
      <c r="A470" s="1"/>
      <c r="B470" s="1"/>
      <c r="C470" s="1"/>
      <c r="D470" s="1"/>
      <c r="XFD470" s="1"/>
    </row>
    <row r="471" customFormat="false" ht="15" hidden="false" customHeight="false" outlineLevel="0" collapsed="false">
      <c r="A471" s="1"/>
      <c r="B471" s="1"/>
      <c r="C471" s="1"/>
      <c r="D471" s="1"/>
      <c r="XFD471" s="1"/>
    </row>
    <row r="472" customFormat="false" ht="15" hidden="false" customHeight="false" outlineLevel="0" collapsed="false">
      <c r="A472" s="1"/>
      <c r="B472" s="1"/>
      <c r="C472" s="1"/>
      <c r="D472" s="1"/>
      <c r="XFD472" s="1"/>
    </row>
    <row r="473" customFormat="false" ht="15" hidden="false" customHeight="false" outlineLevel="0" collapsed="false">
      <c r="A473" s="1"/>
      <c r="B473" s="1"/>
      <c r="C473" s="1"/>
      <c r="D473" s="1"/>
      <c r="XFD473" s="1"/>
    </row>
    <row r="474" customFormat="false" ht="15" hidden="false" customHeight="false" outlineLevel="0" collapsed="false">
      <c r="A474" s="1"/>
      <c r="B474" s="1"/>
      <c r="C474" s="1"/>
      <c r="D474" s="1"/>
      <c r="XFD474" s="1"/>
    </row>
    <row r="475" customFormat="false" ht="15" hidden="false" customHeight="false" outlineLevel="0" collapsed="false">
      <c r="A475" s="1"/>
      <c r="B475" s="1"/>
      <c r="C475" s="1"/>
      <c r="D475" s="1"/>
      <c r="XFD475" s="1"/>
    </row>
    <row r="476" customFormat="false" ht="15" hidden="false" customHeight="false" outlineLevel="0" collapsed="false">
      <c r="A476" s="1"/>
      <c r="B476" s="1"/>
      <c r="C476" s="1"/>
      <c r="D476" s="1"/>
      <c r="XFD476" s="1"/>
    </row>
    <row r="477" customFormat="false" ht="15" hidden="false" customHeight="false" outlineLevel="0" collapsed="false">
      <c r="A477" s="1"/>
      <c r="B477" s="1"/>
      <c r="C477" s="1"/>
      <c r="D477" s="1"/>
      <c r="XFD477" s="1"/>
    </row>
    <row r="478" customFormat="false" ht="15" hidden="false" customHeight="false" outlineLevel="0" collapsed="false">
      <c r="A478" s="1"/>
      <c r="B478" s="1"/>
      <c r="C478" s="1"/>
      <c r="D478" s="1"/>
      <c r="XFD478" s="1"/>
    </row>
    <row r="479" customFormat="false" ht="15" hidden="false" customHeight="false" outlineLevel="0" collapsed="false">
      <c r="A479" s="1"/>
      <c r="B479" s="1"/>
      <c r="C479" s="1"/>
      <c r="D479" s="1"/>
      <c r="XFD479" s="1"/>
    </row>
    <row r="480" customFormat="false" ht="15" hidden="false" customHeight="false" outlineLevel="0" collapsed="false">
      <c r="A480" s="1"/>
      <c r="B480" s="1"/>
      <c r="C480" s="1"/>
      <c r="D480" s="1"/>
      <c r="XFD480" s="1"/>
    </row>
    <row r="481" customFormat="false" ht="15" hidden="false" customHeight="false" outlineLevel="0" collapsed="false">
      <c r="A481" s="1"/>
      <c r="B481" s="1"/>
      <c r="C481" s="1"/>
      <c r="D481" s="1"/>
      <c r="XFD481" s="1"/>
    </row>
    <row r="482" customFormat="false" ht="15" hidden="false" customHeight="false" outlineLevel="0" collapsed="false">
      <c r="A482" s="1"/>
      <c r="B482" s="1"/>
      <c r="C482" s="1"/>
      <c r="D482" s="1"/>
      <c r="XFD482" s="1"/>
    </row>
    <row r="483" customFormat="false" ht="15" hidden="false" customHeight="false" outlineLevel="0" collapsed="false">
      <c r="A483" s="1"/>
      <c r="B483" s="1"/>
      <c r="C483" s="1"/>
      <c r="D483" s="1"/>
      <c r="XFD483" s="1"/>
    </row>
    <row r="484" customFormat="false" ht="15" hidden="false" customHeight="false" outlineLevel="0" collapsed="false">
      <c r="A484" s="1"/>
      <c r="B484" s="1"/>
      <c r="C484" s="1"/>
      <c r="D484" s="1"/>
      <c r="XFD484" s="1"/>
    </row>
    <row r="485" customFormat="false" ht="15" hidden="false" customHeight="false" outlineLevel="0" collapsed="false">
      <c r="A485" s="1"/>
      <c r="B485" s="1"/>
      <c r="C485" s="1"/>
      <c r="D485" s="1"/>
      <c r="XFD485" s="1"/>
    </row>
    <row r="486" customFormat="false" ht="15" hidden="false" customHeight="false" outlineLevel="0" collapsed="false">
      <c r="A486" s="1"/>
      <c r="B486" s="1"/>
      <c r="C486" s="1"/>
      <c r="D486" s="1"/>
      <c r="XFD486" s="1"/>
    </row>
    <row r="487" customFormat="false" ht="15" hidden="false" customHeight="false" outlineLevel="0" collapsed="false">
      <c r="A487" s="1"/>
      <c r="B487" s="1"/>
      <c r="C487" s="1"/>
      <c r="D487" s="1"/>
      <c r="XFD487" s="1"/>
    </row>
    <row r="488" customFormat="false" ht="15" hidden="false" customHeight="false" outlineLevel="0" collapsed="false">
      <c r="A488" s="1"/>
      <c r="B488" s="1"/>
      <c r="C488" s="1"/>
      <c r="D488" s="1"/>
      <c r="XFD488" s="1"/>
    </row>
    <row r="489" customFormat="false" ht="15" hidden="false" customHeight="false" outlineLevel="0" collapsed="false">
      <c r="A489" s="1"/>
      <c r="B489" s="1"/>
      <c r="C489" s="1"/>
      <c r="D489" s="1"/>
      <c r="XFD489" s="1"/>
    </row>
    <row r="490" customFormat="false" ht="15" hidden="false" customHeight="false" outlineLevel="0" collapsed="false">
      <c r="A490" s="1"/>
      <c r="B490" s="1"/>
      <c r="C490" s="1"/>
      <c r="D490" s="1"/>
      <c r="XFD490" s="1"/>
    </row>
    <row r="491" customFormat="false" ht="15" hidden="false" customHeight="false" outlineLevel="0" collapsed="false">
      <c r="A491" s="1"/>
      <c r="B491" s="1"/>
      <c r="C491" s="1"/>
      <c r="D491" s="1"/>
      <c r="XFD491" s="1"/>
    </row>
    <row r="492" customFormat="false" ht="15" hidden="false" customHeight="false" outlineLevel="0" collapsed="false">
      <c r="A492" s="1"/>
      <c r="B492" s="1"/>
      <c r="C492" s="1"/>
      <c r="D492" s="1"/>
      <c r="XFD492" s="1"/>
    </row>
    <row r="493" customFormat="false" ht="15" hidden="false" customHeight="false" outlineLevel="0" collapsed="false">
      <c r="A493" s="1"/>
      <c r="B493" s="1"/>
      <c r="C493" s="1"/>
      <c r="D493" s="1"/>
      <c r="XFD493" s="1"/>
    </row>
    <row r="494" customFormat="false" ht="15" hidden="false" customHeight="false" outlineLevel="0" collapsed="false">
      <c r="A494" s="1"/>
      <c r="B494" s="1"/>
      <c r="C494" s="1"/>
      <c r="D494" s="1"/>
      <c r="XFD494" s="1"/>
    </row>
    <row r="495" customFormat="false" ht="15" hidden="false" customHeight="false" outlineLevel="0" collapsed="false">
      <c r="A495" s="1"/>
      <c r="B495" s="1"/>
      <c r="C495" s="1"/>
      <c r="D495" s="1"/>
      <c r="XFD495" s="1"/>
    </row>
    <row r="496" customFormat="false" ht="15" hidden="false" customHeight="false" outlineLevel="0" collapsed="false">
      <c r="A496" s="1"/>
      <c r="B496" s="1"/>
      <c r="C496" s="1"/>
      <c r="D496" s="1"/>
      <c r="XFD496" s="1"/>
    </row>
    <row r="497" customFormat="false" ht="15" hidden="false" customHeight="false" outlineLevel="0" collapsed="false">
      <c r="A497" s="1"/>
      <c r="B497" s="1"/>
      <c r="C497" s="1"/>
      <c r="D497" s="1"/>
      <c r="XFD497" s="1"/>
    </row>
    <row r="498" customFormat="false" ht="15" hidden="false" customHeight="false" outlineLevel="0" collapsed="false">
      <c r="A498" s="1"/>
      <c r="B498" s="1"/>
      <c r="C498" s="1"/>
      <c r="D498" s="1"/>
      <c r="XFD498" s="1"/>
    </row>
    <row r="499" customFormat="false" ht="15" hidden="false" customHeight="false" outlineLevel="0" collapsed="false">
      <c r="A499" s="1"/>
      <c r="B499" s="1"/>
      <c r="C499" s="1"/>
      <c r="D499" s="1"/>
      <c r="XFD499" s="1"/>
    </row>
    <row r="500" customFormat="false" ht="15" hidden="false" customHeight="false" outlineLevel="0" collapsed="false">
      <c r="A500" s="1"/>
      <c r="B500" s="1"/>
      <c r="C500" s="1"/>
      <c r="D500" s="1"/>
      <c r="XFD500" s="1"/>
    </row>
    <row r="501" customFormat="false" ht="15" hidden="false" customHeight="false" outlineLevel="0" collapsed="false">
      <c r="A501" s="1"/>
      <c r="B501" s="1"/>
      <c r="C501" s="1"/>
      <c r="D501" s="1"/>
      <c r="XFD501" s="1"/>
    </row>
    <row r="502" customFormat="false" ht="15" hidden="false" customHeight="false" outlineLevel="0" collapsed="false">
      <c r="A502" s="1"/>
      <c r="B502" s="1"/>
      <c r="C502" s="1"/>
      <c r="D502" s="1"/>
      <c r="XFD502" s="1"/>
    </row>
    <row r="503" customFormat="false" ht="15" hidden="false" customHeight="false" outlineLevel="0" collapsed="false">
      <c r="A503" s="1"/>
      <c r="B503" s="1"/>
      <c r="C503" s="1"/>
      <c r="D503" s="1"/>
      <c r="XFD503" s="1"/>
    </row>
    <row r="504" customFormat="false" ht="15" hidden="false" customHeight="false" outlineLevel="0" collapsed="false">
      <c r="A504" s="1"/>
      <c r="B504" s="1"/>
      <c r="C504" s="1"/>
      <c r="D504" s="1"/>
      <c r="XFD504" s="1"/>
    </row>
    <row r="505" customFormat="false" ht="15" hidden="false" customHeight="false" outlineLevel="0" collapsed="false">
      <c r="A505" s="1"/>
      <c r="B505" s="1"/>
      <c r="C505" s="1"/>
      <c r="D505" s="1"/>
      <c r="XFD505" s="1"/>
    </row>
    <row r="506" customFormat="false" ht="15" hidden="false" customHeight="false" outlineLevel="0" collapsed="false">
      <c r="A506" s="1"/>
      <c r="B506" s="1"/>
      <c r="C506" s="1"/>
      <c r="D506" s="1"/>
      <c r="XFD506" s="1"/>
    </row>
    <row r="507" customFormat="false" ht="15" hidden="false" customHeight="false" outlineLevel="0" collapsed="false">
      <c r="A507" s="1"/>
      <c r="B507" s="1"/>
      <c r="C507" s="1"/>
      <c r="D507" s="1"/>
      <c r="XFD507" s="1"/>
    </row>
    <row r="508" customFormat="false" ht="15" hidden="false" customHeight="false" outlineLevel="0" collapsed="false">
      <c r="A508" s="1"/>
      <c r="B508" s="1"/>
      <c r="C508" s="1"/>
      <c r="D508" s="1"/>
      <c r="XFD508" s="1"/>
    </row>
    <row r="509" customFormat="false" ht="15" hidden="false" customHeight="false" outlineLevel="0" collapsed="false">
      <c r="A509" s="1"/>
      <c r="B509" s="1"/>
      <c r="C509" s="1"/>
      <c r="D509" s="1"/>
      <c r="XFD509" s="1"/>
    </row>
    <row r="510" customFormat="false" ht="15" hidden="false" customHeight="false" outlineLevel="0" collapsed="false">
      <c r="A510" s="1"/>
      <c r="B510" s="1"/>
      <c r="C510" s="1"/>
      <c r="D510" s="1"/>
      <c r="XFD510" s="1"/>
    </row>
    <row r="511" customFormat="false" ht="33" hidden="false" customHeight="true" outlineLevel="0" collapsed="false">
      <c r="A511" s="1"/>
      <c r="B511" s="1"/>
      <c r="C511" s="1"/>
      <c r="D511" s="1"/>
      <c r="XFD511" s="1"/>
    </row>
    <row r="512" customFormat="false" ht="33" hidden="false" customHeight="true" outlineLevel="0" collapsed="false">
      <c r="A512" s="1"/>
      <c r="B512" s="1"/>
      <c r="C512" s="1"/>
      <c r="D512" s="1"/>
      <c r="XFD512" s="1"/>
    </row>
    <row r="513" customFormat="false" ht="24.75" hidden="false" customHeight="true" outlineLevel="0" collapsed="false">
      <c r="A513" s="1"/>
      <c r="B513" s="1"/>
      <c r="C513" s="1"/>
      <c r="D513" s="1"/>
      <c r="XFD513" s="1"/>
    </row>
    <row r="514" customFormat="false" ht="24.75" hidden="false" customHeight="true" outlineLevel="0" collapsed="false">
      <c r="A514" s="1"/>
      <c r="B514" s="1"/>
      <c r="C514" s="1"/>
      <c r="D514" s="1"/>
      <c r="XFD514" s="1"/>
    </row>
    <row r="515" customFormat="false" ht="24.75" hidden="false" customHeight="true" outlineLevel="0" collapsed="false">
      <c r="A515" s="1"/>
      <c r="B515" s="1"/>
      <c r="C515" s="1"/>
      <c r="D515" s="1"/>
      <c r="XFD515" s="1"/>
    </row>
    <row r="516" customFormat="false" ht="24.75" hidden="false" customHeight="true" outlineLevel="0" collapsed="false">
      <c r="A516" s="1"/>
      <c r="B516" s="1"/>
      <c r="C516" s="1"/>
      <c r="D516" s="1"/>
      <c r="XFD516" s="1"/>
    </row>
    <row r="517" customFormat="false" ht="24.75" hidden="false" customHeight="true" outlineLevel="0" collapsed="false">
      <c r="A517" s="1"/>
      <c r="B517" s="1"/>
      <c r="C517" s="1"/>
      <c r="D517" s="1"/>
      <c r="XFD517" s="1"/>
    </row>
    <row r="518" customFormat="false" ht="24.75" hidden="false" customHeight="true" outlineLevel="0" collapsed="false">
      <c r="A518" s="1"/>
      <c r="B518" s="1"/>
      <c r="C518" s="1"/>
      <c r="D518" s="1"/>
      <c r="XFD518" s="1"/>
    </row>
    <row r="519" customFormat="false" ht="24.75" hidden="false" customHeight="true" outlineLevel="0" collapsed="false">
      <c r="A519" s="1"/>
      <c r="B519" s="1"/>
      <c r="C519" s="1"/>
      <c r="D519" s="1"/>
      <c r="XFD519" s="1"/>
    </row>
    <row r="520" customFormat="false" ht="24.75" hidden="false" customHeight="true" outlineLevel="0" collapsed="false">
      <c r="A520" s="1"/>
      <c r="B520" s="1"/>
      <c r="C520" s="1"/>
      <c r="D520" s="1"/>
      <c r="XFD520" s="1"/>
    </row>
    <row r="521" customFormat="false" ht="24.75" hidden="false" customHeight="true" outlineLevel="0" collapsed="false">
      <c r="A521" s="1"/>
      <c r="B521" s="1"/>
      <c r="C521" s="1"/>
      <c r="D521" s="1"/>
      <c r="XFD521" s="1"/>
    </row>
    <row r="522" customFormat="false" ht="24.75" hidden="false" customHeight="true" outlineLevel="0" collapsed="false">
      <c r="A522" s="1"/>
      <c r="B522" s="1"/>
      <c r="C522" s="1"/>
      <c r="D522" s="1"/>
      <c r="XFD522" s="1"/>
    </row>
    <row r="523" customFormat="false" ht="24.75" hidden="false" customHeight="true" outlineLevel="0" collapsed="false">
      <c r="A523" s="1"/>
      <c r="B523" s="1"/>
      <c r="C523" s="1"/>
      <c r="D523" s="1"/>
      <c r="XFD523" s="1"/>
    </row>
    <row r="524" customFormat="false" ht="24.75" hidden="false" customHeight="true" outlineLevel="0" collapsed="false">
      <c r="A524" s="1"/>
      <c r="B524" s="1"/>
      <c r="C524" s="1"/>
      <c r="D524" s="1"/>
      <c r="XFD524" s="1"/>
    </row>
    <row r="525" customFormat="false" ht="24.75" hidden="false" customHeight="true" outlineLevel="0" collapsed="false">
      <c r="A525" s="1"/>
      <c r="B525" s="1"/>
      <c r="C525" s="1"/>
      <c r="D525" s="1"/>
      <c r="XFD525" s="1"/>
    </row>
    <row r="526" customFormat="false" ht="15" hidden="false" customHeight="false" outlineLevel="0" collapsed="false">
      <c r="A526" s="1"/>
      <c r="B526" s="1"/>
      <c r="C526" s="1"/>
      <c r="D526" s="1"/>
      <c r="XFD526" s="1"/>
    </row>
    <row r="527" customFormat="false" ht="15" hidden="false" customHeight="false" outlineLevel="0" collapsed="false">
      <c r="A527" s="29"/>
      <c r="B527" s="1"/>
      <c r="C527" s="25"/>
      <c r="D527" s="25"/>
      <c r="XFD527" s="1"/>
    </row>
    <row r="528" customFormat="false" ht="15" hidden="false" customHeight="false" outlineLevel="0" collapsed="false">
      <c r="A528" s="29"/>
      <c r="B528" s="1"/>
      <c r="C528" s="25"/>
      <c r="D528" s="25"/>
      <c r="XFD528" s="1"/>
    </row>
    <row r="529" customFormat="false" ht="17.35" hidden="false" customHeight="false" outlineLevel="0" collapsed="false">
      <c r="A529" s="29"/>
      <c r="B529" s="55" t="s">
        <v>1</v>
      </c>
      <c r="C529" s="25"/>
      <c r="D529" s="25"/>
      <c r="XFD529" s="1"/>
    </row>
    <row r="530" customFormat="false" ht="17.35" hidden="false" customHeight="false" outlineLevel="0" collapsed="false">
      <c r="A530" s="46"/>
      <c r="B530" s="1"/>
      <c r="C530" s="25"/>
      <c r="D530" s="25"/>
      <c r="XFD530" s="1"/>
    </row>
    <row r="531" customFormat="false" ht="15" hidden="false" customHeight="false" outlineLevel="0" collapsed="false">
      <c r="A531" s="29"/>
      <c r="B531" s="1"/>
      <c r="C531" s="25"/>
      <c r="D531" s="25"/>
      <c r="XFD531" s="1"/>
    </row>
    <row r="532" customFormat="false" ht="17.25" hidden="false" customHeight="false" outlineLevel="0" collapsed="false">
      <c r="A532" s="29"/>
      <c r="B532" s="5" t="s">
        <v>128</v>
      </c>
      <c r="C532" s="25"/>
      <c r="D532" s="25"/>
      <c r="XFD532" s="1"/>
    </row>
    <row r="533" customFormat="false" ht="15" hidden="false" customHeight="false" outlineLevel="0" collapsed="false">
      <c r="A533" s="29"/>
      <c r="B533" s="1"/>
      <c r="C533" s="69" t="s">
        <v>5</v>
      </c>
      <c r="D533" s="25"/>
      <c r="XFD533" s="1"/>
    </row>
    <row r="534" customFormat="false" ht="15" hidden="false" customHeight="false" outlineLevel="0" collapsed="false">
      <c r="A534" s="29"/>
      <c r="B534" s="1"/>
      <c r="C534" s="25"/>
      <c r="D534" s="25"/>
      <c r="XFD534" s="1"/>
    </row>
    <row r="535" customFormat="false" ht="15" hidden="false" customHeight="false" outlineLevel="0" collapsed="false">
      <c r="A535" s="7" t="s">
        <v>6</v>
      </c>
      <c r="B535" s="8" t="s">
        <v>7</v>
      </c>
      <c r="C535" s="59" t="s">
        <v>8</v>
      </c>
      <c r="D535" s="60" t="s">
        <v>9</v>
      </c>
      <c r="XFD535" s="1"/>
    </row>
    <row r="536" customFormat="false" ht="15" hidden="false" customHeight="false" outlineLevel="0" collapsed="false">
      <c r="A536" s="39" t="n">
        <v>1</v>
      </c>
      <c r="B536" s="70" t="s">
        <v>129</v>
      </c>
      <c r="C536" s="14"/>
      <c r="D536" s="63" t="n">
        <v>416500</v>
      </c>
      <c r="XFD536" s="1"/>
    </row>
    <row r="537" customFormat="false" ht="15" hidden="false" customHeight="false" outlineLevel="0" collapsed="false">
      <c r="A537" s="39" t="n">
        <v>2</v>
      </c>
      <c r="B537" s="62" t="s">
        <v>130</v>
      </c>
      <c r="C537" s="17"/>
      <c r="D537" s="35" t="n">
        <v>416500</v>
      </c>
      <c r="XFD537" s="1"/>
    </row>
    <row r="538" customFormat="false" ht="15" hidden="false" customHeight="false" outlineLevel="0" collapsed="false">
      <c r="A538" s="39" t="n">
        <v>3</v>
      </c>
      <c r="B538" s="62" t="s">
        <v>131</v>
      </c>
      <c r="C538" s="17"/>
      <c r="D538" s="35" t="n">
        <v>416500</v>
      </c>
      <c r="XFD538" s="1"/>
    </row>
    <row r="539" customFormat="false" ht="15" hidden="false" customHeight="false" outlineLevel="0" collapsed="false">
      <c r="A539" s="39" t="n">
        <v>4</v>
      </c>
      <c r="B539" s="62" t="s">
        <v>132</v>
      </c>
      <c r="C539" s="17"/>
      <c r="D539" s="35" t="n">
        <v>416500</v>
      </c>
      <c r="XFD539" s="1"/>
    </row>
    <row r="540" customFormat="false" ht="15" hidden="false" customHeight="false" outlineLevel="0" collapsed="false">
      <c r="A540" s="39" t="n">
        <v>5</v>
      </c>
      <c r="B540" s="62" t="s">
        <v>133</v>
      </c>
      <c r="C540" s="17" t="n">
        <v>416500</v>
      </c>
      <c r="D540" s="35" t="n">
        <v>0</v>
      </c>
      <c r="XFD540" s="1"/>
    </row>
    <row r="541" customFormat="false" ht="15" hidden="false" customHeight="false" outlineLevel="0" collapsed="false">
      <c r="A541" s="39" t="n">
        <v>6</v>
      </c>
      <c r="B541" s="62" t="s">
        <v>134</v>
      </c>
      <c r="C541" s="17"/>
      <c r="D541" s="35" t="n">
        <v>416500</v>
      </c>
      <c r="XFD541" s="1"/>
    </row>
    <row r="542" customFormat="false" ht="15" hidden="false" customHeight="false" outlineLevel="0" collapsed="false">
      <c r="A542" s="64" t="n">
        <v>7</v>
      </c>
      <c r="B542" s="71" t="s">
        <v>135</v>
      </c>
      <c r="C542" s="20"/>
      <c r="D542" s="72" t="n">
        <v>416500</v>
      </c>
      <c r="XFD542" s="1"/>
    </row>
    <row r="543" customFormat="false" ht="17.35" hidden="false" customHeight="false" outlineLevel="0" collapsed="false">
      <c r="A543" s="65"/>
      <c r="B543" s="66" t="s">
        <v>22</v>
      </c>
      <c r="C543" s="67" t="n">
        <v>416500</v>
      </c>
      <c r="D543" s="68" t="n">
        <v>2499000</v>
      </c>
      <c r="XFD543" s="1"/>
    </row>
    <row r="544" customFormat="false" ht="17.35" hidden="false" customHeight="false" outlineLevel="0" collapsed="false">
      <c r="A544" s="73"/>
      <c r="B544" s="26"/>
      <c r="C544" s="27"/>
      <c r="D544" s="28"/>
      <c r="XFD544" s="1"/>
    </row>
    <row r="545" customFormat="false" ht="17.35" hidden="false" customHeight="false" outlineLevel="0" collapsed="false">
      <c r="A545" s="73"/>
      <c r="B545" s="26"/>
      <c r="C545" s="27"/>
      <c r="D545" s="28"/>
      <c r="XFD545" s="1"/>
    </row>
    <row r="546" customFormat="false" ht="15" hidden="false" customHeight="false" outlineLevel="0" collapsed="false">
      <c r="A546" s="29"/>
      <c r="B546" s="1"/>
      <c r="C546" s="25"/>
      <c r="D546" s="25"/>
      <c r="XFD546" s="1"/>
    </row>
    <row r="547" customFormat="false" ht="15" hidden="false" customHeight="false" outlineLevel="0" collapsed="false">
      <c r="A547" s="1"/>
      <c r="B547" s="1"/>
      <c r="C547" s="1"/>
      <c r="D547" s="1"/>
      <c r="XFD547" s="1"/>
    </row>
    <row r="548" customFormat="false" ht="22.5" hidden="false" customHeight="true" outlineLevel="0" collapsed="false">
      <c r="A548" s="1"/>
      <c r="B548" s="1"/>
      <c r="C548" s="1"/>
      <c r="D548" s="1"/>
      <c r="XFD548" s="1"/>
    </row>
    <row r="549" customFormat="false" ht="15" hidden="true" customHeight="false" outlineLevel="0" collapsed="false">
      <c r="A549" s="1"/>
      <c r="B549" s="1"/>
      <c r="C549" s="1"/>
      <c r="D549" s="1"/>
      <c r="XFD549" s="1"/>
    </row>
    <row r="550" customFormat="false" ht="15" hidden="true" customHeight="false" outlineLevel="0" collapsed="false">
      <c r="A550" s="1"/>
      <c r="B550" s="1"/>
      <c r="C550" s="1"/>
      <c r="D550" s="1"/>
      <c r="XFD550" s="1"/>
    </row>
    <row r="551" customFormat="false" ht="15" hidden="false" customHeight="false" outlineLevel="0" collapsed="false">
      <c r="A551" s="1"/>
      <c r="B551" s="1"/>
      <c r="C551" s="1"/>
      <c r="D551" s="1"/>
      <c r="XFD551" s="1"/>
    </row>
    <row r="552" customFormat="false" ht="15" hidden="false" customHeight="false" outlineLevel="0" collapsed="false">
      <c r="A552" s="1"/>
      <c r="B552" s="1"/>
      <c r="C552" s="1"/>
      <c r="D552" s="1"/>
      <c r="XFD552" s="1"/>
    </row>
    <row r="553" customFormat="false" ht="15" hidden="false" customHeight="false" outlineLevel="0" collapsed="false">
      <c r="A553" s="1"/>
      <c r="B553" s="1"/>
      <c r="C553" s="1"/>
      <c r="D553" s="1"/>
      <c r="XFD553" s="1"/>
    </row>
    <row r="554" customFormat="false" ht="15" hidden="false" customHeight="false" outlineLevel="0" collapsed="false">
      <c r="A554" s="1"/>
      <c r="B554" s="1"/>
      <c r="C554" s="1"/>
      <c r="D554" s="1"/>
      <c r="XFD554" s="1"/>
    </row>
    <row r="555" customFormat="false" ht="24.75" hidden="false" customHeight="true" outlineLevel="0" collapsed="false">
      <c r="A555" s="1"/>
      <c r="B555" s="1"/>
      <c r="C555" s="1"/>
      <c r="D555" s="1"/>
      <c r="XFD555" s="1"/>
    </row>
    <row r="556" customFormat="false" ht="24.75" hidden="false" customHeight="true" outlineLevel="0" collapsed="false">
      <c r="A556" s="1"/>
      <c r="B556" s="1"/>
      <c r="C556" s="1"/>
      <c r="D556" s="1"/>
      <c r="XFD556" s="1"/>
    </row>
    <row r="557" customFormat="false" ht="24.75" hidden="false" customHeight="true" outlineLevel="0" collapsed="false">
      <c r="A557" s="1"/>
      <c r="B557" s="1"/>
      <c r="C557" s="1"/>
      <c r="D557" s="1"/>
      <c r="XFD557" s="1"/>
    </row>
    <row r="558" customFormat="false" ht="24.75" hidden="false" customHeight="true" outlineLevel="0" collapsed="false">
      <c r="A558" s="1"/>
      <c r="B558" s="1"/>
      <c r="C558" s="1"/>
      <c r="D558" s="1"/>
      <c r="XFD558" s="1"/>
    </row>
    <row r="559" customFormat="false" ht="24.75" hidden="false" customHeight="true" outlineLevel="0" collapsed="false">
      <c r="A559" s="1"/>
      <c r="B559" s="1"/>
      <c r="C559" s="1"/>
      <c r="D559" s="1"/>
      <c r="XFD559" s="1"/>
    </row>
    <row r="560" customFormat="false" ht="24.75" hidden="false" customHeight="true" outlineLevel="0" collapsed="false">
      <c r="A560" s="1"/>
      <c r="B560" s="1"/>
      <c r="C560" s="1"/>
      <c r="D560" s="1"/>
      <c r="XFD560" s="1"/>
    </row>
    <row r="561" customFormat="false" ht="24.75" hidden="false" customHeight="true" outlineLevel="0" collapsed="false">
      <c r="A561" s="1"/>
      <c r="B561" s="1"/>
      <c r="C561" s="1"/>
      <c r="D561" s="1"/>
      <c r="XFD561" s="1"/>
    </row>
    <row r="562" customFormat="false" ht="24.75" hidden="false" customHeight="true" outlineLevel="0" collapsed="false">
      <c r="A562" s="1"/>
      <c r="B562" s="1"/>
      <c r="C562" s="1"/>
      <c r="D562" s="1"/>
      <c r="XFD562" s="1"/>
    </row>
    <row r="563" customFormat="false" ht="24.75" hidden="false" customHeight="true" outlineLevel="0" collapsed="false">
      <c r="A563" s="1"/>
      <c r="B563" s="1"/>
      <c r="C563" s="1"/>
      <c r="D563" s="1"/>
      <c r="XFD563" s="1"/>
    </row>
    <row r="564" customFormat="false" ht="24.75" hidden="false" customHeight="true" outlineLevel="0" collapsed="false">
      <c r="A564" s="1"/>
      <c r="B564" s="1"/>
      <c r="C564" s="1"/>
      <c r="D564" s="1"/>
      <c r="XFD564" s="1"/>
    </row>
    <row r="565" customFormat="false" ht="24.75" hidden="false" customHeight="true" outlineLevel="0" collapsed="false">
      <c r="A565" s="1"/>
      <c r="B565" s="1"/>
      <c r="C565" s="1"/>
      <c r="D565" s="1"/>
      <c r="XFD565" s="1"/>
    </row>
    <row r="566" customFormat="false" ht="30.75" hidden="false" customHeight="true" outlineLevel="0" collapsed="false">
      <c r="A566" s="1"/>
      <c r="B566" s="1"/>
      <c r="C566" s="1"/>
      <c r="D566" s="1"/>
      <c r="XFD566" s="1"/>
    </row>
    <row r="567" customFormat="false" ht="24.75" hidden="false" customHeight="true" outlineLevel="0" collapsed="false">
      <c r="A567" s="1"/>
      <c r="B567" s="1"/>
      <c r="C567" s="1"/>
      <c r="D567" s="1"/>
      <c r="XFD567" s="1"/>
    </row>
    <row r="568" customFormat="false" ht="24.75" hidden="false" customHeight="true" outlineLevel="0" collapsed="false">
      <c r="A568" s="1"/>
      <c r="B568" s="1"/>
      <c r="C568" s="1"/>
      <c r="D568" s="1"/>
      <c r="XFD568" s="1"/>
    </row>
    <row r="569" customFormat="false" ht="24.75" hidden="false" customHeight="true" outlineLevel="0" collapsed="false">
      <c r="A569" s="1"/>
      <c r="B569" s="1"/>
      <c r="C569" s="1"/>
      <c r="D569" s="1"/>
      <c r="XFD569" s="1"/>
    </row>
    <row r="570" customFormat="false" ht="24.75" hidden="false" customHeight="true" outlineLevel="0" collapsed="false">
      <c r="A570" s="1"/>
      <c r="B570" s="1"/>
      <c r="C570" s="1"/>
      <c r="D570" s="1"/>
      <c r="XFD570" s="1"/>
    </row>
    <row r="571" customFormat="false" ht="24.75" hidden="false" customHeight="true" outlineLevel="0" collapsed="false">
      <c r="A571" s="1"/>
      <c r="B571" s="1"/>
      <c r="C571" s="1"/>
      <c r="D571" s="1"/>
      <c r="XFD571" s="1"/>
    </row>
    <row r="572" customFormat="false" ht="15" hidden="false" customHeight="false" outlineLevel="0" collapsed="false">
      <c r="A572" s="1"/>
      <c r="B572" s="1"/>
      <c r="C572" s="1"/>
      <c r="D572" s="1"/>
      <c r="XFD572" s="1"/>
    </row>
    <row r="573" customFormat="false" ht="15" hidden="false" customHeight="false" outlineLevel="0" collapsed="false">
      <c r="A573" s="1"/>
      <c r="B573" s="1"/>
      <c r="C573" s="1"/>
      <c r="D573" s="1"/>
      <c r="XFD573" s="1"/>
    </row>
    <row r="574" customFormat="false" ht="15" hidden="false" customHeight="false" outlineLevel="0" collapsed="false">
      <c r="A574" s="1"/>
      <c r="B574" s="1"/>
      <c r="C574" s="1"/>
      <c r="D574" s="1"/>
      <c r="XFD574" s="1"/>
    </row>
    <row r="575" customFormat="false" ht="15" hidden="false" customHeight="false" outlineLevel="0" collapsed="false">
      <c r="A575" s="1"/>
      <c r="B575" s="1"/>
      <c r="C575" s="1"/>
      <c r="D575" s="1"/>
      <c r="XFD575" s="1"/>
    </row>
    <row r="576" customFormat="false" ht="15" hidden="false" customHeight="false" outlineLevel="0" collapsed="false">
      <c r="A576" s="1"/>
      <c r="B576" s="1"/>
      <c r="C576" s="1"/>
      <c r="D576" s="1"/>
      <c r="XFD576" s="1"/>
    </row>
    <row r="577" customFormat="false" ht="15" hidden="false" customHeight="false" outlineLevel="0" collapsed="false">
      <c r="A577" s="1"/>
      <c r="B577" s="1"/>
      <c r="C577" s="1"/>
      <c r="D577" s="1"/>
      <c r="XFD577" s="1"/>
    </row>
    <row r="578" customFormat="false" ht="15" hidden="false" customHeight="false" outlineLevel="0" collapsed="false">
      <c r="A578" s="1"/>
      <c r="B578" s="1"/>
      <c r="C578" s="1"/>
      <c r="D578" s="1"/>
      <c r="XFD578" s="1"/>
    </row>
    <row r="579" customFormat="false" ht="15" hidden="false" customHeight="false" outlineLevel="0" collapsed="false">
      <c r="A579" s="1"/>
      <c r="B579" s="1"/>
      <c r="C579" s="1"/>
      <c r="D579" s="1"/>
      <c r="XFD579" s="1"/>
    </row>
    <row r="580" customFormat="false" ht="15" hidden="false" customHeight="false" outlineLevel="0" collapsed="false">
      <c r="A580" s="1"/>
      <c r="B580" s="1"/>
      <c r="C580" s="1"/>
      <c r="D580" s="1"/>
      <c r="XFD580" s="1"/>
    </row>
    <row r="581" customFormat="false" ht="15" hidden="false" customHeight="false" outlineLevel="0" collapsed="false">
      <c r="A581" s="1"/>
      <c r="B581" s="1"/>
      <c r="C581" s="1"/>
      <c r="D581" s="1"/>
      <c r="XFD581" s="1"/>
    </row>
    <row r="582" customFormat="false" ht="15" hidden="false" customHeight="false" outlineLevel="0" collapsed="false">
      <c r="A582" s="1"/>
      <c r="B582" s="1"/>
      <c r="C582" s="1"/>
      <c r="D582" s="1"/>
      <c r="XFD582" s="1"/>
    </row>
    <row r="583" customFormat="false" ht="24.75" hidden="false" customHeight="true" outlineLevel="0" collapsed="false">
      <c r="A583" s="1"/>
      <c r="B583" s="1"/>
      <c r="C583" s="1"/>
      <c r="D583" s="1"/>
      <c r="XFD583" s="1"/>
    </row>
    <row r="584" customFormat="false" ht="24.75" hidden="false" customHeight="true" outlineLevel="0" collapsed="false">
      <c r="A584" s="1"/>
      <c r="B584" s="1"/>
      <c r="C584" s="1"/>
      <c r="D584" s="1"/>
      <c r="XFD584" s="1"/>
    </row>
    <row r="585" customFormat="false" ht="24.75" hidden="false" customHeight="true" outlineLevel="0" collapsed="false">
      <c r="A585" s="1"/>
      <c r="B585" s="1"/>
      <c r="C585" s="1"/>
      <c r="D585" s="1"/>
      <c r="XFD585" s="1"/>
    </row>
    <row r="586" customFormat="false" ht="24.75" hidden="false" customHeight="true" outlineLevel="0" collapsed="false">
      <c r="A586" s="1"/>
      <c r="B586" s="1"/>
      <c r="C586" s="1"/>
      <c r="D586" s="1"/>
      <c r="XFD586" s="1"/>
    </row>
    <row r="587" customFormat="false" ht="24.75" hidden="false" customHeight="true" outlineLevel="0" collapsed="false">
      <c r="A587" s="1"/>
      <c r="B587" s="1"/>
      <c r="C587" s="1"/>
      <c r="D587" s="1"/>
      <c r="XFD587" s="1"/>
    </row>
    <row r="588" customFormat="false" ht="24.75" hidden="false" customHeight="true" outlineLevel="0" collapsed="false">
      <c r="A588" s="1"/>
      <c r="B588" s="1"/>
      <c r="C588" s="1"/>
      <c r="D588" s="1"/>
      <c r="XFD588" s="1"/>
    </row>
    <row r="589" customFormat="false" ht="24.75" hidden="false" customHeight="true" outlineLevel="0" collapsed="false">
      <c r="A589" s="1"/>
      <c r="B589" s="1"/>
      <c r="C589" s="1"/>
      <c r="D589" s="1"/>
      <c r="XFD589" s="1"/>
    </row>
    <row r="590" customFormat="false" ht="24.75" hidden="false" customHeight="true" outlineLevel="0" collapsed="false">
      <c r="A590" s="1"/>
      <c r="B590" s="1"/>
      <c r="C590" s="1"/>
      <c r="D590" s="1"/>
      <c r="XFD590" s="1"/>
    </row>
    <row r="591" customFormat="false" ht="24.75" hidden="false" customHeight="true" outlineLevel="0" collapsed="false">
      <c r="A591" s="1"/>
      <c r="B591" s="1"/>
      <c r="C591" s="1"/>
      <c r="D591" s="1"/>
      <c r="XFD591" s="1"/>
    </row>
    <row r="592" customFormat="false" ht="24.75" hidden="false" customHeight="true" outlineLevel="0" collapsed="false">
      <c r="A592" s="1"/>
      <c r="B592" s="1"/>
      <c r="C592" s="1"/>
      <c r="D592" s="1"/>
      <c r="XFD592" s="1"/>
    </row>
    <row r="593" customFormat="false" ht="24.75" hidden="false" customHeight="true" outlineLevel="0" collapsed="false">
      <c r="A593" s="1"/>
      <c r="B593" s="1"/>
      <c r="C593" s="1"/>
      <c r="D593" s="1"/>
      <c r="XFD593" s="1"/>
    </row>
    <row r="594" customFormat="false" ht="24.75" hidden="false" customHeight="true" outlineLevel="0" collapsed="false">
      <c r="A594" s="1"/>
      <c r="B594" s="1"/>
      <c r="C594" s="1"/>
      <c r="D594" s="1"/>
      <c r="XFD594" s="1"/>
    </row>
    <row r="595" customFormat="false" ht="24.75" hidden="false" customHeight="true" outlineLevel="0" collapsed="false">
      <c r="A595" s="1"/>
      <c r="B595" s="1"/>
      <c r="C595" s="1"/>
      <c r="D595" s="1"/>
      <c r="XFD595" s="1"/>
    </row>
    <row r="596" customFormat="false" ht="24.75" hidden="false" customHeight="true" outlineLevel="0" collapsed="false">
      <c r="A596" s="1"/>
      <c r="B596" s="1"/>
      <c r="C596" s="1"/>
      <c r="D596" s="1"/>
      <c r="XFD596" s="1"/>
    </row>
    <row r="597" customFormat="false" ht="24.75" hidden="false" customHeight="true" outlineLevel="0" collapsed="false">
      <c r="A597" s="1"/>
      <c r="B597" s="1"/>
      <c r="C597" s="1"/>
      <c r="D597" s="1"/>
      <c r="XFD597" s="1"/>
    </row>
    <row r="598" customFormat="false" ht="24.75" hidden="false" customHeight="true" outlineLevel="0" collapsed="false">
      <c r="A598" s="1"/>
      <c r="B598" s="1"/>
      <c r="C598" s="1"/>
      <c r="D598" s="1"/>
      <c r="XFD598" s="1"/>
    </row>
    <row r="599" customFormat="false" ht="24.75" hidden="false" customHeight="true" outlineLevel="0" collapsed="false">
      <c r="A599" s="1"/>
      <c r="B599" s="1"/>
      <c r="C599" s="1"/>
      <c r="D599" s="1"/>
      <c r="XFD599" s="1"/>
    </row>
    <row r="600" customFormat="false" ht="24.75" hidden="false" customHeight="true" outlineLevel="0" collapsed="false">
      <c r="A600" s="1"/>
      <c r="B600" s="1"/>
      <c r="C600" s="1"/>
      <c r="D600" s="1"/>
      <c r="XFD600" s="1"/>
    </row>
    <row r="601" customFormat="false" ht="24.75" hidden="false" customHeight="true" outlineLevel="0" collapsed="false">
      <c r="A601" s="1"/>
      <c r="B601" s="1"/>
      <c r="C601" s="1"/>
      <c r="D601" s="1"/>
      <c r="XFD601" s="1"/>
    </row>
    <row r="602" customFormat="false" ht="24.75" hidden="false" customHeight="true" outlineLevel="0" collapsed="false">
      <c r="A602" s="1"/>
      <c r="B602" s="1"/>
      <c r="C602" s="1"/>
      <c r="D602" s="1"/>
      <c r="XFD602" s="1"/>
    </row>
    <row r="603" customFormat="false" ht="24.75" hidden="false" customHeight="true" outlineLevel="0" collapsed="false">
      <c r="A603" s="1"/>
      <c r="B603" s="1"/>
      <c r="C603" s="1"/>
      <c r="D603" s="1"/>
      <c r="XFD603" s="1"/>
    </row>
    <row r="604" customFormat="false" ht="24.75" hidden="false" customHeight="true" outlineLevel="0" collapsed="false">
      <c r="A604" s="1"/>
      <c r="B604" s="1"/>
      <c r="C604" s="1"/>
      <c r="D604" s="1"/>
      <c r="XFD604" s="1"/>
    </row>
    <row r="605" customFormat="false" ht="24.75" hidden="false" customHeight="true" outlineLevel="0" collapsed="false">
      <c r="A605" s="1"/>
      <c r="B605" s="1"/>
      <c r="C605" s="1"/>
      <c r="D605" s="1"/>
      <c r="XFD605" s="1"/>
    </row>
    <row r="606" customFormat="false" ht="24.75" hidden="false" customHeight="true" outlineLevel="0" collapsed="false">
      <c r="A606" s="1"/>
      <c r="B606" s="1"/>
      <c r="C606" s="1"/>
      <c r="D606" s="1"/>
      <c r="XFD606" s="1"/>
    </row>
    <row r="607" customFormat="false" ht="24.75" hidden="false" customHeight="true" outlineLevel="0" collapsed="false">
      <c r="A607" s="1"/>
      <c r="B607" s="1"/>
      <c r="C607" s="1"/>
      <c r="D607" s="1"/>
      <c r="XFD607" s="1"/>
    </row>
    <row r="608" customFormat="false" ht="24.75" hidden="false" customHeight="true" outlineLevel="0" collapsed="false">
      <c r="A608" s="1"/>
      <c r="B608" s="1"/>
      <c r="C608" s="1"/>
      <c r="D608" s="1"/>
      <c r="XFD608" s="1"/>
    </row>
    <row r="609" customFormat="false" ht="24.75" hidden="false" customHeight="true" outlineLevel="0" collapsed="false">
      <c r="A609" s="1"/>
      <c r="B609" s="1"/>
      <c r="C609" s="1"/>
      <c r="D609" s="1"/>
      <c r="XFD609" s="1"/>
    </row>
    <row r="610" customFormat="false" ht="24.75" hidden="false" customHeight="true" outlineLevel="0" collapsed="false">
      <c r="A610" s="1"/>
      <c r="B610" s="1"/>
      <c r="C610" s="1"/>
      <c r="D610" s="1"/>
      <c r="XFD610" s="1"/>
    </row>
    <row r="611" customFormat="false" ht="24.75" hidden="false" customHeight="true" outlineLevel="0" collapsed="false">
      <c r="A611" s="1"/>
      <c r="B611" s="1"/>
      <c r="C611" s="1"/>
      <c r="D611" s="1"/>
      <c r="XFD611" s="1"/>
    </row>
    <row r="612" customFormat="false" ht="24.75" hidden="false" customHeight="true" outlineLevel="0" collapsed="false">
      <c r="A612" s="1"/>
      <c r="B612" s="1"/>
      <c r="C612" s="1"/>
      <c r="D612" s="1"/>
      <c r="XFD612" s="1"/>
    </row>
    <row r="613" customFormat="false" ht="24.75" hidden="false" customHeight="true" outlineLevel="0" collapsed="false">
      <c r="A613" s="1"/>
      <c r="B613" s="1"/>
      <c r="C613" s="1"/>
      <c r="D613" s="1"/>
      <c r="XFD613" s="1"/>
    </row>
    <row r="614" customFormat="false" ht="24.75" hidden="false" customHeight="true" outlineLevel="0" collapsed="false">
      <c r="A614" s="1"/>
      <c r="B614" s="1"/>
      <c r="C614" s="1"/>
      <c r="D614" s="1"/>
      <c r="XFD614" s="1"/>
    </row>
    <row r="615" customFormat="false" ht="24.75" hidden="false" customHeight="true" outlineLevel="0" collapsed="false">
      <c r="A615" s="1"/>
      <c r="B615" s="1"/>
      <c r="C615" s="1"/>
      <c r="D615" s="1"/>
      <c r="XFD615" s="1"/>
    </row>
    <row r="616" customFormat="false" ht="24.75" hidden="false" customHeight="true" outlineLevel="0" collapsed="false">
      <c r="A616" s="1"/>
      <c r="B616" s="1"/>
      <c r="C616" s="1"/>
      <c r="D616" s="1"/>
      <c r="XFD616" s="1"/>
    </row>
    <row r="617" customFormat="false" ht="15" hidden="false" customHeight="false" outlineLevel="0" collapsed="false">
      <c r="A617" s="1"/>
      <c r="B617" s="1"/>
      <c r="C617" s="1"/>
      <c r="D617" s="1"/>
      <c r="XFD617" s="1"/>
    </row>
    <row r="618" customFormat="false" ht="15" hidden="false" customHeight="false" outlineLevel="0" collapsed="false">
      <c r="A618" s="1"/>
      <c r="B618" s="1"/>
      <c r="C618" s="1"/>
      <c r="D618" s="1"/>
      <c r="XFD618" s="1"/>
    </row>
    <row r="619" customFormat="false" ht="4.5" hidden="false" customHeight="true" outlineLevel="0" collapsed="false">
      <c r="A619" s="1"/>
      <c r="B619" s="1"/>
      <c r="C619" s="1"/>
      <c r="D619" s="1"/>
      <c r="XFD619" s="1"/>
    </row>
    <row r="620" customFormat="false" ht="15" hidden="true" customHeight="false" outlineLevel="0" collapsed="false">
      <c r="A620" s="1"/>
      <c r="B620" s="1"/>
      <c r="C620" s="1"/>
      <c r="D620" s="1"/>
      <c r="XFD620" s="1"/>
    </row>
    <row r="621" customFormat="false" ht="15" hidden="false" customHeight="false" outlineLevel="0" collapsed="false">
      <c r="A621" s="1"/>
      <c r="B621" s="1"/>
      <c r="C621" s="1"/>
      <c r="D621" s="1"/>
      <c r="XFD621" s="1"/>
    </row>
    <row r="622" customFormat="false" ht="15" hidden="false" customHeight="false" outlineLevel="0" collapsed="false">
      <c r="A622" s="1"/>
      <c r="B622" s="1"/>
      <c r="C622" s="1"/>
      <c r="D622" s="1"/>
      <c r="XFD622" s="1"/>
    </row>
    <row r="623" customFormat="false" ht="15" hidden="false" customHeight="false" outlineLevel="0" collapsed="false">
      <c r="A623" s="1"/>
      <c r="B623" s="1"/>
      <c r="C623" s="1"/>
      <c r="D623" s="1"/>
      <c r="XFD623" s="1"/>
    </row>
    <row r="624" customFormat="false" ht="15" hidden="false" customHeight="false" outlineLevel="0" collapsed="false">
      <c r="A624" s="1"/>
      <c r="B624" s="1"/>
      <c r="C624" s="1"/>
      <c r="D624" s="1"/>
      <c r="XFD624" s="1"/>
    </row>
    <row r="625" customFormat="false" ht="15" hidden="false" customHeight="false" outlineLevel="0" collapsed="false">
      <c r="A625" s="1"/>
      <c r="B625" s="1"/>
      <c r="C625" s="1"/>
      <c r="D625" s="1"/>
      <c r="XFD625" s="1"/>
    </row>
    <row r="626" customFormat="false" ht="15" hidden="false" customHeight="false" outlineLevel="0" collapsed="false">
      <c r="A626" s="1"/>
      <c r="B626" s="1"/>
      <c r="C626" s="1"/>
      <c r="D626" s="1"/>
      <c r="XFD626" s="1"/>
    </row>
    <row r="627" customFormat="false" ht="15" hidden="false" customHeight="false" outlineLevel="0" collapsed="false">
      <c r="A627" s="1"/>
      <c r="B627" s="1"/>
      <c r="C627" s="1"/>
      <c r="D627" s="1"/>
      <c r="XFD627" s="1"/>
    </row>
    <row r="628" customFormat="false" ht="15" hidden="false" customHeight="false" outlineLevel="0" collapsed="false">
      <c r="A628" s="1"/>
      <c r="B628" s="1"/>
      <c r="C628" s="1"/>
      <c r="D628" s="1"/>
      <c r="XFD628" s="1"/>
    </row>
    <row r="629" customFormat="false" ht="15" hidden="false" customHeight="false" outlineLevel="0" collapsed="false">
      <c r="A629" s="1"/>
      <c r="B629" s="1"/>
      <c r="C629" s="1"/>
      <c r="D629" s="1"/>
      <c r="XFD629" s="1"/>
    </row>
    <row r="630" customFormat="false" ht="15" hidden="false" customHeight="false" outlineLevel="0" collapsed="false">
      <c r="A630" s="1"/>
      <c r="B630" s="1"/>
      <c r="C630" s="1"/>
      <c r="D630" s="1"/>
      <c r="XFD630" s="1"/>
    </row>
    <row r="631" customFormat="false" ht="15" hidden="false" customHeight="false" outlineLevel="0" collapsed="false">
      <c r="A631" s="1"/>
      <c r="B631" s="1"/>
      <c r="C631" s="1"/>
      <c r="D631" s="1"/>
      <c r="XFD631" s="1"/>
    </row>
    <row r="632" customFormat="false" ht="15" hidden="false" customHeight="false" outlineLevel="0" collapsed="false">
      <c r="A632" s="1"/>
      <c r="B632" s="1"/>
      <c r="C632" s="1"/>
      <c r="D632" s="1"/>
      <c r="XFD632" s="1"/>
    </row>
    <row r="633" customFormat="false" ht="15" hidden="false" customHeight="false" outlineLevel="0" collapsed="false">
      <c r="A633" s="1"/>
      <c r="B633" s="1"/>
      <c r="C633" s="1"/>
      <c r="D633" s="1"/>
      <c r="XFD633" s="1"/>
    </row>
    <row r="634" customFormat="false" ht="15" hidden="false" customHeight="false" outlineLevel="0" collapsed="false">
      <c r="A634" s="1"/>
      <c r="B634" s="1"/>
      <c r="C634" s="1"/>
      <c r="D634" s="1"/>
      <c r="XFD634" s="1"/>
    </row>
    <row r="635" customFormat="false" ht="15" hidden="false" customHeight="false" outlineLevel="0" collapsed="false">
      <c r="A635" s="1"/>
      <c r="B635" s="1"/>
      <c r="C635" s="1"/>
      <c r="D635" s="1"/>
      <c r="XFD635" s="1"/>
    </row>
    <row r="636" customFormat="false" ht="15" hidden="false" customHeight="false" outlineLevel="0" collapsed="false">
      <c r="A636" s="1"/>
      <c r="B636" s="1"/>
      <c r="C636" s="1"/>
      <c r="D636" s="1"/>
      <c r="XFD636" s="1"/>
    </row>
    <row r="637" customFormat="false" ht="15" hidden="false" customHeight="false" outlineLevel="0" collapsed="false">
      <c r="A637" s="1"/>
      <c r="B637" s="1"/>
      <c r="C637" s="1"/>
      <c r="D637" s="1"/>
      <c r="XFD637" s="1"/>
    </row>
    <row r="638" customFormat="false" ht="15" hidden="false" customHeight="false" outlineLevel="0" collapsed="false">
      <c r="A638" s="1"/>
      <c r="B638" s="1"/>
      <c r="C638" s="1"/>
      <c r="D638" s="1"/>
      <c r="XFD638" s="1"/>
    </row>
    <row r="639" customFormat="false" ht="15" hidden="false" customHeight="false" outlineLevel="0" collapsed="false">
      <c r="A639" s="1"/>
      <c r="B639" s="1"/>
      <c r="C639" s="1"/>
      <c r="D639" s="1"/>
      <c r="XFD639" s="1"/>
    </row>
    <row r="640" customFormat="false" ht="15" hidden="false" customHeight="false" outlineLevel="0" collapsed="false">
      <c r="A640" s="1"/>
      <c r="B640" s="1"/>
      <c r="C640" s="1"/>
      <c r="D640" s="1"/>
      <c r="XFD640" s="1"/>
    </row>
    <row r="641" customFormat="false" ht="15" hidden="false" customHeight="false" outlineLevel="0" collapsed="false">
      <c r="A641" s="1"/>
      <c r="B641" s="1"/>
      <c r="C641" s="1"/>
      <c r="D641" s="1"/>
      <c r="XFD641" s="1"/>
    </row>
    <row r="642" customFormat="false" ht="15" hidden="false" customHeight="false" outlineLevel="0" collapsed="false">
      <c r="A642" s="1"/>
      <c r="B642" s="1"/>
      <c r="C642" s="1"/>
      <c r="D642" s="1"/>
      <c r="XFD642" s="1"/>
    </row>
    <row r="643" customFormat="false" ht="15" hidden="false" customHeight="false" outlineLevel="0" collapsed="false">
      <c r="A643" s="1"/>
      <c r="B643" s="1"/>
      <c r="C643" s="1"/>
      <c r="D643" s="1"/>
      <c r="XFD643" s="1"/>
    </row>
    <row r="644" customFormat="false" ht="15" hidden="false" customHeight="false" outlineLevel="0" collapsed="false">
      <c r="A644" s="1"/>
      <c r="B644" s="1"/>
      <c r="C644" s="1"/>
      <c r="D644" s="1"/>
      <c r="XFD644" s="1"/>
    </row>
    <row r="645" customFormat="false" ht="15" hidden="false" customHeight="false" outlineLevel="0" collapsed="false">
      <c r="A645" s="1"/>
      <c r="B645" s="1"/>
      <c r="C645" s="1"/>
      <c r="D645" s="1"/>
      <c r="XFD645" s="1"/>
    </row>
    <row r="646" customFormat="false" ht="15" hidden="false" customHeight="false" outlineLevel="0" collapsed="false">
      <c r="A646" s="1"/>
      <c r="B646" s="1"/>
      <c r="C646" s="1"/>
      <c r="D646" s="1"/>
      <c r="XFD646" s="1"/>
    </row>
    <row r="647" customFormat="false" ht="15" hidden="false" customHeight="false" outlineLevel="0" collapsed="false">
      <c r="A647" s="1"/>
      <c r="B647" s="1"/>
      <c r="C647" s="1"/>
      <c r="D647" s="1"/>
      <c r="XFD647" s="1"/>
    </row>
    <row r="648" customFormat="false" ht="15" hidden="false" customHeight="false" outlineLevel="0" collapsed="false">
      <c r="A648" s="1"/>
      <c r="B648" s="1"/>
      <c r="C648" s="1"/>
      <c r="D648" s="1"/>
    </row>
    <row r="649" customFormat="false" ht="15" hidden="false" customHeight="false" outlineLevel="0" collapsed="false">
      <c r="A649" s="1"/>
      <c r="B649" s="1"/>
      <c r="C649" s="1"/>
      <c r="D649" s="1"/>
    </row>
    <row r="650" customFormat="false" ht="15" hidden="false" customHeight="false" outlineLevel="0" collapsed="false">
      <c r="A650" s="1"/>
      <c r="B650" s="1"/>
      <c r="C650" s="1"/>
      <c r="D650" s="1"/>
    </row>
    <row r="651" customFormat="false" ht="15" hidden="false" customHeight="false" outlineLevel="0" collapsed="false">
      <c r="A651" s="1"/>
      <c r="B651" s="1"/>
      <c r="C651" s="1"/>
      <c r="D651" s="1"/>
    </row>
    <row r="652" customFormat="false" ht="15" hidden="false" customHeight="false" outlineLevel="0" collapsed="false">
      <c r="A652" s="1"/>
      <c r="B652" s="1"/>
      <c r="C652" s="1"/>
      <c r="D652" s="1"/>
    </row>
    <row r="653" customFormat="false" ht="15" hidden="false" customHeight="false" outlineLevel="0" collapsed="false">
      <c r="A653" s="1"/>
      <c r="B653" s="1"/>
      <c r="C653" s="1"/>
      <c r="D653" s="1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170138888888889" right="0.170138888888889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048576"/>
  <sheetViews>
    <sheetView showFormulas="false" showGridLines="true" showRowColHeaders="true" showZeros="true" rightToLeft="false" tabSelected="false" showOutlineSymbols="true" defaultGridColor="true" view="normal" topLeftCell="A99" colorId="64" zoomScale="108" zoomScaleNormal="108" zoomScalePageLayoutView="100" workbookViewId="0">
      <selection pane="topLeft" activeCell="G111" activeCellId="0" sqref="G11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17.86"/>
    <col collapsed="false" customWidth="true" hidden="false" outlineLevel="0" max="3" min="3" style="1" width="13.43"/>
    <col collapsed="false" customWidth="true" hidden="false" outlineLevel="0" max="4" min="4" style="1" width="12.43"/>
    <col collapsed="false" customWidth="true" hidden="false" outlineLevel="0" max="5" min="5" style="1" width="14.57"/>
    <col collapsed="false" customWidth="true" hidden="false" outlineLevel="0" max="16383" min="16380" style="0" width="11.53"/>
    <col collapsed="false" customWidth="true" hidden="false" outlineLevel="0" max="16384" min="16384" style="1" width="11.53"/>
  </cols>
  <sheetData>
    <row r="3" customFormat="false" ht="15" hidden="false" customHeight="false" outlineLevel="0" collapsed="false">
      <c r="D3" s="25"/>
    </row>
    <row r="4" customFormat="false" ht="15" hidden="false" customHeight="false" outlineLevel="0" collapsed="false">
      <c r="D4" s="25"/>
    </row>
    <row r="5" customFormat="false" ht="15" hidden="false" customHeight="false" outlineLevel="0" collapsed="false">
      <c r="D5" s="25"/>
    </row>
    <row r="6" customFormat="false" ht="15" hidden="false" customHeight="false" outlineLevel="0" collapsed="false">
      <c r="D6" s="25"/>
    </row>
    <row r="7" customFormat="false" ht="24" hidden="false" customHeight="true" outlineLevel="0" collapsed="false">
      <c r="A7" s="29"/>
      <c r="C7" s="74"/>
      <c r="D7" s="74"/>
      <c r="E7" s="74"/>
    </row>
    <row r="8" customFormat="false" ht="17.35" hidden="false" customHeight="false" outlineLevel="0" collapsed="false">
      <c r="A8" s="29"/>
      <c r="B8" s="29"/>
      <c r="C8" s="75" t="s">
        <v>1</v>
      </c>
      <c r="D8" s="25"/>
    </row>
    <row r="9" customFormat="false" ht="17.25" hidden="false" customHeight="false" outlineLevel="0" collapsed="false">
      <c r="A9" s="29"/>
      <c r="B9" s="29"/>
      <c r="C9" s="76" t="s">
        <v>136</v>
      </c>
      <c r="D9" s="25"/>
    </row>
    <row r="10" customFormat="false" ht="15" hidden="false" customHeight="false" outlineLevel="0" collapsed="false">
      <c r="A10" s="29"/>
      <c r="B10" s="29"/>
      <c r="D10" s="38" t="s">
        <v>137</v>
      </c>
    </row>
    <row r="11" customFormat="false" ht="15" hidden="false" customHeight="false" outlineLevel="0" collapsed="false">
      <c r="A11" s="29"/>
      <c r="B11" s="29"/>
      <c r="D11" s="25"/>
    </row>
    <row r="12" customFormat="false" ht="15" hidden="false" customHeight="false" outlineLevel="0" collapsed="false">
      <c r="A12" s="31" t="s">
        <v>6</v>
      </c>
      <c r="B12" s="77" t="s">
        <v>7</v>
      </c>
      <c r="C12" s="78" t="s">
        <v>138</v>
      </c>
      <c r="D12" s="33" t="s">
        <v>8</v>
      </c>
      <c r="E12" s="79" t="s">
        <v>9</v>
      </c>
    </row>
    <row r="13" customFormat="false" ht="15" hidden="false" customHeight="false" outlineLevel="0" collapsed="false">
      <c r="A13" s="39" t="n">
        <v>1</v>
      </c>
      <c r="B13" s="80" t="s">
        <v>139</v>
      </c>
      <c r="C13" s="81" t="n">
        <v>416500</v>
      </c>
      <c r="D13" s="13" t="n">
        <f aca="false">300000+116000</f>
        <v>416000</v>
      </c>
      <c r="E13" s="82" t="n">
        <f aca="false">C13-D13</f>
        <v>500</v>
      </c>
    </row>
    <row r="14" customFormat="false" ht="15" hidden="false" customHeight="false" outlineLevel="0" collapsed="false">
      <c r="A14" s="39" t="n">
        <v>2</v>
      </c>
      <c r="B14" s="80" t="s">
        <v>140</v>
      </c>
      <c r="C14" s="81" t="n">
        <v>416500</v>
      </c>
      <c r="D14" s="13" t="n">
        <f aca="false">316500+100000</f>
        <v>416500</v>
      </c>
      <c r="E14" s="82" t="n">
        <f aca="false">C14-D14</f>
        <v>0</v>
      </c>
    </row>
    <row r="15" customFormat="false" ht="30" hidden="false" customHeight="true" outlineLevel="0" collapsed="false">
      <c r="A15" s="39" t="n">
        <v>3</v>
      </c>
      <c r="B15" s="80" t="s">
        <v>141</v>
      </c>
      <c r="C15" s="81" t="n">
        <v>416500</v>
      </c>
      <c r="D15" s="13" t="n">
        <f aca="false">150000+266500</f>
        <v>416500</v>
      </c>
      <c r="E15" s="83" t="n">
        <f aca="false">C15-D15</f>
        <v>0</v>
      </c>
    </row>
    <row r="16" customFormat="false" ht="28.5" hidden="false" customHeight="true" outlineLevel="0" collapsed="false">
      <c r="A16" s="39" t="n">
        <v>4</v>
      </c>
      <c r="B16" s="84" t="s">
        <v>142</v>
      </c>
      <c r="C16" s="85" t="n">
        <v>416500</v>
      </c>
      <c r="D16" s="13" t="n">
        <v>150000</v>
      </c>
      <c r="E16" s="82" t="n">
        <f aca="false">C16-D16</f>
        <v>266500</v>
      </c>
    </row>
    <row r="17" customFormat="false" ht="15" hidden="false" customHeight="false" outlineLevel="0" collapsed="false">
      <c r="A17" s="39" t="n">
        <v>5</v>
      </c>
      <c r="B17" s="80" t="s">
        <v>143</v>
      </c>
      <c r="C17" s="81" t="n">
        <v>416500</v>
      </c>
      <c r="D17" s="13" t="n">
        <v>308000</v>
      </c>
      <c r="E17" s="82" t="n">
        <f aca="false">C17-D17</f>
        <v>108500</v>
      </c>
    </row>
    <row r="18" customFormat="false" ht="23.85" hidden="false" customHeight="false" outlineLevel="0" collapsed="false">
      <c r="A18" s="39" t="n">
        <v>6</v>
      </c>
      <c r="B18" s="80" t="s">
        <v>144</v>
      </c>
      <c r="C18" s="81" t="n">
        <v>416500</v>
      </c>
      <c r="D18" s="13" t="n">
        <v>150000</v>
      </c>
      <c r="E18" s="82" t="n">
        <f aca="false">C18-D18</f>
        <v>266500</v>
      </c>
    </row>
    <row r="19" customFormat="false" ht="23.85" hidden="false" customHeight="false" outlineLevel="0" collapsed="false">
      <c r="A19" s="39" t="n">
        <v>7</v>
      </c>
      <c r="B19" s="80" t="s">
        <v>145</v>
      </c>
      <c r="C19" s="81" t="n">
        <v>416500</v>
      </c>
      <c r="D19" s="13" t="n">
        <v>230000</v>
      </c>
      <c r="E19" s="82" t="n">
        <f aca="false">C19-D19</f>
        <v>186500</v>
      </c>
    </row>
    <row r="20" customFormat="false" ht="23.85" hidden="false" customHeight="false" outlineLevel="0" collapsed="false">
      <c r="A20" s="39" t="n">
        <v>8</v>
      </c>
      <c r="B20" s="80" t="s">
        <v>146</v>
      </c>
      <c r="C20" s="81" t="n">
        <v>416500</v>
      </c>
      <c r="D20" s="13" t="n">
        <f aca="false">300000+116500</f>
        <v>416500</v>
      </c>
      <c r="E20" s="82" t="n">
        <f aca="false">C20-D20</f>
        <v>0</v>
      </c>
    </row>
    <row r="21" customFormat="false" ht="17.35" hidden="false" customHeight="false" outlineLevel="0" collapsed="false">
      <c r="A21" s="86"/>
      <c r="B21" s="87" t="s">
        <v>22</v>
      </c>
      <c r="C21" s="88" t="n">
        <f aca="false">SUM(C13:C20)</f>
        <v>3332000</v>
      </c>
      <c r="D21" s="23" t="n">
        <f aca="false">SUM(D13:D20)</f>
        <v>2503500</v>
      </c>
      <c r="E21" s="89" t="n">
        <f aca="false">C21-D21</f>
        <v>828500</v>
      </c>
    </row>
    <row r="22" customFormat="false" ht="15" hidden="false" customHeight="false" outlineLevel="0" collapsed="false">
      <c r="D22" s="25"/>
    </row>
    <row r="23" customFormat="false" ht="17.35" hidden="false" customHeight="false" outlineLevel="0" collapsed="false">
      <c r="C23" s="75" t="s">
        <v>1</v>
      </c>
      <c r="D23" s="25"/>
    </row>
    <row r="24" customFormat="false" ht="17.35" hidden="false" customHeight="false" outlineLevel="0" collapsed="false">
      <c r="B24" s="90"/>
      <c r="C24" s="90"/>
      <c r="D24" s="90"/>
      <c r="E24" s="90"/>
    </row>
    <row r="25" customFormat="false" ht="17.25" hidden="false" customHeight="false" outlineLevel="0" collapsed="false">
      <c r="C25" s="76" t="s">
        <v>147</v>
      </c>
      <c r="D25" s="25"/>
    </row>
    <row r="26" customFormat="false" ht="0.75" hidden="false" customHeight="true" outlineLevel="0" collapsed="false">
      <c r="A26" s="29"/>
      <c r="B26" s="29"/>
      <c r="D26" s="25"/>
    </row>
    <row r="27" customFormat="false" ht="15" hidden="false" customHeight="false" outlineLevel="0" collapsed="false">
      <c r="A27" s="29"/>
      <c r="B27" s="29"/>
      <c r="D27" s="38" t="s">
        <v>137</v>
      </c>
    </row>
    <row r="28" customFormat="false" ht="15" hidden="false" customHeight="false" outlineLevel="0" collapsed="false">
      <c r="A28" s="29"/>
      <c r="B28" s="29"/>
      <c r="D28" s="25"/>
    </row>
    <row r="29" customFormat="false" ht="15" hidden="false" customHeight="false" outlineLevel="0" collapsed="false">
      <c r="A29" s="91" t="s">
        <v>6</v>
      </c>
      <c r="B29" s="92" t="s">
        <v>7</v>
      </c>
      <c r="C29" s="78" t="s">
        <v>138</v>
      </c>
      <c r="D29" s="33" t="s">
        <v>8</v>
      </c>
      <c r="E29" s="79" t="s">
        <v>9</v>
      </c>
    </row>
    <row r="30" customFormat="false" ht="28.5" hidden="false" customHeight="true" outlineLevel="0" collapsed="false">
      <c r="A30" s="11" t="n">
        <v>1</v>
      </c>
      <c r="B30" s="84" t="s">
        <v>148</v>
      </c>
      <c r="C30" s="93" t="n">
        <v>416500</v>
      </c>
      <c r="D30" s="13" t="n">
        <v>200000</v>
      </c>
      <c r="E30" s="83" t="n">
        <f aca="false">C30-D30</f>
        <v>216500</v>
      </c>
    </row>
    <row r="31" customFormat="false" ht="23.85" hidden="false" customHeight="false" outlineLevel="0" collapsed="false">
      <c r="A31" s="11" t="n">
        <v>2</v>
      </c>
      <c r="B31" s="84" t="s">
        <v>149</v>
      </c>
      <c r="C31" s="93" t="n">
        <v>416500</v>
      </c>
      <c r="D31" s="13" t="n">
        <v>300000</v>
      </c>
      <c r="E31" s="83" t="n">
        <f aca="false">C31-D31</f>
        <v>116500</v>
      </c>
    </row>
    <row r="32" customFormat="false" ht="35.05" hidden="false" customHeight="false" outlineLevel="0" collapsed="false">
      <c r="A32" s="11" t="n">
        <v>3</v>
      </c>
      <c r="B32" s="84" t="s">
        <v>150</v>
      </c>
      <c r="C32" s="93" t="n">
        <v>416500</v>
      </c>
      <c r="D32" s="13" t="n">
        <v>416500</v>
      </c>
      <c r="E32" s="83" t="n">
        <f aca="false">C32-D32</f>
        <v>0</v>
      </c>
    </row>
    <row r="33" customFormat="false" ht="23.45" hidden="false" customHeight="false" outlineLevel="0" collapsed="false">
      <c r="A33" s="11" t="n">
        <v>4</v>
      </c>
      <c r="B33" s="84" t="s">
        <v>151</v>
      </c>
      <c r="C33" s="93" t="n">
        <v>416500</v>
      </c>
      <c r="D33" s="13" t="n">
        <v>416000</v>
      </c>
      <c r="E33" s="83" t="n">
        <f aca="false">C33-D33</f>
        <v>500</v>
      </c>
    </row>
    <row r="34" customFormat="false" ht="23.45" hidden="false" customHeight="false" outlineLevel="0" collapsed="false">
      <c r="A34" s="11" t="n">
        <v>5</v>
      </c>
      <c r="B34" s="84" t="s">
        <v>152</v>
      </c>
      <c r="C34" s="93" t="n">
        <v>416500</v>
      </c>
      <c r="D34" s="13" t="n">
        <v>200000</v>
      </c>
      <c r="E34" s="83" t="n">
        <f aca="false">C34-D34</f>
        <v>216500</v>
      </c>
    </row>
    <row r="35" customFormat="false" ht="23.45" hidden="false" customHeight="false" outlineLevel="0" collapsed="false">
      <c r="A35" s="11" t="n">
        <v>6</v>
      </c>
      <c r="B35" s="84" t="s">
        <v>153</v>
      </c>
      <c r="C35" s="93" t="n">
        <v>416500</v>
      </c>
      <c r="D35" s="13" t="n">
        <f aca="false">216000+250000-49500</f>
        <v>416500</v>
      </c>
      <c r="E35" s="83" t="n">
        <f aca="false">C35-D35</f>
        <v>0</v>
      </c>
    </row>
    <row r="36" customFormat="false" ht="15" hidden="false" customHeight="false" outlineLevel="0" collapsed="false">
      <c r="A36" s="11" t="n">
        <v>7</v>
      </c>
      <c r="B36" s="84" t="s">
        <v>154</v>
      </c>
      <c r="C36" s="93" t="n">
        <v>416500</v>
      </c>
      <c r="D36" s="13" t="n">
        <v>220000</v>
      </c>
      <c r="E36" s="83" t="n">
        <f aca="false">C36-D36</f>
        <v>196500</v>
      </c>
    </row>
    <row r="37" customFormat="false" ht="35.05" hidden="false" customHeight="false" outlineLevel="0" collapsed="false">
      <c r="A37" s="11" t="n">
        <v>8</v>
      </c>
      <c r="B37" s="84" t="s">
        <v>155</v>
      </c>
      <c r="C37" s="93" t="n">
        <v>416500</v>
      </c>
      <c r="D37" s="13" t="n">
        <f aca="false">316500+100000</f>
        <v>416500</v>
      </c>
      <c r="E37" s="83" t="n">
        <f aca="false">C37-D37</f>
        <v>0</v>
      </c>
    </row>
    <row r="38" customFormat="false" ht="23.45" hidden="false" customHeight="false" outlineLevel="0" collapsed="false">
      <c r="A38" s="11" t="n">
        <v>9</v>
      </c>
      <c r="B38" s="84" t="s">
        <v>156</v>
      </c>
      <c r="C38" s="93" t="n">
        <v>416500</v>
      </c>
      <c r="D38" s="13" t="n">
        <v>300000</v>
      </c>
      <c r="E38" s="83" t="n">
        <f aca="false">C38-D38</f>
        <v>116500</v>
      </c>
    </row>
    <row r="39" customFormat="false" ht="34.5" hidden="false" customHeight="false" outlineLevel="0" collapsed="false">
      <c r="A39" s="11" t="n">
        <v>10</v>
      </c>
      <c r="B39" s="84" t="s">
        <v>157</v>
      </c>
      <c r="C39" s="93" t="n">
        <v>416500</v>
      </c>
      <c r="D39" s="13" t="n">
        <f aca="false">200000+130000</f>
        <v>330000</v>
      </c>
      <c r="E39" s="83" t="n">
        <f aca="false">C39-D39</f>
        <v>86500</v>
      </c>
    </row>
    <row r="40" customFormat="false" ht="23.45" hidden="false" customHeight="false" outlineLevel="0" collapsed="false">
      <c r="A40" s="11" t="n">
        <v>11</v>
      </c>
      <c r="B40" s="84" t="s">
        <v>158</v>
      </c>
      <c r="C40" s="93" t="n">
        <v>416500</v>
      </c>
      <c r="D40" s="43" t="n">
        <f aca="false">316500+50000</f>
        <v>366500</v>
      </c>
      <c r="E40" s="83" t="n">
        <f aca="false">C40-D40</f>
        <v>50000</v>
      </c>
    </row>
    <row r="41" customFormat="false" ht="23.45" hidden="false" customHeight="false" outlineLevel="0" collapsed="false">
      <c r="A41" s="11" t="n">
        <v>12</v>
      </c>
      <c r="B41" s="84" t="s">
        <v>159</v>
      </c>
      <c r="C41" s="93" t="n">
        <v>416500</v>
      </c>
      <c r="D41" s="41" t="n">
        <v>420000</v>
      </c>
      <c r="E41" s="83" t="n">
        <f aca="false">C41-D41</f>
        <v>-3500</v>
      </c>
    </row>
    <row r="42" customFormat="false" ht="23.45" hidden="false" customHeight="false" outlineLevel="0" collapsed="false">
      <c r="A42" s="11" t="n">
        <v>13</v>
      </c>
      <c r="B42" s="84" t="s">
        <v>160</v>
      </c>
      <c r="C42" s="93" t="n">
        <v>416500</v>
      </c>
      <c r="D42" s="62" t="n">
        <v>150000</v>
      </c>
      <c r="E42" s="83" t="n">
        <f aca="false">C42-D42</f>
        <v>266500</v>
      </c>
    </row>
    <row r="43" customFormat="false" ht="23.45" hidden="false" customHeight="false" outlineLevel="0" collapsed="false">
      <c r="A43" s="11" t="n">
        <v>14</v>
      </c>
      <c r="B43" s="84" t="s">
        <v>161</v>
      </c>
      <c r="C43" s="93" t="n">
        <v>416500</v>
      </c>
      <c r="D43" s="13" t="n">
        <v>250000</v>
      </c>
      <c r="E43" s="83" t="n">
        <f aca="false">C43-D43</f>
        <v>166500</v>
      </c>
    </row>
    <row r="44" customFormat="false" ht="15" hidden="false" customHeight="false" outlineLevel="0" collapsed="false">
      <c r="A44" s="11" t="n">
        <v>15</v>
      </c>
      <c r="B44" s="84" t="s">
        <v>162</v>
      </c>
      <c r="C44" s="93" t="n">
        <v>416500</v>
      </c>
      <c r="D44" s="13" t="n">
        <v>200000</v>
      </c>
      <c r="E44" s="83" t="n">
        <f aca="false">C44-D44</f>
        <v>216500</v>
      </c>
    </row>
    <row r="45" customFormat="false" ht="23.45" hidden="false" customHeight="false" outlineLevel="0" collapsed="false">
      <c r="A45" s="11" t="n">
        <v>16</v>
      </c>
      <c r="B45" s="84" t="s">
        <v>163</v>
      </c>
      <c r="C45" s="93" t="n">
        <v>416500</v>
      </c>
      <c r="D45" s="62" t="n">
        <v>330000</v>
      </c>
      <c r="E45" s="83" t="n">
        <f aca="false">C45-D45</f>
        <v>86500</v>
      </c>
    </row>
    <row r="46" customFormat="false" ht="15" hidden="false" customHeight="false" outlineLevel="0" collapsed="false">
      <c r="A46" s="11" t="n">
        <v>17</v>
      </c>
      <c r="B46" s="84" t="s">
        <v>164</v>
      </c>
      <c r="C46" s="93" t="s">
        <v>50</v>
      </c>
      <c r="D46" s="93" t="s">
        <v>50</v>
      </c>
      <c r="E46" s="93" t="s">
        <v>50</v>
      </c>
    </row>
    <row r="47" customFormat="false" ht="35.05" hidden="false" customHeight="false" outlineLevel="0" collapsed="false">
      <c r="A47" s="11" t="n">
        <v>18</v>
      </c>
      <c r="B47" s="84" t="s">
        <v>165</v>
      </c>
      <c r="C47" s="93" t="n">
        <v>416500</v>
      </c>
      <c r="D47" s="62" t="n">
        <v>280000</v>
      </c>
      <c r="E47" s="83" t="n">
        <f aca="false">C47-D47</f>
        <v>136500</v>
      </c>
    </row>
    <row r="48" customFormat="false" ht="23.45" hidden="false" customHeight="false" outlineLevel="0" collapsed="false">
      <c r="A48" s="11" t="n">
        <v>19</v>
      </c>
      <c r="B48" s="84" t="s">
        <v>166</v>
      </c>
      <c r="C48" s="93" t="n">
        <v>416500</v>
      </c>
      <c r="D48" s="62" t="n">
        <v>250000</v>
      </c>
      <c r="E48" s="83" t="n">
        <f aca="false">C48-D48</f>
        <v>166500</v>
      </c>
    </row>
    <row r="49" customFormat="false" ht="23.45" hidden="false" customHeight="false" outlineLevel="0" collapsed="false">
      <c r="A49" s="11" t="n">
        <v>20</v>
      </c>
      <c r="B49" s="84" t="s">
        <v>167</v>
      </c>
      <c r="C49" s="93" t="n">
        <v>416500</v>
      </c>
      <c r="D49" s="42" t="n">
        <v>416500</v>
      </c>
      <c r="E49" s="83" t="n">
        <f aca="false">C49-D49</f>
        <v>0</v>
      </c>
    </row>
    <row r="50" customFormat="false" ht="34.5" hidden="false" customHeight="false" outlineLevel="0" collapsed="false">
      <c r="A50" s="11" t="n">
        <v>21</v>
      </c>
      <c r="B50" s="84" t="s">
        <v>168</v>
      </c>
      <c r="C50" s="93" t="n">
        <v>416500</v>
      </c>
      <c r="D50" s="42" t="n">
        <v>200000</v>
      </c>
      <c r="E50" s="83" t="n">
        <f aca="false">C50-D50</f>
        <v>216500</v>
      </c>
    </row>
    <row r="51" customFormat="false" ht="23.45" hidden="false" customHeight="false" outlineLevel="0" collapsed="false">
      <c r="A51" s="11" t="n">
        <v>22</v>
      </c>
      <c r="B51" s="84" t="s">
        <v>169</v>
      </c>
      <c r="C51" s="93" t="n">
        <v>416500</v>
      </c>
      <c r="D51" s="42" t="n">
        <v>300000</v>
      </c>
      <c r="E51" s="83" t="n">
        <f aca="false">C51-D51</f>
        <v>116500</v>
      </c>
    </row>
    <row r="52" customFormat="false" ht="21.75" hidden="false" customHeight="true" outlineLevel="0" collapsed="false">
      <c r="A52" s="11" t="n">
        <v>23</v>
      </c>
      <c r="B52" s="84" t="s">
        <v>170</v>
      </c>
      <c r="C52" s="93" t="n">
        <v>416500</v>
      </c>
      <c r="D52" s="42" t="n">
        <v>316000</v>
      </c>
      <c r="E52" s="83" t="n">
        <f aca="false">C52-D52</f>
        <v>100500</v>
      </c>
    </row>
    <row r="53" customFormat="false" ht="21.75" hidden="false" customHeight="true" outlineLevel="0" collapsed="false">
      <c r="A53" s="11" t="n">
        <v>24</v>
      </c>
      <c r="B53" s="84" t="s">
        <v>171</v>
      </c>
      <c r="C53" s="93" t="n">
        <v>416500</v>
      </c>
      <c r="D53" s="42" t="n">
        <v>150000</v>
      </c>
      <c r="E53" s="83" t="n">
        <f aca="false">C53-D53</f>
        <v>266500</v>
      </c>
    </row>
    <row r="54" customFormat="false" ht="21.75" hidden="false" customHeight="true" outlineLevel="0" collapsed="false">
      <c r="A54" s="11" t="n">
        <v>25</v>
      </c>
      <c r="B54" s="84" t="s">
        <v>172</v>
      </c>
      <c r="C54" s="93" t="n">
        <v>416500</v>
      </c>
      <c r="D54" s="42"/>
      <c r="E54" s="83" t="n">
        <f aca="false">C54-D54</f>
        <v>416500</v>
      </c>
    </row>
    <row r="55" customFormat="false" ht="21.75" hidden="false" customHeight="true" outlineLevel="0" collapsed="false">
      <c r="A55" s="11" t="n">
        <v>26</v>
      </c>
      <c r="B55" s="84" t="s">
        <v>173</v>
      </c>
      <c r="C55" s="93" t="n">
        <v>416500</v>
      </c>
      <c r="D55" s="42" t="n">
        <v>150000</v>
      </c>
      <c r="E55" s="83" t="n">
        <f aca="false">C55-D55</f>
        <v>266500</v>
      </c>
    </row>
    <row r="56" customFormat="false" ht="21.75" hidden="false" customHeight="true" outlineLevel="0" collapsed="false">
      <c r="A56" s="11" t="n">
        <v>27</v>
      </c>
      <c r="B56" s="84" t="s">
        <v>174</v>
      </c>
      <c r="C56" s="93" t="s">
        <v>50</v>
      </c>
      <c r="D56" s="93" t="s">
        <v>50</v>
      </c>
      <c r="E56" s="93" t="s">
        <v>50</v>
      </c>
    </row>
    <row r="57" customFormat="false" ht="21.75" hidden="false" customHeight="true" outlineLevel="0" collapsed="false">
      <c r="A57" s="11" t="n">
        <v>28</v>
      </c>
      <c r="B57" s="84" t="s">
        <v>175</v>
      </c>
      <c r="C57" s="93" t="n">
        <v>416500</v>
      </c>
      <c r="D57" s="42" t="n">
        <v>416500</v>
      </c>
      <c r="E57" s="83" t="n">
        <f aca="false">C57-D57</f>
        <v>0</v>
      </c>
    </row>
    <row r="58" customFormat="false" ht="23.45" hidden="false" customHeight="false" outlineLevel="0" collapsed="false">
      <c r="A58" s="11" t="n">
        <v>29</v>
      </c>
      <c r="B58" s="80" t="s">
        <v>176</v>
      </c>
      <c r="C58" s="93" t="n">
        <v>416500</v>
      </c>
      <c r="D58" s="42" t="n">
        <v>416500</v>
      </c>
      <c r="E58" s="83" t="n">
        <f aca="false">C58-D58</f>
        <v>0</v>
      </c>
    </row>
    <row r="59" customFormat="false" ht="23.45" hidden="false" customHeight="false" outlineLevel="0" collapsed="false">
      <c r="A59" s="11" t="n">
        <v>30</v>
      </c>
      <c r="B59" s="80" t="s">
        <v>177</v>
      </c>
      <c r="C59" s="93" t="n">
        <v>416500</v>
      </c>
      <c r="D59" s="42" t="n">
        <v>200000</v>
      </c>
      <c r="E59" s="83" t="n">
        <f aca="false">C59-D59</f>
        <v>216500</v>
      </c>
    </row>
    <row r="60" customFormat="false" ht="17.35" hidden="false" customHeight="false" outlineLevel="0" collapsed="false">
      <c r="A60" s="21"/>
      <c r="B60" s="94" t="s">
        <v>22</v>
      </c>
      <c r="C60" s="88" t="n">
        <f aca="false">SUM(C39:C59)</f>
        <v>7913500</v>
      </c>
      <c r="D60" s="23" t="n">
        <f aca="false">SUM(D38:D59)</f>
        <v>5442000</v>
      </c>
      <c r="E60" s="95" t="n">
        <f aca="false">C60-D60</f>
        <v>2471500</v>
      </c>
    </row>
    <row r="61" customFormat="false" ht="15" hidden="false" customHeight="false" outlineLevel="0" collapsed="false">
      <c r="C61" s="58"/>
      <c r="D61" s="27"/>
      <c r="E61" s="96"/>
    </row>
    <row r="62" customFormat="false" ht="15" hidden="false" customHeight="false" outlineLevel="0" collapsed="false">
      <c r="C62" s="58"/>
      <c r="D62" s="27"/>
      <c r="E62" s="96"/>
    </row>
    <row r="63" customFormat="false" ht="15" hidden="false" customHeight="false" outlineLevel="0" collapsed="false">
      <c r="A63" s="73"/>
      <c r="B63" s="73"/>
      <c r="D63" s="25"/>
    </row>
    <row r="64" customFormat="false" ht="27" hidden="false" customHeight="true" outlineLevel="0" collapsed="false">
      <c r="A64" s="29"/>
      <c r="B64" s="90"/>
      <c r="C64" s="90"/>
      <c r="D64" s="90"/>
      <c r="E64" s="90"/>
    </row>
    <row r="65" customFormat="false" ht="17.35" hidden="false" customHeight="false" outlineLevel="0" collapsed="false">
      <c r="A65" s="46"/>
      <c r="B65" s="46"/>
      <c r="C65" s="75" t="s">
        <v>1</v>
      </c>
      <c r="D65" s="25"/>
    </row>
    <row r="66" customFormat="false" ht="17.25" hidden="false" customHeight="false" outlineLevel="0" collapsed="false">
      <c r="A66" s="29"/>
      <c r="B66" s="29"/>
      <c r="C66" s="76" t="s">
        <v>178</v>
      </c>
      <c r="D66" s="25"/>
    </row>
    <row r="67" customFormat="false" ht="15" hidden="false" customHeight="false" outlineLevel="0" collapsed="false">
      <c r="A67" s="29"/>
      <c r="B67" s="29"/>
      <c r="D67" s="25"/>
    </row>
    <row r="68" customFormat="false" ht="15" hidden="false" customHeight="false" outlineLevel="0" collapsed="false">
      <c r="A68" s="29"/>
      <c r="B68" s="29"/>
      <c r="D68" s="38" t="s">
        <v>137</v>
      </c>
    </row>
    <row r="69" customFormat="false" ht="15" hidden="false" customHeight="false" outlineLevel="0" collapsed="false">
      <c r="A69" s="29"/>
      <c r="B69" s="29"/>
      <c r="D69" s="25"/>
    </row>
    <row r="70" customFormat="false" ht="29.25" hidden="false" customHeight="true" outlineLevel="0" collapsed="false">
      <c r="A70" s="77" t="s">
        <v>6</v>
      </c>
      <c r="B70" s="77" t="s">
        <v>7</v>
      </c>
      <c r="C70" s="78" t="s">
        <v>138</v>
      </c>
      <c r="D70" s="33" t="s">
        <v>8</v>
      </c>
      <c r="E70" s="79" t="s">
        <v>9</v>
      </c>
    </row>
    <row r="71" customFormat="false" ht="41.25" hidden="false" customHeight="true" outlineLevel="0" collapsed="false">
      <c r="A71" s="97" t="n">
        <v>1</v>
      </c>
      <c r="B71" s="98" t="s">
        <v>179</v>
      </c>
      <c r="C71" s="81" t="n">
        <v>416500</v>
      </c>
      <c r="D71" s="17" t="n">
        <v>316500</v>
      </c>
      <c r="E71" s="83" t="n">
        <f aca="false">C71-D71</f>
        <v>100000</v>
      </c>
    </row>
    <row r="72" customFormat="false" ht="25.5" hidden="false" customHeight="true" outlineLevel="0" collapsed="false">
      <c r="A72" s="15" t="n">
        <v>2</v>
      </c>
      <c r="B72" s="98" t="s">
        <v>180</v>
      </c>
      <c r="C72" s="81" t="n">
        <v>416500</v>
      </c>
      <c r="D72" s="17" t="n">
        <v>300000</v>
      </c>
      <c r="E72" s="83" t="n">
        <f aca="false">C72-D72</f>
        <v>116500</v>
      </c>
    </row>
    <row r="73" customFormat="false" ht="23.45" hidden="false" customHeight="false" outlineLevel="0" collapsed="false">
      <c r="A73" s="15" t="n">
        <v>3</v>
      </c>
      <c r="B73" s="98" t="s">
        <v>181</v>
      </c>
      <c r="C73" s="81" t="n">
        <v>416500</v>
      </c>
      <c r="D73" s="17" t="n">
        <v>250000</v>
      </c>
      <c r="E73" s="83" t="n">
        <f aca="false">C73-D73</f>
        <v>166500</v>
      </c>
    </row>
    <row r="74" customFormat="false" ht="23.45" hidden="false" customHeight="false" outlineLevel="0" collapsed="false">
      <c r="A74" s="97" t="n">
        <v>4</v>
      </c>
      <c r="B74" s="98" t="s">
        <v>182</v>
      </c>
      <c r="C74" s="81" t="n">
        <v>416500</v>
      </c>
      <c r="D74" s="17" t="n">
        <v>300000</v>
      </c>
      <c r="E74" s="83" t="n">
        <f aca="false">C74-D74</f>
        <v>116500</v>
      </c>
    </row>
    <row r="75" customFormat="false" ht="23.45" hidden="false" customHeight="false" outlineLevel="0" collapsed="false">
      <c r="A75" s="15" t="n">
        <v>5</v>
      </c>
      <c r="B75" s="98" t="s">
        <v>183</v>
      </c>
      <c r="C75" s="81" t="n">
        <v>416500</v>
      </c>
      <c r="D75" s="17" t="n">
        <f aca="false">400000+16500</f>
        <v>416500</v>
      </c>
      <c r="E75" s="83" t="n">
        <f aca="false">C75-D75</f>
        <v>0</v>
      </c>
    </row>
    <row r="76" customFormat="false" ht="23.45" hidden="false" customHeight="false" outlineLevel="0" collapsed="false">
      <c r="A76" s="15" t="n">
        <v>6</v>
      </c>
      <c r="B76" s="98" t="s">
        <v>184</v>
      </c>
      <c r="C76" s="81" t="n">
        <v>416500</v>
      </c>
      <c r="D76" s="17" t="n">
        <v>250000</v>
      </c>
      <c r="E76" s="83" t="n">
        <f aca="false">C76-D76</f>
        <v>166500</v>
      </c>
    </row>
    <row r="77" customFormat="false" ht="23.45" hidden="false" customHeight="false" outlineLevel="0" collapsed="false">
      <c r="A77" s="97" t="n">
        <v>7</v>
      </c>
      <c r="B77" s="98" t="s">
        <v>185</v>
      </c>
      <c r="C77" s="81" t="n">
        <v>416500</v>
      </c>
      <c r="D77" s="17" t="n">
        <v>300000</v>
      </c>
      <c r="E77" s="83" t="n">
        <f aca="false">C77-D77</f>
        <v>116500</v>
      </c>
    </row>
    <row r="78" customFormat="false" ht="23.45" hidden="false" customHeight="false" outlineLevel="0" collapsed="false">
      <c r="A78" s="15" t="n">
        <v>8</v>
      </c>
      <c r="B78" s="98" t="s">
        <v>186</v>
      </c>
      <c r="C78" s="81" t="n">
        <v>416500</v>
      </c>
      <c r="D78" s="17" t="n">
        <v>316500</v>
      </c>
      <c r="E78" s="83" t="n">
        <f aca="false">C78-D78</f>
        <v>100000</v>
      </c>
    </row>
    <row r="79" customFormat="false" ht="15" hidden="false" customHeight="false" outlineLevel="0" collapsed="false">
      <c r="A79" s="15" t="n">
        <v>9</v>
      </c>
      <c r="B79" s="98" t="s">
        <v>187</v>
      </c>
      <c r="C79" s="81" t="n">
        <v>416500</v>
      </c>
      <c r="D79" s="17" t="n">
        <v>200000</v>
      </c>
      <c r="E79" s="83" t="n">
        <f aca="false">C79-D79</f>
        <v>216500</v>
      </c>
    </row>
    <row r="80" customFormat="false" ht="15" hidden="false" customHeight="false" outlineLevel="0" collapsed="false">
      <c r="A80" s="97" t="n">
        <v>10</v>
      </c>
      <c r="B80" s="98" t="s">
        <v>188</v>
      </c>
      <c r="C80" s="81" t="n">
        <v>416500</v>
      </c>
      <c r="D80" s="17" t="n">
        <v>220000</v>
      </c>
      <c r="E80" s="83" t="n">
        <f aca="false">C80-D80</f>
        <v>196500</v>
      </c>
    </row>
    <row r="81" customFormat="false" ht="23.45" hidden="false" customHeight="false" outlineLevel="0" collapsed="false">
      <c r="A81" s="15" t="n">
        <v>11</v>
      </c>
      <c r="B81" s="98" t="s">
        <v>189</v>
      </c>
      <c r="C81" s="81" t="n">
        <v>416500</v>
      </c>
      <c r="D81" s="17" t="n">
        <v>300000</v>
      </c>
      <c r="E81" s="83" t="n">
        <f aca="false">C81-D81</f>
        <v>116500</v>
      </c>
    </row>
    <row r="82" customFormat="false" ht="23.45" hidden="false" customHeight="false" outlineLevel="0" collapsed="false">
      <c r="A82" s="15" t="n">
        <v>12</v>
      </c>
      <c r="B82" s="98" t="s">
        <v>190</v>
      </c>
      <c r="C82" s="81" t="n">
        <v>416500</v>
      </c>
      <c r="D82" s="17" t="n">
        <f aca="false">300000+116500</f>
        <v>416500</v>
      </c>
      <c r="E82" s="83" t="n">
        <f aca="false">C82-D82</f>
        <v>0</v>
      </c>
    </row>
    <row r="83" customFormat="false" ht="15" hidden="false" customHeight="false" outlineLevel="0" collapsed="false">
      <c r="A83" s="99" t="n">
        <v>13</v>
      </c>
      <c r="B83" s="100" t="s">
        <v>191</v>
      </c>
      <c r="C83" s="101" t="n">
        <v>416500</v>
      </c>
      <c r="D83" s="20" t="n">
        <v>300000</v>
      </c>
      <c r="E83" s="102" t="n">
        <f aca="false">C83-D83</f>
        <v>116500</v>
      </c>
    </row>
    <row r="84" customFormat="false" ht="17.35" hidden="false" customHeight="false" outlineLevel="0" collapsed="false">
      <c r="A84" s="65"/>
      <c r="B84" s="103" t="s">
        <v>22</v>
      </c>
      <c r="C84" s="104" t="n">
        <f aca="false">SUM(C71:C83)</f>
        <v>5414500</v>
      </c>
      <c r="D84" s="67" t="n">
        <f aca="false">SUM(D71:D83)</f>
        <v>3886000</v>
      </c>
      <c r="E84" s="105" t="n">
        <f aca="false">SUM(E71:E83)</f>
        <v>1528500</v>
      </c>
    </row>
    <row r="85" customFormat="false" ht="15" hidden="false" customHeight="false" outlineLevel="0" collapsed="false">
      <c r="C85" s="58"/>
      <c r="D85" s="27"/>
      <c r="E85" s="96"/>
    </row>
    <row r="86" customFormat="false" ht="15" hidden="false" customHeight="false" outlineLevel="0" collapsed="false">
      <c r="C86" s="58"/>
      <c r="D86" s="27"/>
      <c r="E86" s="96"/>
    </row>
    <row r="87" customFormat="false" ht="15" hidden="false" customHeight="false" outlineLevel="0" collapsed="false">
      <c r="C87" s="58"/>
      <c r="D87" s="27"/>
      <c r="E87" s="96"/>
    </row>
    <row r="88" customFormat="false" ht="15" hidden="false" customHeight="false" outlineLevel="0" collapsed="false">
      <c r="C88" s="58"/>
      <c r="D88" s="27"/>
      <c r="E88" s="96"/>
    </row>
    <row r="89" customFormat="false" ht="15" hidden="false" customHeight="false" outlineLevel="0" collapsed="false">
      <c r="D89" s="25"/>
    </row>
    <row r="90" customFormat="false" ht="17.35" hidden="false" customHeight="false" outlineLevel="0" collapsed="false">
      <c r="A90" s="29"/>
      <c r="B90" s="29"/>
      <c r="C90" s="75" t="s">
        <v>1</v>
      </c>
      <c r="D90" s="25"/>
    </row>
    <row r="91" customFormat="false" ht="17.25" hidden="false" customHeight="false" outlineLevel="0" collapsed="false">
      <c r="A91" s="29"/>
      <c r="B91" s="29"/>
      <c r="C91" s="76" t="s">
        <v>192</v>
      </c>
      <c r="D91" s="25"/>
    </row>
    <row r="92" customFormat="false" ht="15" hidden="false" customHeight="false" outlineLevel="0" collapsed="false">
      <c r="A92" s="29"/>
      <c r="B92" s="106" t="s">
        <v>193</v>
      </c>
      <c r="C92" s="106"/>
      <c r="D92" s="106"/>
      <c r="E92" s="106"/>
    </row>
    <row r="93" customFormat="false" ht="15" hidden="false" customHeight="false" outlineLevel="0" collapsed="false">
      <c r="A93" s="29"/>
      <c r="B93" s="29"/>
      <c r="D93" s="25"/>
      <c r="E93" s="107" t="s">
        <v>137</v>
      </c>
    </row>
    <row r="94" customFormat="false" ht="8.25" hidden="false" customHeight="true" outlineLevel="0" collapsed="false">
      <c r="A94" s="29"/>
      <c r="B94" s="29"/>
      <c r="D94" s="25"/>
    </row>
    <row r="95" customFormat="false" ht="22.5" hidden="false" customHeight="true" outlineLevel="0" collapsed="false">
      <c r="A95" s="7" t="s">
        <v>6</v>
      </c>
      <c r="B95" s="77" t="s">
        <v>7</v>
      </c>
      <c r="C95" s="108" t="s">
        <v>138</v>
      </c>
      <c r="D95" s="59" t="s">
        <v>8</v>
      </c>
      <c r="E95" s="109" t="s">
        <v>9</v>
      </c>
    </row>
    <row r="96" customFormat="false" ht="35.05" hidden="false" customHeight="false" outlineLevel="0" collapsed="false">
      <c r="A96" s="110" t="n">
        <v>1</v>
      </c>
      <c r="B96" s="80" t="s">
        <v>194</v>
      </c>
      <c r="C96" s="111" t="n">
        <v>416500</v>
      </c>
      <c r="D96" s="13" t="n">
        <f aca="false">300000+116500</f>
        <v>416500</v>
      </c>
      <c r="E96" s="112" t="n">
        <f aca="false">C96-D96</f>
        <v>0</v>
      </c>
    </row>
    <row r="97" customFormat="false" ht="23.45" hidden="false" customHeight="false" outlineLevel="0" collapsed="false">
      <c r="A97" s="110" t="n">
        <v>2</v>
      </c>
      <c r="B97" s="80" t="s">
        <v>195</v>
      </c>
      <c r="C97" s="93" t="n">
        <v>416500</v>
      </c>
      <c r="D97" s="13"/>
      <c r="E97" s="83" t="n">
        <f aca="false">C97-D97</f>
        <v>416500</v>
      </c>
    </row>
    <row r="98" customFormat="false" ht="15" hidden="false" customHeight="false" outlineLevel="0" collapsed="false">
      <c r="A98" s="110" t="n">
        <v>3</v>
      </c>
      <c r="B98" s="80" t="s">
        <v>196</v>
      </c>
      <c r="C98" s="93" t="n">
        <v>416500</v>
      </c>
      <c r="D98" s="13" t="n">
        <v>316500</v>
      </c>
      <c r="E98" s="83" t="n">
        <f aca="false">C98-D98</f>
        <v>100000</v>
      </c>
    </row>
    <row r="99" customFormat="false" ht="20.25" hidden="false" customHeight="true" outlineLevel="0" collapsed="false">
      <c r="A99" s="110" t="n">
        <v>4</v>
      </c>
      <c r="B99" s="113" t="s">
        <v>197</v>
      </c>
      <c r="C99" s="114" t="n">
        <v>416500</v>
      </c>
      <c r="D99" s="115" t="n">
        <v>200000</v>
      </c>
      <c r="E99" s="116" t="n">
        <f aca="false">C99-D99</f>
        <v>216500</v>
      </c>
    </row>
    <row r="100" customFormat="false" ht="23.25" hidden="false" customHeight="true" outlineLevel="0" collapsed="false">
      <c r="A100" s="110" t="n">
        <v>5</v>
      </c>
      <c r="B100" s="80" t="s">
        <v>198</v>
      </c>
      <c r="C100" s="17" t="n">
        <v>416500</v>
      </c>
      <c r="D100" s="14" t="n">
        <v>220000</v>
      </c>
      <c r="E100" s="82" t="n">
        <f aca="false">C100-D100</f>
        <v>196500</v>
      </c>
    </row>
    <row r="101" customFormat="false" ht="23.45" hidden="false" customHeight="false" outlineLevel="0" collapsed="false">
      <c r="A101" s="110" t="n">
        <v>6</v>
      </c>
      <c r="B101" s="80" t="s">
        <v>199</v>
      </c>
      <c r="C101" s="93" t="n">
        <v>416500</v>
      </c>
      <c r="D101" s="13" t="n">
        <f aca="false">202500+35000+146000</f>
        <v>383500</v>
      </c>
      <c r="E101" s="83" t="n">
        <f aca="false">C101-D101</f>
        <v>33000</v>
      </c>
    </row>
    <row r="102" customFormat="false" ht="15" hidden="false" customHeight="false" outlineLevel="0" collapsed="false">
      <c r="A102" s="110" t="n">
        <v>7</v>
      </c>
      <c r="B102" s="80" t="s">
        <v>200</v>
      </c>
      <c r="C102" s="93" t="n">
        <v>416500</v>
      </c>
      <c r="D102" s="13" t="n">
        <f aca="false">300000+66500</f>
        <v>366500</v>
      </c>
      <c r="E102" s="83" t="n">
        <f aca="false">C102-D102</f>
        <v>50000</v>
      </c>
    </row>
    <row r="103" customFormat="false" ht="23.45" hidden="false" customHeight="false" outlineLevel="0" collapsed="false">
      <c r="A103" s="110" t="n">
        <v>8</v>
      </c>
      <c r="B103" s="80" t="s">
        <v>201</v>
      </c>
      <c r="C103" s="17" t="n">
        <v>416500</v>
      </c>
      <c r="D103" s="14" t="n">
        <f aca="false">320000+96500</f>
        <v>416500</v>
      </c>
      <c r="E103" s="82" t="n">
        <f aca="false">C103-D103</f>
        <v>0</v>
      </c>
    </row>
    <row r="104" customFormat="false" ht="23.45" hidden="false" customHeight="false" outlineLevel="0" collapsed="false">
      <c r="A104" s="110" t="n">
        <v>9</v>
      </c>
      <c r="B104" s="80" t="s">
        <v>202</v>
      </c>
      <c r="C104" s="93" t="n">
        <v>416500</v>
      </c>
      <c r="D104" s="41" t="n">
        <f aca="false">250000+116000</f>
        <v>366000</v>
      </c>
      <c r="E104" s="83" t="n">
        <f aca="false">C104-D104</f>
        <v>50500</v>
      </c>
    </row>
    <row r="105" customFormat="false" ht="27" hidden="false" customHeight="true" outlineLevel="0" collapsed="false">
      <c r="A105" s="117" t="n">
        <v>10</v>
      </c>
      <c r="B105" s="118" t="s">
        <v>203</v>
      </c>
      <c r="C105" s="119" t="n">
        <v>416500</v>
      </c>
      <c r="D105" s="44" t="n">
        <v>150000</v>
      </c>
      <c r="E105" s="102" t="n">
        <f aca="false">C105-D105</f>
        <v>266500</v>
      </c>
    </row>
    <row r="106" customFormat="false" ht="17.35" hidden="false" customHeight="false" outlineLevel="0" collapsed="false">
      <c r="A106" s="65"/>
      <c r="B106" s="120" t="s">
        <v>22</v>
      </c>
      <c r="C106" s="104" t="n">
        <f aca="false">SUM(C97:C105)</f>
        <v>3748500</v>
      </c>
      <c r="D106" s="67" t="n">
        <f aca="false">SUM(D97:D105)</f>
        <v>2419000</v>
      </c>
      <c r="E106" s="105" t="n">
        <f aca="false">C106-D106</f>
        <v>1329500</v>
      </c>
    </row>
    <row r="107" customFormat="false" ht="15" hidden="false" customHeight="false" outlineLevel="0" collapsed="false">
      <c r="C107" s="58"/>
      <c r="D107" s="27"/>
      <c r="E107" s="96"/>
    </row>
    <row r="108" customFormat="false" ht="15" hidden="false" customHeight="false" outlineLevel="0" collapsed="false">
      <c r="C108" s="58"/>
      <c r="D108" s="27"/>
      <c r="E108" s="96"/>
    </row>
    <row r="109" customFormat="false" ht="15" hidden="false" customHeight="false" outlineLevel="0" collapsed="false">
      <c r="D109" s="2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24:E24"/>
    <mergeCell ref="B64:E64"/>
    <mergeCell ref="B92:E9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H264"/>
  <sheetViews>
    <sheetView showFormulas="false" showGridLines="true" showRowColHeaders="true" showZeros="true" rightToLeft="false" tabSelected="false" showOutlineSymbols="true" defaultGridColor="true" view="normal" topLeftCell="A300" colorId="64" zoomScale="108" zoomScaleNormal="108" zoomScalePageLayoutView="100" workbookViewId="0">
      <selection pane="topLeft" activeCell="F184" activeCellId="0" sqref="F184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45.84"/>
    <col collapsed="false" customWidth="true" hidden="false" outlineLevel="0" max="3" min="3" style="1" width="14.86"/>
    <col collapsed="false" customWidth="true" hidden="false" outlineLevel="0" max="4" min="4" style="1" width="14.57"/>
    <col collapsed="false" customWidth="true" hidden="false" outlineLevel="0" max="5" min="5" style="1" width="14.43"/>
    <col collapsed="false" customWidth="true" hidden="false" outlineLevel="0" max="16384" min="16380" style="0" width="11.53"/>
  </cols>
  <sheetData>
    <row r="3" customFormat="false" ht="17.35" hidden="false" customHeight="false" outlineLevel="0" collapsed="false">
      <c r="A3" s="55"/>
      <c r="B3" s="55" t="s">
        <v>204</v>
      </c>
    </row>
    <row r="4" customFormat="false" ht="3.75" hidden="false" customHeight="true" outlineLevel="0" collapsed="false"/>
    <row r="5" customFormat="false" ht="17.25" hidden="false" customHeight="false" outlineLevel="0" collapsed="false">
      <c r="B5" s="4" t="s">
        <v>205</v>
      </c>
    </row>
    <row r="6" customFormat="false" ht="6.75" hidden="false" customHeight="true" outlineLevel="0" collapsed="false"/>
    <row r="7" customFormat="false" ht="17.35" hidden="true" customHeight="false" outlineLevel="0" collapsed="false">
      <c r="B7" s="121"/>
    </row>
    <row r="8" customFormat="false" ht="15" hidden="false" customHeight="false" outlineLevel="0" collapsed="false">
      <c r="B8" s="5" t="s">
        <v>206</v>
      </c>
    </row>
    <row r="10" customFormat="false" ht="15" hidden="false" customHeight="false" outlineLevel="0" collapsed="false">
      <c r="A10" s="122" t="s">
        <v>6</v>
      </c>
      <c r="B10" s="123" t="s">
        <v>7</v>
      </c>
      <c r="C10" s="78" t="s">
        <v>138</v>
      </c>
      <c r="D10" s="124" t="s">
        <v>8</v>
      </c>
      <c r="E10" s="125" t="s">
        <v>9</v>
      </c>
    </row>
    <row r="11" customFormat="false" ht="15" hidden="false" customHeight="false" outlineLevel="0" collapsed="false">
      <c r="A11" s="126" t="n">
        <v>1</v>
      </c>
      <c r="B11" s="127" t="s">
        <v>207</v>
      </c>
      <c r="C11" s="128" t="n">
        <v>416500</v>
      </c>
      <c r="D11" s="129" t="n">
        <v>416500</v>
      </c>
      <c r="E11" s="130" t="n">
        <f aca="false">C11-D11</f>
        <v>0</v>
      </c>
    </row>
    <row r="12" customFormat="false" ht="15" hidden="false" customHeight="false" outlineLevel="0" collapsed="false">
      <c r="A12" s="126" t="n">
        <v>2</v>
      </c>
      <c r="B12" s="127" t="s">
        <v>208</v>
      </c>
      <c r="C12" s="128" t="n">
        <v>416500</v>
      </c>
      <c r="D12" s="131" t="n">
        <f aca="false">200000+216500</f>
        <v>416500</v>
      </c>
      <c r="E12" s="130" t="n">
        <f aca="false">C12-D12</f>
        <v>0</v>
      </c>
    </row>
    <row r="13" customFormat="false" ht="15" hidden="false" customHeight="false" outlineLevel="0" collapsed="false">
      <c r="A13" s="126" t="n">
        <v>3</v>
      </c>
      <c r="B13" s="127" t="s">
        <v>209</v>
      </c>
      <c r="C13" s="128" t="n">
        <v>416500</v>
      </c>
      <c r="D13" s="131"/>
      <c r="E13" s="130" t="n">
        <f aca="false">C13-D13</f>
        <v>416500</v>
      </c>
    </row>
    <row r="14" customFormat="false" ht="15" hidden="false" customHeight="false" outlineLevel="0" collapsed="false">
      <c r="A14" s="126" t="n">
        <v>4</v>
      </c>
      <c r="B14" s="127" t="s">
        <v>210</v>
      </c>
      <c r="C14" s="128" t="n">
        <v>416500</v>
      </c>
      <c r="D14" s="131" t="n">
        <v>416500</v>
      </c>
      <c r="E14" s="130" t="n">
        <f aca="false">C14-D14</f>
        <v>0</v>
      </c>
    </row>
    <row r="15" customFormat="false" ht="15" hidden="false" customHeight="false" outlineLevel="0" collapsed="false">
      <c r="A15" s="126" t="n">
        <v>5</v>
      </c>
      <c r="B15" s="127" t="s">
        <v>211</v>
      </c>
      <c r="C15" s="128" t="n">
        <v>416500</v>
      </c>
      <c r="D15" s="131" t="n">
        <v>416500</v>
      </c>
      <c r="E15" s="130" t="n">
        <f aca="false">C15-D15</f>
        <v>0</v>
      </c>
    </row>
    <row r="16" customFormat="false" ht="15" hidden="false" customHeight="false" outlineLevel="0" collapsed="false">
      <c r="A16" s="126" t="n">
        <v>6</v>
      </c>
      <c r="B16" s="127" t="s">
        <v>212</v>
      </c>
      <c r="C16" s="128" t="n">
        <v>416500</v>
      </c>
      <c r="D16" s="131"/>
      <c r="E16" s="130" t="n">
        <f aca="false">C16-D16</f>
        <v>416500</v>
      </c>
    </row>
    <row r="17" customFormat="false" ht="15" hidden="false" customHeight="false" outlineLevel="0" collapsed="false">
      <c r="A17" s="126" t="n">
        <v>7</v>
      </c>
      <c r="B17" s="127" t="s">
        <v>213</v>
      </c>
      <c r="C17" s="128" t="n">
        <v>416500</v>
      </c>
      <c r="D17" s="131"/>
      <c r="E17" s="130" t="n">
        <f aca="false">C17-D17</f>
        <v>416500</v>
      </c>
    </row>
    <row r="18" customFormat="false" ht="15" hidden="false" customHeight="false" outlineLevel="0" collapsed="false">
      <c r="A18" s="126" t="n">
        <v>8</v>
      </c>
      <c r="B18" s="127" t="s">
        <v>214</v>
      </c>
      <c r="C18" s="128" t="n">
        <v>416500</v>
      </c>
      <c r="D18" s="131"/>
      <c r="E18" s="130" t="n">
        <f aca="false">C18-D18</f>
        <v>416500</v>
      </c>
    </row>
    <row r="19" customFormat="false" ht="15" hidden="false" customHeight="false" outlineLevel="0" collapsed="false">
      <c r="A19" s="126" t="n">
        <v>9</v>
      </c>
      <c r="B19" s="127" t="s">
        <v>215</v>
      </c>
      <c r="C19" s="128" t="n">
        <v>416500</v>
      </c>
      <c r="D19" s="131" t="n">
        <v>416500</v>
      </c>
      <c r="E19" s="130" t="n">
        <f aca="false">C19-D19</f>
        <v>0</v>
      </c>
    </row>
    <row r="20" customFormat="false" ht="15" hidden="false" customHeight="false" outlineLevel="0" collapsed="false">
      <c r="A20" s="126" t="n">
        <v>10</v>
      </c>
      <c r="B20" s="127" t="s">
        <v>216</v>
      </c>
      <c r="C20" s="128" t="n">
        <v>416500</v>
      </c>
      <c r="D20" s="131"/>
      <c r="E20" s="130" t="n">
        <f aca="false">C20-D20</f>
        <v>416500</v>
      </c>
    </row>
    <row r="21" customFormat="false" ht="15" hidden="false" customHeight="false" outlineLevel="0" collapsed="false">
      <c r="A21" s="126" t="n">
        <v>11</v>
      </c>
      <c r="B21" s="127" t="s">
        <v>217</v>
      </c>
      <c r="C21" s="128" t="n">
        <v>416500</v>
      </c>
      <c r="D21" s="131"/>
      <c r="E21" s="130" t="n">
        <f aca="false">C21-D21</f>
        <v>416500</v>
      </c>
    </row>
    <row r="22" customFormat="false" ht="15" hidden="false" customHeight="false" outlineLevel="0" collapsed="false">
      <c r="A22" s="126" t="n">
        <v>12</v>
      </c>
      <c r="B22" s="127" t="s">
        <v>218</v>
      </c>
      <c r="C22" s="128" t="n">
        <v>416500</v>
      </c>
      <c r="D22" s="131"/>
      <c r="E22" s="130" t="n">
        <f aca="false">C22-D22</f>
        <v>416500</v>
      </c>
    </row>
    <row r="23" customFormat="false" ht="15" hidden="false" customHeight="false" outlineLevel="0" collapsed="false">
      <c r="A23" s="126" t="n">
        <v>13</v>
      </c>
      <c r="B23" s="127" t="s">
        <v>219</v>
      </c>
      <c r="C23" s="128" t="n">
        <v>416500</v>
      </c>
      <c r="D23" s="131" t="n">
        <v>416500</v>
      </c>
      <c r="E23" s="130" t="n">
        <f aca="false">C23-D23</f>
        <v>0</v>
      </c>
    </row>
    <row r="24" customFormat="false" ht="15" hidden="false" customHeight="false" outlineLevel="0" collapsed="false">
      <c r="A24" s="126" t="n">
        <v>14</v>
      </c>
      <c r="B24" s="127" t="s">
        <v>220</v>
      </c>
      <c r="C24" s="128" t="n">
        <v>416500</v>
      </c>
      <c r="D24" s="131"/>
      <c r="E24" s="130" t="n">
        <f aca="false">C24-D24</f>
        <v>416500</v>
      </c>
    </row>
    <row r="25" customFormat="false" ht="15" hidden="false" customHeight="false" outlineLevel="0" collapsed="false">
      <c r="A25" s="126" t="n">
        <v>15</v>
      </c>
      <c r="B25" s="127" t="s">
        <v>221</v>
      </c>
      <c r="C25" s="128" t="n">
        <v>416500</v>
      </c>
      <c r="D25" s="131"/>
      <c r="E25" s="130" t="n">
        <f aca="false">C25-D25</f>
        <v>416500</v>
      </c>
    </row>
    <row r="26" customFormat="false" ht="15" hidden="false" customHeight="false" outlineLevel="0" collapsed="false">
      <c r="A26" s="126" t="n">
        <v>16</v>
      </c>
      <c r="B26" s="127" t="s">
        <v>222</v>
      </c>
      <c r="C26" s="128" t="n">
        <v>416500</v>
      </c>
      <c r="D26" s="131"/>
      <c r="E26" s="130" t="n">
        <f aca="false">C26-D26</f>
        <v>416500</v>
      </c>
    </row>
    <row r="27" customFormat="false" ht="15" hidden="false" customHeight="false" outlineLevel="0" collapsed="false">
      <c r="A27" s="126" t="n">
        <v>17</v>
      </c>
      <c r="B27" s="127" t="s">
        <v>223</v>
      </c>
      <c r="C27" s="128" t="n">
        <v>416500</v>
      </c>
      <c r="D27" s="131" t="n">
        <v>416500</v>
      </c>
      <c r="E27" s="130" t="n">
        <f aca="false">C27-D27</f>
        <v>0</v>
      </c>
    </row>
    <row r="28" customFormat="false" ht="15" hidden="false" customHeight="false" outlineLevel="0" collapsed="false">
      <c r="A28" s="126" t="n">
        <v>18</v>
      </c>
      <c r="B28" s="127" t="s">
        <v>224</v>
      </c>
      <c r="C28" s="128" t="n">
        <v>416500</v>
      </c>
      <c r="D28" s="131" t="n">
        <v>416500</v>
      </c>
      <c r="E28" s="130" t="n">
        <f aca="false">C28-D28</f>
        <v>0</v>
      </c>
    </row>
    <row r="29" customFormat="false" ht="15" hidden="false" customHeight="false" outlineLevel="0" collapsed="false">
      <c r="A29" s="126" t="n">
        <v>19</v>
      </c>
      <c r="B29" s="127" t="s">
        <v>225</v>
      </c>
      <c r="C29" s="128" t="n">
        <v>416500</v>
      </c>
      <c r="D29" s="131" t="n">
        <v>416500</v>
      </c>
      <c r="E29" s="130" t="n">
        <f aca="false">C29-D29</f>
        <v>0</v>
      </c>
    </row>
    <row r="30" customFormat="false" ht="15" hidden="false" customHeight="false" outlineLevel="0" collapsed="false">
      <c r="A30" s="126" t="n">
        <v>20</v>
      </c>
      <c r="B30" s="127" t="s">
        <v>226</v>
      </c>
      <c r="C30" s="128" t="n">
        <v>416500</v>
      </c>
      <c r="D30" s="131" t="n">
        <v>416500</v>
      </c>
      <c r="E30" s="130" t="n">
        <f aca="false">C30-D30</f>
        <v>0</v>
      </c>
    </row>
    <row r="31" customFormat="false" ht="15" hidden="false" customHeight="false" outlineLevel="0" collapsed="false">
      <c r="A31" s="126" t="n">
        <v>21</v>
      </c>
      <c r="B31" s="127" t="s">
        <v>227</v>
      </c>
      <c r="C31" s="128" t="n">
        <v>416500</v>
      </c>
      <c r="D31" s="131"/>
      <c r="E31" s="130" t="n">
        <f aca="false">C31-D31</f>
        <v>416500</v>
      </c>
    </row>
    <row r="32" customFormat="false" ht="19.7" hidden="false" customHeight="false" outlineLevel="0" collapsed="false">
      <c r="A32" s="132"/>
      <c r="B32" s="133" t="s">
        <v>22</v>
      </c>
      <c r="C32" s="134" t="n">
        <f aca="false">SUM(C11:C31)</f>
        <v>8746500</v>
      </c>
      <c r="D32" s="135" t="n">
        <f aca="false">SUM(D11:D31)</f>
        <v>4165000</v>
      </c>
      <c r="E32" s="136" t="n">
        <f aca="false">SUM(E11:E31)</f>
        <v>4581500</v>
      </c>
    </row>
    <row r="39" customFormat="false" ht="17.35" hidden="false" customHeight="false" outlineLevel="0" collapsed="false">
      <c r="A39" s="55"/>
      <c r="B39" s="55" t="s">
        <v>204</v>
      </c>
    </row>
    <row r="41" customFormat="false" ht="17.25" hidden="false" customHeight="false" outlineLevel="0" collapsed="false">
      <c r="B41" s="4" t="s">
        <v>205</v>
      </c>
    </row>
    <row r="42" customFormat="false" ht="10.5" hidden="false" customHeight="true" outlineLevel="0" collapsed="false"/>
    <row r="43" customFormat="false" ht="17.35" hidden="true" customHeight="false" outlineLevel="0" collapsed="false">
      <c r="B43" s="121"/>
    </row>
    <row r="44" customFormat="false" ht="15" hidden="false" customHeight="false" outlineLevel="0" collapsed="false">
      <c r="B44" s="5" t="s">
        <v>228</v>
      </c>
    </row>
    <row r="46" customFormat="false" ht="15" hidden="false" customHeight="false" outlineLevel="0" collapsed="false">
      <c r="A46" s="122" t="s">
        <v>6</v>
      </c>
      <c r="B46" s="123" t="s">
        <v>7</v>
      </c>
      <c r="C46" s="78" t="s">
        <v>138</v>
      </c>
      <c r="D46" s="124" t="s">
        <v>8</v>
      </c>
      <c r="E46" s="125" t="s">
        <v>9</v>
      </c>
    </row>
    <row r="47" customFormat="false" ht="15" hidden="false" customHeight="false" outlineLevel="0" collapsed="false">
      <c r="A47" s="126" t="n">
        <v>1</v>
      </c>
      <c r="B47" s="127" t="s">
        <v>229</v>
      </c>
      <c r="C47" s="128" t="n">
        <v>416500</v>
      </c>
      <c r="D47" s="131" t="n">
        <v>416500</v>
      </c>
      <c r="E47" s="130" t="n">
        <f aca="false">C47-D47</f>
        <v>0</v>
      </c>
    </row>
    <row r="48" customFormat="false" ht="15" hidden="false" customHeight="false" outlineLevel="0" collapsed="false">
      <c r="A48" s="126" t="n">
        <v>2</v>
      </c>
      <c r="B48" s="127" t="s">
        <v>230</v>
      </c>
      <c r="C48" s="128" t="n">
        <v>416500</v>
      </c>
      <c r="D48" s="131"/>
      <c r="E48" s="130" t="n">
        <f aca="false">C48-D48</f>
        <v>416500</v>
      </c>
    </row>
    <row r="49" customFormat="false" ht="15" hidden="false" customHeight="false" outlineLevel="0" collapsed="false">
      <c r="A49" s="126" t="n">
        <v>3</v>
      </c>
      <c r="B49" s="137" t="s">
        <v>231</v>
      </c>
      <c r="C49" s="131" t="n">
        <v>416500</v>
      </c>
      <c r="D49" s="131" t="n">
        <f aca="false">415000+1500</f>
        <v>416500</v>
      </c>
      <c r="E49" s="138" t="n">
        <f aca="false">C49-D49</f>
        <v>0</v>
      </c>
    </row>
    <row r="50" customFormat="false" ht="15" hidden="false" customHeight="false" outlineLevel="0" collapsed="false">
      <c r="A50" s="126" t="n">
        <v>4</v>
      </c>
      <c r="B50" s="127" t="s">
        <v>232</v>
      </c>
      <c r="C50" s="128" t="n">
        <v>416500</v>
      </c>
      <c r="D50" s="131" t="n">
        <v>416500</v>
      </c>
      <c r="E50" s="130" t="n">
        <f aca="false">C50-D50</f>
        <v>0</v>
      </c>
    </row>
    <row r="51" customFormat="false" ht="15" hidden="false" customHeight="false" outlineLevel="0" collapsed="false">
      <c r="A51" s="126" t="n">
        <v>5</v>
      </c>
      <c r="B51" s="127" t="s">
        <v>233</v>
      </c>
      <c r="C51" s="128" t="n">
        <v>416500</v>
      </c>
      <c r="D51" s="131" t="n">
        <v>416500</v>
      </c>
      <c r="E51" s="130" t="n">
        <f aca="false">C51-D51</f>
        <v>0</v>
      </c>
    </row>
    <row r="52" customFormat="false" ht="15" hidden="false" customHeight="false" outlineLevel="0" collapsed="false">
      <c r="A52" s="126" t="n">
        <v>6</v>
      </c>
      <c r="B52" s="127" t="s">
        <v>234</v>
      </c>
      <c r="C52" s="128" t="n">
        <v>416500</v>
      </c>
      <c r="D52" s="131"/>
      <c r="E52" s="130" t="n">
        <f aca="false">C52-D52</f>
        <v>416500</v>
      </c>
    </row>
    <row r="53" customFormat="false" ht="15" hidden="false" customHeight="false" outlineLevel="0" collapsed="false">
      <c r="A53" s="126" t="n">
        <v>7</v>
      </c>
      <c r="B53" s="127" t="s">
        <v>235</v>
      </c>
      <c r="C53" s="128" t="n">
        <v>416500</v>
      </c>
      <c r="D53" s="131"/>
      <c r="E53" s="130" t="n">
        <f aca="false">C53-D53</f>
        <v>416500</v>
      </c>
    </row>
    <row r="54" customFormat="false" ht="15" hidden="false" customHeight="false" outlineLevel="0" collapsed="false">
      <c r="A54" s="126" t="n">
        <v>8</v>
      </c>
      <c r="B54" s="127" t="s">
        <v>236</v>
      </c>
      <c r="C54" s="128" t="n">
        <v>416500</v>
      </c>
      <c r="D54" s="131"/>
      <c r="E54" s="130" t="n">
        <f aca="false">C54-D54</f>
        <v>416500</v>
      </c>
    </row>
    <row r="55" customFormat="false" ht="15" hidden="false" customHeight="false" outlineLevel="0" collapsed="false">
      <c r="A55" s="126" t="n">
        <v>9</v>
      </c>
      <c r="B55" s="127" t="s">
        <v>237</v>
      </c>
      <c r="C55" s="128" t="n">
        <v>416500</v>
      </c>
      <c r="D55" s="129" t="n">
        <f aca="false">400000+16500</f>
        <v>416500</v>
      </c>
      <c r="E55" s="130" t="n">
        <f aca="false">C55-D55</f>
        <v>0</v>
      </c>
    </row>
    <row r="56" customFormat="false" ht="15" hidden="false" customHeight="false" outlineLevel="0" collapsed="false">
      <c r="A56" s="126" t="n">
        <v>10</v>
      </c>
      <c r="B56" s="127" t="s">
        <v>238</v>
      </c>
      <c r="C56" s="128" t="n">
        <v>416500</v>
      </c>
      <c r="D56" s="131"/>
      <c r="E56" s="130" t="n">
        <f aca="false">C56-D56</f>
        <v>416500</v>
      </c>
    </row>
    <row r="57" customFormat="false" ht="15" hidden="false" customHeight="false" outlineLevel="0" collapsed="false">
      <c r="A57" s="126" t="n">
        <v>11</v>
      </c>
      <c r="B57" s="127" t="s">
        <v>239</v>
      </c>
      <c r="C57" s="128" t="n">
        <v>416500</v>
      </c>
      <c r="D57" s="131" t="n">
        <v>416500</v>
      </c>
      <c r="E57" s="130" t="n">
        <f aca="false">C57-D57</f>
        <v>0</v>
      </c>
    </row>
    <row r="58" customFormat="false" ht="15" hidden="false" customHeight="false" outlineLevel="0" collapsed="false">
      <c r="A58" s="126" t="n">
        <v>12</v>
      </c>
      <c r="B58" s="127" t="s">
        <v>240</v>
      </c>
      <c r="C58" s="128" t="n">
        <v>416500</v>
      </c>
      <c r="D58" s="129" t="n">
        <f aca="false">200000+216500</f>
        <v>416500</v>
      </c>
      <c r="E58" s="130" t="n">
        <f aca="false">C58-D58</f>
        <v>0</v>
      </c>
    </row>
    <row r="59" customFormat="false" ht="15" hidden="false" customHeight="false" outlineLevel="0" collapsed="false">
      <c r="A59" s="126" t="n">
        <v>13</v>
      </c>
      <c r="B59" s="127" t="s">
        <v>241</v>
      </c>
      <c r="C59" s="128" t="n">
        <v>416500</v>
      </c>
      <c r="D59" s="131" t="n">
        <v>416500</v>
      </c>
      <c r="E59" s="130" t="n">
        <f aca="false">C59-D59</f>
        <v>0</v>
      </c>
    </row>
    <row r="60" customFormat="false" ht="15" hidden="false" customHeight="false" outlineLevel="0" collapsed="false">
      <c r="A60" s="126" t="n">
        <v>14</v>
      </c>
      <c r="B60" s="127" t="s">
        <v>242</v>
      </c>
      <c r="C60" s="128" t="n">
        <v>416500</v>
      </c>
      <c r="D60" s="131" t="n">
        <v>416500</v>
      </c>
      <c r="E60" s="130" t="n">
        <f aca="false">C60-D60</f>
        <v>0</v>
      </c>
    </row>
    <row r="61" customFormat="false" ht="15" hidden="false" customHeight="false" outlineLevel="0" collapsed="false">
      <c r="A61" s="126" t="n">
        <v>15</v>
      </c>
      <c r="B61" s="127" t="s">
        <v>243</v>
      </c>
      <c r="C61" s="128" t="n">
        <v>416500</v>
      </c>
      <c r="D61" s="131"/>
      <c r="E61" s="130" t="n">
        <f aca="false">C61-D61</f>
        <v>416500</v>
      </c>
    </row>
    <row r="62" customFormat="false" ht="15" hidden="false" customHeight="false" outlineLevel="0" collapsed="false">
      <c r="A62" s="126" t="n">
        <v>16</v>
      </c>
      <c r="B62" s="127" t="s">
        <v>244</v>
      </c>
      <c r="C62" s="128" t="n">
        <v>416500</v>
      </c>
      <c r="D62" s="131" t="n">
        <v>416500</v>
      </c>
      <c r="E62" s="130" t="n">
        <f aca="false">C62-D62</f>
        <v>0</v>
      </c>
    </row>
    <row r="63" customFormat="false" ht="15" hidden="false" customHeight="false" outlineLevel="0" collapsed="false">
      <c r="A63" s="126" t="n">
        <v>17</v>
      </c>
      <c r="B63" s="127" t="s">
        <v>245</v>
      </c>
      <c r="C63" s="128" t="n">
        <v>416500</v>
      </c>
      <c r="D63" s="131"/>
      <c r="E63" s="130" t="n">
        <f aca="false">C63-D63</f>
        <v>416500</v>
      </c>
    </row>
    <row r="64" customFormat="false" ht="15" hidden="false" customHeight="false" outlineLevel="0" collapsed="false">
      <c r="A64" s="126" t="n">
        <v>18</v>
      </c>
      <c r="B64" s="127" t="s">
        <v>246</v>
      </c>
      <c r="C64" s="128" t="n">
        <v>416500</v>
      </c>
      <c r="D64" s="131" t="n">
        <v>416500</v>
      </c>
      <c r="E64" s="130" t="n">
        <f aca="false">C64-D64</f>
        <v>0</v>
      </c>
    </row>
    <row r="65" customFormat="false" ht="15" hidden="false" customHeight="false" outlineLevel="0" collapsed="false">
      <c r="A65" s="126" t="n">
        <v>19</v>
      </c>
      <c r="B65" s="127" t="s">
        <v>247</v>
      </c>
      <c r="C65" s="128" t="n">
        <v>416500</v>
      </c>
      <c r="D65" s="129" t="n">
        <v>100000</v>
      </c>
      <c r="E65" s="130" t="n">
        <f aca="false">C65-D65</f>
        <v>316500</v>
      </c>
    </row>
    <row r="66" customFormat="false" ht="15" hidden="false" customHeight="false" outlineLevel="0" collapsed="false">
      <c r="A66" s="126" t="n">
        <v>20</v>
      </c>
      <c r="B66" s="127" t="s">
        <v>248</v>
      </c>
      <c r="C66" s="128" t="n">
        <v>416500</v>
      </c>
      <c r="D66" s="131"/>
      <c r="E66" s="130" t="n">
        <f aca="false">C66-D66</f>
        <v>416500</v>
      </c>
    </row>
    <row r="67" customFormat="false" ht="15" hidden="false" customHeight="false" outlineLevel="0" collapsed="false">
      <c r="A67" s="126" t="n">
        <v>21</v>
      </c>
      <c r="B67" s="127" t="s">
        <v>249</v>
      </c>
      <c r="C67" s="128" t="n">
        <v>416500</v>
      </c>
      <c r="D67" s="131" t="n">
        <f aca="false">416500-16500+16500</f>
        <v>416500</v>
      </c>
      <c r="E67" s="130" t="n">
        <f aca="false">C67-D67</f>
        <v>0</v>
      </c>
    </row>
    <row r="68" customFormat="false" ht="15" hidden="false" customHeight="false" outlineLevel="0" collapsed="false">
      <c r="A68" s="126" t="n">
        <v>22</v>
      </c>
      <c r="B68" s="127" t="s">
        <v>250</v>
      </c>
      <c r="C68" s="128" t="n">
        <v>416500</v>
      </c>
      <c r="D68" s="131" t="n">
        <v>416500</v>
      </c>
      <c r="E68" s="130" t="n">
        <f aca="false">C68-D68</f>
        <v>0</v>
      </c>
    </row>
    <row r="69" customFormat="false" ht="19.7" hidden="false" customHeight="false" outlineLevel="0" collapsed="false">
      <c r="A69" s="132"/>
      <c r="B69" s="133" t="s">
        <v>22</v>
      </c>
      <c r="C69" s="134" t="n">
        <f aca="false">SUM(C47:C68)</f>
        <v>9163000</v>
      </c>
      <c r="D69" s="135" t="n">
        <f aca="false">SUM(D47:D68)</f>
        <v>5514500</v>
      </c>
      <c r="E69" s="136" t="n">
        <f aca="false">SUM(E47:E68)</f>
        <v>3648500</v>
      </c>
    </row>
    <row r="73" customFormat="false" ht="17.35" hidden="false" customHeight="false" outlineLevel="0" collapsed="false">
      <c r="A73" s="55"/>
      <c r="B73" s="55" t="s">
        <v>251</v>
      </c>
    </row>
    <row r="75" customFormat="false" ht="17.25" hidden="false" customHeight="false" outlineLevel="0" collapsed="false">
      <c r="B75" s="4" t="s">
        <v>252</v>
      </c>
    </row>
    <row r="76" customFormat="false" ht="5.25" hidden="false" customHeight="true" outlineLevel="0" collapsed="false"/>
    <row r="77" customFormat="false" ht="17.35" hidden="true" customHeight="false" outlineLevel="0" collapsed="false">
      <c r="B77" s="121"/>
    </row>
    <row r="78" customFormat="false" ht="15" hidden="false" customHeight="false" outlineLevel="0" collapsed="false">
      <c r="B78" s="5" t="s">
        <v>253</v>
      </c>
    </row>
    <row r="80" customFormat="false" ht="24.75" hidden="false" customHeight="true" outlineLevel="0" collapsed="false">
      <c r="A80" s="139" t="s">
        <v>6</v>
      </c>
      <c r="B80" s="140" t="s">
        <v>7</v>
      </c>
      <c r="C80" s="108" t="s">
        <v>138</v>
      </c>
      <c r="D80" s="141" t="s">
        <v>8</v>
      </c>
      <c r="E80" s="142" t="s">
        <v>9</v>
      </c>
    </row>
    <row r="81" customFormat="false" ht="24.75" hidden="false" customHeight="true" outlineLevel="0" collapsed="false">
      <c r="A81" s="143" t="n">
        <v>1</v>
      </c>
      <c r="B81" s="144" t="s">
        <v>254</v>
      </c>
      <c r="C81" s="145" t="n">
        <v>425000</v>
      </c>
      <c r="D81" s="146" t="n">
        <f aca="false">200000+105000+20000+100000</f>
        <v>425000</v>
      </c>
      <c r="E81" s="147" t="n">
        <f aca="false">C81-D81</f>
        <v>0</v>
      </c>
    </row>
    <row r="82" customFormat="false" ht="24.75" hidden="false" customHeight="true" outlineLevel="0" collapsed="false">
      <c r="A82" s="148" t="n">
        <v>2</v>
      </c>
      <c r="B82" s="149" t="s">
        <v>255</v>
      </c>
      <c r="C82" s="150" t="n">
        <v>425000</v>
      </c>
      <c r="D82" s="128" t="n">
        <f aca="false">300000+125000</f>
        <v>425000</v>
      </c>
      <c r="E82" s="130" t="n">
        <f aca="false">C82-D82</f>
        <v>0</v>
      </c>
    </row>
    <row r="83" customFormat="false" ht="24.75" hidden="false" customHeight="true" outlineLevel="0" collapsed="false">
      <c r="A83" s="148" t="n">
        <v>3</v>
      </c>
      <c r="B83" s="149" t="s">
        <v>256</v>
      </c>
      <c r="C83" s="150" t="n">
        <v>425000</v>
      </c>
      <c r="D83" s="128" t="n">
        <v>425000</v>
      </c>
      <c r="E83" s="130" t="n">
        <f aca="false">C83-D83</f>
        <v>0</v>
      </c>
    </row>
    <row r="84" customFormat="false" ht="24.75" hidden="false" customHeight="true" outlineLevel="0" collapsed="false">
      <c r="A84" s="148" t="n">
        <v>4</v>
      </c>
      <c r="B84" s="149" t="s">
        <v>257</v>
      </c>
      <c r="C84" s="150" t="n">
        <v>425000</v>
      </c>
      <c r="D84" s="128" t="n">
        <f aca="false">300000+125000</f>
        <v>425000</v>
      </c>
      <c r="E84" s="130" t="n">
        <f aca="false">C84-D84</f>
        <v>0</v>
      </c>
    </row>
    <row r="85" customFormat="false" ht="24.75" hidden="false" customHeight="true" outlineLevel="0" collapsed="false">
      <c r="A85" s="148" t="n">
        <v>5</v>
      </c>
      <c r="B85" s="149" t="s">
        <v>258</v>
      </c>
      <c r="C85" s="150" t="n">
        <v>425000</v>
      </c>
      <c r="D85" s="128" t="n">
        <v>425000</v>
      </c>
      <c r="E85" s="130" t="n">
        <f aca="false">C85-D85</f>
        <v>0</v>
      </c>
    </row>
    <row r="86" customFormat="false" ht="24.75" hidden="false" customHeight="true" outlineLevel="0" collapsed="false">
      <c r="A86" s="148" t="n">
        <v>6</v>
      </c>
      <c r="B86" s="149" t="s">
        <v>259</v>
      </c>
      <c r="C86" s="150" t="n">
        <v>425000</v>
      </c>
      <c r="D86" s="128" t="n">
        <v>125000</v>
      </c>
      <c r="E86" s="130" t="n">
        <f aca="false">C86-D86</f>
        <v>300000</v>
      </c>
    </row>
    <row r="87" customFormat="false" ht="24.75" hidden="false" customHeight="true" outlineLevel="0" collapsed="false">
      <c r="A87" s="148" t="n">
        <v>7</v>
      </c>
      <c r="B87" s="151" t="s">
        <v>260</v>
      </c>
      <c r="C87" s="150" t="n">
        <v>425000</v>
      </c>
      <c r="D87" s="128" t="n">
        <v>425000</v>
      </c>
      <c r="E87" s="130" t="n">
        <f aca="false">C87-D87</f>
        <v>0</v>
      </c>
    </row>
    <row r="88" customFormat="false" ht="24.75" hidden="false" customHeight="true" outlineLevel="0" collapsed="false">
      <c r="A88" s="148" t="n">
        <v>8</v>
      </c>
      <c r="B88" s="149" t="s">
        <v>261</v>
      </c>
      <c r="C88" s="150" t="n">
        <v>425000</v>
      </c>
      <c r="D88" s="128" t="n">
        <f aca="false">270000+50000+105000</f>
        <v>425000</v>
      </c>
      <c r="E88" s="130" t="n">
        <f aca="false">C88-D88</f>
        <v>0</v>
      </c>
    </row>
    <row r="89" customFormat="false" ht="24.75" hidden="false" customHeight="true" outlineLevel="0" collapsed="false">
      <c r="A89" s="148" t="n">
        <v>9</v>
      </c>
      <c r="B89" s="149" t="s">
        <v>262</v>
      </c>
      <c r="C89" s="150" t="n">
        <v>425000</v>
      </c>
      <c r="D89" s="128" t="n">
        <v>425000</v>
      </c>
      <c r="E89" s="130" t="n">
        <f aca="false">C89-D89</f>
        <v>0</v>
      </c>
    </row>
    <row r="90" customFormat="false" ht="24.75" hidden="false" customHeight="true" outlineLevel="0" collapsed="false">
      <c r="A90" s="148" t="n">
        <v>10</v>
      </c>
      <c r="B90" s="149" t="s">
        <v>263</v>
      </c>
      <c r="C90" s="150" t="n">
        <v>425000</v>
      </c>
      <c r="D90" s="128" t="n">
        <f aca="false">100000+325000</f>
        <v>425000</v>
      </c>
      <c r="E90" s="130" t="n">
        <f aca="false">C90-D90</f>
        <v>0</v>
      </c>
    </row>
    <row r="91" customFormat="false" ht="24.75" hidden="false" customHeight="true" outlineLevel="0" collapsed="false">
      <c r="A91" s="148" t="n">
        <v>11</v>
      </c>
      <c r="B91" s="149" t="s">
        <v>264</v>
      </c>
      <c r="C91" s="150" t="n">
        <v>425000</v>
      </c>
      <c r="D91" s="128"/>
      <c r="E91" s="130" t="n">
        <f aca="false">C91-D91</f>
        <v>425000</v>
      </c>
    </row>
    <row r="92" customFormat="false" ht="24.75" hidden="false" customHeight="true" outlineLevel="0" collapsed="false">
      <c r="A92" s="148" t="n">
        <v>12</v>
      </c>
      <c r="B92" s="149" t="s">
        <v>265</v>
      </c>
      <c r="C92" s="150" t="n">
        <v>425000</v>
      </c>
      <c r="D92" s="128" t="n">
        <v>425000</v>
      </c>
      <c r="E92" s="130" t="n">
        <f aca="false">C92-D92</f>
        <v>0</v>
      </c>
    </row>
    <row r="93" customFormat="false" ht="24.75" hidden="false" customHeight="true" outlineLevel="0" collapsed="false">
      <c r="A93" s="148" t="n">
        <v>13</v>
      </c>
      <c r="B93" s="151" t="s">
        <v>266</v>
      </c>
      <c r="C93" s="150" t="n">
        <v>425000</v>
      </c>
      <c r="D93" s="128" t="n">
        <v>425000</v>
      </c>
      <c r="E93" s="130" t="n">
        <f aca="false">C93-D93</f>
        <v>0</v>
      </c>
    </row>
    <row r="94" customFormat="false" ht="24.75" hidden="false" customHeight="true" outlineLevel="0" collapsed="false">
      <c r="A94" s="148" t="n">
        <v>14</v>
      </c>
      <c r="B94" s="149" t="s">
        <v>267</v>
      </c>
      <c r="C94" s="150" t="n">
        <v>425000</v>
      </c>
      <c r="D94" s="128" t="n">
        <v>425000</v>
      </c>
      <c r="E94" s="130" t="n">
        <f aca="false">C94-D94</f>
        <v>0</v>
      </c>
    </row>
    <row r="95" customFormat="false" ht="24.75" hidden="false" customHeight="true" outlineLevel="0" collapsed="false">
      <c r="A95" s="148" t="n">
        <v>15</v>
      </c>
      <c r="B95" s="149" t="s">
        <v>268</v>
      </c>
      <c r="C95" s="150" t="n">
        <v>425000</v>
      </c>
      <c r="D95" s="128" t="n">
        <v>425000</v>
      </c>
      <c r="E95" s="130" t="n">
        <f aca="false">C95-D95</f>
        <v>0</v>
      </c>
    </row>
    <row r="96" customFormat="false" ht="24.75" hidden="false" customHeight="true" outlineLevel="0" collapsed="false">
      <c r="A96" s="148" t="n">
        <v>16</v>
      </c>
      <c r="B96" s="149" t="s">
        <v>269</v>
      </c>
      <c r="C96" s="150" t="n">
        <v>425000</v>
      </c>
      <c r="D96" s="128" t="n">
        <v>425000</v>
      </c>
      <c r="E96" s="130" t="n">
        <f aca="false">C96-D96</f>
        <v>0</v>
      </c>
    </row>
    <row r="97" customFormat="false" ht="24.75" hidden="false" customHeight="true" outlineLevel="0" collapsed="false">
      <c r="A97" s="148" t="n">
        <v>17</v>
      </c>
      <c r="B97" s="149" t="s">
        <v>270</v>
      </c>
      <c r="C97" s="150" t="n">
        <v>425000</v>
      </c>
      <c r="D97" s="128" t="n">
        <f aca="false">350000+75000</f>
        <v>425000</v>
      </c>
      <c r="E97" s="130" t="n">
        <f aca="false">C97-D97</f>
        <v>0</v>
      </c>
    </row>
    <row r="98" customFormat="false" ht="24.75" hidden="false" customHeight="true" outlineLevel="0" collapsed="false">
      <c r="A98" s="148" t="n">
        <v>18</v>
      </c>
      <c r="B98" s="149" t="s">
        <v>271</v>
      </c>
      <c r="C98" s="150" t="n">
        <v>425000</v>
      </c>
      <c r="D98" s="128" t="n">
        <f aca="false">200000+225000</f>
        <v>425000</v>
      </c>
      <c r="E98" s="130" t="n">
        <f aca="false">C98-D98</f>
        <v>0</v>
      </c>
    </row>
    <row r="99" customFormat="false" ht="24.75" hidden="false" customHeight="true" outlineLevel="0" collapsed="false">
      <c r="A99" s="148" t="n">
        <v>19</v>
      </c>
      <c r="B99" s="149" t="s">
        <v>272</v>
      </c>
      <c r="C99" s="150" t="n">
        <v>425000</v>
      </c>
      <c r="D99" s="128" t="n">
        <f aca="false">100000+50000</f>
        <v>150000</v>
      </c>
      <c r="E99" s="130" t="n">
        <f aca="false">C99-D99</f>
        <v>275000</v>
      </c>
    </row>
    <row r="100" customFormat="false" ht="31.5" hidden="false" customHeight="true" outlineLevel="0" collapsed="false">
      <c r="A100" s="148" t="n">
        <v>20</v>
      </c>
      <c r="B100" s="149" t="s">
        <v>273</v>
      </c>
      <c r="C100" s="150" t="n">
        <v>425000</v>
      </c>
      <c r="D100" s="128" t="n">
        <v>200000</v>
      </c>
      <c r="E100" s="130" t="n">
        <f aca="false">C100-D100</f>
        <v>225000</v>
      </c>
    </row>
    <row r="101" customFormat="false" ht="24.75" hidden="false" customHeight="true" outlineLevel="0" collapsed="false">
      <c r="A101" s="148" t="n">
        <v>21</v>
      </c>
      <c r="B101" s="151" t="s">
        <v>274</v>
      </c>
      <c r="C101" s="150" t="n">
        <v>425000</v>
      </c>
      <c r="D101" s="128" t="n">
        <v>425000</v>
      </c>
      <c r="E101" s="130" t="n">
        <f aca="false">C101-D101</f>
        <v>0</v>
      </c>
    </row>
    <row r="102" customFormat="false" ht="24.75" hidden="false" customHeight="true" outlineLevel="0" collapsed="false">
      <c r="A102" s="148" t="n">
        <v>22</v>
      </c>
      <c r="B102" s="149" t="s">
        <v>275</v>
      </c>
      <c r="C102" s="150" t="n">
        <v>425000</v>
      </c>
      <c r="D102" s="128" t="n">
        <v>100000</v>
      </c>
      <c r="E102" s="130" t="n">
        <f aca="false">C102-D102</f>
        <v>325000</v>
      </c>
    </row>
    <row r="103" customFormat="false" ht="24.75" hidden="false" customHeight="true" outlineLevel="0" collapsed="false">
      <c r="A103" s="148" t="n">
        <v>23</v>
      </c>
      <c r="B103" s="149" t="s">
        <v>276</v>
      </c>
      <c r="C103" s="150" t="n">
        <v>425000</v>
      </c>
      <c r="D103" s="128" t="n">
        <v>425000</v>
      </c>
      <c r="E103" s="130" t="n">
        <f aca="false">C103-D103</f>
        <v>0</v>
      </c>
    </row>
    <row r="104" customFormat="false" ht="24.75" hidden="false" customHeight="true" outlineLevel="0" collapsed="false">
      <c r="A104" s="148" t="n">
        <v>24</v>
      </c>
      <c r="B104" s="149" t="s">
        <v>277</v>
      </c>
      <c r="C104" s="150" t="n">
        <v>425000</v>
      </c>
      <c r="D104" s="128" t="n">
        <v>425000</v>
      </c>
      <c r="E104" s="130" t="n">
        <f aca="false">C104-D104</f>
        <v>0</v>
      </c>
    </row>
    <row r="105" customFormat="false" ht="24.75" hidden="false" customHeight="true" outlineLevel="0" collapsed="false">
      <c r="A105" s="148" t="n">
        <v>25</v>
      </c>
      <c r="B105" s="149" t="s">
        <v>278</v>
      </c>
      <c r="C105" s="150" t="n">
        <v>425000</v>
      </c>
      <c r="D105" s="128" t="n">
        <v>425000</v>
      </c>
      <c r="E105" s="130" t="n">
        <f aca="false">C105-D105</f>
        <v>0</v>
      </c>
    </row>
    <row r="106" customFormat="false" ht="24.75" hidden="false" customHeight="true" outlineLevel="0" collapsed="false">
      <c r="A106" s="148" t="n">
        <v>26</v>
      </c>
      <c r="B106" s="149" t="s">
        <v>279</v>
      </c>
      <c r="C106" s="152" t="n">
        <v>425000</v>
      </c>
      <c r="D106" s="131" t="n">
        <f aca="false">300000+125000</f>
        <v>425000</v>
      </c>
      <c r="E106" s="138" t="n">
        <f aca="false">C106-D106</f>
        <v>0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</row>
    <row r="107" customFormat="false" ht="24.75" hidden="false" customHeight="true" outlineLevel="0" collapsed="false">
      <c r="A107" s="148" t="n">
        <v>27</v>
      </c>
      <c r="B107" s="149" t="s">
        <v>280</v>
      </c>
      <c r="C107" s="152" t="n">
        <v>425000</v>
      </c>
      <c r="D107" s="131" t="n">
        <v>425000</v>
      </c>
      <c r="E107" s="138" t="n">
        <f aca="false">C107-D107</f>
        <v>0</v>
      </c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</row>
    <row r="108" customFormat="false" ht="24.75" hidden="false" customHeight="true" outlineLevel="0" collapsed="false">
      <c r="A108" s="148" t="n">
        <v>28</v>
      </c>
      <c r="B108" s="149" t="s">
        <v>281</v>
      </c>
      <c r="C108" s="152" t="n">
        <v>425000</v>
      </c>
      <c r="D108" s="131" t="n">
        <v>425000</v>
      </c>
      <c r="E108" s="138" t="n">
        <f aca="false">C108-D108</f>
        <v>0</v>
      </c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</row>
    <row r="109" customFormat="false" ht="24.75" hidden="false" customHeight="true" outlineLevel="0" collapsed="false">
      <c r="A109" s="148" t="n">
        <v>29</v>
      </c>
      <c r="B109" s="149" t="s">
        <v>282</v>
      </c>
      <c r="C109" s="152" t="n">
        <v>425000</v>
      </c>
      <c r="D109" s="131" t="n">
        <f aca="false">300000+67000+18000+40000</f>
        <v>425000</v>
      </c>
      <c r="E109" s="138" t="n">
        <f aca="false">C109-D109</f>
        <v>0</v>
      </c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</row>
    <row r="110" customFormat="false" ht="24.75" hidden="false" customHeight="true" outlineLevel="0" collapsed="false">
      <c r="A110" s="148" t="n">
        <v>30</v>
      </c>
      <c r="B110" s="149" t="s">
        <v>283</v>
      </c>
      <c r="C110" s="152" t="n">
        <v>425000</v>
      </c>
      <c r="D110" s="131" t="n">
        <f aca="false">75000+100000+100000+50000+50000+50000</f>
        <v>425000</v>
      </c>
      <c r="E110" s="138" t="n">
        <f aca="false">C110-D110</f>
        <v>0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</row>
    <row r="111" customFormat="false" ht="24.75" hidden="false" customHeight="true" outlineLevel="0" collapsed="false">
      <c r="A111" s="148" t="n">
        <v>31</v>
      </c>
      <c r="B111" s="149" t="s">
        <v>284</v>
      </c>
      <c r="C111" s="152" t="n">
        <v>425000</v>
      </c>
      <c r="D111" s="131" t="n">
        <f aca="false">400000+25000</f>
        <v>425000</v>
      </c>
      <c r="E111" s="138" t="n">
        <f aca="false">C111-D111</f>
        <v>0</v>
      </c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</row>
    <row r="112" customFormat="false" ht="24.75" hidden="false" customHeight="true" outlineLevel="0" collapsed="false">
      <c r="A112" s="148" t="n">
        <v>32</v>
      </c>
      <c r="B112" s="149" t="s">
        <v>285</v>
      </c>
      <c r="C112" s="152" t="n">
        <v>425000</v>
      </c>
      <c r="D112" s="131" t="n">
        <f aca="false">100000+108500+150000+66500</f>
        <v>425000</v>
      </c>
      <c r="E112" s="138" t="n">
        <f aca="false">C112-D112</f>
        <v>0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</row>
    <row r="113" customFormat="false" ht="24.75" hidden="false" customHeight="true" outlineLevel="0" collapsed="false">
      <c r="A113" s="148" t="n">
        <v>33</v>
      </c>
      <c r="B113" s="149" t="s">
        <v>286</v>
      </c>
      <c r="C113" s="152" t="n">
        <v>425000</v>
      </c>
      <c r="D113" s="131" t="n">
        <v>425000</v>
      </c>
      <c r="E113" s="138" t="n">
        <f aca="false">C113-D113</f>
        <v>0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</row>
    <row r="114" customFormat="false" ht="24.75" hidden="false" customHeight="true" outlineLevel="0" collapsed="false">
      <c r="A114" s="148" t="n">
        <v>34</v>
      </c>
      <c r="B114" s="149" t="s">
        <v>287</v>
      </c>
      <c r="C114" s="152" t="n">
        <v>425000</v>
      </c>
      <c r="D114" s="131" t="n">
        <f aca="false">200000+125000+100000</f>
        <v>425000</v>
      </c>
      <c r="E114" s="138" t="n">
        <f aca="false">C114-D114</f>
        <v>0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</row>
    <row r="115" customFormat="false" ht="24.75" hidden="false" customHeight="true" outlineLevel="0" collapsed="false">
      <c r="A115" s="148" t="n">
        <v>35</v>
      </c>
      <c r="B115" s="149" t="s">
        <v>288</v>
      </c>
      <c r="C115" s="152" t="n">
        <v>425000</v>
      </c>
      <c r="D115" s="131" t="n">
        <f aca="false">300000+125000</f>
        <v>425000</v>
      </c>
      <c r="E115" s="138" t="n">
        <f aca="false">C115-D115</f>
        <v>0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</row>
    <row r="116" customFormat="false" ht="24.75" hidden="false" customHeight="true" outlineLevel="0" collapsed="false">
      <c r="A116" s="148" t="n">
        <v>36</v>
      </c>
      <c r="B116" s="149" t="s">
        <v>289</v>
      </c>
      <c r="C116" s="152" t="n">
        <v>425000</v>
      </c>
      <c r="D116" s="131" t="n">
        <v>425000</v>
      </c>
      <c r="E116" s="138" t="n">
        <f aca="false">C116-D116</f>
        <v>0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</row>
    <row r="117" customFormat="false" ht="24.75" hidden="false" customHeight="true" outlineLevel="0" collapsed="false">
      <c r="A117" s="148" t="n">
        <v>37</v>
      </c>
      <c r="B117" s="149" t="s">
        <v>290</v>
      </c>
      <c r="C117" s="152" t="n">
        <v>425000</v>
      </c>
      <c r="D117" s="131" t="n">
        <f aca="false">300000+125000</f>
        <v>425000</v>
      </c>
      <c r="E117" s="138" t="n">
        <f aca="false">C117-D117</f>
        <v>0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</row>
    <row r="118" customFormat="false" ht="24.75" hidden="false" customHeight="true" outlineLevel="0" collapsed="false">
      <c r="A118" s="148" t="n">
        <v>38</v>
      </c>
      <c r="B118" s="149" t="s">
        <v>291</v>
      </c>
      <c r="C118" s="152" t="n">
        <v>425000</v>
      </c>
      <c r="D118" s="131" t="n">
        <f aca="false">280000+145000</f>
        <v>425000</v>
      </c>
      <c r="E118" s="138" t="n">
        <f aca="false">C118-D118</f>
        <v>0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</row>
    <row r="119" customFormat="false" ht="24.75" hidden="false" customHeight="true" outlineLevel="0" collapsed="false">
      <c r="A119" s="148" t="n">
        <v>39</v>
      </c>
      <c r="B119" s="149" t="s">
        <v>292</v>
      </c>
      <c r="C119" s="152" t="n">
        <v>425000</v>
      </c>
      <c r="D119" s="131" t="n">
        <f aca="false">110000+100000+130000+85000</f>
        <v>425000</v>
      </c>
      <c r="E119" s="138" t="n">
        <f aca="false">C119-D119</f>
        <v>0</v>
      </c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</row>
    <row r="120" customFormat="false" ht="27.75" hidden="false" customHeight="true" outlineLevel="0" collapsed="false">
      <c r="A120" s="148" t="n">
        <v>40</v>
      </c>
      <c r="B120" s="149" t="s">
        <v>293</v>
      </c>
      <c r="C120" s="152" t="n">
        <v>425000</v>
      </c>
      <c r="D120" s="131" t="n">
        <v>425000</v>
      </c>
      <c r="E120" s="138" t="n">
        <f aca="false">C120-D120</f>
        <v>0</v>
      </c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</row>
    <row r="121" customFormat="false" ht="27.75" hidden="false" customHeight="true" outlineLevel="0" collapsed="false">
      <c r="A121" s="148" t="n">
        <v>41</v>
      </c>
      <c r="B121" s="149" t="s">
        <v>294</v>
      </c>
      <c r="C121" s="152" t="n">
        <v>425000</v>
      </c>
      <c r="D121" s="131" t="n">
        <f aca="false">416000+9000</f>
        <v>425000</v>
      </c>
      <c r="E121" s="138" t="n">
        <f aca="false">C121-D121</f>
        <v>0</v>
      </c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</row>
    <row r="122" customFormat="false" ht="28.5" hidden="false" customHeight="true" outlineLevel="0" collapsed="false">
      <c r="A122" s="148" t="n">
        <v>42</v>
      </c>
      <c r="B122" s="149" t="s">
        <v>295</v>
      </c>
      <c r="C122" s="152" t="n">
        <v>425000</v>
      </c>
      <c r="D122" s="131" t="n">
        <v>425000</v>
      </c>
      <c r="E122" s="138" t="n">
        <f aca="false">C122-D122</f>
        <v>0</v>
      </c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</row>
    <row r="123" customFormat="false" ht="24.75" hidden="false" customHeight="true" outlineLevel="0" collapsed="false">
      <c r="A123" s="148" t="n">
        <v>43</v>
      </c>
      <c r="B123" s="149" t="s">
        <v>296</v>
      </c>
      <c r="C123" s="152" t="n">
        <v>425000</v>
      </c>
      <c r="D123" s="131" t="n">
        <f aca="false">200000+216500+8500</f>
        <v>425000</v>
      </c>
      <c r="E123" s="138" t="n">
        <f aca="false">C123-D123</f>
        <v>0</v>
      </c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</row>
    <row r="124" customFormat="false" ht="24.75" hidden="false" customHeight="true" outlineLevel="0" collapsed="false">
      <c r="A124" s="148" t="n">
        <v>44</v>
      </c>
      <c r="B124" s="149" t="s">
        <v>297</v>
      </c>
      <c r="C124" s="152" t="n">
        <v>425000</v>
      </c>
      <c r="D124" s="131" t="n">
        <v>425000</v>
      </c>
      <c r="E124" s="138" t="n">
        <f aca="false">C124-D124</f>
        <v>0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</row>
    <row r="125" customFormat="false" ht="24.75" hidden="false" customHeight="true" outlineLevel="0" collapsed="false">
      <c r="A125" s="148" t="n">
        <v>45</v>
      </c>
      <c r="B125" s="149" t="s">
        <v>298</v>
      </c>
      <c r="C125" s="152" t="n">
        <v>425000</v>
      </c>
      <c r="D125" s="131" t="n">
        <v>100000</v>
      </c>
      <c r="E125" s="138" t="n">
        <f aca="false">C125-D125</f>
        <v>325000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</row>
    <row r="126" customFormat="false" ht="24.75" hidden="false" customHeight="true" outlineLevel="0" collapsed="false">
      <c r="A126" s="148" t="n">
        <v>46</v>
      </c>
      <c r="B126" s="149" t="s">
        <v>299</v>
      </c>
      <c r="C126" s="152" t="n">
        <v>425000</v>
      </c>
      <c r="D126" s="131" t="n">
        <f aca="false">300000+125000</f>
        <v>425000</v>
      </c>
      <c r="E126" s="138" t="n">
        <f aca="false">C126-D126</f>
        <v>0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</row>
    <row r="127" customFormat="false" ht="24.75" hidden="false" customHeight="true" outlineLevel="0" collapsed="false">
      <c r="A127" s="148" t="n">
        <v>47</v>
      </c>
      <c r="B127" s="149" t="s">
        <v>300</v>
      </c>
      <c r="C127" s="153" t="s">
        <v>50</v>
      </c>
      <c r="D127" s="131" t="n">
        <v>100000</v>
      </c>
      <c r="E127" s="154" t="s">
        <v>50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</row>
    <row r="128" customFormat="false" ht="24.75" hidden="false" customHeight="true" outlineLevel="0" collapsed="false">
      <c r="A128" s="148" t="n">
        <v>48</v>
      </c>
      <c r="B128" s="149" t="s">
        <v>301</v>
      </c>
      <c r="C128" s="152" t="n">
        <v>425000</v>
      </c>
      <c r="D128" s="131" t="n">
        <f aca="false">375000+50000</f>
        <v>425000</v>
      </c>
      <c r="E128" s="138" t="n">
        <f aca="false">C128-D128</f>
        <v>0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</row>
    <row r="129" customFormat="false" ht="24.75" hidden="false" customHeight="true" outlineLevel="0" collapsed="false">
      <c r="A129" s="148" t="n">
        <v>49</v>
      </c>
      <c r="B129" s="149" t="s">
        <v>302</v>
      </c>
      <c r="C129" s="152" t="n">
        <v>425000</v>
      </c>
      <c r="D129" s="131" t="n">
        <v>340000</v>
      </c>
      <c r="E129" s="138" t="n">
        <f aca="false">C129-D129</f>
        <v>85000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</row>
    <row r="130" customFormat="false" ht="24.75" hidden="false" customHeight="true" outlineLevel="0" collapsed="false">
      <c r="A130" s="148" t="n">
        <v>50</v>
      </c>
      <c r="B130" s="149" t="s">
        <v>303</v>
      </c>
      <c r="C130" s="152" t="n">
        <v>425000</v>
      </c>
      <c r="D130" s="131" t="n">
        <v>425000</v>
      </c>
      <c r="E130" s="138" t="n">
        <f aca="false">C130-D130</f>
        <v>0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</row>
    <row r="131" customFormat="false" ht="24.75" hidden="false" customHeight="true" outlineLevel="0" collapsed="false">
      <c r="A131" s="148" t="n">
        <v>51</v>
      </c>
      <c r="B131" s="149" t="s">
        <v>304</v>
      </c>
      <c r="C131" s="152" t="n">
        <v>425000</v>
      </c>
      <c r="D131" s="131" t="n">
        <f aca="false">100000+100000+125000+100000</f>
        <v>425000</v>
      </c>
      <c r="E131" s="138" t="n">
        <f aca="false">C131-D131</f>
        <v>0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</row>
    <row r="132" customFormat="false" ht="24.75" hidden="false" customHeight="true" outlineLevel="0" collapsed="false">
      <c r="A132" s="148" t="n">
        <v>52</v>
      </c>
      <c r="B132" s="149" t="s">
        <v>305</v>
      </c>
      <c r="C132" s="152" t="n">
        <v>425000</v>
      </c>
      <c r="D132" s="131" t="n">
        <f aca="false">250000+50000+125000</f>
        <v>425000</v>
      </c>
      <c r="E132" s="138" t="n">
        <f aca="false">C132-D132</f>
        <v>0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</row>
    <row r="133" customFormat="false" ht="24.75" hidden="false" customHeight="true" outlineLevel="0" collapsed="false">
      <c r="A133" s="148" t="n">
        <v>53</v>
      </c>
      <c r="B133" s="149" t="s">
        <v>306</v>
      </c>
      <c r="C133" s="152" t="n">
        <v>425000</v>
      </c>
      <c r="D133" s="131" t="n">
        <f aca="false">300000+125000</f>
        <v>425000</v>
      </c>
      <c r="E133" s="138" t="n">
        <f aca="false">C133-D133</f>
        <v>0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</row>
    <row r="134" customFormat="false" ht="24.75" hidden="false" customHeight="true" outlineLevel="0" collapsed="false">
      <c r="A134" s="148" t="n">
        <v>54</v>
      </c>
      <c r="B134" s="149" t="s">
        <v>307</v>
      </c>
      <c r="C134" s="152" t="n">
        <v>425000</v>
      </c>
      <c r="D134" s="131" t="n">
        <f aca="false">200000+125000+100000</f>
        <v>425000</v>
      </c>
      <c r="E134" s="138" t="n">
        <f aca="false">C134-D134</f>
        <v>0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</row>
    <row r="135" customFormat="false" ht="33" hidden="false" customHeight="true" outlineLevel="0" collapsed="false">
      <c r="A135" s="148" t="n">
        <v>55</v>
      </c>
      <c r="B135" s="149" t="s">
        <v>308</v>
      </c>
      <c r="C135" s="152" t="n">
        <v>425000</v>
      </c>
      <c r="D135" s="131" t="n">
        <f aca="false">220000+86500+110000+8500</f>
        <v>425000</v>
      </c>
      <c r="E135" s="138" t="n">
        <f aca="false">C135-D135</f>
        <v>0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</row>
    <row r="136" customFormat="false" ht="24.75" hidden="false" customHeight="true" outlineLevel="0" collapsed="false">
      <c r="A136" s="148" t="n">
        <v>56</v>
      </c>
      <c r="B136" s="149" t="s">
        <v>309</v>
      </c>
      <c r="C136" s="152" t="n">
        <v>425000</v>
      </c>
      <c r="D136" s="131" t="n">
        <f aca="false">290000+135000</f>
        <v>425000</v>
      </c>
      <c r="E136" s="138" t="n">
        <f aca="false">C136-D136</f>
        <v>0</v>
      </c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</row>
    <row r="137" customFormat="false" ht="30" hidden="false" customHeight="true" outlineLevel="0" collapsed="false">
      <c r="A137" s="148" t="n">
        <v>57</v>
      </c>
      <c r="B137" s="149" t="s">
        <v>310</v>
      </c>
      <c r="C137" s="152" t="n">
        <v>425000</v>
      </c>
      <c r="D137" s="131" t="n">
        <v>425000</v>
      </c>
      <c r="E137" s="138" t="n">
        <f aca="false">C137-D137</f>
        <v>0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</row>
    <row r="138" customFormat="false" ht="24.75" hidden="false" customHeight="true" outlineLevel="0" collapsed="false">
      <c r="A138" s="148" t="n">
        <v>58</v>
      </c>
      <c r="B138" s="151" t="s">
        <v>311</v>
      </c>
      <c r="C138" s="152" t="n">
        <v>425000</v>
      </c>
      <c r="D138" s="131" t="n">
        <v>425000</v>
      </c>
      <c r="E138" s="138" t="n">
        <f aca="false">C138-D138</f>
        <v>0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</row>
    <row r="139" customFormat="false" ht="24.75" hidden="false" customHeight="true" outlineLevel="0" collapsed="false">
      <c r="A139" s="148" t="n">
        <v>59</v>
      </c>
      <c r="B139" s="149" t="s">
        <v>312</v>
      </c>
      <c r="C139" s="152" t="n">
        <v>425000</v>
      </c>
      <c r="D139" s="131" t="n">
        <f aca="false">50000+125000+250000</f>
        <v>425000</v>
      </c>
      <c r="E139" s="138" t="n">
        <f aca="false">C139-D139</f>
        <v>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</row>
    <row r="140" customFormat="false" ht="24.75" hidden="false" customHeight="true" outlineLevel="0" collapsed="false">
      <c r="A140" s="148" t="n">
        <v>60</v>
      </c>
      <c r="B140" s="151" t="s">
        <v>313</v>
      </c>
      <c r="C140" s="152" t="n">
        <v>425000</v>
      </c>
      <c r="D140" s="131" t="n">
        <v>425000</v>
      </c>
      <c r="E140" s="138" t="n">
        <f aca="false">C140-D140</f>
        <v>0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</row>
    <row r="141" customFormat="false" ht="24.75" hidden="false" customHeight="true" outlineLevel="0" collapsed="false">
      <c r="A141" s="148" t="n">
        <v>61</v>
      </c>
      <c r="B141" s="149" t="s">
        <v>314</v>
      </c>
      <c r="C141" s="152" t="n">
        <v>425000</v>
      </c>
      <c r="D141" s="131" t="n">
        <f aca="false">300000+105000+20000</f>
        <v>425000</v>
      </c>
      <c r="E141" s="138" t="n">
        <f aca="false">C141-D141</f>
        <v>0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</row>
    <row r="142" customFormat="false" ht="24.75" hidden="false" customHeight="true" outlineLevel="0" collapsed="false">
      <c r="A142" s="148" t="n">
        <v>62</v>
      </c>
      <c r="B142" s="149" t="s">
        <v>315</v>
      </c>
      <c r="C142" s="152" t="n">
        <v>425000</v>
      </c>
      <c r="D142" s="131" t="n">
        <f aca="false">300000+125000</f>
        <v>425000</v>
      </c>
      <c r="E142" s="138" t="n">
        <f aca="false">C142-D142</f>
        <v>0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</row>
    <row r="143" customFormat="false" ht="24.75" hidden="false" customHeight="true" outlineLevel="0" collapsed="false">
      <c r="A143" s="148" t="n">
        <v>63</v>
      </c>
      <c r="B143" s="149" t="s">
        <v>316</v>
      </c>
      <c r="C143" s="152" t="n">
        <v>425000</v>
      </c>
      <c r="D143" s="131" t="n">
        <f aca="false">400000+25000</f>
        <v>425000</v>
      </c>
      <c r="E143" s="138" t="n">
        <f aca="false">C143-D143</f>
        <v>0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</row>
    <row r="144" customFormat="false" ht="24.75" hidden="false" customHeight="true" outlineLevel="0" collapsed="false">
      <c r="A144" s="148" t="n">
        <v>64</v>
      </c>
      <c r="B144" s="149" t="s">
        <v>317</v>
      </c>
      <c r="C144" s="152" t="n">
        <v>425000</v>
      </c>
      <c r="D144" s="131" t="n">
        <f aca="false">416500+8500</f>
        <v>425000</v>
      </c>
      <c r="E144" s="138" t="n">
        <f aca="false">C144-D144</f>
        <v>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</row>
    <row r="145" customFormat="false" ht="24.75" hidden="false" customHeight="true" outlineLevel="0" collapsed="false">
      <c r="A145" s="148" t="n">
        <v>65</v>
      </c>
      <c r="B145" s="149" t="s">
        <v>318</v>
      </c>
      <c r="C145" s="152" t="n">
        <v>425000</v>
      </c>
      <c r="D145" s="131" t="n">
        <v>425000</v>
      </c>
      <c r="E145" s="138" t="n">
        <f aca="false">C145-D145</f>
        <v>0</v>
      </c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</row>
    <row r="146" customFormat="false" ht="24.75" hidden="false" customHeight="true" outlineLevel="0" collapsed="false">
      <c r="A146" s="148" t="n">
        <v>66</v>
      </c>
      <c r="B146" s="149" t="s">
        <v>319</v>
      </c>
      <c r="C146" s="152" t="n">
        <v>425000</v>
      </c>
      <c r="D146" s="131" t="n">
        <v>425000</v>
      </c>
      <c r="E146" s="138" t="n">
        <f aca="false">C146-D146</f>
        <v>0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</row>
    <row r="147" customFormat="false" ht="24.75" hidden="false" customHeight="true" outlineLevel="0" collapsed="false">
      <c r="A147" s="148" t="n">
        <v>67</v>
      </c>
      <c r="B147" s="149" t="s">
        <v>320</v>
      </c>
      <c r="C147" s="152" t="n">
        <v>425000</v>
      </c>
      <c r="D147" s="131" t="n">
        <v>425000</v>
      </c>
      <c r="E147" s="138" t="n">
        <f aca="false">C147-D147</f>
        <v>0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</row>
    <row r="148" customFormat="false" ht="19.7" hidden="false" customHeight="false" outlineLevel="0" collapsed="false">
      <c r="A148" s="155"/>
      <c r="B148" s="156" t="s">
        <v>22</v>
      </c>
      <c r="C148" s="157" t="n">
        <f aca="false">SUM(C81:C147)</f>
        <v>28050000</v>
      </c>
      <c r="D148" s="158" t="n">
        <f aca="false">SUM(D81:D147)</f>
        <v>26190000</v>
      </c>
      <c r="E148" s="159" t="n">
        <f aca="false">SUM(E81:E147)</f>
        <v>1960000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</row>
    <row r="150" customFormat="false" ht="15" hidden="tru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</row>
    <row r="151" customFormat="false" ht="15" hidden="tru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</row>
    <row r="152" customFormat="false" ht="15" hidden="tru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</row>
    <row r="153" customFormat="false" ht="6.75" hidden="tru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</row>
    <row r="154" customFormat="false" ht="15" hidden="tru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</row>
    <row r="155" customFormat="false" ht="15" hidden="tru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</row>
    <row r="156" customFormat="false" ht="15" hidden="tru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</row>
    <row r="157" customFormat="false" ht="15" hidden="tru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</row>
    <row r="158" customFormat="false" ht="15" hidden="tru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</row>
    <row r="159" customFormat="false" ht="15" hidden="tru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</row>
    <row r="160" customFormat="false" ht="15" hidden="tru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</row>
    <row r="161" customFormat="false" ht="15" hidden="tru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</row>
    <row r="162" customFormat="false" ht="15" hidden="tru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</row>
    <row r="163" customFormat="false" ht="15" hidden="tru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</row>
    <row r="164" customFormat="false" ht="15" hidden="tru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</row>
    <row r="165" customFormat="false" ht="15" hidden="tru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</row>
    <row r="166" customFormat="false" ht="15" hidden="tru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</row>
    <row r="167" customFormat="false" ht="15" hidden="tru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</row>
    <row r="168" customFormat="false" ht="15" hidden="tru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</row>
    <row r="169" customFormat="false" ht="15" hidden="tru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</row>
    <row r="170" customFormat="false" ht="15" hidden="tru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</row>
    <row r="171" customFormat="false" ht="15" hidden="true" customHeight="false" outlineLevel="0" collapsed="false"/>
    <row r="172" customFormat="false" ht="15" hidden="true" customHeight="false" outlineLevel="0" collapsed="false"/>
    <row r="175" customFormat="false" ht="17.35" hidden="false" customHeight="false" outlineLevel="0" collapsed="false">
      <c r="A175" s="55"/>
      <c r="B175" s="55" t="s">
        <v>251</v>
      </c>
    </row>
    <row r="177" customFormat="false" ht="17.25" hidden="false" customHeight="false" outlineLevel="0" collapsed="false">
      <c r="B177" s="4" t="s">
        <v>321</v>
      </c>
    </row>
    <row r="178" customFormat="false" ht="6.75" hidden="false" customHeight="true" outlineLevel="0" collapsed="false"/>
    <row r="179" customFormat="false" ht="17.35" hidden="true" customHeight="false" outlineLevel="0" collapsed="false">
      <c r="B179" s="121"/>
    </row>
    <row r="180" customFormat="false" ht="15" hidden="false" customHeight="false" outlineLevel="0" collapsed="false">
      <c r="B180" s="5" t="s">
        <v>253</v>
      </c>
    </row>
    <row r="182" customFormat="false" ht="24.75" hidden="false" customHeight="true" outlineLevel="0" collapsed="false">
      <c r="A182" s="139" t="s">
        <v>6</v>
      </c>
      <c r="B182" s="140" t="s">
        <v>7</v>
      </c>
      <c r="C182" s="108" t="s">
        <v>138</v>
      </c>
      <c r="D182" s="141" t="s">
        <v>8</v>
      </c>
      <c r="E182" s="142" t="s">
        <v>9</v>
      </c>
    </row>
    <row r="183" customFormat="false" ht="24.75" hidden="false" customHeight="true" outlineLevel="0" collapsed="false">
      <c r="A183" s="143" t="n">
        <v>1</v>
      </c>
      <c r="B183" s="144" t="s">
        <v>322</v>
      </c>
      <c r="C183" s="145" t="n">
        <v>425000</v>
      </c>
      <c r="D183" s="146" t="n">
        <v>425000</v>
      </c>
      <c r="E183" s="147" t="n">
        <f aca="false">C183-D183</f>
        <v>0</v>
      </c>
    </row>
    <row r="184" customFormat="false" ht="24.75" hidden="false" customHeight="true" outlineLevel="0" collapsed="false">
      <c r="A184" s="148" t="n">
        <v>2</v>
      </c>
      <c r="B184" s="149" t="s">
        <v>323</v>
      </c>
      <c r="C184" s="150" t="n">
        <v>425000</v>
      </c>
      <c r="D184" s="128" t="n">
        <f aca="false">300000+100000+25000</f>
        <v>425000</v>
      </c>
      <c r="E184" s="130" t="n">
        <f aca="false">C184-D184</f>
        <v>0</v>
      </c>
    </row>
    <row r="185" customFormat="false" ht="24.75" hidden="false" customHeight="true" outlineLevel="0" collapsed="false">
      <c r="A185" s="148" t="n">
        <v>3</v>
      </c>
      <c r="B185" s="149" t="s">
        <v>324</v>
      </c>
      <c r="C185" s="160" t="s">
        <v>50</v>
      </c>
      <c r="D185" s="161" t="s">
        <v>50</v>
      </c>
      <c r="E185" s="162" t="s">
        <v>50</v>
      </c>
    </row>
    <row r="186" customFormat="false" ht="24.75" hidden="false" customHeight="true" outlineLevel="0" collapsed="false">
      <c r="A186" s="148" t="n">
        <v>4</v>
      </c>
      <c r="B186" s="149" t="s">
        <v>325</v>
      </c>
      <c r="C186" s="150" t="n">
        <v>425000</v>
      </c>
      <c r="D186" s="128" t="n">
        <v>425000</v>
      </c>
      <c r="E186" s="130" t="n">
        <f aca="false">C186-D186</f>
        <v>0</v>
      </c>
    </row>
    <row r="187" customFormat="false" ht="24.75" hidden="false" customHeight="true" outlineLevel="0" collapsed="false">
      <c r="A187" s="148" t="n">
        <v>5</v>
      </c>
      <c r="B187" s="149" t="s">
        <v>326</v>
      </c>
      <c r="C187" s="150" t="n">
        <v>425000</v>
      </c>
      <c r="D187" s="128" t="n">
        <v>425000</v>
      </c>
      <c r="E187" s="130" t="n">
        <f aca="false">C187-D187</f>
        <v>0</v>
      </c>
    </row>
    <row r="188" customFormat="false" ht="24.75" hidden="false" customHeight="true" outlineLevel="0" collapsed="false">
      <c r="A188" s="148" t="n">
        <v>6</v>
      </c>
      <c r="B188" s="149" t="s">
        <v>327</v>
      </c>
      <c r="C188" s="150" t="n">
        <v>425000</v>
      </c>
      <c r="D188" s="128" t="n">
        <f aca="false">300000+125000</f>
        <v>425000</v>
      </c>
      <c r="E188" s="130" t="n">
        <f aca="false">C188-D188</f>
        <v>0</v>
      </c>
    </row>
    <row r="189" customFormat="false" ht="24.75" hidden="false" customHeight="true" outlineLevel="0" collapsed="false">
      <c r="A189" s="148" t="n">
        <v>7</v>
      </c>
      <c r="B189" s="149" t="s">
        <v>328</v>
      </c>
      <c r="C189" s="150" t="n">
        <v>425000</v>
      </c>
      <c r="D189" s="128" t="n">
        <v>425000</v>
      </c>
      <c r="E189" s="130" t="n">
        <f aca="false">C189-D189</f>
        <v>0</v>
      </c>
    </row>
    <row r="190" customFormat="false" ht="24.75" hidden="false" customHeight="true" outlineLevel="0" collapsed="false">
      <c r="A190" s="148" t="n">
        <v>8</v>
      </c>
      <c r="B190" s="149" t="s">
        <v>329</v>
      </c>
      <c r="C190" s="150" t="n">
        <v>425000</v>
      </c>
      <c r="D190" s="128" t="n">
        <v>425000</v>
      </c>
      <c r="E190" s="130" t="n">
        <f aca="false">C190-D190</f>
        <v>0</v>
      </c>
    </row>
    <row r="191" customFormat="false" ht="24.75" hidden="false" customHeight="true" outlineLevel="0" collapsed="false">
      <c r="A191" s="148" t="n">
        <v>9</v>
      </c>
      <c r="B191" s="149" t="s">
        <v>330</v>
      </c>
      <c r="C191" s="150" t="n">
        <v>425000</v>
      </c>
      <c r="D191" s="128" t="n">
        <v>425000</v>
      </c>
      <c r="E191" s="130" t="n">
        <f aca="false">C191-D191</f>
        <v>0</v>
      </c>
    </row>
    <row r="192" customFormat="false" ht="24.75" hidden="false" customHeight="true" outlineLevel="0" collapsed="false">
      <c r="A192" s="148" t="n">
        <v>10</v>
      </c>
      <c r="B192" s="149" t="s">
        <v>331</v>
      </c>
      <c r="C192" s="150" t="n">
        <v>425000</v>
      </c>
      <c r="D192" s="128" t="n">
        <f aca="false">350000+75000</f>
        <v>425000</v>
      </c>
      <c r="E192" s="130" t="n">
        <f aca="false">C192-D192</f>
        <v>0</v>
      </c>
    </row>
    <row r="193" customFormat="false" ht="24.75" hidden="false" customHeight="true" outlineLevel="0" collapsed="false">
      <c r="A193" s="148" t="n">
        <v>11</v>
      </c>
      <c r="B193" s="149" t="s">
        <v>332</v>
      </c>
      <c r="C193" s="150" t="n">
        <v>425000</v>
      </c>
      <c r="D193" s="128" t="n">
        <v>425000</v>
      </c>
      <c r="E193" s="130" t="n">
        <f aca="false">C193-D193</f>
        <v>0</v>
      </c>
    </row>
    <row r="194" customFormat="false" ht="24.75" hidden="false" customHeight="true" outlineLevel="0" collapsed="false">
      <c r="A194" s="148" t="n">
        <v>12</v>
      </c>
      <c r="B194" s="149" t="s">
        <v>333</v>
      </c>
      <c r="C194" s="150" t="n">
        <v>425000</v>
      </c>
      <c r="D194" s="128" t="n">
        <f aca="false">100000+125000+200000</f>
        <v>425000</v>
      </c>
      <c r="E194" s="130" t="n">
        <f aca="false">C194-D194</f>
        <v>0</v>
      </c>
    </row>
    <row r="195" customFormat="false" ht="24.75" hidden="false" customHeight="true" outlineLevel="0" collapsed="false">
      <c r="A195" s="148" t="n">
        <v>13</v>
      </c>
      <c r="B195" s="149" t="s">
        <v>334</v>
      </c>
      <c r="C195" s="150" t="n">
        <v>425000</v>
      </c>
      <c r="D195" s="128" t="n">
        <f aca="false">100000+200000+20000+40000+65000</f>
        <v>425000</v>
      </c>
      <c r="E195" s="130" t="n">
        <f aca="false">C195-D195</f>
        <v>0</v>
      </c>
    </row>
    <row r="196" customFormat="false" ht="24.75" hidden="false" customHeight="true" outlineLevel="0" collapsed="false">
      <c r="A196" s="148" t="n">
        <v>14</v>
      </c>
      <c r="B196" s="149" t="s">
        <v>335</v>
      </c>
      <c r="C196" s="150" t="n">
        <v>425000</v>
      </c>
      <c r="D196" s="128" t="n">
        <f aca="false">300000+40000+85000</f>
        <v>425000</v>
      </c>
      <c r="E196" s="130" t="n">
        <f aca="false">C196-D196</f>
        <v>0</v>
      </c>
    </row>
    <row r="197" customFormat="false" ht="24.75" hidden="false" customHeight="true" outlineLevel="0" collapsed="false">
      <c r="A197" s="148" t="n">
        <v>15</v>
      </c>
      <c r="B197" s="149" t="s">
        <v>336</v>
      </c>
      <c r="C197" s="150" t="n">
        <v>425000</v>
      </c>
      <c r="D197" s="128" t="n">
        <v>425000</v>
      </c>
      <c r="E197" s="130" t="n">
        <f aca="false">C197-D197</f>
        <v>0</v>
      </c>
    </row>
    <row r="198" customFormat="false" ht="24.75" hidden="false" customHeight="true" outlineLevel="0" collapsed="false">
      <c r="A198" s="148" t="n">
        <v>16</v>
      </c>
      <c r="B198" s="149" t="s">
        <v>337</v>
      </c>
      <c r="C198" s="150" t="n">
        <v>425000</v>
      </c>
      <c r="D198" s="128" t="n">
        <v>425000</v>
      </c>
      <c r="E198" s="130" t="n">
        <f aca="false">C198-D198</f>
        <v>0</v>
      </c>
    </row>
    <row r="199" customFormat="false" ht="24.75" hidden="false" customHeight="true" outlineLevel="0" collapsed="false">
      <c r="A199" s="148" t="n">
        <v>17</v>
      </c>
      <c r="B199" s="149" t="s">
        <v>338</v>
      </c>
      <c r="C199" s="150" t="n">
        <v>425000</v>
      </c>
      <c r="D199" s="128" t="n">
        <f aca="false">100000+125000+200000</f>
        <v>425000</v>
      </c>
      <c r="E199" s="130" t="n">
        <f aca="false">C199-D199</f>
        <v>0</v>
      </c>
    </row>
    <row r="200" customFormat="false" ht="24.75" hidden="false" customHeight="true" outlineLevel="0" collapsed="false">
      <c r="A200" s="148" t="n">
        <v>18</v>
      </c>
      <c r="B200" s="149" t="s">
        <v>339</v>
      </c>
      <c r="C200" s="150" t="n">
        <v>425000</v>
      </c>
      <c r="D200" s="128" t="n">
        <v>425000</v>
      </c>
      <c r="E200" s="130" t="n">
        <f aca="false">C200-D200</f>
        <v>0</v>
      </c>
    </row>
    <row r="201" customFormat="false" ht="24.75" hidden="false" customHeight="true" outlineLevel="0" collapsed="false">
      <c r="A201" s="148" t="n">
        <v>19</v>
      </c>
      <c r="B201" s="149" t="s">
        <v>340</v>
      </c>
      <c r="C201" s="150" t="n">
        <v>425000</v>
      </c>
      <c r="D201" s="128" t="n">
        <f aca="false">230000+70000+125000</f>
        <v>425000</v>
      </c>
      <c r="E201" s="130" t="n">
        <f aca="false">C201-D201</f>
        <v>0</v>
      </c>
    </row>
    <row r="202" customFormat="false" ht="24.75" hidden="false" customHeight="true" outlineLevel="0" collapsed="false">
      <c r="A202" s="148" t="n">
        <v>20</v>
      </c>
      <c r="B202" s="149" t="s">
        <v>341</v>
      </c>
      <c r="C202" s="150" t="n">
        <v>425000</v>
      </c>
      <c r="D202" s="128" t="n">
        <f aca="false">375500+50000</f>
        <v>425500</v>
      </c>
      <c r="E202" s="130" t="n">
        <f aca="false">C202-D202</f>
        <v>-500</v>
      </c>
    </row>
    <row r="203" customFormat="false" ht="24.75" hidden="false" customHeight="true" outlineLevel="0" collapsed="false">
      <c r="A203" s="148" t="n">
        <v>21</v>
      </c>
      <c r="B203" s="149" t="s">
        <v>342</v>
      </c>
      <c r="C203" s="150" t="n">
        <v>425000</v>
      </c>
      <c r="D203" s="128" t="n">
        <f aca="false">200000+125000+100000</f>
        <v>425000</v>
      </c>
      <c r="E203" s="130" t="n">
        <f aca="false">C203-D203</f>
        <v>0</v>
      </c>
    </row>
    <row r="204" customFormat="false" ht="24.75" hidden="false" customHeight="true" outlineLevel="0" collapsed="false">
      <c r="A204" s="148" t="n">
        <v>22</v>
      </c>
      <c r="B204" s="149" t="s">
        <v>343</v>
      </c>
      <c r="C204" s="150" t="n">
        <v>425000</v>
      </c>
      <c r="D204" s="128" t="n">
        <v>425000</v>
      </c>
      <c r="E204" s="130" t="n">
        <f aca="false">C204-D204</f>
        <v>0</v>
      </c>
    </row>
    <row r="205" customFormat="false" ht="24.75" hidden="false" customHeight="true" outlineLevel="0" collapsed="false">
      <c r="A205" s="148" t="n">
        <v>23</v>
      </c>
      <c r="B205" s="149" t="s">
        <v>344</v>
      </c>
      <c r="C205" s="150" t="n">
        <v>425000</v>
      </c>
      <c r="D205" s="128" t="n">
        <v>425000</v>
      </c>
      <c r="E205" s="130" t="n">
        <f aca="false">C205-D205</f>
        <v>0</v>
      </c>
    </row>
    <row r="206" customFormat="false" ht="24.75" hidden="false" customHeight="true" outlineLevel="0" collapsed="false">
      <c r="A206" s="148" t="n">
        <v>24</v>
      </c>
      <c r="B206" s="149" t="s">
        <v>345</v>
      </c>
      <c r="C206" s="150" t="n">
        <v>425000</v>
      </c>
      <c r="D206" s="128" t="n">
        <v>425000</v>
      </c>
      <c r="E206" s="130" t="n">
        <f aca="false">C206-D206</f>
        <v>0</v>
      </c>
    </row>
    <row r="207" customFormat="false" ht="24.75" hidden="false" customHeight="true" outlineLevel="0" collapsed="false">
      <c r="A207" s="148" t="n">
        <v>25</v>
      </c>
      <c r="B207" s="149" t="s">
        <v>346</v>
      </c>
      <c r="C207" s="150" t="n">
        <v>425000</v>
      </c>
      <c r="D207" s="128" t="n">
        <v>425000</v>
      </c>
      <c r="E207" s="130" t="n">
        <f aca="false">C207-D207</f>
        <v>0</v>
      </c>
    </row>
    <row r="208" customFormat="false" ht="24.75" hidden="false" customHeight="true" outlineLevel="0" collapsed="false">
      <c r="A208" s="148" t="n">
        <v>26</v>
      </c>
      <c r="B208" s="149" t="s">
        <v>347</v>
      </c>
      <c r="C208" s="160" t="s">
        <v>50</v>
      </c>
      <c r="D208" s="161" t="s">
        <v>50</v>
      </c>
      <c r="E208" s="162" t="s">
        <v>50</v>
      </c>
    </row>
    <row r="209" customFormat="false" ht="24.75" hidden="false" customHeight="true" outlineLevel="0" collapsed="false">
      <c r="A209" s="148" t="n">
        <v>27</v>
      </c>
      <c r="B209" s="151" t="s">
        <v>348</v>
      </c>
      <c r="C209" s="152" t="n">
        <v>425000</v>
      </c>
      <c r="D209" s="131" t="n">
        <v>425000</v>
      </c>
      <c r="E209" s="138" t="n">
        <f aca="false">C209-D209</f>
        <v>0</v>
      </c>
    </row>
    <row r="210" customFormat="false" ht="24.75" hidden="false" customHeight="true" outlineLevel="0" collapsed="false">
      <c r="A210" s="148" t="n">
        <v>28</v>
      </c>
      <c r="B210" s="149" t="s">
        <v>349</v>
      </c>
      <c r="C210" s="152" t="n">
        <v>425000</v>
      </c>
      <c r="D210" s="131" t="n">
        <f aca="false">400000+25000</f>
        <v>425000</v>
      </c>
      <c r="E210" s="138" t="n">
        <f aca="false">C210-D210</f>
        <v>0</v>
      </c>
    </row>
    <row r="211" customFormat="false" ht="24.75" hidden="false" customHeight="true" outlineLevel="0" collapsed="false">
      <c r="A211" s="148" t="n">
        <v>29</v>
      </c>
      <c r="B211" s="149" t="s">
        <v>350</v>
      </c>
      <c r="C211" s="152" t="n">
        <v>425000</v>
      </c>
      <c r="D211" s="131" t="n">
        <v>425000</v>
      </c>
      <c r="E211" s="138" t="n">
        <f aca="false">C211-D211</f>
        <v>0</v>
      </c>
    </row>
    <row r="212" customFormat="false" ht="24.75" hidden="false" customHeight="true" outlineLevel="0" collapsed="false">
      <c r="A212" s="148" t="n">
        <v>30</v>
      </c>
      <c r="B212" s="149" t="s">
        <v>351</v>
      </c>
      <c r="C212" s="152" t="n">
        <v>425000</v>
      </c>
      <c r="D212" s="131" t="n">
        <v>425000</v>
      </c>
      <c r="E212" s="138" t="n">
        <f aca="false">C212-D212</f>
        <v>0</v>
      </c>
    </row>
    <row r="213" customFormat="false" ht="24.75" hidden="false" customHeight="true" outlineLevel="0" collapsed="false">
      <c r="A213" s="148" t="n">
        <v>31</v>
      </c>
      <c r="B213" s="149" t="s">
        <v>352</v>
      </c>
      <c r="C213" s="152" t="n">
        <v>425000</v>
      </c>
      <c r="D213" s="131" t="n">
        <v>425000</v>
      </c>
      <c r="E213" s="138" t="n">
        <f aca="false">C213-D213</f>
        <v>0</v>
      </c>
    </row>
    <row r="214" customFormat="false" ht="24.75" hidden="false" customHeight="true" outlineLevel="0" collapsed="false">
      <c r="A214" s="148" t="n">
        <v>32</v>
      </c>
      <c r="B214" s="149" t="s">
        <v>353</v>
      </c>
      <c r="C214" s="152" t="n">
        <v>425000</v>
      </c>
      <c r="D214" s="131" t="n">
        <v>425000</v>
      </c>
      <c r="E214" s="138" t="n">
        <f aca="false">C214-D214</f>
        <v>0</v>
      </c>
    </row>
    <row r="215" customFormat="false" ht="24.75" hidden="false" customHeight="true" outlineLevel="0" collapsed="false">
      <c r="A215" s="148" t="n">
        <v>33</v>
      </c>
      <c r="B215" s="149" t="s">
        <v>354</v>
      </c>
      <c r="C215" s="160" t="s">
        <v>50</v>
      </c>
      <c r="D215" s="161" t="s">
        <v>50</v>
      </c>
      <c r="E215" s="162" t="s">
        <v>50</v>
      </c>
    </row>
    <row r="216" customFormat="false" ht="24.75" hidden="false" customHeight="true" outlineLevel="0" collapsed="false">
      <c r="A216" s="148" t="n">
        <v>34</v>
      </c>
      <c r="B216" s="149" t="s">
        <v>355</v>
      </c>
      <c r="C216" s="153" t="s">
        <v>50</v>
      </c>
      <c r="D216" s="131" t="n">
        <v>215000</v>
      </c>
      <c r="E216" s="154" t="s">
        <v>50</v>
      </c>
    </row>
    <row r="217" customFormat="false" ht="24.75" hidden="false" customHeight="true" outlineLevel="0" collapsed="false">
      <c r="A217" s="148" t="n">
        <v>35</v>
      </c>
      <c r="B217" s="149" t="s">
        <v>356</v>
      </c>
      <c r="C217" s="152" t="n">
        <v>425000</v>
      </c>
      <c r="D217" s="131" t="n">
        <v>425000</v>
      </c>
      <c r="E217" s="138" t="n">
        <f aca="false">C217-D217</f>
        <v>0</v>
      </c>
    </row>
    <row r="218" customFormat="false" ht="24.75" hidden="false" customHeight="true" outlineLevel="0" collapsed="false">
      <c r="A218" s="148" t="n">
        <v>36</v>
      </c>
      <c r="B218" s="149" t="s">
        <v>357</v>
      </c>
      <c r="C218" s="152" t="n">
        <v>425000</v>
      </c>
      <c r="D218" s="131" t="n">
        <f aca="false">376500+48500</f>
        <v>425000</v>
      </c>
      <c r="E218" s="138" t="n">
        <f aca="false">C218-D218</f>
        <v>0</v>
      </c>
    </row>
    <row r="219" customFormat="false" ht="24.75" hidden="false" customHeight="true" outlineLevel="0" collapsed="false">
      <c r="A219" s="148" t="n">
        <v>37</v>
      </c>
      <c r="B219" s="149" t="s">
        <v>358</v>
      </c>
      <c r="C219" s="152" t="n">
        <v>425000</v>
      </c>
      <c r="D219" s="131" t="n">
        <v>425000</v>
      </c>
      <c r="E219" s="138" t="n">
        <f aca="false">C219-D219</f>
        <v>0</v>
      </c>
    </row>
    <row r="220" customFormat="false" ht="24.75" hidden="false" customHeight="true" outlineLevel="0" collapsed="false">
      <c r="A220" s="148" t="n">
        <v>38</v>
      </c>
      <c r="B220" s="149" t="s">
        <v>359</v>
      </c>
      <c r="C220" s="152" t="n">
        <v>425000</v>
      </c>
      <c r="D220" s="131" t="n">
        <v>425000</v>
      </c>
      <c r="E220" s="138" t="n">
        <f aca="false">C220-D220</f>
        <v>0</v>
      </c>
    </row>
    <row r="221" customFormat="false" ht="24.75" hidden="false" customHeight="true" outlineLevel="0" collapsed="false">
      <c r="A221" s="148" t="n">
        <v>39</v>
      </c>
      <c r="B221" s="149" t="s">
        <v>360</v>
      </c>
      <c r="C221" s="152" t="n">
        <v>425000</v>
      </c>
      <c r="D221" s="131" t="n">
        <v>425000</v>
      </c>
      <c r="E221" s="138" t="n">
        <f aca="false">C221-D221</f>
        <v>0</v>
      </c>
    </row>
    <row r="222" customFormat="false" ht="33.75" hidden="false" customHeight="true" outlineLevel="0" collapsed="false">
      <c r="A222" s="148" t="n">
        <v>40</v>
      </c>
      <c r="B222" s="149" t="s">
        <v>361</v>
      </c>
      <c r="C222" s="152" t="n">
        <v>425000</v>
      </c>
      <c r="D222" s="131" t="n">
        <v>100000</v>
      </c>
      <c r="E222" s="138" t="n">
        <f aca="false">C222-D222</f>
        <v>325000</v>
      </c>
    </row>
    <row r="223" customFormat="false" ht="24.75" hidden="false" customHeight="true" outlineLevel="0" collapsed="false">
      <c r="A223" s="148" t="n">
        <v>41</v>
      </c>
      <c r="B223" s="149" t="s">
        <v>362</v>
      </c>
      <c r="C223" s="152" t="n">
        <v>425000</v>
      </c>
      <c r="D223" s="131" t="n">
        <v>425000</v>
      </c>
      <c r="E223" s="138" t="n">
        <f aca="false">C223-D223</f>
        <v>0</v>
      </c>
    </row>
    <row r="224" customFormat="false" ht="24.75" hidden="false" customHeight="true" outlineLevel="0" collapsed="false">
      <c r="A224" s="148" t="n">
        <v>42</v>
      </c>
      <c r="B224" s="149" t="s">
        <v>363</v>
      </c>
      <c r="C224" s="152" t="n">
        <v>425000</v>
      </c>
      <c r="D224" s="131" t="n">
        <v>425000</v>
      </c>
      <c r="E224" s="138" t="n">
        <f aca="false">C224-D224</f>
        <v>0</v>
      </c>
    </row>
    <row r="225" customFormat="false" ht="24.75" hidden="false" customHeight="true" outlineLevel="0" collapsed="false">
      <c r="A225" s="155"/>
      <c r="B225" s="163" t="s">
        <v>22</v>
      </c>
      <c r="C225" s="157" t="n">
        <f aca="false">SUM(C183:C224)</f>
        <v>16150000</v>
      </c>
      <c r="D225" s="158" t="n">
        <f aca="false">SUM(D183:D224)</f>
        <v>16040500</v>
      </c>
      <c r="E225" s="159" t="n">
        <f aca="false">SUM(E183:E224)</f>
        <v>324500</v>
      </c>
    </row>
    <row r="229" customFormat="false" ht="17.35" hidden="false" customHeight="false" outlineLevel="0" collapsed="false">
      <c r="A229" s="55"/>
      <c r="B229" s="55" t="s">
        <v>251</v>
      </c>
    </row>
    <row r="230" customFormat="false" ht="2.25" hidden="false" customHeight="true" outlineLevel="0" collapsed="false"/>
    <row r="231" customFormat="false" ht="17.25" hidden="false" customHeight="false" outlineLevel="0" collapsed="false">
      <c r="B231" s="4" t="s">
        <v>252</v>
      </c>
    </row>
    <row r="232" customFormat="false" ht="5.25" hidden="false" customHeight="true" outlineLevel="0" collapsed="false"/>
    <row r="233" customFormat="false" ht="17.35" hidden="true" customHeight="false" outlineLevel="0" collapsed="false">
      <c r="B233" s="121"/>
    </row>
    <row r="234" customFormat="false" ht="15" hidden="false" customHeight="false" outlineLevel="0" collapsed="false">
      <c r="B234" s="5" t="s">
        <v>364</v>
      </c>
    </row>
    <row r="236" customFormat="false" ht="15" hidden="false" customHeight="false" outlineLevel="0" collapsed="false">
      <c r="A236" s="122" t="s">
        <v>6</v>
      </c>
      <c r="B236" s="123" t="s">
        <v>7</v>
      </c>
      <c r="C236" s="78" t="s">
        <v>138</v>
      </c>
      <c r="D236" s="124" t="s">
        <v>8</v>
      </c>
      <c r="E236" s="125" t="s">
        <v>9</v>
      </c>
    </row>
    <row r="237" customFormat="false" ht="15" hidden="false" customHeight="false" outlineLevel="0" collapsed="false">
      <c r="A237" s="126" t="n">
        <v>1</v>
      </c>
      <c r="B237" s="137" t="s">
        <v>365</v>
      </c>
      <c r="C237" s="128" t="n">
        <v>815000</v>
      </c>
      <c r="D237" s="128" t="n">
        <f aca="false">50000+50000+100000+100000+200000</f>
        <v>500000</v>
      </c>
      <c r="E237" s="130" t="n">
        <f aca="false">C237-D237</f>
        <v>315000</v>
      </c>
    </row>
    <row r="238" customFormat="false" ht="15" hidden="false" customHeight="false" outlineLevel="0" collapsed="false">
      <c r="A238" s="126" t="n">
        <v>2</v>
      </c>
      <c r="B238" s="137" t="s">
        <v>366</v>
      </c>
      <c r="C238" s="128" t="n">
        <v>815000</v>
      </c>
      <c r="D238" s="128" t="n">
        <f aca="false">315000+500000</f>
        <v>815000</v>
      </c>
      <c r="E238" s="130" t="n">
        <f aca="false">C238-D238</f>
        <v>0</v>
      </c>
    </row>
    <row r="239" customFormat="false" ht="15" hidden="false" customHeight="false" outlineLevel="0" collapsed="false">
      <c r="A239" s="126" t="n">
        <v>3</v>
      </c>
      <c r="B239" s="137" t="s">
        <v>367</v>
      </c>
      <c r="C239" s="128" t="n">
        <v>815000</v>
      </c>
      <c r="D239" s="128" t="n">
        <f aca="false">50000+200000+100000+150000+100000+215000</f>
        <v>815000</v>
      </c>
      <c r="E239" s="130" t="n">
        <f aca="false">C239-D239</f>
        <v>0</v>
      </c>
    </row>
    <row r="240" customFormat="false" ht="15" hidden="false" customHeight="false" outlineLevel="0" collapsed="false">
      <c r="A240" s="126" t="n">
        <v>4</v>
      </c>
      <c r="B240" s="137" t="s">
        <v>368</v>
      </c>
      <c r="C240" s="128" t="n">
        <v>815000</v>
      </c>
      <c r="D240" s="128" t="n">
        <f aca="false">400000+215000+200000</f>
        <v>815000</v>
      </c>
      <c r="E240" s="130" t="n">
        <f aca="false">C240-D240</f>
        <v>0</v>
      </c>
    </row>
    <row r="241" customFormat="false" ht="15" hidden="false" customHeight="false" outlineLevel="0" collapsed="false">
      <c r="A241" s="126" t="n">
        <v>5</v>
      </c>
      <c r="B241" s="137" t="s">
        <v>369</v>
      </c>
      <c r="C241" s="128" t="n">
        <v>815000</v>
      </c>
      <c r="D241" s="128" t="n">
        <f aca="false">50000+150000+615000</f>
        <v>815000</v>
      </c>
      <c r="E241" s="130" t="n">
        <f aca="false">C241-D241</f>
        <v>0</v>
      </c>
    </row>
    <row r="242" customFormat="false" ht="15" hidden="false" customHeight="false" outlineLevel="0" collapsed="false">
      <c r="A242" s="126" t="n">
        <v>6</v>
      </c>
      <c r="B242" s="137" t="s">
        <v>370</v>
      </c>
      <c r="C242" s="128" t="n">
        <v>815000</v>
      </c>
      <c r="D242" s="128" t="n">
        <f aca="false">10000+50000+340000</f>
        <v>400000</v>
      </c>
      <c r="E242" s="130" t="n">
        <f aca="false">C242-D242</f>
        <v>415000</v>
      </c>
    </row>
    <row r="243" customFormat="false" ht="15" hidden="false" customHeight="false" outlineLevel="0" collapsed="false">
      <c r="A243" s="126" t="n">
        <v>7</v>
      </c>
      <c r="B243" s="137" t="s">
        <v>371</v>
      </c>
      <c r="C243" s="128" t="n">
        <v>815000</v>
      </c>
      <c r="D243" s="128" t="n">
        <f aca="false">60000+100000+340000+215000+100000</f>
        <v>815000</v>
      </c>
      <c r="E243" s="130" t="n">
        <f aca="false">C243-D243</f>
        <v>0</v>
      </c>
    </row>
    <row r="244" customFormat="false" ht="15" hidden="false" customHeight="false" outlineLevel="0" collapsed="false">
      <c r="A244" s="126" t="n">
        <v>8</v>
      </c>
      <c r="B244" s="137" t="s">
        <v>372</v>
      </c>
      <c r="C244" s="128" t="n">
        <v>815000</v>
      </c>
      <c r="D244" s="128" t="n">
        <f aca="false">30000+70000+100000+100000+100000</f>
        <v>400000</v>
      </c>
      <c r="E244" s="130" t="n">
        <f aca="false">C244-D244</f>
        <v>415000</v>
      </c>
    </row>
    <row r="245" customFormat="false" ht="15" hidden="false" customHeight="false" outlineLevel="0" collapsed="false">
      <c r="A245" s="126" t="n">
        <v>9</v>
      </c>
      <c r="B245" s="137" t="s">
        <v>373</v>
      </c>
      <c r="C245" s="128" t="n">
        <v>815000</v>
      </c>
      <c r="D245" s="128" t="n">
        <f aca="false">400000+200000+215000</f>
        <v>815000</v>
      </c>
      <c r="E245" s="130" t="n">
        <f aca="false">C245-D245</f>
        <v>0</v>
      </c>
    </row>
    <row r="246" customFormat="false" ht="15" hidden="false" customHeight="false" outlineLevel="0" collapsed="false">
      <c r="A246" s="126" t="n">
        <v>10</v>
      </c>
      <c r="B246" s="137" t="s">
        <v>374</v>
      </c>
      <c r="C246" s="128" t="n">
        <v>815000</v>
      </c>
      <c r="D246" s="128" t="n">
        <f aca="false">10000+10000+640000+100000+55000</f>
        <v>815000</v>
      </c>
      <c r="E246" s="130" t="n">
        <f aca="false">C246-D246</f>
        <v>0</v>
      </c>
    </row>
    <row r="247" customFormat="false" ht="15" hidden="false" customHeight="false" outlineLevel="0" collapsed="false">
      <c r="A247" s="126" t="n">
        <v>11</v>
      </c>
      <c r="B247" s="137" t="s">
        <v>375</v>
      </c>
      <c r="C247" s="128" t="n">
        <v>815000</v>
      </c>
      <c r="D247" s="128" t="n">
        <f aca="false">200000+100000+515000</f>
        <v>815000</v>
      </c>
      <c r="E247" s="130" t="n">
        <f aca="false">C247-D247</f>
        <v>0</v>
      </c>
    </row>
    <row r="248" customFormat="false" ht="15" hidden="false" customHeight="false" outlineLevel="0" collapsed="false">
      <c r="A248" s="126" t="n">
        <v>12</v>
      </c>
      <c r="B248" s="137" t="s">
        <v>376</v>
      </c>
      <c r="C248" s="128" t="n">
        <v>815000</v>
      </c>
      <c r="D248" s="128" t="n">
        <f aca="false">100000+715000</f>
        <v>815000</v>
      </c>
      <c r="E248" s="130" t="n">
        <f aca="false">C248-D248</f>
        <v>0</v>
      </c>
    </row>
    <row r="249" customFormat="false" ht="15" hidden="false" customHeight="false" outlineLevel="0" collapsed="false">
      <c r="A249" s="126" t="n">
        <v>13</v>
      </c>
      <c r="B249" s="137" t="s">
        <v>377</v>
      </c>
      <c r="C249" s="128" t="n">
        <v>815000</v>
      </c>
      <c r="D249" s="128" t="n">
        <f aca="false">20000+80000+100000</f>
        <v>200000</v>
      </c>
      <c r="E249" s="130" t="n">
        <f aca="false">C249-D249</f>
        <v>615000</v>
      </c>
    </row>
    <row r="250" customFormat="false" ht="15" hidden="false" customHeight="false" outlineLevel="0" collapsed="false">
      <c r="A250" s="126" t="n">
        <v>14</v>
      </c>
      <c r="B250" s="137" t="s">
        <v>378</v>
      </c>
      <c r="C250" s="128" t="n">
        <v>815000</v>
      </c>
      <c r="D250" s="128" t="n">
        <f aca="false">150000+665000</f>
        <v>815000</v>
      </c>
      <c r="E250" s="130" t="n">
        <f aca="false">C250-D250</f>
        <v>0</v>
      </c>
    </row>
    <row r="251" customFormat="false" ht="15" hidden="false" customHeight="false" outlineLevel="0" collapsed="false">
      <c r="A251" s="126" t="n">
        <v>15</v>
      </c>
      <c r="B251" s="137" t="s">
        <v>379</v>
      </c>
      <c r="C251" s="128" t="n">
        <v>815000</v>
      </c>
      <c r="D251" s="128" t="n">
        <f aca="false">100000+500000+215000</f>
        <v>815000</v>
      </c>
      <c r="E251" s="130" t="n">
        <f aca="false">C251-D251</f>
        <v>0</v>
      </c>
    </row>
    <row r="252" customFormat="false" ht="15" hidden="false" customHeight="false" outlineLevel="0" collapsed="false">
      <c r="A252" s="126" t="n">
        <v>16</v>
      </c>
      <c r="B252" s="137" t="s">
        <v>380</v>
      </c>
      <c r="C252" s="128" t="n">
        <v>815000</v>
      </c>
      <c r="D252" s="128" t="n">
        <f aca="false">400000+415000</f>
        <v>815000</v>
      </c>
      <c r="E252" s="130" t="n">
        <f aca="false">C252-D252</f>
        <v>0</v>
      </c>
    </row>
    <row r="253" customFormat="false" ht="15" hidden="false" customHeight="false" outlineLevel="0" collapsed="false">
      <c r="A253" s="126" t="n">
        <v>17</v>
      </c>
      <c r="B253" s="137" t="s">
        <v>381</v>
      </c>
      <c r="C253" s="128" t="n">
        <v>815000</v>
      </c>
      <c r="D253" s="128" t="n">
        <f aca="false">100000+400000</f>
        <v>500000</v>
      </c>
      <c r="E253" s="130" t="n">
        <f aca="false">C253-D253</f>
        <v>315000</v>
      </c>
    </row>
    <row r="254" customFormat="false" ht="15" hidden="false" customHeight="false" outlineLevel="0" collapsed="false">
      <c r="A254" s="126" t="n">
        <v>18</v>
      </c>
      <c r="B254" s="137" t="s">
        <v>382</v>
      </c>
      <c r="C254" s="128" t="n">
        <v>815000</v>
      </c>
      <c r="D254" s="128" t="n">
        <f aca="false">50000+50000+50000+450000+215000</f>
        <v>815000</v>
      </c>
      <c r="E254" s="130" t="n">
        <f aca="false">C254-D254</f>
        <v>0</v>
      </c>
    </row>
    <row r="255" customFormat="false" ht="15" hidden="false" customHeight="false" outlineLevel="0" collapsed="false">
      <c r="A255" s="126" t="n">
        <v>19</v>
      </c>
      <c r="B255" s="137" t="s">
        <v>383</v>
      </c>
      <c r="C255" s="128" t="n">
        <v>815000</v>
      </c>
      <c r="D255" s="128" t="n">
        <f aca="false">100000+90000+160000+150000+115000</f>
        <v>615000</v>
      </c>
      <c r="E255" s="130" t="n">
        <f aca="false">C255-D255</f>
        <v>200000</v>
      </c>
    </row>
    <row r="256" customFormat="false" ht="15" hidden="false" customHeight="false" outlineLevel="0" collapsed="false">
      <c r="A256" s="126" t="n">
        <v>20</v>
      </c>
      <c r="B256" s="137" t="s">
        <v>384</v>
      </c>
      <c r="C256" s="128" t="n">
        <v>815000</v>
      </c>
      <c r="D256" s="128" t="n">
        <f aca="false">400000+415000</f>
        <v>815000</v>
      </c>
      <c r="E256" s="130" t="n">
        <f aca="false">C256-D256</f>
        <v>0</v>
      </c>
    </row>
    <row r="257" customFormat="false" ht="15" hidden="false" customHeight="false" outlineLevel="0" collapsed="false">
      <c r="A257" s="126" t="n">
        <v>21</v>
      </c>
      <c r="B257" s="137" t="s">
        <v>385</v>
      </c>
      <c r="C257" s="128" t="n">
        <v>815000</v>
      </c>
      <c r="D257" s="131" t="n">
        <f aca="false">50000+200000+200000+365000</f>
        <v>815000</v>
      </c>
      <c r="E257" s="138" t="n">
        <f aca="false">C257-D257</f>
        <v>0</v>
      </c>
    </row>
    <row r="258" customFormat="false" ht="15" hidden="false" customHeight="false" outlineLevel="0" collapsed="false">
      <c r="A258" s="126" t="n">
        <v>22</v>
      </c>
      <c r="B258" s="137" t="s">
        <v>386</v>
      </c>
      <c r="C258" s="128" t="n">
        <v>815000</v>
      </c>
      <c r="D258" s="131" t="n">
        <f aca="false">100000+100000+100000+100000+115000+300000</f>
        <v>815000</v>
      </c>
      <c r="E258" s="138" t="n">
        <f aca="false">C258-D258</f>
        <v>0</v>
      </c>
    </row>
    <row r="259" customFormat="false" ht="15" hidden="false" customHeight="false" outlineLevel="0" collapsed="false">
      <c r="A259" s="126" t="n">
        <v>23</v>
      </c>
      <c r="B259" s="137" t="s">
        <v>387</v>
      </c>
      <c r="C259" s="128" t="n">
        <v>815000</v>
      </c>
      <c r="D259" s="131" t="n">
        <f aca="false">400000+415000</f>
        <v>815000</v>
      </c>
      <c r="E259" s="138" t="n">
        <f aca="false">C259-D259</f>
        <v>0</v>
      </c>
    </row>
    <row r="260" customFormat="false" ht="15" hidden="false" customHeight="false" outlineLevel="0" collapsed="false">
      <c r="A260" s="126" t="n">
        <v>24</v>
      </c>
      <c r="B260" s="137" t="s">
        <v>388</v>
      </c>
      <c r="C260" s="128" t="n">
        <v>815000</v>
      </c>
      <c r="D260" s="131" t="n">
        <f aca="false">400000+200000</f>
        <v>600000</v>
      </c>
      <c r="E260" s="138" t="n">
        <f aca="false">C260-D260</f>
        <v>215000</v>
      </c>
    </row>
    <row r="261" customFormat="false" ht="15" hidden="false" customHeight="false" outlineLevel="0" collapsed="false">
      <c r="A261" s="126" t="n">
        <v>25</v>
      </c>
      <c r="B261" s="137" t="s">
        <v>389</v>
      </c>
      <c r="C261" s="128" t="n">
        <v>815000</v>
      </c>
      <c r="D261" s="131" t="n">
        <f aca="false">400000+415000</f>
        <v>815000</v>
      </c>
      <c r="E261" s="138" t="n">
        <f aca="false">C261-D261</f>
        <v>0</v>
      </c>
    </row>
    <row r="262" customFormat="false" ht="15" hidden="false" customHeight="false" outlineLevel="0" collapsed="false">
      <c r="A262" s="126" t="n">
        <v>26</v>
      </c>
      <c r="B262" s="137" t="s">
        <v>390</v>
      </c>
      <c r="C262" s="128" t="n">
        <v>815000</v>
      </c>
      <c r="D262" s="131" t="n">
        <f aca="false">100000+100000+100000+250000+265000</f>
        <v>815000</v>
      </c>
      <c r="E262" s="138" t="n">
        <f aca="false">C262-D262</f>
        <v>0</v>
      </c>
    </row>
    <row r="263" customFormat="false" ht="15" hidden="false" customHeight="false" outlineLevel="0" collapsed="false">
      <c r="A263" s="126" t="n">
        <v>27</v>
      </c>
      <c r="B263" s="137" t="s">
        <v>391</v>
      </c>
      <c r="C263" s="128" t="n">
        <v>815000</v>
      </c>
      <c r="D263" s="131" t="n">
        <v>815000</v>
      </c>
      <c r="E263" s="138" t="n">
        <f aca="false">C263-D263</f>
        <v>0</v>
      </c>
    </row>
    <row r="264" customFormat="false" ht="19.7" hidden="false" customHeight="false" outlineLevel="0" collapsed="false">
      <c r="A264" s="155"/>
      <c r="B264" s="156" t="s">
        <v>22</v>
      </c>
      <c r="C264" s="157" t="n">
        <f aca="false">SUM(C237:C263)</f>
        <v>22005000</v>
      </c>
      <c r="D264" s="158" t="n">
        <f aca="false">SUM(D237:D263)</f>
        <v>19515000</v>
      </c>
      <c r="E264" s="159" t="n">
        <f aca="false">SUM(E237:E263)</f>
        <v>2490000</v>
      </c>
    </row>
  </sheetData>
  <printOptions headings="false" gridLines="false" gridLinesSet="true" horizontalCentered="false" verticalCentered="false"/>
  <pageMargins left="0.170138888888889" right="0.170138888888889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J59"/>
  <sheetViews>
    <sheetView showFormulas="false" showGridLines="true" showRowColHeaders="true" showZeros="true" rightToLeft="false" tabSelected="false" showOutlineSymbols="true" defaultGridColor="true" view="normal" topLeftCell="A2" colorId="64" zoomScale="108" zoomScaleNormal="108" zoomScalePageLayoutView="100" workbookViewId="0">
      <selection pane="topLeft" activeCell="I14" activeCellId="0" sqref="I14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8.71"/>
    <col collapsed="false" customWidth="true" hidden="false" outlineLevel="0" max="3" min="3" style="1" width="15.57"/>
    <col collapsed="false" customWidth="true" hidden="false" outlineLevel="0" max="4" min="4" style="1" width="18.14"/>
    <col collapsed="false" customWidth="true" hidden="false" outlineLevel="0" max="5" min="5" style="1" width="14.57"/>
    <col collapsed="false" customWidth="true" hidden="false" outlineLevel="0" max="6" min="6" style="1" width="9"/>
  </cols>
  <sheetData>
    <row r="4" customFormat="false" ht="15" hidden="false" customHeight="false" outlineLevel="0" collapsed="false">
      <c r="A4" s="164" t="s">
        <v>392</v>
      </c>
      <c r="B4" s="165"/>
      <c r="C4" s="165"/>
      <c r="D4" s="165"/>
      <c r="E4" s="165"/>
      <c r="F4" s="165"/>
      <c r="G4" s="165"/>
    </row>
    <row r="5" customFormat="false" ht="15" hidden="false" customHeight="false" outlineLevel="0" collapsed="false">
      <c r="A5" s="166" t="s">
        <v>393</v>
      </c>
      <c r="B5" s="167" t="s">
        <v>394</v>
      </c>
      <c r="C5" s="167"/>
      <c r="D5" s="167"/>
      <c r="E5" s="168"/>
      <c r="F5" s="165"/>
      <c r="G5" s="165"/>
    </row>
    <row r="6" customFormat="false" ht="12.75" hidden="false" customHeight="true" outlineLevel="0" collapsed="false"/>
    <row r="7" customFormat="false" ht="29.25" hidden="false" customHeight="true" outlineLevel="0" collapsed="false">
      <c r="A7" s="169" t="s">
        <v>395</v>
      </c>
      <c r="B7" s="170" t="s">
        <v>396</v>
      </c>
      <c r="C7" s="169" t="s">
        <v>397</v>
      </c>
      <c r="D7" s="171" t="s">
        <v>398</v>
      </c>
      <c r="E7" s="172" t="s">
        <v>399</v>
      </c>
      <c r="F7" s="173" t="s">
        <v>400</v>
      </c>
    </row>
    <row r="8" customFormat="false" ht="6.75" hidden="false" customHeight="true" outlineLevel="0" collapsed="false">
      <c r="A8" s="174"/>
      <c r="B8" s="175"/>
      <c r="C8" s="176"/>
      <c r="D8" s="176"/>
      <c r="E8" s="176"/>
      <c r="F8" s="177"/>
    </row>
    <row r="9" customFormat="false" ht="15" hidden="false" customHeight="false" outlineLevel="0" collapsed="false">
      <c r="A9" s="178" t="s">
        <v>401</v>
      </c>
      <c r="B9" s="179" t="n">
        <v>28</v>
      </c>
      <c r="C9" s="180"/>
      <c r="D9" s="180"/>
      <c r="E9" s="181"/>
      <c r="F9" s="182"/>
    </row>
    <row r="10" customFormat="false" ht="15" hidden="false" customHeight="false" outlineLevel="0" collapsed="false">
      <c r="A10" s="178" t="s">
        <v>402</v>
      </c>
      <c r="B10" s="179" t="n">
        <v>17</v>
      </c>
      <c r="C10" s="180"/>
      <c r="D10" s="180"/>
      <c r="E10" s="181"/>
      <c r="F10" s="182"/>
    </row>
    <row r="11" customFormat="false" ht="15" hidden="false" customHeight="false" outlineLevel="0" collapsed="false">
      <c r="A11" s="178" t="s">
        <v>403</v>
      </c>
      <c r="B11" s="179" t="n">
        <v>25</v>
      </c>
      <c r="C11" s="180"/>
      <c r="D11" s="180"/>
      <c r="E11" s="181"/>
      <c r="F11" s="182"/>
    </row>
    <row r="12" customFormat="false" ht="15" hidden="false" customHeight="false" outlineLevel="0" collapsed="false">
      <c r="A12" s="178" t="s">
        <v>404</v>
      </c>
      <c r="B12" s="179" t="n">
        <v>24</v>
      </c>
      <c r="C12" s="180"/>
      <c r="D12" s="180"/>
      <c r="E12" s="181"/>
      <c r="F12" s="182"/>
    </row>
    <row r="13" customFormat="false" ht="6.75" hidden="false" customHeight="true" outlineLevel="0" collapsed="false">
      <c r="A13" s="183"/>
      <c r="B13" s="184"/>
      <c r="C13" s="185"/>
      <c r="D13" s="185"/>
      <c r="E13" s="185"/>
      <c r="F13" s="186"/>
    </row>
    <row r="14" customFormat="false" ht="15" hidden="false" customHeight="false" outlineLevel="0" collapsed="false">
      <c r="A14" s="178" t="s">
        <v>405</v>
      </c>
      <c r="B14" s="179" t="n">
        <v>13</v>
      </c>
      <c r="C14" s="180"/>
      <c r="D14" s="180"/>
      <c r="E14" s="180"/>
      <c r="F14" s="187"/>
    </row>
    <row r="15" customFormat="false" ht="15" hidden="false" customHeight="false" outlineLevel="0" collapsed="false">
      <c r="A15" s="188" t="s">
        <v>406</v>
      </c>
      <c r="B15" s="179" t="n">
        <v>16</v>
      </c>
      <c r="C15" s="180"/>
      <c r="D15" s="180"/>
      <c r="E15" s="180"/>
      <c r="F15" s="187"/>
    </row>
    <row r="16" customFormat="false" ht="15" hidden="false" customHeight="false" outlineLevel="0" collapsed="false">
      <c r="A16" s="188" t="s">
        <v>407</v>
      </c>
      <c r="B16" s="179" t="n">
        <v>19</v>
      </c>
      <c r="C16" s="180"/>
      <c r="D16" s="180"/>
      <c r="E16" s="180"/>
      <c r="F16" s="187"/>
    </row>
    <row r="17" customFormat="false" ht="15" hidden="false" customHeight="false" outlineLevel="0" collapsed="false">
      <c r="A17" s="188" t="s">
        <v>408</v>
      </c>
      <c r="B17" s="179" t="n">
        <v>17</v>
      </c>
      <c r="C17" s="180"/>
      <c r="D17" s="180"/>
      <c r="E17" s="180"/>
      <c r="F17" s="187"/>
    </row>
    <row r="18" customFormat="false" ht="6.75" hidden="false" customHeight="true" outlineLevel="0" collapsed="false">
      <c r="A18" s="189"/>
      <c r="B18" s="189"/>
      <c r="C18" s="190"/>
      <c r="D18" s="190"/>
      <c r="E18" s="190"/>
      <c r="F18" s="191"/>
    </row>
    <row r="19" customFormat="false" ht="15" hidden="false" customHeight="false" outlineLevel="0" collapsed="false">
      <c r="A19" s="179" t="s">
        <v>409</v>
      </c>
      <c r="B19" s="179" t="n">
        <v>10</v>
      </c>
      <c r="C19" s="180"/>
      <c r="D19" s="180"/>
      <c r="E19" s="180"/>
      <c r="F19" s="182"/>
    </row>
    <row r="20" customFormat="false" ht="15" hidden="false" customHeight="false" outlineLevel="0" collapsed="false">
      <c r="A20" s="179" t="s">
        <v>410</v>
      </c>
      <c r="B20" s="179" t="n">
        <v>16</v>
      </c>
      <c r="C20" s="180"/>
      <c r="D20" s="180"/>
      <c r="E20" s="180"/>
      <c r="F20" s="182"/>
    </row>
    <row r="21" customFormat="false" ht="15" hidden="false" customHeight="false" outlineLevel="0" collapsed="false">
      <c r="A21" s="179" t="s">
        <v>411</v>
      </c>
      <c r="B21" s="179" t="n">
        <v>10</v>
      </c>
      <c r="C21" s="180"/>
      <c r="D21" s="180"/>
      <c r="E21" s="180"/>
      <c r="F21" s="182"/>
    </row>
    <row r="22" customFormat="false" ht="6.75" hidden="false" customHeight="true" outlineLevel="0" collapsed="false">
      <c r="A22" s="192"/>
      <c r="B22" s="193"/>
      <c r="C22" s="194"/>
      <c r="D22" s="194"/>
      <c r="E22" s="194"/>
      <c r="F22" s="195"/>
    </row>
    <row r="23" customFormat="false" ht="0.75" hidden="false" customHeight="true" outlineLevel="0" collapsed="false">
      <c r="A23" s="196"/>
      <c r="B23" s="196"/>
      <c r="C23" s="196"/>
      <c r="D23" s="196"/>
      <c r="E23" s="196"/>
      <c r="F23" s="196"/>
    </row>
    <row r="24" customFormat="false" ht="15" hidden="false" customHeight="false" outlineLevel="0" collapsed="false">
      <c r="A24" s="178" t="s">
        <v>412</v>
      </c>
      <c r="B24" s="179" t="n">
        <v>10</v>
      </c>
      <c r="C24" s="180"/>
      <c r="D24" s="180"/>
      <c r="E24" s="197"/>
      <c r="F24" s="187"/>
    </row>
    <row r="25" customFormat="false" ht="15" hidden="false" customHeight="false" outlineLevel="0" collapsed="false">
      <c r="A25" s="178" t="s">
        <v>413</v>
      </c>
      <c r="B25" s="179" t="n">
        <v>13</v>
      </c>
      <c r="C25" s="180"/>
      <c r="D25" s="180"/>
      <c r="E25" s="197"/>
      <c r="F25" s="187"/>
    </row>
    <row r="26" customFormat="false" ht="15" hidden="false" customHeight="false" outlineLevel="0" collapsed="false">
      <c r="A26" s="178" t="s">
        <v>414</v>
      </c>
      <c r="B26" s="179" t="n">
        <v>7</v>
      </c>
      <c r="C26" s="180"/>
      <c r="D26" s="180"/>
      <c r="E26" s="197"/>
      <c r="F26" s="187"/>
    </row>
    <row r="27" customFormat="false" ht="5.25" hidden="false" customHeight="true" outlineLevel="0" collapsed="false">
      <c r="A27" s="193"/>
      <c r="B27" s="184"/>
      <c r="C27" s="198"/>
      <c r="D27" s="198"/>
      <c r="E27" s="198"/>
      <c r="F27" s="195"/>
    </row>
    <row r="28" customFormat="false" ht="15" hidden="false" customHeight="false" outlineLevel="0" collapsed="false">
      <c r="A28" s="178" t="s">
        <v>415</v>
      </c>
      <c r="B28" s="179" t="n">
        <v>10</v>
      </c>
      <c r="C28" s="180"/>
      <c r="D28" s="180"/>
      <c r="E28" s="180"/>
      <c r="F28" s="187"/>
    </row>
    <row r="29" customFormat="false" ht="15" hidden="false" customHeight="false" outlineLevel="0" collapsed="false">
      <c r="A29" s="178" t="s">
        <v>416</v>
      </c>
      <c r="B29" s="179" t="n">
        <v>10</v>
      </c>
      <c r="C29" s="180"/>
      <c r="D29" s="180"/>
      <c r="E29" s="180"/>
      <c r="F29" s="187"/>
    </row>
    <row r="30" customFormat="false" ht="15" hidden="false" customHeight="false" outlineLevel="0" collapsed="false">
      <c r="A30" s="178" t="s">
        <v>417</v>
      </c>
      <c r="B30" s="179" t="n">
        <v>12</v>
      </c>
      <c r="C30" s="180"/>
      <c r="D30" s="180"/>
      <c r="E30" s="180"/>
      <c r="F30" s="187"/>
    </row>
    <row r="31" customFormat="false" ht="8.25" hidden="false" customHeight="true" outlineLevel="0" collapsed="false">
      <c r="A31" s="193"/>
      <c r="B31" s="184"/>
      <c r="C31" s="198"/>
      <c r="D31" s="198"/>
      <c r="E31" s="199"/>
      <c r="F31" s="200"/>
    </row>
    <row r="32" customFormat="false" ht="15" hidden="false" customHeight="false" outlineLevel="0" collapsed="false">
      <c r="A32" s="178" t="s">
        <v>418</v>
      </c>
      <c r="B32" s="179" t="n">
        <v>12</v>
      </c>
      <c r="C32" s="180"/>
      <c r="D32" s="180"/>
      <c r="E32" s="197"/>
      <c r="F32" s="187"/>
    </row>
    <row r="33" customFormat="false" ht="9" hidden="false" customHeight="true" outlineLevel="0" collapsed="false">
      <c r="A33" s="201"/>
      <c r="B33" s="202"/>
      <c r="C33" s="203"/>
      <c r="D33" s="203"/>
      <c r="E33" s="203"/>
      <c r="F33" s="204"/>
    </row>
    <row r="34" customFormat="false" ht="12.75" hidden="false" customHeight="true" outlineLevel="0" collapsed="false">
      <c r="A34" s="205" t="s">
        <v>419</v>
      </c>
      <c r="B34" s="206" t="n">
        <v>17</v>
      </c>
      <c r="C34" s="197"/>
      <c r="D34" s="197"/>
      <c r="E34" s="197"/>
      <c r="F34" s="207"/>
    </row>
    <row r="35" customFormat="false" ht="15" hidden="false" customHeight="false" outlineLevel="0" collapsed="false">
      <c r="A35" s="205" t="s">
        <v>420</v>
      </c>
      <c r="B35" s="208" t="n">
        <v>53</v>
      </c>
      <c r="C35" s="197"/>
      <c r="D35" s="197"/>
      <c r="E35" s="197"/>
      <c r="F35" s="207"/>
    </row>
    <row r="36" customFormat="false" ht="8.25" hidden="false" customHeight="true" outlineLevel="0" collapsed="false">
      <c r="A36" s="209"/>
      <c r="B36" s="210"/>
      <c r="C36" s="190"/>
      <c r="D36" s="190"/>
      <c r="E36" s="190"/>
      <c r="F36" s="211"/>
    </row>
    <row r="37" customFormat="false" ht="15.75" hidden="false" customHeight="true" outlineLevel="0" collapsed="false">
      <c r="A37" s="205" t="s">
        <v>421</v>
      </c>
      <c r="B37" s="208" t="n">
        <v>8</v>
      </c>
      <c r="C37" s="197"/>
      <c r="D37" s="197"/>
      <c r="E37" s="197"/>
      <c r="F37" s="207"/>
      <c r="H37" s="212"/>
    </row>
    <row r="38" customFormat="false" ht="9.75" hidden="false" customHeight="true" outlineLevel="0" collapsed="false">
      <c r="A38" s="209"/>
      <c r="B38" s="210"/>
      <c r="C38" s="190"/>
      <c r="D38" s="190"/>
      <c r="E38" s="190"/>
      <c r="F38" s="211"/>
    </row>
    <row r="39" customFormat="false" ht="15.75" hidden="false" customHeight="true" outlineLevel="0" collapsed="false">
      <c r="A39" s="205" t="s">
        <v>422</v>
      </c>
      <c r="B39" s="208" t="n">
        <v>13</v>
      </c>
      <c r="C39" s="197"/>
      <c r="D39" s="197"/>
      <c r="E39" s="197"/>
      <c r="F39" s="207"/>
      <c r="H39" s="212"/>
    </row>
    <row r="40" customFormat="false" ht="7.5" hidden="false" customHeight="true" outlineLevel="0" collapsed="false">
      <c r="A40" s="209"/>
      <c r="B40" s="210"/>
      <c r="C40" s="190"/>
      <c r="D40" s="190"/>
      <c r="E40" s="190"/>
      <c r="F40" s="211"/>
    </row>
    <row r="41" customFormat="false" ht="15" hidden="false" customHeight="false" outlineLevel="0" collapsed="false">
      <c r="A41" s="213" t="s">
        <v>423</v>
      </c>
      <c r="B41" s="214" t="n">
        <v>13</v>
      </c>
      <c r="C41" s="180"/>
      <c r="D41" s="180"/>
      <c r="E41" s="180"/>
      <c r="F41" s="187"/>
      <c r="J41" s="212"/>
    </row>
    <row r="42" customFormat="false" ht="15" hidden="false" customHeight="false" outlineLevel="0" collapsed="false">
      <c r="A42" s="213" t="s">
        <v>424</v>
      </c>
      <c r="B42" s="214" t="n">
        <v>3</v>
      </c>
      <c r="C42" s="180"/>
      <c r="D42" s="180"/>
      <c r="E42" s="180"/>
      <c r="F42" s="187"/>
    </row>
    <row r="43" customFormat="false" ht="15" hidden="false" customHeight="false" outlineLevel="0" collapsed="false">
      <c r="A43" s="213" t="s">
        <v>425</v>
      </c>
      <c r="B43" s="214" t="n">
        <v>35</v>
      </c>
      <c r="C43" s="180"/>
      <c r="D43" s="180"/>
      <c r="E43" s="180"/>
      <c r="F43" s="187"/>
    </row>
    <row r="44" customFormat="false" ht="12" hidden="false" customHeight="true" outlineLevel="0" collapsed="false">
      <c r="A44" s="209"/>
      <c r="B44" s="210"/>
      <c r="C44" s="190"/>
      <c r="D44" s="190"/>
      <c r="E44" s="190"/>
      <c r="F44" s="211"/>
    </row>
    <row r="45" customFormat="false" ht="15" hidden="false" customHeight="false" outlineLevel="0" collapsed="false">
      <c r="A45" s="205" t="s">
        <v>426</v>
      </c>
      <c r="B45" s="208" t="n">
        <v>15</v>
      </c>
      <c r="C45" s="197"/>
      <c r="D45" s="197"/>
      <c r="E45" s="197"/>
      <c r="F45" s="207"/>
    </row>
    <row r="46" customFormat="false" ht="15" hidden="false" customHeight="false" outlineLevel="0" collapsed="false">
      <c r="A46" s="205" t="s">
        <v>427</v>
      </c>
      <c r="B46" s="208" t="n">
        <v>13</v>
      </c>
      <c r="C46" s="197"/>
      <c r="D46" s="197"/>
      <c r="E46" s="197"/>
      <c r="F46" s="207"/>
    </row>
    <row r="47" customFormat="false" ht="17.25" hidden="false" customHeight="true" outlineLevel="0" collapsed="false">
      <c r="A47" s="205" t="s">
        <v>428</v>
      </c>
      <c r="B47" s="208" t="n">
        <v>7</v>
      </c>
      <c r="C47" s="197"/>
      <c r="D47" s="197"/>
      <c r="E47" s="197"/>
      <c r="F47" s="207"/>
    </row>
    <row r="48" customFormat="false" ht="18.75" hidden="false" customHeight="true" outlineLevel="0" collapsed="false">
      <c r="A48" s="215"/>
      <c r="B48" s="216"/>
      <c r="C48" s="217"/>
      <c r="D48" s="217"/>
      <c r="E48" s="217"/>
      <c r="F48" s="218"/>
    </row>
    <row r="49" customFormat="false" ht="18.75" hidden="false" customHeight="true" outlineLevel="0" collapsed="false">
      <c r="A49" s="219" t="s">
        <v>429</v>
      </c>
      <c r="B49" s="220"/>
      <c r="C49" s="220" t="n">
        <v>242818000</v>
      </c>
      <c r="D49" s="221" t="e">
        <f aca="false">D9+D10+D11+D12+D14+D15+D16+D17+#REF!+D19+D20+D21+D24+D26+#REF!+D28+D29+D30+D32+D34+D35+D37+D39+D41+#REF!+D42+D43+#REF!+D45+D47</f>
        <v>#REF!</v>
      </c>
      <c r="E49" s="220" t="e">
        <f aca="false">C49-D49</f>
        <v>#REF!</v>
      </c>
      <c r="F49" s="222" t="e">
        <f aca="false">D49/C49</f>
        <v>#REF!</v>
      </c>
    </row>
    <row r="50" customFormat="false" ht="15.75" hidden="false" customHeight="false" outlineLevel="0" collapsed="false">
      <c r="A50" s="223"/>
      <c r="B50" s="223"/>
      <c r="C50" s="224"/>
      <c r="D50" s="224"/>
      <c r="E50" s="224"/>
      <c r="F50" s="225"/>
    </row>
    <row r="51" customFormat="false" ht="15" hidden="false" customHeight="false" outlineLevel="0" collapsed="false">
      <c r="E51" s="212"/>
    </row>
    <row r="59" customFormat="false" ht="15" hidden="false" customHeight="false" outlineLevel="0" collapsed="false">
      <c r="G59" s="212"/>
      <c r="I59" s="212"/>
    </row>
  </sheetData>
  <mergeCells count="2">
    <mergeCell ref="B5:D5"/>
    <mergeCell ref="A23:F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301"/>
  <sheetViews>
    <sheetView showFormulas="false" showGridLines="true" showRowColHeaders="true" showZeros="true" rightToLeft="false" tabSelected="false" showOutlineSymbols="true" defaultGridColor="true" view="normal" topLeftCell="A1" colorId="64" zoomScale="108" zoomScaleNormal="108" zoomScalePageLayoutView="100" workbookViewId="0">
      <selection pane="topLeft" activeCell="J288" activeCellId="0" sqref="J288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30.85"/>
    <col collapsed="false" customWidth="true" hidden="false" outlineLevel="0" max="3" min="3" style="1" width="26.43"/>
    <col collapsed="false" customWidth="true" hidden="false" outlineLevel="0" max="4" min="4" style="1" width="12.71"/>
    <col collapsed="false" customWidth="true" hidden="false" outlineLevel="0" max="5" min="5" style="1" width="11.14"/>
    <col collapsed="false" customWidth="true" hidden="false" outlineLevel="0" max="6" min="6" style="1" width="13.71"/>
  </cols>
  <sheetData>
    <row r="3" customFormat="false" ht="15" hidden="false" customHeight="false" outlineLevel="0" collapsed="false">
      <c r="D3" s="25"/>
      <c r="E3" s="25"/>
    </row>
    <row r="5" customFormat="false" ht="26.8" hidden="false" customHeight="false" outlineLevel="0" collapsed="false">
      <c r="A5" s="226"/>
      <c r="B5" s="227" t="s">
        <v>430</v>
      </c>
      <c r="C5" s="228"/>
      <c r="D5" s="226"/>
      <c r="E5" s="226"/>
    </row>
    <row r="7" customFormat="false" ht="17.35" hidden="false" customHeight="false" outlineLevel="0" collapsed="false">
      <c r="A7" s="226"/>
      <c r="B7" s="229" t="s">
        <v>431</v>
      </c>
      <c r="C7" s="226"/>
      <c r="D7" s="226"/>
      <c r="E7" s="226"/>
    </row>
    <row r="8" customFormat="false" ht="17.35" hidden="false" customHeight="false" outlineLevel="0" collapsed="false">
      <c r="A8" s="226"/>
      <c r="B8" s="229"/>
      <c r="C8" s="229"/>
      <c r="D8" s="226"/>
      <c r="E8" s="226"/>
    </row>
    <row r="9" customFormat="false" ht="15" hidden="false" customHeight="false" outlineLevel="0" collapsed="false">
      <c r="A9" s="226"/>
      <c r="B9" s="226"/>
      <c r="C9" s="226"/>
      <c r="D9" s="226"/>
      <c r="E9" s="226"/>
    </row>
    <row r="10" customFormat="false" ht="37.3" hidden="false" customHeight="false" outlineLevel="0" collapsed="false">
      <c r="A10" s="230" t="s">
        <v>432</v>
      </c>
      <c r="B10" s="231" t="s">
        <v>433</v>
      </c>
      <c r="C10" s="230" t="s">
        <v>434</v>
      </c>
      <c r="D10" s="231" t="s">
        <v>435</v>
      </c>
      <c r="E10" s="232" t="s">
        <v>436</v>
      </c>
      <c r="F10" s="233" t="s">
        <v>437</v>
      </c>
    </row>
    <row r="11" customFormat="false" ht="15" hidden="false" customHeight="false" outlineLevel="0" collapsed="false">
      <c r="A11" s="234"/>
      <c r="B11" s="235" t="s">
        <v>438</v>
      </c>
      <c r="C11" s="236"/>
      <c r="D11" s="237" t="n">
        <v>326502590</v>
      </c>
      <c r="E11" s="238"/>
      <c r="F11" s="128" t="n">
        <f aca="false">D11</f>
        <v>326502590</v>
      </c>
    </row>
    <row r="12" customFormat="false" ht="35.05" hidden="false" customHeight="false" outlineLevel="0" collapsed="false">
      <c r="A12" s="239" t="n">
        <v>42743</v>
      </c>
      <c r="B12" s="240" t="s">
        <v>439</v>
      </c>
      <c r="C12" s="241" t="s">
        <v>440</v>
      </c>
      <c r="D12" s="242"/>
      <c r="E12" s="243" t="n">
        <v>910000</v>
      </c>
      <c r="F12" s="128" t="n">
        <f aca="false">F11-E12</f>
        <v>325592590</v>
      </c>
    </row>
    <row r="13" customFormat="false" ht="23.85" hidden="false" customHeight="false" outlineLevel="0" collapsed="false">
      <c r="A13" s="239" t="n">
        <v>42743</v>
      </c>
      <c r="B13" s="244" t="s">
        <v>441</v>
      </c>
      <c r="C13" s="241" t="s">
        <v>440</v>
      </c>
      <c r="D13" s="242"/>
      <c r="E13" s="243" t="n">
        <v>405000</v>
      </c>
      <c r="F13" s="128" t="n">
        <f aca="false">F12-E13</f>
        <v>325187590</v>
      </c>
    </row>
    <row r="14" customFormat="false" ht="57.45" hidden="false" customHeight="false" outlineLevel="0" collapsed="false">
      <c r="A14" s="239" t="n">
        <v>43108</v>
      </c>
      <c r="B14" s="245" t="s">
        <v>442</v>
      </c>
      <c r="C14" s="241" t="s">
        <v>443</v>
      </c>
      <c r="D14" s="242"/>
      <c r="E14" s="243" t="n">
        <v>120000</v>
      </c>
      <c r="F14" s="128" t="n">
        <f aca="false">F13-E14</f>
        <v>325067590</v>
      </c>
    </row>
    <row r="15" customFormat="false" ht="35.05" hidden="false" customHeight="false" outlineLevel="0" collapsed="false">
      <c r="A15" s="239" t="n">
        <v>43108</v>
      </c>
      <c r="B15" s="240" t="s">
        <v>444</v>
      </c>
      <c r="C15" s="241" t="s">
        <v>440</v>
      </c>
      <c r="D15" s="242"/>
      <c r="E15" s="243" t="n">
        <v>1340000</v>
      </c>
      <c r="F15" s="128" t="n">
        <f aca="false">F14-E15</f>
        <v>323727590</v>
      </c>
    </row>
    <row r="16" customFormat="false" ht="35.05" hidden="false" customHeight="false" outlineLevel="0" collapsed="false">
      <c r="A16" s="239" t="n">
        <v>43108</v>
      </c>
      <c r="B16" s="240" t="s">
        <v>445</v>
      </c>
      <c r="C16" s="241" t="s">
        <v>440</v>
      </c>
      <c r="D16" s="242"/>
      <c r="E16" s="243" t="n">
        <v>5495980</v>
      </c>
      <c r="F16" s="128" t="n">
        <f aca="false">F15-E16</f>
        <v>318231610</v>
      </c>
    </row>
    <row r="17" customFormat="false" ht="15" hidden="false" customHeight="false" outlineLevel="0" collapsed="false">
      <c r="A17" s="239" t="n">
        <v>43115</v>
      </c>
      <c r="B17" s="246" t="s">
        <v>446</v>
      </c>
      <c r="C17" s="241" t="s">
        <v>447</v>
      </c>
      <c r="D17" s="242"/>
      <c r="E17" s="243" t="n">
        <v>108600</v>
      </c>
      <c r="F17" s="128" t="n">
        <f aca="false">F16-E17</f>
        <v>318123010</v>
      </c>
    </row>
    <row r="18" customFormat="false" ht="15" hidden="false" customHeight="false" outlineLevel="0" collapsed="false">
      <c r="A18" s="239" t="n">
        <v>43117</v>
      </c>
      <c r="B18" s="246" t="s">
        <v>448</v>
      </c>
      <c r="C18" s="241" t="s">
        <v>440</v>
      </c>
      <c r="D18" s="242"/>
      <c r="E18" s="243" t="n">
        <v>674332</v>
      </c>
      <c r="F18" s="128" t="n">
        <f aca="false">F17-E18</f>
        <v>317448678</v>
      </c>
    </row>
    <row r="19" customFormat="false" ht="57.45" hidden="false" customHeight="false" outlineLevel="0" collapsed="false">
      <c r="A19" s="239" t="n">
        <v>43117</v>
      </c>
      <c r="B19" s="247" t="s">
        <v>449</v>
      </c>
      <c r="C19" s="241" t="s">
        <v>440</v>
      </c>
      <c r="D19" s="242"/>
      <c r="E19" s="243" t="n">
        <v>12815154</v>
      </c>
      <c r="F19" s="128" t="n">
        <f aca="false">F18-E19</f>
        <v>304633524</v>
      </c>
    </row>
    <row r="20" customFormat="false" ht="46.25" hidden="false" customHeight="false" outlineLevel="0" collapsed="false">
      <c r="A20" s="239" t="n">
        <v>43118</v>
      </c>
      <c r="B20" s="247" t="s">
        <v>450</v>
      </c>
      <c r="C20" s="241" t="s">
        <v>451</v>
      </c>
      <c r="D20" s="242"/>
      <c r="E20" s="243" t="n">
        <v>150000</v>
      </c>
      <c r="F20" s="128" t="n">
        <f aca="false">F19-E20</f>
        <v>304483524</v>
      </c>
    </row>
    <row r="21" customFormat="false" ht="15" hidden="false" customHeight="false" outlineLevel="0" collapsed="false">
      <c r="A21" s="239" t="n">
        <v>43118</v>
      </c>
      <c r="B21" s="248" t="s">
        <v>452</v>
      </c>
      <c r="C21" s="241" t="s">
        <v>453</v>
      </c>
      <c r="D21" s="242"/>
      <c r="E21" s="243" t="n">
        <v>3937500</v>
      </c>
      <c r="F21" s="128" t="n">
        <f aca="false">F20-E21</f>
        <v>300546024</v>
      </c>
    </row>
    <row r="22" customFormat="false" ht="35.05" hidden="false" customHeight="false" outlineLevel="0" collapsed="false">
      <c r="A22" s="239" t="n">
        <v>43118</v>
      </c>
      <c r="B22" s="247" t="s">
        <v>454</v>
      </c>
      <c r="C22" s="241" t="s">
        <v>455</v>
      </c>
      <c r="D22" s="242"/>
      <c r="E22" s="243" t="n">
        <v>600000</v>
      </c>
      <c r="F22" s="128" t="n">
        <f aca="false">F21-E22</f>
        <v>299946024</v>
      </c>
    </row>
    <row r="23" customFormat="false" ht="15" hidden="false" customHeight="false" outlineLevel="0" collapsed="false">
      <c r="A23" s="239" t="n">
        <v>43125</v>
      </c>
      <c r="B23" s="246" t="s">
        <v>456</v>
      </c>
      <c r="C23" s="241" t="s">
        <v>440</v>
      </c>
      <c r="D23" s="242"/>
      <c r="E23" s="243" t="n">
        <v>1040000</v>
      </c>
      <c r="F23" s="128" t="n">
        <f aca="false">F22-E23</f>
        <v>298906024</v>
      </c>
    </row>
    <row r="24" customFormat="false" ht="15" hidden="false" customHeight="false" outlineLevel="0" collapsed="false">
      <c r="A24" s="239" t="n">
        <v>43125</v>
      </c>
      <c r="B24" s="246" t="s">
        <v>457</v>
      </c>
      <c r="C24" s="241" t="s">
        <v>440</v>
      </c>
      <c r="D24" s="242"/>
      <c r="E24" s="243" t="n">
        <v>1771000</v>
      </c>
      <c r="F24" s="128" t="n">
        <f aca="false">F23-E24</f>
        <v>297135024</v>
      </c>
    </row>
    <row r="25" customFormat="false" ht="46.25" hidden="false" customHeight="false" outlineLevel="0" collapsed="false">
      <c r="A25" s="239" t="n">
        <v>43126</v>
      </c>
      <c r="B25" s="247" t="s">
        <v>458</v>
      </c>
      <c r="C25" s="241" t="s">
        <v>459</v>
      </c>
      <c r="D25" s="242"/>
      <c r="E25" s="243" t="n">
        <v>200000</v>
      </c>
      <c r="F25" s="128" t="n">
        <f aca="false">F24-E25</f>
        <v>296935024</v>
      </c>
    </row>
    <row r="26" customFormat="false" ht="46.25" hidden="false" customHeight="false" outlineLevel="0" collapsed="false">
      <c r="A26" s="239" t="n">
        <v>43130</v>
      </c>
      <c r="B26" s="247" t="s">
        <v>460</v>
      </c>
      <c r="C26" s="241" t="s">
        <v>461</v>
      </c>
      <c r="D26" s="242"/>
      <c r="E26" s="243" t="n">
        <v>500000</v>
      </c>
      <c r="F26" s="128" t="n">
        <f aca="false">F25-E26</f>
        <v>296435024</v>
      </c>
    </row>
    <row r="27" customFormat="false" ht="35.05" hidden="false" customHeight="false" outlineLevel="0" collapsed="false">
      <c r="A27" s="239" t="n">
        <v>43130</v>
      </c>
      <c r="B27" s="240" t="s">
        <v>462</v>
      </c>
      <c r="C27" s="241" t="s">
        <v>463</v>
      </c>
      <c r="D27" s="242"/>
      <c r="E27" s="243" t="n">
        <v>5000000</v>
      </c>
      <c r="F27" s="128" t="n">
        <f aca="false">F26-E27</f>
        <v>291435024</v>
      </c>
    </row>
    <row r="28" customFormat="false" ht="46.25" hidden="false" customHeight="false" outlineLevel="0" collapsed="false">
      <c r="A28" s="239" t="n">
        <v>43130</v>
      </c>
      <c r="B28" s="247" t="s">
        <v>464</v>
      </c>
      <c r="C28" s="249" t="s">
        <v>465</v>
      </c>
      <c r="D28" s="242"/>
      <c r="E28" s="243" t="n">
        <v>150000</v>
      </c>
      <c r="F28" s="128" t="n">
        <f aca="false">F27-E28</f>
        <v>291285024</v>
      </c>
    </row>
    <row r="29" customFormat="false" ht="15" hidden="false" customHeight="false" outlineLevel="0" collapsed="false">
      <c r="A29" s="239" t="s">
        <v>466</v>
      </c>
      <c r="B29" s="250" t="s">
        <v>467</v>
      </c>
      <c r="C29" s="251" t="s">
        <v>468</v>
      </c>
      <c r="D29" s="252" t="n">
        <v>1400000</v>
      </c>
      <c r="E29" s="243"/>
      <c r="F29" s="128" t="n">
        <f aca="false">F28+D29</f>
        <v>292685024</v>
      </c>
    </row>
    <row r="30" customFormat="false" ht="15" hidden="false" customHeight="false" outlineLevel="0" collapsed="false">
      <c r="A30" s="239" t="s">
        <v>469</v>
      </c>
      <c r="B30" s="250" t="s">
        <v>470</v>
      </c>
      <c r="C30" s="251" t="s">
        <v>468</v>
      </c>
      <c r="D30" s="252" t="n">
        <v>11474200</v>
      </c>
      <c r="E30" s="243"/>
      <c r="F30" s="128" t="n">
        <f aca="false">F29+D30</f>
        <v>304159224</v>
      </c>
    </row>
    <row r="31" customFormat="false" ht="15" hidden="false" customHeight="false" outlineLevel="0" collapsed="false">
      <c r="A31" s="239" t="n">
        <v>43133</v>
      </c>
      <c r="B31" s="253" t="s">
        <v>471</v>
      </c>
      <c r="C31" s="249" t="s">
        <v>472</v>
      </c>
      <c r="D31" s="242"/>
      <c r="E31" s="243" t="n">
        <v>68055</v>
      </c>
      <c r="F31" s="128" t="n">
        <f aca="false">F30-E31</f>
        <v>304091169</v>
      </c>
    </row>
    <row r="32" customFormat="false" ht="15" hidden="false" customHeight="false" outlineLevel="0" collapsed="false">
      <c r="A32" s="239" t="n">
        <v>43133</v>
      </c>
      <c r="B32" s="253" t="s">
        <v>473</v>
      </c>
      <c r="C32" s="249" t="s">
        <v>474</v>
      </c>
      <c r="D32" s="254"/>
      <c r="E32" s="243" t="n">
        <v>5500</v>
      </c>
      <c r="F32" s="128" t="n">
        <f aca="false">F31-E32</f>
        <v>304085669</v>
      </c>
    </row>
    <row r="33" customFormat="false" ht="15" hidden="false" customHeight="false" outlineLevel="0" collapsed="false">
      <c r="A33" s="239" t="n">
        <v>43133</v>
      </c>
      <c r="B33" s="253" t="s">
        <v>475</v>
      </c>
      <c r="C33" s="249" t="s">
        <v>476</v>
      </c>
      <c r="D33" s="255"/>
      <c r="E33" s="243" t="n">
        <v>50220</v>
      </c>
      <c r="F33" s="128" t="n">
        <f aca="false">F32-E33</f>
        <v>304035449</v>
      </c>
    </row>
    <row r="34" customFormat="false" ht="15" hidden="false" customHeight="false" outlineLevel="0" collapsed="false">
      <c r="A34" s="239" t="n">
        <v>43133</v>
      </c>
      <c r="B34" s="253" t="s">
        <v>473</v>
      </c>
      <c r="C34" s="241" t="s">
        <v>474</v>
      </c>
      <c r="D34" s="256"/>
      <c r="E34" s="243" t="n">
        <v>5500</v>
      </c>
      <c r="F34" s="128" t="n">
        <f aca="false">F33-E34</f>
        <v>304029949</v>
      </c>
    </row>
    <row r="35" customFormat="false" ht="15" hidden="false" customHeight="false" outlineLevel="0" collapsed="false">
      <c r="A35" s="239" t="n">
        <v>43133</v>
      </c>
      <c r="B35" s="257" t="s">
        <v>477</v>
      </c>
      <c r="C35" s="241" t="s">
        <v>440</v>
      </c>
      <c r="D35" s="256"/>
      <c r="E35" s="243" t="n">
        <v>405000</v>
      </c>
      <c r="F35" s="128" t="n">
        <f aca="false">F34-E35</f>
        <v>303624949</v>
      </c>
    </row>
    <row r="36" customFormat="false" ht="35.05" hidden="false" customHeight="false" outlineLevel="0" collapsed="false">
      <c r="A36" s="258" t="n">
        <v>43139</v>
      </c>
      <c r="B36" s="240" t="s">
        <v>478</v>
      </c>
      <c r="C36" s="241" t="s">
        <v>479</v>
      </c>
      <c r="D36" s="256"/>
      <c r="E36" s="243" t="n">
        <v>500000</v>
      </c>
      <c r="F36" s="128" t="n">
        <f aca="false">F35-E36</f>
        <v>303124949</v>
      </c>
    </row>
    <row r="37" customFormat="false" ht="46.25" hidden="false" customHeight="false" outlineLevel="0" collapsed="false">
      <c r="A37" s="258" t="n">
        <v>43144</v>
      </c>
      <c r="B37" s="240" t="s">
        <v>480</v>
      </c>
      <c r="C37" s="241" t="n">
        <v>842954</v>
      </c>
      <c r="D37" s="256"/>
      <c r="E37" s="243" t="n">
        <v>1566747</v>
      </c>
      <c r="F37" s="128" t="n">
        <f aca="false">F36-E37</f>
        <v>301558202</v>
      </c>
    </row>
    <row r="38" customFormat="false" ht="46.25" hidden="false" customHeight="false" outlineLevel="0" collapsed="false">
      <c r="A38" s="258" t="n">
        <v>43144</v>
      </c>
      <c r="B38" s="247" t="s">
        <v>481</v>
      </c>
      <c r="C38" s="241" t="n">
        <v>842955</v>
      </c>
      <c r="D38" s="256"/>
      <c r="E38" s="243" t="n">
        <v>2796920</v>
      </c>
      <c r="F38" s="128" t="n">
        <f aca="false">F37-E38</f>
        <v>298761282</v>
      </c>
    </row>
    <row r="39" customFormat="false" ht="46.25" hidden="false" customHeight="false" outlineLevel="0" collapsed="false">
      <c r="A39" s="258" t="n">
        <v>43144</v>
      </c>
      <c r="B39" s="259" t="s">
        <v>482</v>
      </c>
      <c r="C39" s="241" t="s">
        <v>440</v>
      </c>
      <c r="D39" s="256"/>
      <c r="E39" s="243" t="n">
        <v>2688000</v>
      </c>
      <c r="F39" s="128" t="n">
        <f aca="false">F38-E39</f>
        <v>296073282</v>
      </c>
    </row>
    <row r="40" customFormat="false" ht="35.05" hidden="false" customHeight="false" outlineLevel="0" collapsed="false">
      <c r="A40" s="258" t="n">
        <v>43147</v>
      </c>
      <c r="B40" s="247" t="s">
        <v>483</v>
      </c>
      <c r="C40" s="241" t="s">
        <v>440</v>
      </c>
      <c r="D40" s="255"/>
      <c r="E40" s="243" t="n">
        <v>855000</v>
      </c>
      <c r="F40" s="128" t="n">
        <f aca="false">F39-E40</f>
        <v>295218282</v>
      </c>
    </row>
    <row r="41" customFormat="false" ht="35.05" hidden="false" customHeight="false" outlineLevel="0" collapsed="false">
      <c r="A41" s="258" t="n">
        <v>43147</v>
      </c>
      <c r="B41" s="240" t="s">
        <v>484</v>
      </c>
      <c r="C41" s="241" t="s">
        <v>440</v>
      </c>
      <c r="D41" s="242"/>
      <c r="E41" s="243" t="n">
        <v>660000</v>
      </c>
      <c r="F41" s="128" t="n">
        <f aca="false">F40-E41</f>
        <v>294558282</v>
      </c>
    </row>
    <row r="42" customFormat="false" ht="46.25" hidden="false" customHeight="false" outlineLevel="0" collapsed="false">
      <c r="A42" s="258" t="n">
        <v>43147</v>
      </c>
      <c r="B42" s="240" t="s">
        <v>485</v>
      </c>
      <c r="C42" s="241" t="s">
        <v>440</v>
      </c>
      <c r="D42" s="242"/>
      <c r="E42" s="243" t="n">
        <v>660000</v>
      </c>
      <c r="F42" s="128" t="n">
        <f aca="false">F41-E42</f>
        <v>293898282</v>
      </c>
    </row>
    <row r="43" customFormat="false" ht="35.05" hidden="false" customHeight="false" outlineLevel="0" collapsed="false">
      <c r="A43" s="258" t="n">
        <v>43147</v>
      </c>
      <c r="B43" s="240" t="s">
        <v>486</v>
      </c>
      <c r="C43" s="241" t="s">
        <v>440</v>
      </c>
      <c r="D43" s="242"/>
      <c r="E43" s="243" t="n">
        <v>740000</v>
      </c>
      <c r="F43" s="128" t="n">
        <f aca="false">F42-E43</f>
        <v>293158282</v>
      </c>
    </row>
    <row r="44" customFormat="false" ht="35.05" hidden="false" customHeight="false" outlineLevel="0" collapsed="false">
      <c r="A44" s="258" t="n">
        <v>43147</v>
      </c>
      <c r="B44" s="247" t="s">
        <v>487</v>
      </c>
      <c r="C44" s="241" t="s">
        <v>440</v>
      </c>
      <c r="D44" s="242"/>
      <c r="E44" s="243" t="n">
        <v>1280000</v>
      </c>
      <c r="F44" s="128" t="n">
        <f aca="false">F43-E44</f>
        <v>291878282</v>
      </c>
    </row>
    <row r="45" customFormat="false" ht="35.05" hidden="false" customHeight="false" outlineLevel="0" collapsed="false">
      <c r="A45" s="258" t="n">
        <v>43147</v>
      </c>
      <c r="B45" s="247" t="s">
        <v>488</v>
      </c>
      <c r="C45" s="241" t="s">
        <v>440</v>
      </c>
      <c r="D45" s="242"/>
      <c r="E45" s="243" t="n">
        <v>1280000</v>
      </c>
      <c r="F45" s="128" t="n">
        <f aca="false">F44-E45</f>
        <v>290598282</v>
      </c>
    </row>
    <row r="46" customFormat="false" ht="35.05" hidden="false" customHeight="false" outlineLevel="0" collapsed="false">
      <c r="A46" s="258" t="n">
        <v>43150</v>
      </c>
      <c r="B46" s="240" t="s">
        <v>489</v>
      </c>
      <c r="C46" s="241" t="s">
        <v>490</v>
      </c>
      <c r="D46" s="242"/>
      <c r="E46" s="243" t="n">
        <v>608000</v>
      </c>
      <c r="F46" s="128" t="n">
        <f aca="false">F45-E46</f>
        <v>289990282</v>
      </c>
    </row>
    <row r="47" customFormat="false" ht="15" hidden="false" customHeight="false" outlineLevel="0" collapsed="false">
      <c r="A47" s="258" t="n">
        <v>43151</v>
      </c>
      <c r="B47" s="248" t="s">
        <v>491</v>
      </c>
      <c r="C47" s="241" t="s">
        <v>492</v>
      </c>
      <c r="D47" s="242"/>
      <c r="E47" s="243" t="n">
        <v>200000</v>
      </c>
      <c r="F47" s="128" t="n">
        <f aca="false">F46-E47</f>
        <v>289790282</v>
      </c>
    </row>
    <row r="48" customFormat="false" ht="15" hidden="false" customHeight="false" outlineLevel="0" collapsed="false">
      <c r="A48" s="258" t="n">
        <v>43154</v>
      </c>
      <c r="B48" s="246" t="s">
        <v>493</v>
      </c>
      <c r="C48" s="241" t="s">
        <v>440</v>
      </c>
      <c r="D48" s="242"/>
      <c r="E48" s="243" t="n">
        <v>674332</v>
      </c>
      <c r="F48" s="128" t="n">
        <f aca="false">F47-E48</f>
        <v>289115950</v>
      </c>
    </row>
    <row r="49" customFormat="false" ht="35.05" hidden="false" customHeight="false" outlineLevel="0" collapsed="false">
      <c r="A49" s="258" t="n">
        <v>43154</v>
      </c>
      <c r="B49" s="240" t="s">
        <v>494</v>
      </c>
      <c r="C49" s="241" t="s">
        <v>440</v>
      </c>
      <c r="D49" s="242"/>
      <c r="E49" s="243" t="n">
        <v>850000</v>
      </c>
      <c r="F49" s="128" t="n">
        <f aca="false">F48-E49</f>
        <v>288265950</v>
      </c>
      <c r="G49" s="1" t="s">
        <v>193</v>
      </c>
    </row>
    <row r="50" customFormat="false" ht="35.05" hidden="false" customHeight="false" outlineLevel="0" collapsed="false">
      <c r="A50" s="258" t="n">
        <v>43154</v>
      </c>
      <c r="B50" s="247" t="s">
        <v>495</v>
      </c>
      <c r="C50" s="241" t="s">
        <v>440</v>
      </c>
      <c r="D50" s="242"/>
      <c r="E50" s="243" t="n">
        <v>330000</v>
      </c>
      <c r="F50" s="128" t="n">
        <f aca="false">F49-E50</f>
        <v>287935950</v>
      </c>
    </row>
    <row r="51" customFormat="false" ht="46.25" hidden="false" customHeight="false" outlineLevel="0" collapsed="false">
      <c r="A51" s="258" t="n">
        <v>43155</v>
      </c>
      <c r="B51" s="247" t="s">
        <v>496</v>
      </c>
      <c r="C51" s="241" t="s">
        <v>440</v>
      </c>
      <c r="D51" s="242"/>
      <c r="E51" s="243" t="n">
        <v>2480000</v>
      </c>
      <c r="F51" s="128" t="n">
        <f aca="false">F50-E51</f>
        <v>285455950</v>
      </c>
    </row>
    <row r="52" customFormat="false" ht="46.25" hidden="false" customHeight="false" outlineLevel="0" collapsed="false">
      <c r="A52" s="258" t="n">
        <v>43155</v>
      </c>
      <c r="B52" s="247" t="s">
        <v>497</v>
      </c>
      <c r="C52" s="241" t="s">
        <v>440</v>
      </c>
      <c r="D52" s="242"/>
      <c r="E52" s="243" t="n">
        <v>1824000</v>
      </c>
      <c r="F52" s="128" t="n">
        <f aca="false">F51-E52</f>
        <v>283631950</v>
      </c>
    </row>
    <row r="53" customFormat="false" ht="46.25" hidden="false" customHeight="false" outlineLevel="0" collapsed="false">
      <c r="A53" s="258" t="n">
        <v>43157</v>
      </c>
      <c r="B53" s="259" t="s">
        <v>498</v>
      </c>
      <c r="C53" s="241" t="s">
        <v>440</v>
      </c>
      <c r="D53" s="242"/>
      <c r="E53" s="243" t="n">
        <v>560000</v>
      </c>
      <c r="F53" s="128" t="n">
        <f aca="false">F52-E53</f>
        <v>283071950</v>
      </c>
    </row>
    <row r="54" customFormat="false" ht="35.05" hidden="false" customHeight="false" outlineLevel="0" collapsed="false">
      <c r="A54" s="258" t="n">
        <v>43158</v>
      </c>
      <c r="B54" s="247" t="s">
        <v>499</v>
      </c>
      <c r="C54" s="249" t="s">
        <v>500</v>
      </c>
      <c r="D54" s="242"/>
      <c r="E54" s="243" t="n">
        <v>68250</v>
      </c>
      <c r="F54" s="128" t="n">
        <f aca="false">F53-E54</f>
        <v>283003700</v>
      </c>
    </row>
    <row r="55" customFormat="false" ht="35.05" hidden="false" customHeight="false" outlineLevel="0" collapsed="false">
      <c r="A55" s="258" t="n">
        <v>43158</v>
      </c>
      <c r="B55" s="247" t="s">
        <v>501</v>
      </c>
      <c r="C55" s="249" t="s">
        <v>502</v>
      </c>
      <c r="D55" s="242"/>
      <c r="E55" s="243" t="n">
        <v>99650</v>
      </c>
      <c r="F55" s="128" t="n">
        <f aca="false">F54-E55</f>
        <v>282904050</v>
      </c>
    </row>
    <row r="56" customFormat="false" ht="35.05" hidden="false" customHeight="false" outlineLevel="0" collapsed="false">
      <c r="A56" s="258" t="n">
        <v>43159</v>
      </c>
      <c r="B56" s="247" t="s">
        <v>503</v>
      </c>
      <c r="C56" s="241" t="s">
        <v>440</v>
      </c>
      <c r="D56" s="242"/>
      <c r="E56" s="243" t="n">
        <v>964000</v>
      </c>
      <c r="F56" s="128" t="n">
        <f aca="false">F55-E56</f>
        <v>281940050</v>
      </c>
    </row>
    <row r="57" customFormat="false" ht="46.25" hidden="false" customHeight="false" outlineLevel="0" collapsed="false">
      <c r="A57" s="258" t="s">
        <v>504</v>
      </c>
      <c r="B57" s="247" t="s">
        <v>505</v>
      </c>
      <c r="C57" s="249" t="s">
        <v>506</v>
      </c>
      <c r="D57" s="242"/>
      <c r="E57" s="243" t="n">
        <v>797500</v>
      </c>
      <c r="F57" s="128" t="n">
        <f aca="false">F56-E57</f>
        <v>281142550</v>
      </c>
    </row>
    <row r="58" customFormat="false" ht="46.25" hidden="false" customHeight="false" outlineLevel="0" collapsed="false">
      <c r="A58" s="258" t="n">
        <v>43159</v>
      </c>
      <c r="B58" s="247" t="s">
        <v>507</v>
      </c>
      <c r="C58" s="249" t="s">
        <v>508</v>
      </c>
      <c r="D58" s="242"/>
      <c r="E58" s="243" t="n">
        <v>70112</v>
      </c>
      <c r="F58" s="128" t="n">
        <f aca="false">F57-E58</f>
        <v>281072438</v>
      </c>
    </row>
    <row r="59" customFormat="false" ht="15" hidden="false" customHeight="false" outlineLevel="0" collapsed="false">
      <c r="A59" s="258" t="n">
        <v>43159</v>
      </c>
      <c r="B59" s="250" t="s">
        <v>467</v>
      </c>
      <c r="C59" s="251" t="s">
        <v>468</v>
      </c>
      <c r="D59" s="252" t="n">
        <v>1870000</v>
      </c>
      <c r="E59" s="243"/>
      <c r="F59" s="128" t="n">
        <f aca="false">F58+D59</f>
        <v>282942438</v>
      </c>
    </row>
    <row r="60" customFormat="false" ht="15" hidden="false" customHeight="false" outlineLevel="0" collapsed="false">
      <c r="A60" s="258" t="n">
        <v>43159</v>
      </c>
      <c r="B60" s="250" t="s">
        <v>509</v>
      </c>
      <c r="C60" s="251" t="s">
        <v>468</v>
      </c>
      <c r="D60" s="252" t="n">
        <f aca="false">5080000+15613000</f>
        <v>20693000</v>
      </c>
      <c r="E60" s="243"/>
      <c r="F60" s="128" t="n">
        <f aca="false">F59+D60</f>
        <v>303635438</v>
      </c>
    </row>
    <row r="61" customFormat="false" ht="23.85" hidden="false" customHeight="false" outlineLevel="0" collapsed="false">
      <c r="A61" s="258" t="n">
        <v>43161</v>
      </c>
      <c r="B61" s="244" t="s">
        <v>510</v>
      </c>
      <c r="C61" s="241" t="s">
        <v>440</v>
      </c>
      <c r="D61" s="242"/>
      <c r="E61" s="243" t="n">
        <v>405000</v>
      </c>
      <c r="F61" s="128" t="n">
        <f aca="false">F60-E61</f>
        <v>303230438</v>
      </c>
    </row>
    <row r="62" customFormat="false" ht="15" hidden="false" customHeight="false" outlineLevel="0" collapsed="false">
      <c r="A62" s="258" t="n">
        <v>42796</v>
      </c>
      <c r="B62" s="253" t="s">
        <v>511</v>
      </c>
      <c r="C62" s="249" t="s">
        <v>512</v>
      </c>
      <c r="D62" s="242"/>
      <c r="E62" s="243" t="n">
        <v>72589</v>
      </c>
      <c r="F62" s="128" t="n">
        <f aca="false">F61-E62</f>
        <v>303157849</v>
      </c>
    </row>
    <row r="63" customFormat="false" ht="15" hidden="false" customHeight="false" outlineLevel="0" collapsed="false">
      <c r="A63" s="258" t="n">
        <v>42796</v>
      </c>
      <c r="B63" s="253" t="s">
        <v>473</v>
      </c>
      <c r="C63" s="249" t="s">
        <v>474</v>
      </c>
      <c r="D63" s="242"/>
      <c r="E63" s="243" t="n">
        <v>5500</v>
      </c>
      <c r="F63" s="128" t="n">
        <f aca="false">F62-E63</f>
        <v>303152349</v>
      </c>
    </row>
    <row r="64" customFormat="false" ht="57.45" hidden="false" customHeight="false" outlineLevel="0" collapsed="false">
      <c r="A64" s="258" t="n">
        <v>42796</v>
      </c>
      <c r="B64" s="245" t="s">
        <v>513</v>
      </c>
      <c r="C64" s="249" t="s">
        <v>514</v>
      </c>
      <c r="D64" s="242"/>
      <c r="E64" s="243" t="n">
        <v>240000</v>
      </c>
      <c r="F64" s="128" t="n">
        <f aca="false">F63-E64</f>
        <v>302912349</v>
      </c>
    </row>
    <row r="65" customFormat="false" ht="35.05" hidden="false" customHeight="false" outlineLevel="0" collapsed="false">
      <c r="A65" s="258" t="n">
        <v>42796</v>
      </c>
      <c r="B65" s="240" t="s">
        <v>515</v>
      </c>
      <c r="C65" s="249" t="s">
        <v>516</v>
      </c>
      <c r="D65" s="260"/>
      <c r="E65" s="261" t="n">
        <v>15807088</v>
      </c>
      <c r="F65" s="128" t="n">
        <f aca="false">F64-E65</f>
        <v>287105261</v>
      </c>
    </row>
    <row r="66" customFormat="false" ht="35.05" hidden="false" customHeight="false" outlineLevel="0" collapsed="false">
      <c r="A66" s="258" t="n">
        <v>43161</v>
      </c>
      <c r="B66" s="240" t="s">
        <v>517</v>
      </c>
      <c r="C66" s="241" t="s">
        <v>440</v>
      </c>
      <c r="D66" s="255"/>
      <c r="E66" s="255" t="n">
        <v>112500</v>
      </c>
      <c r="F66" s="128" t="n">
        <f aca="false">F65-E66</f>
        <v>286992761</v>
      </c>
    </row>
    <row r="67" customFormat="false" ht="35.05" hidden="false" customHeight="false" outlineLevel="0" collapsed="false">
      <c r="A67" s="258" t="n">
        <v>43170</v>
      </c>
      <c r="B67" s="259" t="s">
        <v>518</v>
      </c>
      <c r="C67" s="241" t="s">
        <v>440</v>
      </c>
      <c r="D67" s="242"/>
      <c r="E67" s="243" t="n">
        <v>2926000</v>
      </c>
      <c r="F67" s="128" t="n">
        <f aca="false">F66-E67</f>
        <v>284066761</v>
      </c>
    </row>
    <row r="68" customFormat="false" ht="46.25" hidden="false" customHeight="false" outlineLevel="0" collapsed="false">
      <c r="A68" s="258" t="n">
        <v>43170</v>
      </c>
      <c r="B68" s="259" t="s">
        <v>519</v>
      </c>
      <c r="C68" s="241" t="s">
        <v>440</v>
      </c>
      <c r="D68" s="242"/>
      <c r="E68" s="243" t="n">
        <v>280000</v>
      </c>
      <c r="F68" s="128" t="n">
        <f aca="false">F67-E68</f>
        <v>283786761</v>
      </c>
    </row>
    <row r="69" customFormat="false" ht="15" hidden="false" customHeight="false" outlineLevel="0" collapsed="false">
      <c r="A69" s="262" t="n">
        <v>43170</v>
      </c>
      <c r="B69" s="248" t="s">
        <v>520</v>
      </c>
      <c r="C69" s="249" t="s">
        <v>521</v>
      </c>
      <c r="D69" s="242"/>
      <c r="E69" s="263" t="n">
        <v>2535254</v>
      </c>
      <c r="F69" s="128" t="n">
        <f aca="false">F68-E69</f>
        <v>281251507</v>
      </c>
    </row>
    <row r="70" customFormat="false" ht="15" hidden="false" customHeight="false" outlineLevel="0" collapsed="false">
      <c r="A70" s="262" t="n">
        <v>43170</v>
      </c>
      <c r="B70" s="248" t="s">
        <v>522</v>
      </c>
      <c r="C70" s="249" t="s">
        <v>523</v>
      </c>
      <c r="D70" s="255"/>
      <c r="E70" s="261" t="n">
        <v>1794950</v>
      </c>
      <c r="F70" s="128" t="n">
        <f aca="false">F69-E70</f>
        <v>279456557</v>
      </c>
    </row>
    <row r="71" customFormat="false" ht="15" hidden="false" customHeight="false" outlineLevel="0" collapsed="false">
      <c r="A71" s="262" t="n">
        <v>43173</v>
      </c>
      <c r="B71" s="246" t="s">
        <v>448</v>
      </c>
      <c r="C71" s="241" t="s">
        <v>440</v>
      </c>
      <c r="D71" s="242"/>
      <c r="E71" s="255" t="n">
        <v>674332</v>
      </c>
      <c r="F71" s="128" t="n">
        <f aca="false">F70-E71</f>
        <v>278782225</v>
      </c>
    </row>
    <row r="72" customFormat="false" ht="15" hidden="false" customHeight="false" outlineLevel="0" collapsed="false">
      <c r="A72" s="262" t="n">
        <v>43174</v>
      </c>
      <c r="B72" s="253" t="s">
        <v>524</v>
      </c>
      <c r="C72" s="249" t="s">
        <v>525</v>
      </c>
      <c r="D72" s="242"/>
      <c r="E72" s="261" t="n">
        <v>469796</v>
      </c>
      <c r="F72" s="128" t="n">
        <f aca="false">F71-E72</f>
        <v>278312429</v>
      </c>
    </row>
    <row r="73" customFormat="false" ht="15" hidden="false" customHeight="false" outlineLevel="0" collapsed="false">
      <c r="A73" s="262" t="n">
        <v>43174</v>
      </c>
      <c r="B73" s="253" t="s">
        <v>473</v>
      </c>
      <c r="C73" s="241" t="s">
        <v>474</v>
      </c>
      <c r="D73" s="242"/>
      <c r="E73" s="261" t="n">
        <v>5500</v>
      </c>
      <c r="F73" s="128" t="n">
        <f aca="false">F72-E73</f>
        <v>278306929</v>
      </c>
    </row>
    <row r="74" customFormat="false" ht="35.05" hidden="false" customHeight="false" outlineLevel="0" collapsed="false">
      <c r="A74" s="262" t="n">
        <v>43180</v>
      </c>
      <c r="B74" s="240" t="s">
        <v>526</v>
      </c>
      <c r="C74" s="249" t="s">
        <v>440</v>
      </c>
      <c r="D74" s="242"/>
      <c r="E74" s="261" t="n">
        <v>8510000</v>
      </c>
      <c r="F74" s="128" t="n">
        <f aca="false">F73-E74</f>
        <v>269796929</v>
      </c>
    </row>
    <row r="75" customFormat="false" ht="35.05" hidden="false" customHeight="false" outlineLevel="0" collapsed="false">
      <c r="A75" s="262" t="n">
        <v>43180</v>
      </c>
      <c r="B75" s="240" t="s">
        <v>527</v>
      </c>
      <c r="C75" s="249" t="s">
        <v>440</v>
      </c>
      <c r="D75" s="242"/>
      <c r="E75" s="261" t="n">
        <v>387375</v>
      </c>
      <c r="F75" s="128" t="n">
        <f aca="false">F74-E75</f>
        <v>269409554</v>
      </c>
    </row>
    <row r="76" customFormat="false" ht="35.05" hidden="false" customHeight="false" outlineLevel="0" collapsed="false">
      <c r="A76" s="262" t="n">
        <v>43180</v>
      </c>
      <c r="B76" s="240" t="s">
        <v>528</v>
      </c>
      <c r="C76" s="249" t="s">
        <v>440</v>
      </c>
      <c r="D76" s="242"/>
      <c r="E76" s="261" t="n">
        <v>841750</v>
      </c>
      <c r="F76" s="128" t="n">
        <f aca="false">F75-E76</f>
        <v>268567804</v>
      </c>
    </row>
    <row r="77" customFormat="false" ht="35.05" hidden="false" customHeight="false" outlineLevel="0" collapsed="false">
      <c r="A77" s="262" t="n">
        <v>43180</v>
      </c>
      <c r="B77" s="240" t="s">
        <v>529</v>
      </c>
      <c r="C77" s="249" t="s">
        <v>440</v>
      </c>
      <c r="D77" s="242"/>
      <c r="E77" s="261" t="n">
        <v>955656</v>
      </c>
      <c r="F77" s="128" t="n">
        <f aca="false">F76-E77</f>
        <v>267612148</v>
      </c>
    </row>
    <row r="78" customFormat="false" ht="46.25" hidden="false" customHeight="false" outlineLevel="0" collapsed="false">
      <c r="A78" s="262" t="n">
        <v>43180</v>
      </c>
      <c r="B78" s="259" t="s">
        <v>530</v>
      </c>
      <c r="C78" s="241" t="s">
        <v>440</v>
      </c>
      <c r="D78" s="264"/>
      <c r="E78" s="261" t="n">
        <v>2953500</v>
      </c>
      <c r="F78" s="128" t="n">
        <f aca="false">F77-E78</f>
        <v>264658648</v>
      </c>
    </row>
    <row r="79" customFormat="false" ht="35.05" hidden="false" customHeight="false" outlineLevel="0" collapsed="false">
      <c r="A79" s="262" t="n">
        <v>43181</v>
      </c>
      <c r="B79" s="247" t="s">
        <v>531</v>
      </c>
      <c r="C79" s="241" t="s">
        <v>440</v>
      </c>
      <c r="D79" s="265"/>
      <c r="E79" s="261" t="n">
        <v>266000</v>
      </c>
      <c r="F79" s="128" t="n">
        <f aca="false">F78-E79</f>
        <v>264392648</v>
      </c>
    </row>
    <row r="80" customFormat="false" ht="57.45" hidden="false" customHeight="false" outlineLevel="0" collapsed="false">
      <c r="A80" s="262" t="n">
        <v>43181</v>
      </c>
      <c r="B80" s="240" t="s">
        <v>532</v>
      </c>
      <c r="C80" s="241" t="s">
        <v>533</v>
      </c>
      <c r="D80" s="260"/>
      <c r="E80" s="261" t="n">
        <v>257200</v>
      </c>
      <c r="F80" s="128" t="n">
        <f aca="false">F79-E80</f>
        <v>264135448</v>
      </c>
    </row>
    <row r="81" customFormat="false" ht="15" hidden="false" customHeight="false" outlineLevel="0" collapsed="false">
      <c r="A81" s="262" t="n">
        <v>43190</v>
      </c>
      <c r="B81" s="250" t="s">
        <v>467</v>
      </c>
      <c r="C81" s="251" t="s">
        <v>468</v>
      </c>
      <c r="D81" s="252" t="n">
        <f aca="false">20000*24</f>
        <v>480000</v>
      </c>
      <c r="E81" s="261"/>
      <c r="F81" s="128" t="n">
        <f aca="false">F80+D81</f>
        <v>264615448</v>
      </c>
    </row>
    <row r="82" customFormat="false" ht="15" hidden="false" customHeight="false" outlineLevel="0" collapsed="false">
      <c r="A82" s="262" t="n">
        <v>43190</v>
      </c>
      <c r="B82" s="250" t="s">
        <v>534</v>
      </c>
      <c r="C82" s="251" t="s">
        <v>468</v>
      </c>
      <c r="D82" s="252" t="n">
        <f aca="false">350000+515000+88765975-949500</f>
        <v>88681475</v>
      </c>
      <c r="E82" s="261"/>
      <c r="F82" s="128" t="n">
        <f aca="false">F81+D82</f>
        <v>353296923</v>
      </c>
    </row>
    <row r="83" customFormat="false" ht="35.05" hidden="false" customHeight="false" outlineLevel="0" collapsed="false">
      <c r="A83" s="262" t="n">
        <v>43192</v>
      </c>
      <c r="B83" s="240" t="s">
        <v>517</v>
      </c>
      <c r="C83" s="241" t="s">
        <v>440</v>
      </c>
      <c r="D83" s="255"/>
      <c r="E83" s="255" t="n">
        <v>58500</v>
      </c>
      <c r="F83" s="128" t="n">
        <f aca="false">F82-E83</f>
        <v>353238423</v>
      </c>
    </row>
    <row r="84" customFormat="false" ht="23.85" hidden="false" customHeight="false" outlineLevel="0" collapsed="false">
      <c r="A84" s="262" t="n">
        <v>43192</v>
      </c>
      <c r="B84" s="244" t="s">
        <v>535</v>
      </c>
      <c r="C84" s="241" t="s">
        <v>440</v>
      </c>
      <c r="D84" s="242"/>
      <c r="E84" s="243" t="n">
        <v>405000</v>
      </c>
      <c r="F84" s="128" t="n">
        <f aca="false">F83-E84</f>
        <v>352833423</v>
      </c>
    </row>
    <row r="85" customFormat="false" ht="46.25" hidden="false" customHeight="false" outlineLevel="0" collapsed="false">
      <c r="A85" s="262" t="n">
        <v>43192</v>
      </c>
      <c r="B85" s="240" t="s">
        <v>536</v>
      </c>
      <c r="C85" s="241" t="s">
        <v>537</v>
      </c>
      <c r="D85" s="260"/>
      <c r="E85" s="261" t="n">
        <v>100000</v>
      </c>
      <c r="F85" s="128" t="n">
        <f aca="false">F84-E85</f>
        <v>352733423</v>
      </c>
    </row>
    <row r="86" customFormat="false" ht="46.25" hidden="false" customHeight="false" outlineLevel="0" collapsed="false">
      <c r="A86" s="262" t="n">
        <v>43192</v>
      </c>
      <c r="B86" s="240" t="s">
        <v>536</v>
      </c>
      <c r="C86" s="241" t="s">
        <v>538</v>
      </c>
      <c r="D86" s="260"/>
      <c r="E86" s="261" t="n">
        <v>100000</v>
      </c>
      <c r="F86" s="128" t="n">
        <f aca="false">F85-E86</f>
        <v>352633423</v>
      </c>
    </row>
    <row r="87" customFormat="false" ht="46.25" hidden="false" customHeight="false" outlineLevel="0" collapsed="false">
      <c r="A87" s="262" t="n">
        <v>43192</v>
      </c>
      <c r="B87" s="247" t="s">
        <v>539</v>
      </c>
      <c r="C87" s="241" t="s">
        <v>540</v>
      </c>
      <c r="D87" s="260"/>
      <c r="E87" s="261" t="n">
        <v>2109000</v>
      </c>
      <c r="F87" s="128" t="n">
        <f aca="false">F86-E87</f>
        <v>350524423</v>
      </c>
    </row>
    <row r="88" customFormat="false" ht="35.05" hidden="false" customHeight="false" outlineLevel="0" collapsed="false">
      <c r="A88" s="262" t="n">
        <v>43192</v>
      </c>
      <c r="B88" s="247" t="s">
        <v>541</v>
      </c>
      <c r="C88" s="241" t="s">
        <v>542</v>
      </c>
      <c r="D88" s="260"/>
      <c r="E88" s="261" t="n">
        <v>8723000</v>
      </c>
      <c r="F88" s="128" t="n">
        <f aca="false">F87-E88</f>
        <v>341801423</v>
      </c>
    </row>
    <row r="89" customFormat="false" ht="35.05" hidden="false" customHeight="false" outlineLevel="0" collapsed="false">
      <c r="A89" s="262" t="n">
        <v>43192</v>
      </c>
      <c r="B89" s="247" t="s">
        <v>543</v>
      </c>
      <c r="C89" s="241" t="s">
        <v>544</v>
      </c>
      <c r="D89" s="266"/>
      <c r="E89" s="261" t="n">
        <v>233000</v>
      </c>
      <c r="F89" s="128" t="n">
        <f aca="false">F88-E89</f>
        <v>341568423</v>
      </c>
    </row>
    <row r="90" customFormat="false" ht="68.65" hidden="false" customHeight="false" outlineLevel="0" collapsed="false">
      <c r="A90" s="267" t="n">
        <v>43192</v>
      </c>
      <c r="B90" s="240" t="s">
        <v>545</v>
      </c>
      <c r="C90" s="241" t="s">
        <v>546</v>
      </c>
      <c r="D90" s="266"/>
      <c r="E90" s="261" t="n">
        <v>100000</v>
      </c>
      <c r="F90" s="128" t="n">
        <f aca="false">F89-E90</f>
        <v>341468423</v>
      </c>
    </row>
    <row r="91" customFormat="false" ht="15" hidden="false" customHeight="false" outlineLevel="0" collapsed="false">
      <c r="A91" s="262" t="n">
        <v>43194</v>
      </c>
      <c r="B91" s="246" t="s">
        <v>547</v>
      </c>
      <c r="C91" s="268" t="s">
        <v>548</v>
      </c>
      <c r="D91" s="266"/>
      <c r="E91" s="261" t="n">
        <v>300609</v>
      </c>
      <c r="F91" s="128" t="n">
        <f aca="false">F90-E91</f>
        <v>341167814</v>
      </c>
    </row>
    <row r="92" customFormat="false" ht="15" hidden="false" customHeight="false" outlineLevel="0" collapsed="false">
      <c r="A92" s="262" t="n">
        <v>43194</v>
      </c>
      <c r="B92" s="246" t="s">
        <v>547</v>
      </c>
      <c r="C92" s="268" t="s">
        <v>549</v>
      </c>
      <c r="D92" s="260"/>
      <c r="E92" s="261" t="n">
        <v>101900</v>
      </c>
      <c r="F92" s="128" t="n">
        <f aca="false">F91-E92</f>
        <v>341065914</v>
      </c>
      <c r="G92" s="212"/>
    </row>
    <row r="93" customFormat="false" ht="15" hidden="false" customHeight="false" outlineLevel="0" collapsed="false">
      <c r="A93" s="262" t="n">
        <v>43195</v>
      </c>
      <c r="B93" s="253" t="s">
        <v>550</v>
      </c>
      <c r="C93" s="249" t="s">
        <v>551</v>
      </c>
      <c r="D93" s="266"/>
      <c r="E93" s="269" t="n">
        <v>72589</v>
      </c>
      <c r="F93" s="128" t="n">
        <f aca="false">F92-E93</f>
        <v>340993325</v>
      </c>
    </row>
    <row r="94" customFormat="false" ht="15" hidden="false" customHeight="false" outlineLevel="0" collapsed="false">
      <c r="A94" s="262" t="n">
        <v>43195</v>
      </c>
      <c r="B94" s="253" t="s">
        <v>473</v>
      </c>
      <c r="C94" s="249" t="s">
        <v>474</v>
      </c>
      <c r="D94" s="266"/>
      <c r="E94" s="269" t="n">
        <v>5500</v>
      </c>
      <c r="F94" s="128" t="n">
        <f aca="false">F93-E94</f>
        <v>340987825</v>
      </c>
    </row>
    <row r="95" customFormat="false" ht="15" hidden="false" customHeight="false" outlineLevel="0" collapsed="false">
      <c r="A95" s="262" t="n">
        <v>43195</v>
      </c>
      <c r="B95" s="253" t="s">
        <v>552</v>
      </c>
      <c r="C95" s="249" t="s">
        <v>468</v>
      </c>
      <c r="D95" s="266" t="n">
        <v>25625</v>
      </c>
      <c r="E95" s="269"/>
      <c r="F95" s="128" t="n">
        <f aca="false">F94+D95</f>
        <v>341013450</v>
      </c>
    </row>
    <row r="96" customFormat="false" ht="46.25" hidden="false" customHeight="false" outlineLevel="0" collapsed="false">
      <c r="A96" s="262" t="n">
        <v>43196</v>
      </c>
      <c r="B96" s="247" t="s">
        <v>553</v>
      </c>
      <c r="C96" s="241" t="s">
        <v>554</v>
      </c>
      <c r="D96" s="260"/>
      <c r="E96" s="269" t="n">
        <v>2170300</v>
      </c>
      <c r="F96" s="128" t="n">
        <f aca="false">F95-E96</f>
        <v>338843150</v>
      </c>
    </row>
    <row r="97" customFormat="false" ht="46.25" hidden="false" customHeight="false" outlineLevel="0" collapsed="false">
      <c r="A97" s="262" t="n">
        <v>43196</v>
      </c>
      <c r="B97" s="247" t="s">
        <v>555</v>
      </c>
      <c r="C97" s="241" t="s">
        <v>556</v>
      </c>
      <c r="D97" s="260"/>
      <c r="E97" s="269" t="n">
        <v>1267300</v>
      </c>
      <c r="F97" s="128" t="n">
        <f aca="false">F96-E97</f>
        <v>337575850</v>
      </c>
    </row>
    <row r="98" customFormat="false" ht="46.25" hidden="false" customHeight="false" outlineLevel="0" collapsed="false">
      <c r="A98" s="262" t="n">
        <v>43196</v>
      </c>
      <c r="B98" s="247" t="s">
        <v>557</v>
      </c>
      <c r="C98" s="241" t="s">
        <v>558</v>
      </c>
      <c r="D98" s="260"/>
      <c r="E98" s="269" t="n">
        <v>1942300</v>
      </c>
      <c r="F98" s="128" t="n">
        <f aca="false">F97-E98</f>
        <v>335633550</v>
      </c>
      <c r="G98" s="212"/>
    </row>
    <row r="99" customFormat="false" ht="23.85" hidden="false" customHeight="false" outlineLevel="0" collapsed="false">
      <c r="A99" s="262" t="n">
        <v>43196</v>
      </c>
      <c r="B99" s="247" t="s">
        <v>559</v>
      </c>
      <c r="C99" s="241" t="s">
        <v>560</v>
      </c>
      <c r="D99" s="260"/>
      <c r="E99" s="269" t="n">
        <v>516500</v>
      </c>
      <c r="F99" s="128" t="n">
        <f aca="false">F98-E99</f>
        <v>335117050</v>
      </c>
    </row>
    <row r="100" customFormat="false" ht="35.05" hidden="false" customHeight="false" outlineLevel="0" collapsed="false">
      <c r="A100" s="262" t="n">
        <v>43196</v>
      </c>
      <c r="B100" s="247" t="s">
        <v>561</v>
      </c>
      <c r="C100" s="241" t="s">
        <v>562</v>
      </c>
      <c r="D100" s="260"/>
      <c r="E100" s="269" t="n">
        <v>10506577</v>
      </c>
      <c r="F100" s="128" t="n">
        <f aca="false">F99-E100</f>
        <v>324610473</v>
      </c>
    </row>
    <row r="101" customFormat="false" ht="57.45" hidden="false" customHeight="false" outlineLevel="0" collapsed="false">
      <c r="A101" s="262" t="n">
        <v>43196</v>
      </c>
      <c r="B101" s="247" t="s">
        <v>563</v>
      </c>
      <c r="C101" s="241" t="s">
        <v>564</v>
      </c>
      <c r="D101" s="260"/>
      <c r="E101" s="269" t="n">
        <v>4602315</v>
      </c>
      <c r="F101" s="128" t="n">
        <f aca="false">F100-E101</f>
        <v>320008158</v>
      </c>
    </row>
    <row r="102" customFormat="false" ht="57.45" hidden="false" customHeight="false" outlineLevel="0" collapsed="false">
      <c r="A102" s="262" t="n">
        <v>43196</v>
      </c>
      <c r="B102" s="247" t="s">
        <v>565</v>
      </c>
      <c r="C102" s="241" t="s">
        <v>566</v>
      </c>
      <c r="D102" s="260"/>
      <c r="E102" s="269" t="n">
        <v>3529936</v>
      </c>
      <c r="F102" s="128" t="n">
        <f aca="false">F101-E102</f>
        <v>316478222</v>
      </c>
    </row>
    <row r="103" customFormat="false" ht="35.05" hidden="false" customHeight="false" outlineLevel="0" collapsed="false">
      <c r="A103" s="262" t="n">
        <v>43202</v>
      </c>
      <c r="B103" s="247" t="s">
        <v>567</v>
      </c>
      <c r="C103" s="241" t="s">
        <v>440</v>
      </c>
      <c r="D103" s="255"/>
      <c r="E103" s="261" t="n">
        <v>1310000</v>
      </c>
      <c r="F103" s="128" t="n">
        <f aca="false">F102-E103</f>
        <v>315168222</v>
      </c>
    </row>
    <row r="104" customFormat="false" ht="23.85" hidden="false" customHeight="false" outlineLevel="0" collapsed="false">
      <c r="A104" s="262" t="n">
        <v>43202</v>
      </c>
      <c r="B104" s="247" t="s">
        <v>568</v>
      </c>
      <c r="C104" s="241" t="s">
        <v>440</v>
      </c>
      <c r="D104" s="242"/>
      <c r="E104" s="261" t="n">
        <v>6544000</v>
      </c>
      <c r="F104" s="128" t="n">
        <f aca="false">F103-E104</f>
        <v>308624222</v>
      </c>
    </row>
    <row r="105" customFormat="false" ht="57.45" hidden="false" customHeight="false" outlineLevel="0" collapsed="false">
      <c r="A105" s="262" t="n">
        <v>43202</v>
      </c>
      <c r="B105" s="240" t="s">
        <v>569</v>
      </c>
      <c r="C105" s="241" t="s">
        <v>440</v>
      </c>
      <c r="D105" s="264"/>
      <c r="E105" s="269" t="n">
        <v>7611000</v>
      </c>
      <c r="F105" s="128" t="n">
        <f aca="false">F104-E105</f>
        <v>301013222</v>
      </c>
    </row>
    <row r="106" customFormat="false" ht="57.45" hidden="false" customHeight="false" outlineLevel="0" collapsed="false">
      <c r="A106" s="262" t="n">
        <v>43209</v>
      </c>
      <c r="B106" s="245" t="s">
        <v>570</v>
      </c>
      <c r="C106" s="249" t="s">
        <v>571</v>
      </c>
      <c r="D106" s="265"/>
      <c r="E106" s="269" t="n">
        <v>120000</v>
      </c>
      <c r="F106" s="128" t="n">
        <f aca="false">F105-E106</f>
        <v>300893222</v>
      </c>
    </row>
    <row r="107" customFormat="false" ht="46.25" hidden="false" customHeight="false" outlineLevel="0" collapsed="false">
      <c r="A107" s="262" t="n">
        <v>37011</v>
      </c>
      <c r="B107" s="270" t="s">
        <v>572</v>
      </c>
      <c r="C107" s="249" t="s">
        <v>573</v>
      </c>
      <c r="D107" s="255"/>
      <c r="E107" s="269" t="n">
        <v>252619</v>
      </c>
      <c r="F107" s="128" t="n">
        <f aca="false">F106-E107</f>
        <v>300640603</v>
      </c>
      <c r="G107" s="271" t="n">
        <v>43227</v>
      </c>
    </row>
    <row r="108" customFormat="false" ht="15" hidden="false" customHeight="false" outlineLevel="0" collapsed="false">
      <c r="A108" s="262" t="n">
        <v>43210</v>
      </c>
      <c r="B108" s="246" t="s">
        <v>574</v>
      </c>
      <c r="C108" s="241" t="s">
        <v>440</v>
      </c>
      <c r="D108" s="266"/>
      <c r="E108" s="269" t="n">
        <v>685768</v>
      </c>
      <c r="F108" s="128" t="n">
        <f aca="false">F107-E108</f>
        <v>299954835</v>
      </c>
    </row>
    <row r="109" customFormat="false" ht="15" hidden="false" customHeight="false" outlineLevel="0" collapsed="false">
      <c r="A109" s="262" t="n">
        <v>43220</v>
      </c>
      <c r="B109" s="250" t="s">
        <v>467</v>
      </c>
      <c r="C109" s="251" t="s">
        <v>468</v>
      </c>
      <c r="D109" s="272" t="n">
        <f aca="false">8*20000</f>
        <v>160000</v>
      </c>
      <c r="E109" s="269"/>
      <c r="F109" s="128" t="n">
        <f aca="false">F108+D109</f>
        <v>300114835</v>
      </c>
    </row>
    <row r="110" customFormat="false" ht="15" hidden="false" customHeight="false" outlineLevel="0" collapsed="false">
      <c r="A110" s="262" t="n">
        <v>43220</v>
      </c>
      <c r="B110" s="250" t="s">
        <v>575</v>
      </c>
      <c r="C110" s="251" t="s">
        <v>468</v>
      </c>
      <c r="D110" s="252" t="n">
        <f aca="false">5483625-25625</f>
        <v>5458000</v>
      </c>
      <c r="E110" s="261"/>
      <c r="F110" s="128" t="n">
        <f aca="false">F109+D110</f>
        <v>305572835</v>
      </c>
    </row>
    <row r="111" customFormat="false" ht="46.25" hidden="false" customHeight="false" outlineLevel="0" collapsed="false">
      <c r="A111" s="262" t="n">
        <v>43222</v>
      </c>
      <c r="B111" s="247" t="s">
        <v>576</v>
      </c>
      <c r="C111" s="249" t="s">
        <v>577</v>
      </c>
      <c r="D111" s="242"/>
      <c r="E111" s="261" t="n">
        <v>150000</v>
      </c>
      <c r="F111" s="128" t="n">
        <f aca="false">F110-E111</f>
        <v>305422835</v>
      </c>
    </row>
    <row r="112" customFormat="false" ht="35.05" hidden="false" customHeight="false" outlineLevel="0" collapsed="false">
      <c r="A112" s="262" t="n">
        <v>43222</v>
      </c>
      <c r="B112" s="240" t="s">
        <v>578</v>
      </c>
      <c r="C112" s="241" t="s">
        <v>440</v>
      </c>
      <c r="D112" s="242"/>
      <c r="E112" s="261" t="n">
        <v>500000</v>
      </c>
      <c r="F112" s="128" t="n">
        <f aca="false">F111-E112</f>
        <v>304922835</v>
      </c>
    </row>
    <row r="113" customFormat="false" ht="23.85" hidden="false" customHeight="false" outlineLevel="0" collapsed="false">
      <c r="A113" s="262" t="n">
        <v>43222</v>
      </c>
      <c r="B113" s="244" t="s">
        <v>579</v>
      </c>
      <c r="C113" s="241" t="s">
        <v>440</v>
      </c>
      <c r="D113" s="242"/>
      <c r="E113" s="261" t="n">
        <v>405000</v>
      </c>
      <c r="F113" s="128" t="n">
        <f aca="false">F112-E113</f>
        <v>304517835</v>
      </c>
    </row>
    <row r="114" customFormat="false" ht="46.25" hidden="false" customHeight="false" outlineLevel="0" collapsed="false">
      <c r="A114" s="262" t="n">
        <v>43222</v>
      </c>
      <c r="B114" s="240" t="s">
        <v>580</v>
      </c>
      <c r="C114" s="249" t="s">
        <v>581</v>
      </c>
      <c r="D114" s="242"/>
      <c r="E114" s="261" t="n">
        <v>279000</v>
      </c>
      <c r="F114" s="128" t="n">
        <f aca="false">F113-E114</f>
        <v>304238835</v>
      </c>
    </row>
    <row r="115" customFormat="false" ht="15" hidden="false" customHeight="false" outlineLevel="0" collapsed="false">
      <c r="A115" s="262" t="n">
        <v>43222</v>
      </c>
      <c r="B115" s="247" t="s">
        <v>582</v>
      </c>
      <c r="C115" s="241" t="s">
        <v>468</v>
      </c>
      <c r="D115" s="242" t="n">
        <v>5000000</v>
      </c>
      <c r="E115" s="261"/>
      <c r="F115" s="128" t="n">
        <f aca="false">F114+D115</f>
        <v>309238835</v>
      </c>
    </row>
    <row r="116" customFormat="false" ht="23.85" hidden="false" customHeight="false" outlineLevel="0" collapsed="false">
      <c r="A116" s="262" t="n">
        <v>43223</v>
      </c>
      <c r="B116" s="247" t="s">
        <v>583</v>
      </c>
      <c r="C116" s="249" t="s">
        <v>584</v>
      </c>
      <c r="D116" s="255"/>
      <c r="E116" s="261" t="n">
        <v>145550</v>
      </c>
      <c r="F116" s="128" t="n">
        <f aca="false">F115-E116</f>
        <v>309093285</v>
      </c>
    </row>
    <row r="117" customFormat="false" ht="35.05" hidden="false" customHeight="false" outlineLevel="0" collapsed="false">
      <c r="A117" s="262" t="n">
        <v>43223</v>
      </c>
      <c r="B117" s="247" t="s">
        <v>585</v>
      </c>
      <c r="C117" s="249" t="s">
        <v>586</v>
      </c>
      <c r="D117" s="255"/>
      <c r="E117" s="261" t="n">
        <v>800000</v>
      </c>
      <c r="F117" s="128" t="n">
        <f aca="false">F116-E117</f>
        <v>308293285</v>
      </c>
    </row>
    <row r="118" customFormat="false" ht="35.05" hidden="false" customHeight="false" outlineLevel="0" collapsed="false">
      <c r="A118" s="262" t="n">
        <v>43223</v>
      </c>
      <c r="B118" s="247" t="s">
        <v>587</v>
      </c>
      <c r="C118" s="249" t="s">
        <v>588</v>
      </c>
      <c r="D118" s="255"/>
      <c r="E118" s="261" t="n">
        <v>5000000</v>
      </c>
      <c r="F118" s="128" t="n">
        <f aca="false">F117-E118</f>
        <v>303293285</v>
      </c>
    </row>
    <row r="119" customFormat="false" ht="35.05" hidden="false" customHeight="false" outlineLevel="0" collapsed="false">
      <c r="A119" s="262" t="n">
        <v>43223</v>
      </c>
      <c r="B119" s="247" t="s">
        <v>589</v>
      </c>
      <c r="C119" s="241" t="s">
        <v>440</v>
      </c>
      <c r="D119" s="255"/>
      <c r="E119" s="261" t="n">
        <v>54000</v>
      </c>
      <c r="F119" s="128" t="n">
        <f aca="false">F118-E119</f>
        <v>303239285</v>
      </c>
    </row>
    <row r="120" customFormat="false" ht="23.85" hidden="false" customHeight="false" outlineLevel="0" collapsed="false">
      <c r="A120" s="262" t="n">
        <v>43226</v>
      </c>
      <c r="B120" s="247" t="s">
        <v>590</v>
      </c>
      <c r="C120" s="249" t="s">
        <v>591</v>
      </c>
      <c r="D120" s="255"/>
      <c r="E120" s="261" t="n">
        <v>307420</v>
      </c>
      <c r="F120" s="128" t="n">
        <f aca="false">F119-E120</f>
        <v>302931865</v>
      </c>
    </row>
    <row r="121" customFormat="false" ht="15" hidden="false" customHeight="false" outlineLevel="0" collapsed="false">
      <c r="A121" s="262" t="n">
        <v>43226</v>
      </c>
      <c r="B121" s="246" t="s">
        <v>592</v>
      </c>
      <c r="C121" s="249" t="s">
        <v>593</v>
      </c>
      <c r="D121" s="255"/>
      <c r="E121" s="261" t="n">
        <v>216500</v>
      </c>
      <c r="F121" s="128" t="n">
        <f aca="false">F120-E121</f>
        <v>302715365</v>
      </c>
    </row>
    <row r="122" customFormat="false" ht="15" hidden="false" customHeight="false" outlineLevel="0" collapsed="false">
      <c r="A122" s="262" t="n">
        <v>43229</v>
      </c>
      <c r="B122" s="253" t="s">
        <v>594</v>
      </c>
      <c r="C122" s="249" t="s">
        <v>595</v>
      </c>
      <c r="D122" s="266"/>
      <c r="E122" s="269" t="n">
        <v>79103</v>
      </c>
      <c r="F122" s="128" t="n">
        <f aca="false">F121-E122</f>
        <v>302636262</v>
      </c>
    </row>
    <row r="123" customFormat="false" ht="15" hidden="false" customHeight="false" outlineLevel="0" collapsed="false">
      <c r="A123" s="262" t="n">
        <v>43229</v>
      </c>
      <c r="B123" s="253" t="s">
        <v>473</v>
      </c>
      <c r="C123" s="249" t="s">
        <v>474</v>
      </c>
      <c r="D123" s="266"/>
      <c r="E123" s="269" t="n">
        <v>5500</v>
      </c>
      <c r="F123" s="128" t="n">
        <f aca="false">F122-E123</f>
        <v>302630762</v>
      </c>
    </row>
    <row r="124" customFormat="false" ht="57.45" hidden="false" customHeight="false" outlineLevel="0" collapsed="false">
      <c r="A124" s="262" t="n">
        <v>43231</v>
      </c>
      <c r="B124" s="240" t="s">
        <v>569</v>
      </c>
      <c r="C124" s="241" t="s">
        <v>440</v>
      </c>
      <c r="D124" s="266"/>
      <c r="E124" s="269" t="n">
        <v>4461200</v>
      </c>
      <c r="F124" s="128" t="n">
        <f aca="false">F123-E124</f>
        <v>298169562</v>
      </c>
    </row>
    <row r="125" customFormat="false" ht="35.05" hidden="false" customHeight="false" outlineLevel="0" collapsed="false">
      <c r="A125" s="262" t="n">
        <v>43234</v>
      </c>
      <c r="B125" s="240" t="s">
        <v>596</v>
      </c>
      <c r="C125" s="249" t="s">
        <v>597</v>
      </c>
      <c r="D125" s="266"/>
      <c r="E125" s="269" t="n">
        <v>120000</v>
      </c>
      <c r="F125" s="128" t="n">
        <f aca="false">F124-E125</f>
        <v>298049562</v>
      </c>
    </row>
    <row r="126" customFormat="false" ht="15" hidden="false" customHeight="false" outlineLevel="0" collapsed="false">
      <c r="A126" s="262" t="n">
        <v>43234</v>
      </c>
      <c r="B126" s="246" t="s">
        <v>598</v>
      </c>
      <c r="C126" s="241" t="s">
        <v>440</v>
      </c>
      <c r="D126" s="266"/>
      <c r="E126" s="269" t="n">
        <v>685768</v>
      </c>
      <c r="F126" s="128" t="n">
        <f aca="false">F125-E126</f>
        <v>297363794</v>
      </c>
    </row>
    <row r="127" customFormat="false" ht="35.05" hidden="false" customHeight="false" outlineLevel="0" collapsed="false">
      <c r="A127" s="262" t="n">
        <v>43234</v>
      </c>
      <c r="B127" s="240" t="s">
        <v>599</v>
      </c>
      <c r="C127" s="241" t="s">
        <v>440</v>
      </c>
      <c r="D127" s="266"/>
      <c r="E127" s="269" t="n">
        <v>784000</v>
      </c>
      <c r="F127" s="128" t="n">
        <f aca="false">F126-E127</f>
        <v>296579794</v>
      </c>
    </row>
    <row r="128" customFormat="false" ht="46.25" hidden="false" customHeight="false" outlineLevel="0" collapsed="false">
      <c r="A128" s="262" t="n">
        <v>43236</v>
      </c>
      <c r="B128" s="240" t="s">
        <v>600</v>
      </c>
      <c r="C128" s="241" t="s">
        <v>440</v>
      </c>
      <c r="D128" s="266"/>
      <c r="E128" s="269" t="n">
        <v>1175000</v>
      </c>
      <c r="F128" s="128" t="n">
        <f aca="false">F127-E128</f>
        <v>295404794</v>
      </c>
    </row>
    <row r="129" customFormat="false" ht="46.25" hidden="false" customHeight="false" outlineLevel="0" collapsed="false">
      <c r="A129" s="262" t="n">
        <v>43236</v>
      </c>
      <c r="B129" s="240" t="s">
        <v>601</v>
      </c>
      <c r="C129" s="241" t="s">
        <v>440</v>
      </c>
      <c r="D129" s="266"/>
      <c r="E129" s="269" t="n">
        <v>1400000</v>
      </c>
      <c r="F129" s="128" t="n">
        <f aca="false">F128-E129</f>
        <v>294004794</v>
      </c>
    </row>
    <row r="130" customFormat="false" ht="35.05" hidden="false" customHeight="false" outlineLevel="0" collapsed="false">
      <c r="A130" s="262" t="n">
        <v>43236</v>
      </c>
      <c r="B130" s="247" t="s">
        <v>602</v>
      </c>
      <c r="C130" s="249" t="s">
        <v>603</v>
      </c>
      <c r="D130" s="266"/>
      <c r="E130" s="269" t="n">
        <v>4415000</v>
      </c>
      <c r="F130" s="128" t="n">
        <f aca="false">F129-E130</f>
        <v>289589794</v>
      </c>
    </row>
    <row r="131" customFormat="false" ht="23.85" hidden="false" customHeight="false" outlineLevel="0" collapsed="false">
      <c r="A131" s="262" t="n">
        <v>43236</v>
      </c>
      <c r="B131" s="247" t="s">
        <v>604</v>
      </c>
      <c r="C131" s="249" t="s">
        <v>605</v>
      </c>
      <c r="D131" s="266"/>
      <c r="E131" s="269" t="n">
        <v>7680000</v>
      </c>
      <c r="F131" s="128" t="n">
        <f aca="false">F130-E131</f>
        <v>281909794</v>
      </c>
    </row>
    <row r="132" customFormat="false" ht="35.05" hidden="false" customHeight="false" outlineLevel="0" collapsed="false">
      <c r="A132" s="262" t="n">
        <v>43236</v>
      </c>
      <c r="B132" s="240" t="s">
        <v>606</v>
      </c>
      <c r="C132" s="241" t="s">
        <v>440</v>
      </c>
      <c r="D132" s="266"/>
      <c r="E132" s="269" t="n">
        <v>700000</v>
      </c>
      <c r="F132" s="128" t="n">
        <f aca="false">F131-E132</f>
        <v>281209794</v>
      </c>
    </row>
    <row r="133" customFormat="false" ht="57.45" hidden="false" customHeight="false" outlineLevel="0" collapsed="false">
      <c r="A133" s="262" t="n">
        <v>43242</v>
      </c>
      <c r="B133" s="240" t="s">
        <v>569</v>
      </c>
      <c r="C133" s="241" t="s">
        <v>440</v>
      </c>
      <c r="D133" s="255"/>
      <c r="E133" s="261" t="n">
        <v>456000</v>
      </c>
      <c r="F133" s="128" t="n">
        <f aca="false">F132-E133</f>
        <v>280753794</v>
      </c>
    </row>
    <row r="134" customFormat="false" ht="15" hidden="false" customHeight="false" outlineLevel="0" collapsed="false">
      <c r="A134" s="262" t="n">
        <v>43242</v>
      </c>
      <c r="B134" s="246" t="s">
        <v>592</v>
      </c>
      <c r="C134" s="249" t="s">
        <v>607</v>
      </c>
      <c r="D134" s="255"/>
      <c r="E134" s="261" t="n">
        <v>150000</v>
      </c>
      <c r="F134" s="128" t="n">
        <f aca="false">F133-E134</f>
        <v>280603794</v>
      </c>
    </row>
    <row r="135" customFormat="false" ht="46.25" hidden="false" customHeight="false" outlineLevel="0" collapsed="false">
      <c r="A135" s="262" t="n">
        <v>43244</v>
      </c>
      <c r="B135" s="247" t="s">
        <v>608</v>
      </c>
      <c r="C135" s="249" t="s">
        <v>609</v>
      </c>
      <c r="D135" s="255"/>
      <c r="E135" s="261" t="n">
        <v>119950</v>
      </c>
      <c r="F135" s="128" t="n">
        <f aca="false">F134-E135</f>
        <v>280483844</v>
      </c>
    </row>
    <row r="136" customFormat="false" ht="46.25" hidden="false" customHeight="false" outlineLevel="0" collapsed="false">
      <c r="A136" s="262" t="n">
        <v>43244</v>
      </c>
      <c r="B136" s="247" t="s">
        <v>610</v>
      </c>
      <c r="C136" s="249" t="s">
        <v>611</v>
      </c>
      <c r="D136" s="255"/>
      <c r="E136" s="261" t="n">
        <v>64875</v>
      </c>
      <c r="F136" s="128" t="n">
        <f aca="false">F135-E136</f>
        <v>280418969</v>
      </c>
    </row>
    <row r="137" customFormat="false" ht="15" hidden="false" customHeight="false" outlineLevel="0" collapsed="false">
      <c r="A137" s="262" t="n">
        <v>43251</v>
      </c>
      <c r="B137" s="250" t="s">
        <v>467</v>
      </c>
      <c r="C137" s="251" t="s">
        <v>468</v>
      </c>
      <c r="D137" s="255" t="n">
        <v>60000</v>
      </c>
      <c r="E137" s="261"/>
      <c r="F137" s="128" t="n">
        <f aca="false">F136+D137</f>
        <v>280478969</v>
      </c>
    </row>
    <row r="138" customFormat="false" ht="15" hidden="false" customHeight="false" outlineLevel="0" collapsed="false">
      <c r="A138" s="262" t="n">
        <v>43251</v>
      </c>
      <c r="B138" s="250" t="s">
        <v>612</v>
      </c>
      <c r="C138" s="251" t="s">
        <v>468</v>
      </c>
      <c r="D138" s="255" t="n">
        <v>8322000</v>
      </c>
      <c r="E138" s="261"/>
      <c r="F138" s="128" t="n">
        <f aca="false">F137+D138</f>
        <v>288800969</v>
      </c>
    </row>
    <row r="139" customFormat="false" ht="23.85" hidden="false" customHeight="false" outlineLevel="0" collapsed="false">
      <c r="A139" s="262" t="n">
        <v>43254</v>
      </c>
      <c r="B139" s="244" t="s">
        <v>613</v>
      </c>
      <c r="C139" s="241" t="s">
        <v>440</v>
      </c>
      <c r="D139" s="255"/>
      <c r="E139" s="261" t="n">
        <v>405000</v>
      </c>
      <c r="F139" s="128" t="n">
        <f aca="false">F138-E139</f>
        <v>288395969</v>
      </c>
    </row>
    <row r="140" customFormat="false" ht="35.05" hidden="false" customHeight="false" outlineLevel="0" collapsed="false">
      <c r="A140" s="262" t="n">
        <v>43256</v>
      </c>
      <c r="B140" s="247" t="s">
        <v>589</v>
      </c>
      <c r="C140" s="241" t="s">
        <v>440</v>
      </c>
      <c r="D140" s="255"/>
      <c r="E140" s="261" t="n">
        <v>63000</v>
      </c>
      <c r="F140" s="128" t="n">
        <f aca="false">F139-E140</f>
        <v>288332969</v>
      </c>
    </row>
    <row r="141" customFormat="false" ht="46.25" hidden="false" customHeight="false" outlineLevel="0" collapsed="false">
      <c r="A141" s="262" t="n">
        <v>43256</v>
      </c>
      <c r="B141" s="240" t="s">
        <v>614</v>
      </c>
      <c r="C141" s="241" t="s">
        <v>440</v>
      </c>
      <c r="D141" s="255"/>
      <c r="E141" s="261" t="n">
        <v>400000</v>
      </c>
      <c r="F141" s="128" t="n">
        <f aca="false">F140-E141</f>
        <v>287932969</v>
      </c>
    </row>
    <row r="142" customFormat="false" ht="35.05" hidden="false" customHeight="false" outlineLevel="0" collapsed="false">
      <c r="A142" s="262" t="n">
        <v>43256</v>
      </c>
      <c r="B142" s="259" t="s">
        <v>615</v>
      </c>
      <c r="C142" s="241" t="s">
        <v>440</v>
      </c>
      <c r="D142" s="255"/>
      <c r="E142" s="261" t="n">
        <v>1582500</v>
      </c>
      <c r="F142" s="128" t="n">
        <f aca="false">F141-E142</f>
        <v>286350469</v>
      </c>
    </row>
    <row r="143" customFormat="false" ht="46.25" hidden="false" customHeight="false" outlineLevel="0" collapsed="false">
      <c r="A143" s="262" t="n">
        <v>43256</v>
      </c>
      <c r="B143" s="240" t="s">
        <v>616</v>
      </c>
      <c r="C143" s="241" t="s">
        <v>440</v>
      </c>
      <c r="D143" s="255"/>
      <c r="E143" s="261" t="n">
        <v>2400000</v>
      </c>
      <c r="F143" s="128" t="n">
        <f aca="false">F142-E143</f>
        <v>283950469</v>
      </c>
    </row>
    <row r="144" customFormat="false" ht="35.05" hidden="false" customHeight="false" outlineLevel="0" collapsed="false">
      <c r="A144" s="262" t="n">
        <v>43256</v>
      </c>
      <c r="B144" s="240" t="s">
        <v>617</v>
      </c>
      <c r="C144" s="249" t="s">
        <v>618</v>
      </c>
      <c r="D144" s="255"/>
      <c r="E144" s="261" t="n">
        <v>4000000</v>
      </c>
      <c r="F144" s="128" t="n">
        <f aca="false">F143-E144</f>
        <v>279950469</v>
      </c>
    </row>
    <row r="145" customFormat="false" ht="46.25" hidden="false" customHeight="false" outlineLevel="0" collapsed="false">
      <c r="A145" s="262" t="n">
        <v>43256</v>
      </c>
      <c r="B145" s="240" t="s">
        <v>619</v>
      </c>
      <c r="C145" s="249" t="s">
        <v>620</v>
      </c>
      <c r="D145" s="255"/>
      <c r="E145" s="261" t="n">
        <v>200000</v>
      </c>
      <c r="F145" s="128" t="n">
        <f aca="false">F144-E145</f>
        <v>279750469</v>
      </c>
    </row>
    <row r="146" customFormat="false" ht="35.05" hidden="false" customHeight="false" outlineLevel="0" collapsed="false">
      <c r="A146" s="262" t="n">
        <v>43264</v>
      </c>
      <c r="B146" s="240" t="s">
        <v>621</v>
      </c>
      <c r="C146" s="241" t="s">
        <v>440</v>
      </c>
      <c r="D146" s="255"/>
      <c r="E146" s="261" t="n">
        <v>280000</v>
      </c>
      <c r="F146" s="128" t="n">
        <f aca="false">F145-E146</f>
        <v>279470469</v>
      </c>
    </row>
    <row r="147" customFormat="false" ht="15" hidden="false" customHeight="false" outlineLevel="0" collapsed="false">
      <c r="A147" s="262" t="n">
        <v>43265</v>
      </c>
      <c r="B147" s="253" t="s">
        <v>622</v>
      </c>
      <c r="C147" s="249" t="s">
        <v>623</v>
      </c>
      <c r="D147" s="266"/>
      <c r="E147" s="269" t="n">
        <v>79103</v>
      </c>
      <c r="F147" s="128" t="n">
        <f aca="false">F146-E147</f>
        <v>279391366</v>
      </c>
    </row>
    <row r="148" customFormat="false" ht="15" hidden="false" customHeight="false" outlineLevel="0" collapsed="false">
      <c r="A148" s="262" t="n">
        <v>43265</v>
      </c>
      <c r="B148" s="253" t="s">
        <v>473</v>
      </c>
      <c r="C148" s="249" t="s">
        <v>474</v>
      </c>
      <c r="D148" s="266"/>
      <c r="E148" s="269" t="n">
        <v>5500</v>
      </c>
      <c r="F148" s="128" t="n">
        <f aca="false">F147-E148</f>
        <v>279385866</v>
      </c>
    </row>
    <row r="149" customFormat="false" ht="35.05" hidden="false" customHeight="false" outlineLevel="0" collapsed="false">
      <c r="A149" s="262" t="n">
        <v>43270</v>
      </c>
      <c r="B149" s="240" t="s">
        <v>624</v>
      </c>
      <c r="C149" s="241" t="s">
        <v>440</v>
      </c>
      <c r="D149" s="255"/>
      <c r="E149" s="261" t="n">
        <v>1400000</v>
      </c>
      <c r="F149" s="128" t="n">
        <f aca="false">F148-E149</f>
        <v>277985866</v>
      </c>
    </row>
    <row r="150" customFormat="false" ht="15" hidden="false" customHeight="false" outlineLevel="0" collapsed="false">
      <c r="A150" s="262" t="n">
        <v>43269</v>
      </c>
      <c r="B150" s="246" t="s">
        <v>625</v>
      </c>
      <c r="C150" s="241" t="s">
        <v>440</v>
      </c>
      <c r="D150" s="266"/>
      <c r="E150" s="269" t="n">
        <v>685768</v>
      </c>
      <c r="F150" s="128" t="n">
        <f aca="false">F149-E150</f>
        <v>277300098</v>
      </c>
    </row>
    <row r="151" customFormat="false" ht="35.05" hidden="false" customHeight="false" outlineLevel="0" collapsed="false">
      <c r="A151" s="262" t="n">
        <v>43270</v>
      </c>
      <c r="B151" s="247" t="s">
        <v>626</v>
      </c>
      <c r="C151" s="249" t="s">
        <v>627</v>
      </c>
      <c r="D151" s="255"/>
      <c r="E151" s="261" t="n">
        <v>4034400</v>
      </c>
      <c r="F151" s="128" t="n">
        <f aca="false">F150-E151</f>
        <v>273265698</v>
      </c>
    </row>
    <row r="152" customFormat="false" ht="46.25" hidden="false" customHeight="false" outlineLevel="0" collapsed="false">
      <c r="A152" s="262" t="n">
        <v>43270</v>
      </c>
      <c r="B152" s="240" t="s">
        <v>628</v>
      </c>
      <c r="C152" s="249" t="s">
        <v>629</v>
      </c>
      <c r="D152" s="242"/>
      <c r="E152" s="261" t="n">
        <v>279000</v>
      </c>
      <c r="F152" s="128" t="n">
        <f aca="false">F151-E152</f>
        <v>272986698</v>
      </c>
    </row>
    <row r="153" customFormat="false" ht="23.85" hidden="false" customHeight="false" outlineLevel="0" collapsed="false">
      <c r="A153" s="262" t="n">
        <v>43271</v>
      </c>
      <c r="B153" s="247" t="s">
        <v>630</v>
      </c>
      <c r="C153" s="249" t="s">
        <v>631</v>
      </c>
      <c r="D153" s="255"/>
      <c r="E153" s="261" t="n">
        <v>40000</v>
      </c>
      <c r="F153" s="128" t="n">
        <f aca="false">F152-E153</f>
        <v>272946698</v>
      </c>
    </row>
    <row r="154" customFormat="false" ht="35.05" hidden="false" customHeight="false" outlineLevel="0" collapsed="false">
      <c r="A154" s="262" t="n">
        <v>43271</v>
      </c>
      <c r="B154" s="247" t="s">
        <v>589</v>
      </c>
      <c r="C154" s="241" t="s">
        <v>440</v>
      </c>
      <c r="D154" s="255"/>
      <c r="E154" s="261" t="n">
        <v>18000</v>
      </c>
      <c r="F154" s="128" t="n">
        <f aca="false">F153-E154</f>
        <v>272928698</v>
      </c>
    </row>
    <row r="155" customFormat="false" ht="46.25" hidden="false" customHeight="false" outlineLevel="0" collapsed="false">
      <c r="A155" s="262" t="n">
        <v>43273</v>
      </c>
      <c r="B155" s="240" t="s">
        <v>632</v>
      </c>
      <c r="C155" s="249" t="s">
        <v>633</v>
      </c>
      <c r="D155" s="255"/>
      <c r="E155" s="261" t="n">
        <v>2876475</v>
      </c>
      <c r="F155" s="128" t="n">
        <f aca="false">F154-E155</f>
        <v>270052223</v>
      </c>
    </row>
    <row r="156" customFormat="false" ht="15" hidden="false" customHeight="false" outlineLevel="0" collapsed="false">
      <c r="A156" s="262" t="n">
        <v>43281</v>
      </c>
      <c r="B156" s="250" t="s">
        <v>467</v>
      </c>
      <c r="C156" s="251" t="s">
        <v>468</v>
      </c>
      <c r="D156" s="255" t="n">
        <v>420000</v>
      </c>
      <c r="E156" s="261"/>
      <c r="F156" s="128" t="n">
        <f aca="false">F155+D156</f>
        <v>270472223</v>
      </c>
    </row>
    <row r="157" customFormat="false" ht="15" hidden="false" customHeight="false" outlineLevel="0" collapsed="false">
      <c r="A157" s="262" t="n">
        <v>43281</v>
      </c>
      <c r="B157" s="250" t="s">
        <v>634</v>
      </c>
      <c r="C157" s="251" t="s">
        <v>468</v>
      </c>
      <c r="D157" s="255" t="n">
        <v>15029950</v>
      </c>
      <c r="E157" s="261"/>
      <c r="F157" s="128" t="n">
        <f aca="false">F156+D157</f>
        <v>285502173</v>
      </c>
    </row>
    <row r="158" customFormat="false" ht="15" hidden="false" customHeight="false" outlineLevel="0" collapsed="false">
      <c r="A158" s="262" t="n">
        <v>39632</v>
      </c>
      <c r="B158" s="246" t="s">
        <v>547</v>
      </c>
      <c r="C158" s="268" t="s">
        <v>635</v>
      </c>
      <c r="D158" s="255"/>
      <c r="E158" s="261" t="n">
        <v>114154</v>
      </c>
      <c r="F158" s="128" t="n">
        <f aca="false">F157-E158</f>
        <v>285388019</v>
      </c>
    </row>
    <row r="159" customFormat="false" ht="15" hidden="false" customHeight="false" outlineLevel="0" collapsed="false">
      <c r="A159" s="262" t="n">
        <v>43284</v>
      </c>
      <c r="B159" s="246" t="s">
        <v>547</v>
      </c>
      <c r="C159" s="268" t="s">
        <v>636</v>
      </c>
      <c r="D159" s="255"/>
      <c r="E159" s="261" t="n">
        <v>300609</v>
      </c>
      <c r="F159" s="128" t="n">
        <f aca="false">F158-E159</f>
        <v>285087410</v>
      </c>
    </row>
    <row r="160" customFormat="false" ht="23.85" hidden="false" customHeight="false" outlineLevel="0" collapsed="false">
      <c r="A160" s="262" t="n">
        <v>43284</v>
      </c>
      <c r="B160" s="244" t="s">
        <v>637</v>
      </c>
      <c r="C160" s="241" t="s">
        <v>440</v>
      </c>
      <c r="D160" s="255"/>
      <c r="E160" s="261" t="n">
        <v>405000</v>
      </c>
      <c r="F160" s="128" t="n">
        <f aca="false">F159-E160</f>
        <v>284682410</v>
      </c>
    </row>
    <row r="161" customFormat="false" ht="46.25" hidden="false" customHeight="false" outlineLevel="0" collapsed="false">
      <c r="A161" s="262" t="n">
        <v>43284</v>
      </c>
      <c r="B161" s="240" t="s">
        <v>638</v>
      </c>
      <c r="C161" s="268" t="s">
        <v>639</v>
      </c>
      <c r="D161" s="255"/>
      <c r="E161" s="261" t="n">
        <v>100000</v>
      </c>
      <c r="F161" s="128" t="n">
        <f aca="false">F160-E161</f>
        <v>284582410</v>
      </c>
    </row>
    <row r="162" customFormat="false" ht="23.85" hidden="false" customHeight="false" outlineLevel="0" collapsed="false">
      <c r="A162" s="262" t="n">
        <v>43286</v>
      </c>
      <c r="B162" s="247" t="s">
        <v>640</v>
      </c>
      <c r="C162" s="268" t="s">
        <v>641</v>
      </c>
      <c r="D162" s="260"/>
      <c r="E162" s="269" t="n">
        <v>840000</v>
      </c>
      <c r="F162" s="128" t="n">
        <f aca="false">F161-E162</f>
        <v>283742410</v>
      </c>
    </row>
    <row r="163" customFormat="false" ht="35.05" hidden="false" customHeight="false" outlineLevel="0" collapsed="false">
      <c r="A163" s="262" t="n">
        <v>43286</v>
      </c>
      <c r="B163" s="259" t="s">
        <v>642</v>
      </c>
      <c r="C163" s="241" t="s">
        <v>440</v>
      </c>
      <c r="D163" s="260"/>
      <c r="E163" s="269" t="n">
        <v>1854000</v>
      </c>
      <c r="F163" s="128" t="n">
        <f aca="false">F162-E163</f>
        <v>281888410</v>
      </c>
    </row>
    <row r="164" customFormat="false" ht="15" hidden="false" customHeight="false" outlineLevel="0" collapsed="false">
      <c r="A164" s="262" t="n">
        <v>43291</v>
      </c>
      <c r="B164" s="253" t="s">
        <v>643</v>
      </c>
      <c r="C164" s="249" t="s">
        <v>644</v>
      </c>
      <c r="D164" s="266"/>
      <c r="E164" s="269" t="n">
        <v>79103</v>
      </c>
      <c r="F164" s="128" t="n">
        <f aca="false">F163-E164</f>
        <v>281809307</v>
      </c>
    </row>
    <row r="165" customFormat="false" ht="15" hidden="false" customHeight="false" outlineLevel="0" collapsed="false">
      <c r="A165" s="262" t="s">
        <v>645</v>
      </c>
      <c r="B165" s="253" t="s">
        <v>473</v>
      </c>
      <c r="C165" s="249" t="s">
        <v>474</v>
      </c>
      <c r="D165" s="266"/>
      <c r="E165" s="269" t="n">
        <v>5500</v>
      </c>
      <c r="F165" s="128" t="n">
        <f aca="false">F164-E165</f>
        <v>281803807</v>
      </c>
    </row>
    <row r="166" customFormat="false" ht="15" hidden="false" customHeight="false" outlineLevel="0" collapsed="false">
      <c r="A166" s="262" t="n">
        <v>43291</v>
      </c>
      <c r="B166" s="253" t="s">
        <v>646</v>
      </c>
      <c r="C166" s="249" t="s">
        <v>647</v>
      </c>
      <c r="D166" s="266"/>
      <c r="E166" s="269" t="n">
        <v>935820</v>
      </c>
      <c r="F166" s="128" t="n">
        <f aca="false">F165-E166</f>
        <v>280867987</v>
      </c>
    </row>
    <row r="167" customFormat="false" ht="15" hidden="false" customHeight="false" outlineLevel="0" collapsed="false">
      <c r="A167" s="262" t="n">
        <v>43291</v>
      </c>
      <c r="B167" s="253" t="s">
        <v>473</v>
      </c>
      <c r="C167" s="241" t="s">
        <v>474</v>
      </c>
      <c r="D167" s="266"/>
      <c r="E167" s="269" t="n">
        <v>5500</v>
      </c>
      <c r="F167" s="128" t="n">
        <f aca="false">F166-E167</f>
        <v>280862487</v>
      </c>
    </row>
    <row r="168" customFormat="false" ht="15" hidden="false" customHeight="false" outlineLevel="0" collapsed="false">
      <c r="A168" s="262" t="n">
        <v>43292</v>
      </c>
      <c r="B168" s="246" t="s">
        <v>648</v>
      </c>
      <c r="C168" s="241" t="s">
        <v>440</v>
      </c>
      <c r="D168" s="266"/>
      <c r="E168" s="269" t="n">
        <v>685768</v>
      </c>
      <c r="F168" s="128" t="n">
        <f aca="false">F167-E168</f>
        <v>280176719</v>
      </c>
    </row>
    <row r="169" customFormat="false" ht="57.45" hidden="false" customHeight="false" outlineLevel="0" collapsed="false">
      <c r="A169" s="262" t="n">
        <v>43292</v>
      </c>
      <c r="B169" s="240" t="s">
        <v>569</v>
      </c>
      <c r="C169" s="241" t="s">
        <v>440</v>
      </c>
      <c r="D169" s="255"/>
      <c r="E169" s="261" t="n">
        <v>1288000</v>
      </c>
      <c r="F169" s="128" t="n">
        <f aca="false">F168-E169</f>
        <v>278888719</v>
      </c>
    </row>
    <row r="170" customFormat="false" ht="35.05" hidden="false" customHeight="false" outlineLevel="0" collapsed="false">
      <c r="A170" s="262" t="n">
        <v>43292</v>
      </c>
      <c r="B170" s="240" t="s">
        <v>649</v>
      </c>
      <c r="C170" s="241" t="s">
        <v>440</v>
      </c>
      <c r="D170" s="255"/>
      <c r="E170" s="261" t="n">
        <v>1885000</v>
      </c>
      <c r="F170" s="128" t="n">
        <f aca="false">F169-E170</f>
        <v>277003719</v>
      </c>
    </row>
    <row r="171" customFormat="false" ht="35.05" hidden="false" customHeight="false" outlineLevel="0" collapsed="false">
      <c r="A171" s="262" t="n">
        <v>43292</v>
      </c>
      <c r="B171" s="240" t="s">
        <v>650</v>
      </c>
      <c r="C171" s="241" t="s">
        <v>440</v>
      </c>
      <c r="D171" s="255"/>
      <c r="E171" s="261" t="n">
        <v>561000</v>
      </c>
      <c r="F171" s="128" t="n">
        <f aca="false">F170-E171</f>
        <v>276442719</v>
      </c>
    </row>
    <row r="172" customFormat="false" ht="15" hidden="false" customHeight="false" outlineLevel="0" collapsed="false">
      <c r="A172" s="262" t="n">
        <v>43292</v>
      </c>
      <c r="B172" s="246" t="s">
        <v>651</v>
      </c>
      <c r="C172" s="241" t="s">
        <v>440</v>
      </c>
      <c r="D172" s="255"/>
      <c r="E172" s="261" t="n">
        <v>330000</v>
      </c>
      <c r="F172" s="128" t="n">
        <f aca="false">F171-E172</f>
        <v>276112719</v>
      </c>
    </row>
    <row r="173" customFormat="false" ht="35.05" hidden="false" customHeight="false" outlineLevel="0" collapsed="false">
      <c r="A173" s="262" t="n">
        <v>43293</v>
      </c>
      <c r="B173" s="240" t="s">
        <v>652</v>
      </c>
      <c r="C173" s="268" t="s">
        <v>653</v>
      </c>
      <c r="D173" s="255"/>
      <c r="E173" s="261" t="n">
        <v>1959500</v>
      </c>
      <c r="F173" s="128" t="n">
        <f aca="false">F172-E173</f>
        <v>274153219</v>
      </c>
    </row>
    <row r="174" customFormat="false" ht="46.25" hidden="false" customHeight="false" outlineLevel="0" collapsed="false">
      <c r="A174" s="262" t="n">
        <v>43294</v>
      </c>
      <c r="B174" s="240" t="s">
        <v>654</v>
      </c>
      <c r="C174" s="241" t="s">
        <v>440</v>
      </c>
      <c r="D174" s="255"/>
      <c r="E174" s="261" t="n">
        <v>1850000</v>
      </c>
      <c r="F174" s="128" t="n">
        <f aca="false">F173-E174</f>
        <v>272303219</v>
      </c>
    </row>
    <row r="175" customFormat="false" ht="46.25" hidden="false" customHeight="false" outlineLevel="0" collapsed="false">
      <c r="A175" s="262" t="n">
        <v>43299</v>
      </c>
      <c r="B175" s="247" t="s">
        <v>655</v>
      </c>
      <c r="C175" s="249" t="s">
        <v>656</v>
      </c>
      <c r="D175" s="255"/>
      <c r="E175" s="261" t="n">
        <v>10383030</v>
      </c>
      <c r="F175" s="128" t="n">
        <f aca="false">F174-E175</f>
        <v>261920189</v>
      </c>
    </row>
    <row r="176" customFormat="false" ht="15" hidden="false" customHeight="false" outlineLevel="0" collapsed="false">
      <c r="A176" s="262" t="n">
        <v>43311</v>
      </c>
      <c r="B176" s="246" t="s">
        <v>657</v>
      </c>
      <c r="C176" s="249" t="s">
        <v>658</v>
      </c>
      <c r="D176" s="255"/>
      <c r="E176" s="261" t="n">
        <v>167120</v>
      </c>
      <c r="F176" s="128" t="n">
        <f aca="false">F175-E176</f>
        <v>261753069</v>
      </c>
    </row>
    <row r="177" customFormat="false" ht="35.05" hidden="false" customHeight="false" outlineLevel="0" collapsed="false">
      <c r="A177" s="262" t="n">
        <v>43311</v>
      </c>
      <c r="B177" s="247" t="s">
        <v>659</v>
      </c>
      <c r="C177" s="249" t="s">
        <v>660</v>
      </c>
      <c r="D177" s="255"/>
      <c r="E177" s="261" t="n">
        <v>1854200</v>
      </c>
      <c r="F177" s="128" t="n">
        <f aca="false">F176-E177</f>
        <v>259898869</v>
      </c>
    </row>
    <row r="178" customFormat="false" ht="23.85" hidden="false" customHeight="false" outlineLevel="0" collapsed="false">
      <c r="A178" s="262" t="n">
        <v>43312</v>
      </c>
      <c r="B178" s="247" t="s">
        <v>661</v>
      </c>
      <c r="C178" s="249" t="s">
        <v>662</v>
      </c>
      <c r="D178" s="255"/>
      <c r="E178" s="261" t="n">
        <v>153000</v>
      </c>
      <c r="F178" s="128" t="n">
        <f aca="false">F177-E178</f>
        <v>259745869</v>
      </c>
    </row>
    <row r="179" customFormat="false" ht="35.05" hidden="false" customHeight="false" outlineLevel="0" collapsed="false">
      <c r="A179" s="262" t="n">
        <v>43312</v>
      </c>
      <c r="B179" s="247" t="s">
        <v>663</v>
      </c>
      <c r="C179" s="249" t="s">
        <v>664</v>
      </c>
      <c r="D179" s="255"/>
      <c r="E179" s="261" t="n">
        <v>600000</v>
      </c>
      <c r="F179" s="128" t="n">
        <f aca="false">F178-E179</f>
        <v>259145869</v>
      </c>
    </row>
    <row r="180" customFormat="false" ht="35.05" hidden="false" customHeight="false" outlineLevel="0" collapsed="false">
      <c r="A180" s="262" t="n">
        <v>43312</v>
      </c>
      <c r="B180" s="259" t="s">
        <v>665</v>
      </c>
      <c r="C180" s="241" t="s">
        <v>440</v>
      </c>
      <c r="D180" s="255"/>
      <c r="E180" s="261" t="n">
        <v>1882500</v>
      </c>
      <c r="F180" s="128" t="n">
        <f aca="false">F179-E180</f>
        <v>257263369</v>
      </c>
    </row>
    <row r="181" customFormat="false" ht="15" hidden="false" customHeight="false" outlineLevel="0" collapsed="false">
      <c r="A181" s="262" t="n">
        <v>43312</v>
      </c>
      <c r="B181" s="250" t="s">
        <v>467</v>
      </c>
      <c r="C181" s="251" t="s">
        <v>468</v>
      </c>
      <c r="D181" s="255" t="n">
        <v>220000</v>
      </c>
      <c r="E181" s="261"/>
      <c r="F181" s="128" t="n">
        <f aca="false">F180+D181</f>
        <v>257483369</v>
      </c>
    </row>
    <row r="182" customFormat="false" ht="15" hidden="false" customHeight="false" outlineLevel="0" collapsed="false">
      <c r="A182" s="262" t="n">
        <v>43312</v>
      </c>
      <c r="B182" s="250" t="s">
        <v>666</v>
      </c>
      <c r="C182" s="251" t="s">
        <v>468</v>
      </c>
      <c r="D182" s="255" t="n">
        <v>14237000</v>
      </c>
      <c r="E182" s="261"/>
      <c r="F182" s="128" t="n">
        <f aca="false">F181+D182</f>
        <v>271720369</v>
      </c>
    </row>
    <row r="183" customFormat="false" ht="23.85" hidden="false" customHeight="false" outlineLevel="0" collapsed="false">
      <c r="A183" s="262" t="n">
        <v>43314</v>
      </c>
      <c r="B183" s="244" t="s">
        <v>667</v>
      </c>
      <c r="C183" s="241" t="s">
        <v>440</v>
      </c>
      <c r="D183" s="255"/>
      <c r="E183" s="261" t="n">
        <v>405000</v>
      </c>
      <c r="F183" s="128" t="n">
        <f aca="false">F182-E183</f>
        <v>271315369</v>
      </c>
    </row>
    <row r="184" customFormat="false" ht="35.05" hidden="false" customHeight="false" outlineLevel="0" collapsed="false">
      <c r="A184" s="262" t="n">
        <v>43315</v>
      </c>
      <c r="B184" s="247" t="s">
        <v>668</v>
      </c>
      <c r="C184" s="249" t="s">
        <v>669</v>
      </c>
      <c r="D184" s="255"/>
      <c r="E184" s="261" t="n">
        <v>2255000</v>
      </c>
      <c r="F184" s="128" t="n">
        <f aca="false">F183-E184</f>
        <v>269060369</v>
      </c>
    </row>
    <row r="185" customFormat="false" ht="57.45" hidden="false" customHeight="false" outlineLevel="0" collapsed="false">
      <c r="A185" s="262" t="n">
        <v>43315</v>
      </c>
      <c r="B185" s="247" t="s">
        <v>670</v>
      </c>
      <c r="C185" s="249" t="s">
        <v>671</v>
      </c>
      <c r="D185" s="255"/>
      <c r="E185" s="261" t="n">
        <v>2000000</v>
      </c>
      <c r="F185" s="128" t="n">
        <f aca="false">F184-E185</f>
        <v>267060369</v>
      </c>
    </row>
    <row r="186" customFormat="false" ht="15" hidden="false" customHeight="false" outlineLevel="0" collapsed="false">
      <c r="A186" s="262" t="n">
        <v>43319</v>
      </c>
      <c r="B186" s="253" t="s">
        <v>672</v>
      </c>
      <c r="C186" s="249" t="s">
        <v>673</v>
      </c>
      <c r="D186" s="266"/>
      <c r="E186" s="269" t="n">
        <v>79103</v>
      </c>
      <c r="F186" s="128" t="n">
        <f aca="false">F185-E186</f>
        <v>266981266</v>
      </c>
    </row>
    <row r="187" customFormat="false" ht="15" hidden="false" customHeight="false" outlineLevel="0" collapsed="false">
      <c r="A187" s="262" t="n">
        <v>43319</v>
      </c>
      <c r="B187" s="253" t="s">
        <v>473</v>
      </c>
      <c r="C187" s="249" t="s">
        <v>474</v>
      </c>
      <c r="D187" s="266"/>
      <c r="E187" s="269" t="n">
        <v>5500</v>
      </c>
      <c r="F187" s="128" t="n">
        <f aca="false">F186-E187</f>
        <v>266975766</v>
      </c>
    </row>
    <row r="188" customFormat="false" ht="46.25" hidden="false" customHeight="false" outlineLevel="0" collapsed="false">
      <c r="A188" s="262" t="n">
        <v>43322</v>
      </c>
      <c r="B188" s="240" t="s">
        <v>674</v>
      </c>
      <c r="C188" s="249" t="s">
        <v>675</v>
      </c>
      <c r="D188" s="255"/>
      <c r="E188" s="261" t="n">
        <v>200000</v>
      </c>
      <c r="F188" s="128" t="n">
        <f aca="false">F187-E188</f>
        <v>266775766</v>
      </c>
    </row>
    <row r="189" customFormat="false" ht="15" hidden="false" customHeight="false" outlineLevel="0" collapsed="false">
      <c r="A189" s="262" t="n">
        <v>42963</v>
      </c>
      <c r="B189" s="246" t="s">
        <v>676</v>
      </c>
      <c r="C189" s="241" t="s">
        <v>440</v>
      </c>
      <c r="D189" s="266"/>
      <c r="E189" s="269" t="n">
        <v>685768</v>
      </c>
      <c r="F189" s="128" t="n">
        <f aca="false">F188-E189</f>
        <v>266089998</v>
      </c>
    </row>
    <row r="190" customFormat="false" ht="15" hidden="false" customHeight="false" outlineLevel="0" collapsed="false">
      <c r="A190" s="262" t="n">
        <v>43343</v>
      </c>
      <c r="B190" s="250" t="s">
        <v>467</v>
      </c>
      <c r="C190" s="251" t="s">
        <v>468</v>
      </c>
      <c r="D190" s="266" t="n">
        <v>440000</v>
      </c>
      <c r="E190" s="269"/>
      <c r="F190" s="128" t="n">
        <f aca="false">F189+D190</f>
        <v>266529998</v>
      </c>
    </row>
    <row r="191" customFormat="false" ht="15" hidden="false" customHeight="false" outlineLevel="0" collapsed="false">
      <c r="A191" s="262" t="n">
        <v>43343</v>
      </c>
      <c r="B191" s="250" t="s">
        <v>677</v>
      </c>
      <c r="C191" s="251" t="s">
        <v>468</v>
      </c>
      <c r="D191" s="255" t="n">
        <v>8522000</v>
      </c>
      <c r="E191" s="261"/>
      <c r="F191" s="128" t="n">
        <f aca="false">F190+D191</f>
        <v>275051998</v>
      </c>
    </row>
    <row r="192" customFormat="false" ht="23.85" hidden="false" customHeight="false" outlineLevel="0" collapsed="false">
      <c r="A192" s="262" t="n">
        <v>43346</v>
      </c>
      <c r="B192" s="244" t="s">
        <v>678</v>
      </c>
      <c r="C192" s="241" t="s">
        <v>440</v>
      </c>
      <c r="D192" s="255"/>
      <c r="E192" s="261" t="n">
        <v>405000</v>
      </c>
      <c r="F192" s="128" t="n">
        <f aca="false">F191-E192</f>
        <v>274646998</v>
      </c>
    </row>
    <row r="193" customFormat="false" ht="15" hidden="false" customHeight="false" outlineLevel="0" collapsed="false">
      <c r="A193" s="262" t="n">
        <v>43353</v>
      </c>
      <c r="B193" s="253" t="s">
        <v>679</v>
      </c>
      <c r="C193" s="249" t="s">
        <v>673</v>
      </c>
      <c r="D193" s="266"/>
      <c r="E193" s="269" t="n">
        <v>79103</v>
      </c>
      <c r="F193" s="128" t="n">
        <f aca="false">F192-E193</f>
        <v>274567895</v>
      </c>
    </row>
    <row r="194" customFormat="false" ht="15" hidden="false" customHeight="false" outlineLevel="0" collapsed="false">
      <c r="A194" s="262" t="n">
        <v>43353</v>
      </c>
      <c r="B194" s="253" t="s">
        <v>473</v>
      </c>
      <c r="C194" s="249" t="s">
        <v>474</v>
      </c>
      <c r="D194" s="266"/>
      <c r="E194" s="269" t="n">
        <v>5500</v>
      </c>
      <c r="F194" s="128" t="n">
        <f aca="false">F193-E194</f>
        <v>274562395</v>
      </c>
    </row>
    <row r="195" customFormat="false" ht="35.05" hidden="false" customHeight="false" outlineLevel="0" collapsed="false">
      <c r="A195" s="262" t="n">
        <v>43355</v>
      </c>
      <c r="B195" s="247" t="s">
        <v>589</v>
      </c>
      <c r="C195" s="241" t="s">
        <v>440</v>
      </c>
      <c r="D195" s="255"/>
      <c r="E195" s="261" t="n">
        <v>21000</v>
      </c>
      <c r="F195" s="128" t="n">
        <f aca="false">F194-E195</f>
        <v>274541395</v>
      </c>
    </row>
    <row r="196" customFormat="false" ht="57.45" hidden="false" customHeight="false" outlineLevel="0" collapsed="false">
      <c r="A196" s="262" t="n">
        <v>43355</v>
      </c>
      <c r="B196" s="240" t="s">
        <v>680</v>
      </c>
      <c r="C196" s="241" t="s">
        <v>440</v>
      </c>
      <c r="D196" s="255"/>
      <c r="E196" s="261" t="n">
        <v>1115000</v>
      </c>
      <c r="F196" s="128" t="n">
        <f aca="false">F195-E196</f>
        <v>273426395</v>
      </c>
    </row>
    <row r="197" customFormat="false" ht="68.65" hidden="false" customHeight="false" outlineLevel="0" collapsed="false">
      <c r="A197" s="262" t="n">
        <v>43355</v>
      </c>
      <c r="B197" s="240" t="s">
        <v>681</v>
      </c>
      <c r="C197" s="241" t="s">
        <v>440</v>
      </c>
      <c r="D197" s="255"/>
      <c r="E197" s="261" t="n">
        <v>945000</v>
      </c>
      <c r="F197" s="128" t="n">
        <f aca="false">F196-E197</f>
        <v>272481395</v>
      </c>
    </row>
    <row r="198" customFormat="false" ht="68.65" hidden="false" customHeight="false" outlineLevel="0" collapsed="false">
      <c r="A198" s="262" t="n">
        <v>43355</v>
      </c>
      <c r="B198" s="240" t="s">
        <v>682</v>
      </c>
      <c r="C198" s="241" t="s">
        <v>440</v>
      </c>
      <c r="D198" s="255"/>
      <c r="E198" s="261" t="n">
        <v>865000</v>
      </c>
      <c r="F198" s="128" t="n">
        <f aca="false">F197-E198</f>
        <v>271616395</v>
      </c>
    </row>
    <row r="199" customFormat="false" ht="35.05" hidden="false" customHeight="false" outlineLevel="0" collapsed="false">
      <c r="A199" s="262" t="n">
        <v>43355</v>
      </c>
      <c r="B199" s="240" t="s">
        <v>683</v>
      </c>
      <c r="C199" s="241" t="s">
        <v>440</v>
      </c>
      <c r="D199" s="255"/>
      <c r="E199" s="261" t="n">
        <v>457000</v>
      </c>
      <c r="F199" s="128" t="n">
        <f aca="false">F198-E199</f>
        <v>271159395</v>
      </c>
    </row>
    <row r="200" customFormat="false" ht="68.65" hidden="false" customHeight="false" outlineLevel="0" collapsed="false">
      <c r="A200" s="262" t="n">
        <v>43355</v>
      </c>
      <c r="B200" s="240" t="s">
        <v>684</v>
      </c>
      <c r="C200" s="241" t="s">
        <v>440</v>
      </c>
      <c r="D200" s="255"/>
      <c r="E200" s="261" t="n">
        <v>432000</v>
      </c>
      <c r="F200" s="128" t="n">
        <f aca="false">F199-E200</f>
        <v>270727395</v>
      </c>
    </row>
    <row r="201" customFormat="false" ht="15" hidden="false" customHeight="false" outlineLevel="0" collapsed="false">
      <c r="A201" s="262" t="n">
        <v>43356</v>
      </c>
      <c r="B201" s="246" t="s">
        <v>547</v>
      </c>
      <c r="C201" s="268" t="s">
        <v>685</v>
      </c>
      <c r="D201" s="255"/>
      <c r="E201" s="261" t="n">
        <v>114154</v>
      </c>
      <c r="F201" s="128" t="n">
        <f aca="false">F200-E201</f>
        <v>270613241</v>
      </c>
    </row>
    <row r="202" customFormat="false" ht="35.05" hidden="false" customHeight="false" outlineLevel="0" collapsed="false">
      <c r="A202" s="262" t="n">
        <v>43356</v>
      </c>
      <c r="B202" s="240" t="s">
        <v>686</v>
      </c>
      <c r="C202" s="268" t="s">
        <v>687</v>
      </c>
      <c r="D202" s="255"/>
      <c r="E202" s="261" t="n">
        <v>93000</v>
      </c>
      <c r="F202" s="128" t="n">
        <f aca="false">F201-E202</f>
        <v>270520241</v>
      </c>
    </row>
    <row r="203" customFormat="false" ht="35.05" hidden="false" customHeight="false" outlineLevel="0" collapsed="false">
      <c r="A203" s="262" t="n">
        <v>43356</v>
      </c>
      <c r="B203" s="240" t="s">
        <v>688</v>
      </c>
      <c r="C203" s="268" t="s">
        <v>689</v>
      </c>
      <c r="D203" s="255"/>
      <c r="E203" s="261" t="n">
        <v>93000</v>
      </c>
      <c r="F203" s="128" t="n">
        <f aca="false">F202-E203</f>
        <v>270427241</v>
      </c>
    </row>
    <row r="204" customFormat="false" ht="35.05" hidden="false" customHeight="false" outlineLevel="0" collapsed="false">
      <c r="A204" s="262" t="n">
        <v>43356</v>
      </c>
      <c r="B204" s="240" t="s">
        <v>690</v>
      </c>
      <c r="C204" s="268" t="s">
        <v>691</v>
      </c>
      <c r="D204" s="255"/>
      <c r="E204" s="261" t="n">
        <v>93000</v>
      </c>
      <c r="F204" s="128" t="n">
        <f aca="false">F203-E204</f>
        <v>270334241</v>
      </c>
    </row>
    <row r="205" customFormat="false" ht="15" hidden="false" customHeight="false" outlineLevel="0" collapsed="false">
      <c r="A205" s="262" t="n">
        <v>43357</v>
      </c>
      <c r="B205" s="246" t="s">
        <v>692</v>
      </c>
      <c r="C205" s="241" t="s">
        <v>440</v>
      </c>
      <c r="D205" s="266"/>
      <c r="E205" s="269" t="n">
        <v>685768</v>
      </c>
      <c r="F205" s="128" t="n">
        <f aca="false">F204-E205</f>
        <v>269648473</v>
      </c>
    </row>
    <row r="206" customFormat="false" ht="35.05" hidden="false" customHeight="false" outlineLevel="0" collapsed="false">
      <c r="A206" s="262" t="n">
        <v>43357</v>
      </c>
      <c r="B206" s="247" t="s">
        <v>693</v>
      </c>
      <c r="C206" s="249" t="s">
        <v>694</v>
      </c>
      <c r="D206" s="266"/>
      <c r="E206" s="269" t="n">
        <v>430000</v>
      </c>
      <c r="F206" s="128" t="n">
        <f aca="false">F205-E206</f>
        <v>269218473</v>
      </c>
    </row>
    <row r="207" customFormat="false" ht="35.05" hidden="false" customHeight="false" outlineLevel="0" collapsed="false">
      <c r="A207" s="262" t="n">
        <v>43363</v>
      </c>
      <c r="B207" s="247" t="s">
        <v>695</v>
      </c>
      <c r="C207" s="249" t="s">
        <v>696</v>
      </c>
      <c r="D207" s="260"/>
      <c r="E207" s="269" t="n">
        <v>1965450</v>
      </c>
      <c r="F207" s="128" t="n">
        <f aca="false">F206-E207</f>
        <v>267253023</v>
      </c>
    </row>
    <row r="208" customFormat="false" ht="23.85" hidden="false" customHeight="false" outlineLevel="0" collapsed="false">
      <c r="A208" s="262" t="n">
        <v>43363</v>
      </c>
      <c r="B208" s="240" t="s">
        <v>697</v>
      </c>
      <c r="C208" s="241" t="s">
        <v>440</v>
      </c>
      <c r="D208" s="260"/>
      <c r="E208" s="269" t="n">
        <v>105000</v>
      </c>
      <c r="F208" s="128" t="n">
        <f aca="false">F207-E208</f>
        <v>267148023</v>
      </c>
    </row>
    <row r="209" customFormat="false" ht="46.25" hidden="false" customHeight="false" outlineLevel="0" collapsed="false">
      <c r="A209" s="262" t="n">
        <v>43363</v>
      </c>
      <c r="B209" s="240" t="s">
        <v>698</v>
      </c>
      <c r="C209" s="249" t="s">
        <v>699</v>
      </c>
      <c r="D209" s="260"/>
      <c r="E209" s="269" t="n">
        <v>2084000</v>
      </c>
      <c r="F209" s="128" t="n">
        <f aca="false">F208-E209</f>
        <v>265064023</v>
      </c>
    </row>
    <row r="210" customFormat="false" ht="23.85" hidden="false" customHeight="false" outlineLevel="0" collapsed="false">
      <c r="A210" s="262" t="n">
        <v>43363</v>
      </c>
      <c r="B210" s="240" t="s">
        <v>697</v>
      </c>
      <c r="C210" s="249" t="s">
        <v>700</v>
      </c>
      <c r="D210" s="260"/>
      <c r="E210" s="269" t="n">
        <v>3641750</v>
      </c>
      <c r="F210" s="128" t="n">
        <f aca="false">F209-E210</f>
        <v>261422273</v>
      </c>
    </row>
    <row r="211" customFormat="false" ht="23.85" hidden="false" customHeight="false" outlineLevel="0" collapsed="false">
      <c r="A211" s="262" t="n">
        <v>43363</v>
      </c>
      <c r="B211" s="240" t="s">
        <v>697</v>
      </c>
      <c r="C211" s="249" t="s">
        <v>701</v>
      </c>
      <c r="D211" s="260"/>
      <c r="E211" s="269" t="n">
        <v>584500</v>
      </c>
      <c r="F211" s="128" t="n">
        <f aca="false">F210-E211</f>
        <v>260837773</v>
      </c>
    </row>
    <row r="212" customFormat="false" ht="23.85" hidden="false" customHeight="false" outlineLevel="0" collapsed="false">
      <c r="A212" s="262" t="n">
        <v>43363</v>
      </c>
      <c r="B212" s="240" t="s">
        <v>697</v>
      </c>
      <c r="C212" s="249" t="s">
        <v>702</v>
      </c>
      <c r="D212" s="260"/>
      <c r="E212" s="269" t="n">
        <v>255500</v>
      </c>
      <c r="F212" s="128" t="n">
        <f aca="false">F211-E212</f>
        <v>260582273</v>
      </c>
    </row>
    <row r="213" customFormat="false" ht="46.25" hidden="false" customHeight="false" outlineLevel="0" collapsed="false">
      <c r="A213" s="262" t="n">
        <v>43367</v>
      </c>
      <c r="B213" s="247" t="s">
        <v>703</v>
      </c>
      <c r="C213" s="249" t="s">
        <v>704</v>
      </c>
      <c r="D213" s="260"/>
      <c r="E213" s="269" t="n">
        <v>32000</v>
      </c>
      <c r="F213" s="128" t="n">
        <f aca="false">F212-E213</f>
        <v>260550273</v>
      </c>
    </row>
    <row r="214" customFormat="false" ht="23.85" hidden="false" customHeight="false" outlineLevel="0" collapsed="false">
      <c r="A214" s="262" t="n">
        <v>43363</v>
      </c>
      <c r="B214" s="240" t="s">
        <v>697</v>
      </c>
      <c r="C214" s="241" t="s">
        <v>440</v>
      </c>
      <c r="D214" s="260"/>
      <c r="E214" s="269" t="n">
        <v>371000</v>
      </c>
      <c r="F214" s="128" t="n">
        <f aca="false">F213-E214</f>
        <v>260179273</v>
      </c>
    </row>
    <row r="215" customFormat="false" ht="35.05" hidden="false" customHeight="false" outlineLevel="0" collapsed="false">
      <c r="A215" s="262" t="n">
        <v>43367</v>
      </c>
      <c r="B215" s="240" t="s">
        <v>705</v>
      </c>
      <c r="C215" s="249" t="s">
        <v>706</v>
      </c>
      <c r="D215" s="260"/>
      <c r="E215" s="269" t="n">
        <v>11340000</v>
      </c>
      <c r="F215" s="128" t="n">
        <f aca="false">F214-E215</f>
        <v>248839273</v>
      </c>
    </row>
    <row r="216" customFormat="false" ht="35.05" hidden="false" customHeight="false" outlineLevel="0" collapsed="false">
      <c r="A216" s="262" t="n">
        <v>43367</v>
      </c>
      <c r="B216" s="240" t="s">
        <v>707</v>
      </c>
      <c r="C216" s="249" t="s">
        <v>706</v>
      </c>
      <c r="D216" s="260"/>
      <c r="E216" s="269" t="n">
        <v>11445000</v>
      </c>
      <c r="F216" s="128" t="n">
        <f aca="false">F215-E216</f>
        <v>237394273</v>
      </c>
    </row>
    <row r="217" customFormat="false" ht="46.25" hidden="false" customHeight="false" outlineLevel="0" collapsed="false">
      <c r="A217" s="262" t="n">
        <v>43368</v>
      </c>
      <c r="B217" s="240" t="s">
        <v>708</v>
      </c>
      <c r="C217" s="249" t="s">
        <v>709</v>
      </c>
      <c r="D217" s="260"/>
      <c r="E217" s="269" t="n">
        <v>60000</v>
      </c>
      <c r="F217" s="128" t="n">
        <f aca="false">F216-E217</f>
        <v>237334273</v>
      </c>
    </row>
    <row r="218" customFormat="false" ht="46.25" hidden="false" customHeight="false" outlineLevel="0" collapsed="false">
      <c r="A218" s="262" t="n">
        <v>43368</v>
      </c>
      <c r="B218" s="240" t="s">
        <v>708</v>
      </c>
      <c r="C218" s="241" t="s">
        <v>440</v>
      </c>
      <c r="D218" s="260"/>
      <c r="E218" s="269" t="n">
        <v>630000</v>
      </c>
      <c r="F218" s="128" t="n">
        <f aca="false">F217-E218</f>
        <v>236704273</v>
      </c>
    </row>
    <row r="219" customFormat="false" ht="23.85" hidden="false" customHeight="false" outlineLevel="0" collapsed="false">
      <c r="A219" s="262" t="n">
        <v>43368</v>
      </c>
      <c r="B219" s="240" t="s">
        <v>710</v>
      </c>
      <c r="C219" s="249" t="s">
        <v>711</v>
      </c>
      <c r="D219" s="260"/>
      <c r="E219" s="269" t="n">
        <v>75000</v>
      </c>
      <c r="F219" s="128" t="n">
        <f aca="false">F218-E219</f>
        <v>236629273</v>
      </c>
    </row>
    <row r="220" customFormat="false" ht="23.85" hidden="false" customHeight="false" outlineLevel="0" collapsed="false">
      <c r="A220" s="262" t="n">
        <v>43368</v>
      </c>
      <c r="B220" s="240" t="s">
        <v>710</v>
      </c>
      <c r="C220" s="241" t="s">
        <v>440</v>
      </c>
      <c r="D220" s="260"/>
      <c r="E220" s="269" t="n">
        <v>560000</v>
      </c>
      <c r="F220" s="128" t="n">
        <f aca="false">F219-E220</f>
        <v>236069273</v>
      </c>
    </row>
    <row r="221" customFormat="false" ht="46.25" hidden="false" customHeight="false" outlineLevel="0" collapsed="false">
      <c r="A221" s="262" t="n">
        <v>43368</v>
      </c>
      <c r="B221" s="240" t="s">
        <v>712</v>
      </c>
      <c r="C221" s="241" t="s">
        <v>440</v>
      </c>
      <c r="D221" s="260"/>
      <c r="E221" s="269" t="n">
        <v>700000</v>
      </c>
      <c r="F221" s="128" t="n">
        <f aca="false">F220-E221</f>
        <v>235369273</v>
      </c>
    </row>
    <row r="222" customFormat="false" ht="46.25" hidden="false" customHeight="false" outlineLevel="0" collapsed="false">
      <c r="A222" s="262" t="n">
        <v>43368</v>
      </c>
      <c r="B222" s="240" t="s">
        <v>712</v>
      </c>
      <c r="C222" s="241" t="s">
        <v>440</v>
      </c>
      <c r="D222" s="260"/>
      <c r="E222" s="269" t="n">
        <v>200000</v>
      </c>
      <c r="F222" s="128" t="n">
        <f aca="false">F221-E222</f>
        <v>235169273</v>
      </c>
    </row>
    <row r="223" customFormat="false" ht="46.25" hidden="false" customHeight="false" outlineLevel="0" collapsed="false">
      <c r="A223" s="262" t="n">
        <v>43368</v>
      </c>
      <c r="B223" s="240" t="s">
        <v>713</v>
      </c>
      <c r="C223" s="249" t="s">
        <v>714</v>
      </c>
      <c r="D223" s="260"/>
      <c r="E223" s="269" t="n">
        <v>80000</v>
      </c>
      <c r="F223" s="128" t="n">
        <f aca="false">F222-E223</f>
        <v>235089273</v>
      </c>
    </row>
    <row r="224" customFormat="false" ht="46.25" hidden="false" customHeight="false" outlineLevel="0" collapsed="false">
      <c r="A224" s="262" t="n">
        <v>43368</v>
      </c>
      <c r="B224" s="240" t="s">
        <v>713</v>
      </c>
      <c r="C224" s="241" t="s">
        <v>440</v>
      </c>
      <c r="D224" s="260"/>
      <c r="E224" s="269" t="n">
        <v>1315000</v>
      </c>
      <c r="F224" s="128" t="n">
        <f aca="false">F223-E224</f>
        <v>233774273</v>
      </c>
    </row>
    <row r="225" customFormat="false" ht="46.25" hidden="false" customHeight="false" outlineLevel="0" collapsed="false">
      <c r="A225" s="262" t="n">
        <v>43368</v>
      </c>
      <c r="B225" s="240" t="s">
        <v>715</v>
      </c>
      <c r="C225" s="249" t="s">
        <v>716</v>
      </c>
      <c r="D225" s="260"/>
      <c r="E225" s="269" t="n">
        <v>570000</v>
      </c>
      <c r="F225" s="128" t="n">
        <f aca="false">F224-E225</f>
        <v>233204273</v>
      </c>
    </row>
    <row r="226" customFormat="false" ht="35.05" hidden="false" customHeight="false" outlineLevel="0" collapsed="false">
      <c r="A226" s="262" t="n">
        <v>43368</v>
      </c>
      <c r="B226" s="240" t="s">
        <v>717</v>
      </c>
      <c r="C226" s="249" t="s">
        <v>718</v>
      </c>
      <c r="D226" s="260"/>
      <c r="E226" s="269" t="n">
        <v>700000</v>
      </c>
      <c r="F226" s="128" t="n">
        <f aca="false">F225-E226</f>
        <v>232504273</v>
      </c>
    </row>
    <row r="227" customFormat="false" ht="35.05" hidden="false" customHeight="false" outlineLevel="0" collapsed="false">
      <c r="A227" s="262" t="n">
        <v>43368</v>
      </c>
      <c r="B227" s="240" t="s">
        <v>717</v>
      </c>
      <c r="C227" s="249" t="s">
        <v>719</v>
      </c>
      <c r="D227" s="260"/>
      <c r="E227" s="269" t="n">
        <v>100000</v>
      </c>
      <c r="F227" s="128" t="n">
        <f aca="false">F226-E227</f>
        <v>232404273</v>
      </c>
    </row>
    <row r="228" customFormat="false" ht="35.05" hidden="false" customHeight="false" outlineLevel="0" collapsed="false">
      <c r="A228" s="262" t="n">
        <v>43368</v>
      </c>
      <c r="B228" s="240" t="s">
        <v>717</v>
      </c>
      <c r="C228" s="241" t="s">
        <v>440</v>
      </c>
      <c r="D228" s="260"/>
      <c r="E228" s="269" t="n">
        <v>2600000</v>
      </c>
      <c r="F228" s="128" t="n">
        <f aca="false">F227-E228</f>
        <v>229804273</v>
      </c>
    </row>
    <row r="229" customFormat="false" ht="35.05" hidden="false" customHeight="false" outlineLevel="0" collapsed="false">
      <c r="A229" s="262" t="n">
        <v>43368</v>
      </c>
      <c r="B229" s="240" t="s">
        <v>720</v>
      </c>
      <c r="C229" s="249" t="s">
        <v>721</v>
      </c>
      <c r="D229" s="260"/>
      <c r="E229" s="269" t="n">
        <v>700000</v>
      </c>
      <c r="F229" s="128" t="n">
        <f aca="false">F228-E229</f>
        <v>229104273</v>
      </c>
    </row>
    <row r="230" customFormat="false" ht="35.05" hidden="false" customHeight="false" outlineLevel="0" collapsed="false">
      <c r="A230" s="262" t="n">
        <v>43368</v>
      </c>
      <c r="B230" s="240" t="s">
        <v>720</v>
      </c>
      <c r="C230" s="241" t="s">
        <v>440</v>
      </c>
      <c r="D230" s="260"/>
      <c r="E230" s="269" t="n">
        <v>2600000</v>
      </c>
      <c r="F230" s="128" t="n">
        <f aca="false">F229-E230</f>
        <v>226504273</v>
      </c>
    </row>
    <row r="231" customFormat="false" ht="35.05" hidden="false" customHeight="false" outlineLevel="0" collapsed="false">
      <c r="A231" s="262" t="n">
        <v>43368</v>
      </c>
      <c r="B231" s="240" t="s">
        <v>720</v>
      </c>
      <c r="C231" s="249" t="s">
        <v>722</v>
      </c>
      <c r="D231" s="260"/>
      <c r="E231" s="269" t="n">
        <v>100000</v>
      </c>
      <c r="F231" s="128" t="n">
        <f aca="false">F230-E231</f>
        <v>226404273</v>
      </c>
    </row>
    <row r="232" customFormat="false" ht="46.25" hidden="false" customHeight="false" outlineLevel="0" collapsed="false">
      <c r="A232" s="262" t="n">
        <v>43368</v>
      </c>
      <c r="B232" s="240" t="s">
        <v>723</v>
      </c>
      <c r="C232" s="241" t="s">
        <v>440</v>
      </c>
      <c r="D232" s="260"/>
      <c r="E232" s="269" t="n">
        <v>880000</v>
      </c>
      <c r="F232" s="128" t="n">
        <f aca="false">F231-E232</f>
        <v>225524273</v>
      </c>
    </row>
    <row r="233" customFormat="false" ht="46.25" hidden="false" customHeight="false" outlineLevel="0" collapsed="false">
      <c r="A233" s="262" t="n">
        <v>43368</v>
      </c>
      <c r="B233" s="240" t="s">
        <v>724</v>
      </c>
      <c r="C233" s="241" t="s">
        <v>440</v>
      </c>
      <c r="D233" s="260"/>
      <c r="E233" s="269" t="n">
        <v>1285000</v>
      </c>
      <c r="F233" s="128" t="n">
        <f aca="false">F232-E233</f>
        <v>224239273</v>
      </c>
    </row>
    <row r="234" customFormat="false" ht="46.25" hidden="false" customHeight="false" outlineLevel="0" collapsed="false">
      <c r="A234" s="262" t="n">
        <v>43368</v>
      </c>
      <c r="B234" s="240" t="s">
        <v>715</v>
      </c>
      <c r="C234" s="241" t="s">
        <v>440</v>
      </c>
      <c r="D234" s="260"/>
      <c r="E234" s="269" t="n">
        <v>1740000</v>
      </c>
      <c r="F234" s="128" t="n">
        <f aca="false">F233-E234</f>
        <v>222499273</v>
      </c>
    </row>
    <row r="235" customFormat="false" ht="15" hidden="false" customHeight="false" outlineLevel="0" collapsed="false">
      <c r="A235" s="262" t="n">
        <v>43373</v>
      </c>
      <c r="B235" s="250" t="s">
        <v>467</v>
      </c>
      <c r="C235" s="251" t="s">
        <v>468</v>
      </c>
      <c r="D235" s="260" t="n">
        <v>580000</v>
      </c>
      <c r="E235" s="269"/>
      <c r="F235" s="128" t="n">
        <f aca="false">F234+D235</f>
        <v>223079273</v>
      </c>
    </row>
    <row r="236" customFormat="false" ht="15" hidden="false" customHeight="false" outlineLevel="0" collapsed="false">
      <c r="A236" s="262" t="n">
        <v>43373</v>
      </c>
      <c r="B236" s="250" t="s">
        <v>725</v>
      </c>
      <c r="C236" s="251" t="s">
        <v>468</v>
      </c>
      <c r="D236" s="260" t="n">
        <v>17989000</v>
      </c>
      <c r="E236" s="269"/>
      <c r="F236" s="128" t="n">
        <f aca="false">F235+D236</f>
        <v>241068273</v>
      </c>
    </row>
    <row r="237" customFormat="false" ht="57.45" hidden="false" customHeight="false" outlineLevel="0" collapsed="false">
      <c r="A237" s="262" t="n">
        <v>43374</v>
      </c>
      <c r="B237" s="240" t="s">
        <v>726</v>
      </c>
      <c r="C237" s="241" t="s">
        <v>727</v>
      </c>
      <c r="D237" s="260"/>
      <c r="E237" s="269" t="n">
        <v>20345664</v>
      </c>
      <c r="F237" s="128" t="n">
        <f aca="false">F236-E237</f>
        <v>220722609</v>
      </c>
    </row>
    <row r="238" customFormat="false" ht="15" hidden="false" customHeight="false" outlineLevel="0" collapsed="false">
      <c r="A238" s="262" t="n">
        <v>43374</v>
      </c>
      <c r="B238" s="246" t="s">
        <v>547</v>
      </c>
      <c r="C238" s="268" t="s">
        <v>728</v>
      </c>
      <c r="D238" s="260"/>
      <c r="E238" s="269" t="n">
        <v>366676</v>
      </c>
      <c r="F238" s="128" t="n">
        <f aca="false">F237-E238</f>
        <v>220355933</v>
      </c>
    </row>
    <row r="239" customFormat="false" ht="23.85" hidden="false" customHeight="false" outlineLevel="0" collapsed="false">
      <c r="A239" s="262" t="n">
        <v>43374</v>
      </c>
      <c r="B239" s="244" t="s">
        <v>729</v>
      </c>
      <c r="C239" s="241" t="s">
        <v>440</v>
      </c>
      <c r="D239" s="255"/>
      <c r="E239" s="261" t="n">
        <v>405000</v>
      </c>
      <c r="F239" s="128" t="n">
        <f aca="false">F238-E239</f>
        <v>219950933</v>
      </c>
    </row>
    <row r="240" customFormat="false" ht="23.85" hidden="false" customHeight="false" outlineLevel="0" collapsed="false">
      <c r="A240" s="262" t="n">
        <v>43377</v>
      </c>
      <c r="B240" s="240" t="s">
        <v>730</v>
      </c>
      <c r="C240" s="268" t="s">
        <v>731</v>
      </c>
      <c r="D240" s="260"/>
      <c r="E240" s="269" t="n">
        <v>2273040</v>
      </c>
      <c r="F240" s="128" t="n">
        <f aca="false">F239-E240</f>
        <v>217677893</v>
      </c>
    </row>
    <row r="241" customFormat="false" ht="35.05" hidden="false" customHeight="false" outlineLevel="0" collapsed="false">
      <c r="A241" s="262" t="n">
        <v>43377</v>
      </c>
      <c r="B241" s="247" t="s">
        <v>589</v>
      </c>
      <c r="C241" s="241" t="s">
        <v>440</v>
      </c>
      <c r="D241" s="255"/>
      <c r="E241" s="261" t="n">
        <v>18000</v>
      </c>
      <c r="F241" s="128" t="n">
        <f aca="false">F240-E241</f>
        <v>217659893</v>
      </c>
    </row>
    <row r="242" customFormat="false" ht="15" hidden="false" customHeight="false" outlineLevel="0" collapsed="false">
      <c r="A242" s="262" t="n">
        <v>43382</v>
      </c>
      <c r="B242" s="253" t="s">
        <v>732</v>
      </c>
      <c r="C242" s="249" t="s">
        <v>733</v>
      </c>
      <c r="D242" s="266"/>
      <c r="E242" s="269" t="n">
        <v>79103</v>
      </c>
      <c r="F242" s="128" t="n">
        <f aca="false">F241-E242</f>
        <v>217580790</v>
      </c>
    </row>
    <row r="243" customFormat="false" ht="15" hidden="false" customHeight="false" outlineLevel="0" collapsed="false">
      <c r="A243" s="262" t="n">
        <v>43382</v>
      </c>
      <c r="B243" s="253" t="s">
        <v>473</v>
      </c>
      <c r="C243" s="249" t="s">
        <v>474</v>
      </c>
      <c r="D243" s="266"/>
      <c r="E243" s="269" t="n">
        <v>5500</v>
      </c>
      <c r="F243" s="128" t="n">
        <f aca="false">F242-E243</f>
        <v>217575290</v>
      </c>
    </row>
    <row r="244" customFormat="false" ht="15" hidden="false" customHeight="false" outlineLevel="0" collapsed="false">
      <c r="A244" s="262" t="n">
        <v>43384</v>
      </c>
      <c r="B244" s="246" t="s">
        <v>734</v>
      </c>
      <c r="C244" s="241" t="s">
        <v>440</v>
      </c>
      <c r="D244" s="266"/>
      <c r="E244" s="269" t="n">
        <v>685768</v>
      </c>
      <c r="F244" s="128" t="n">
        <f aca="false">F243-E244</f>
        <v>216889522</v>
      </c>
    </row>
    <row r="245" customFormat="false" ht="35.05" hidden="false" customHeight="false" outlineLevel="0" collapsed="false">
      <c r="A245" s="262" t="n">
        <v>43384</v>
      </c>
      <c r="B245" s="240" t="s">
        <v>735</v>
      </c>
      <c r="C245" s="241" t="s">
        <v>440</v>
      </c>
      <c r="D245" s="260"/>
      <c r="E245" s="269" t="n">
        <v>288000</v>
      </c>
      <c r="F245" s="128" t="n">
        <f aca="false">F244-E245</f>
        <v>216601522</v>
      </c>
    </row>
    <row r="246" customFormat="false" ht="35.05" hidden="false" customHeight="false" outlineLevel="0" collapsed="false">
      <c r="A246" s="262" t="n">
        <v>43384</v>
      </c>
      <c r="B246" s="240" t="s">
        <v>736</v>
      </c>
      <c r="C246" s="249" t="s">
        <v>737</v>
      </c>
      <c r="D246" s="260"/>
      <c r="E246" s="269" t="n">
        <v>2500000</v>
      </c>
      <c r="F246" s="128" t="n">
        <f aca="false">F245-E246</f>
        <v>214101522</v>
      </c>
    </row>
    <row r="247" customFormat="false" ht="35.05" hidden="false" customHeight="false" outlineLevel="0" collapsed="false">
      <c r="A247" s="262" t="n">
        <v>43395</v>
      </c>
      <c r="B247" s="240" t="s">
        <v>596</v>
      </c>
      <c r="C247" s="249" t="s">
        <v>738</v>
      </c>
      <c r="D247" s="260"/>
      <c r="E247" s="269" t="n">
        <v>118118</v>
      </c>
      <c r="F247" s="128" t="n">
        <f aca="false">F246-E247</f>
        <v>213983404</v>
      </c>
    </row>
    <row r="248" customFormat="false" ht="23.85" hidden="false" customHeight="false" outlineLevel="0" collapsed="false">
      <c r="A248" s="262" t="n">
        <v>43395</v>
      </c>
      <c r="B248" s="240" t="s">
        <v>710</v>
      </c>
      <c r="C248" s="241" t="s">
        <v>440</v>
      </c>
      <c r="D248" s="260"/>
      <c r="E248" s="269" t="n">
        <v>75000</v>
      </c>
      <c r="F248" s="128" t="n">
        <f aca="false">F247-E248</f>
        <v>213908404</v>
      </c>
    </row>
    <row r="249" customFormat="false" ht="23.85" hidden="false" customHeight="false" outlineLevel="0" collapsed="false">
      <c r="A249" s="262" t="n">
        <v>43395</v>
      </c>
      <c r="B249" s="240" t="s">
        <v>697</v>
      </c>
      <c r="C249" s="241" t="s">
        <v>440</v>
      </c>
      <c r="D249" s="260"/>
      <c r="E249" s="269" t="n">
        <v>56000</v>
      </c>
      <c r="F249" s="128" t="n">
        <f aca="false">F248-E249</f>
        <v>213852404</v>
      </c>
    </row>
    <row r="250" customFormat="false" ht="79.85" hidden="false" customHeight="false" outlineLevel="0" collapsed="false">
      <c r="A250" s="262" t="n">
        <v>43404</v>
      </c>
      <c r="B250" s="240" t="s">
        <v>739</v>
      </c>
      <c r="C250" s="241" t="s">
        <v>440</v>
      </c>
      <c r="D250" s="260"/>
      <c r="E250" s="269" t="n">
        <v>945000</v>
      </c>
      <c r="F250" s="128" t="n">
        <f aca="false">F249-E250</f>
        <v>212907404</v>
      </c>
    </row>
    <row r="251" customFormat="false" ht="46.25" hidden="false" customHeight="false" outlineLevel="0" collapsed="false">
      <c r="A251" s="262" t="n">
        <v>43397</v>
      </c>
      <c r="B251" s="240" t="s">
        <v>740</v>
      </c>
      <c r="C251" s="249" t="s">
        <v>741</v>
      </c>
      <c r="D251" s="260"/>
      <c r="E251" s="269" t="n">
        <v>8000000</v>
      </c>
      <c r="F251" s="128" t="n">
        <f aca="false">F250-E251</f>
        <v>204907404</v>
      </c>
    </row>
    <row r="252" customFormat="false" ht="15" hidden="false" customHeight="false" outlineLevel="0" collapsed="false">
      <c r="A252" s="262" t="n">
        <v>43404</v>
      </c>
      <c r="B252" s="250" t="s">
        <v>467</v>
      </c>
      <c r="C252" s="251" t="s">
        <v>468</v>
      </c>
      <c r="D252" s="260" t="n">
        <v>800000</v>
      </c>
      <c r="E252" s="269"/>
      <c r="F252" s="128" t="n">
        <f aca="false">F251+D252</f>
        <v>205707404</v>
      </c>
    </row>
    <row r="253" customFormat="false" ht="15" hidden="false" customHeight="false" outlineLevel="0" collapsed="false">
      <c r="A253" s="262" t="n">
        <v>43404</v>
      </c>
      <c r="B253" s="250" t="s">
        <v>742</v>
      </c>
      <c r="C253" s="251" t="s">
        <v>468</v>
      </c>
      <c r="D253" s="260" t="n">
        <v>29143550</v>
      </c>
      <c r="E253" s="269"/>
      <c r="F253" s="128" t="n">
        <f aca="false">F252+D253</f>
        <v>234850954</v>
      </c>
    </row>
    <row r="254" customFormat="false" ht="46.25" hidden="false" customHeight="false" outlineLevel="0" collapsed="false">
      <c r="A254" s="262" t="n">
        <v>43420</v>
      </c>
      <c r="B254" s="240" t="s">
        <v>743</v>
      </c>
      <c r="C254" s="268" t="s">
        <v>744</v>
      </c>
      <c r="D254" s="260"/>
      <c r="E254" s="269" t="n">
        <v>93000</v>
      </c>
      <c r="F254" s="128" t="n">
        <f aca="false">F253-E254</f>
        <v>234757954</v>
      </c>
    </row>
    <row r="255" customFormat="false" ht="35.05" hidden="false" customHeight="false" outlineLevel="0" collapsed="false">
      <c r="A255" s="262" t="n">
        <v>43409</v>
      </c>
      <c r="B255" s="240" t="s">
        <v>745</v>
      </c>
      <c r="C255" s="268" t="s">
        <v>746</v>
      </c>
      <c r="D255" s="260"/>
      <c r="E255" s="269" t="n">
        <v>1635000</v>
      </c>
      <c r="F255" s="128" t="n">
        <f aca="false">F254-E255</f>
        <v>233122954</v>
      </c>
    </row>
    <row r="256" customFormat="false" ht="57.45" hidden="false" customHeight="false" outlineLevel="0" collapsed="false">
      <c r="A256" s="262" t="n">
        <v>43409</v>
      </c>
      <c r="B256" s="240" t="s">
        <v>747</v>
      </c>
      <c r="C256" s="268" t="s">
        <v>748</v>
      </c>
      <c r="D256" s="260"/>
      <c r="E256" s="269" t="n">
        <v>3977500</v>
      </c>
      <c r="F256" s="128" t="n">
        <f aca="false">F255-E256</f>
        <v>229145454</v>
      </c>
    </row>
    <row r="257" customFormat="false" ht="15" hidden="false" customHeight="false" outlineLevel="0" collapsed="false">
      <c r="A257" s="262" t="n">
        <v>43410</v>
      </c>
      <c r="B257" s="247" t="s">
        <v>749</v>
      </c>
      <c r="C257" s="241" t="s">
        <v>468</v>
      </c>
      <c r="D257" s="260" t="n">
        <v>180000</v>
      </c>
      <c r="E257" s="269"/>
      <c r="F257" s="128" t="n">
        <f aca="false">F256+D257</f>
        <v>229325454</v>
      </c>
    </row>
    <row r="258" customFormat="false" ht="46.25" hidden="false" customHeight="false" outlineLevel="0" collapsed="false">
      <c r="A258" s="262" t="n">
        <v>43411</v>
      </c>
      <c r="B258" s="247" t="s">
        <v>750</v>
      </c>
      <c r="C258" s="268" t="s">
        <v>751</v>
      </c>
      <c r="D258" s="260"/>
      <c r="E258" s="269" t="n">
        <v>74850</v>
      </c>
      <c r="F258" s="128" t="n">
        <f aca="false">F257-E258</f>
        <v>229250604</v>
      </c>
    </row>
    <row r="259" customFormat="false" ht="35.05" hidden="false" customHeight="false" outlineLevel="0" collapsed="false">
      <c r="A259" s="262" t="n">
        <v>43406</v>
      </c>
      <c r="B259" s="240" t="s">
        <v>596</v>
      </c>
      <c r="C259" s="249" t="s">
        <v>752</v>
      </c>
      <c r="D259" s="260"/>
      <c r="E259" s="269" t="n">
        <v>118118</v>
      </c>
      <c r="F259" s="128" t="n">
        <f aca="false">F258-E259</f>
        <v>229132486</v>
      </c>
    </row>
    <row r="260" customFormat="false" ht="35.05" hidden="false" customHeight="false" outlineLevel="0" collapsed="false">
      <c r="A260" s="262" t="n">
        <v>43406</v>
      </c>
      <c r="B260" s="240" t="s">
        <v>753</v>
      </c>
      <c r="C260" s="268" t="s">
        <v>754</v>
      </c>
      <c r="D260" s="255"/>
      <c r="E260" s="261" t="n">
        <v>93000</v>
      </c>
      <c r="F260" s="128" t="n">
        <f aca="false">F259-E260</f>
        <v>229039486</v>
      </c>
    </row>
    <row r="261" customFormat="false" ht="35.05" hidden="false" customHeight="false" outlineLevel="0" collapsed="false">
      <c r="A261" s="262" t="n">
        <v>43409</v>
      </c>
      <c r="B261" s="240" t="s">
        <v>755</v>
      </c>
      <c r="C261" s="268" t="s">
        <v>756</v>
      </c>
      <c r="D261" s="260"/>
      <c r="E261" s="269" t="n">
        <v>1940000</v>
      </c>
      <c r="F261" s="128" t="n">
        <f aca="false">F260-E261</f>
        <v>227099486</v>
      </c>
    </row>
    <row r="262" customFormat="false" ht="15" hidden="false" customHeight="false" outlineLevel="0" collapsed="false">
      <c r="A262" s="262" t="n">
        <v>43412</v>
      </c>
      <c r="B262" s="253" t="s">
        <v>757</v>
      </c>
      <c r="C262" s="249" t="s">
        <v>758</v>
      </c>
      <c r="D262" s="266"/>
      <c r="E262" s="269" t="n">
        <v>79103</v>
      </c>
      <c r="F262" s="128" t="n">
        <f aca="false">F261-E262</f>
        <v>227020383</v>
      </c>
    </row>
    <row r="263" customFormat="false" ht="15" hidden="false" customHeight="false" outlineLevel="0" collapsed="false">
      <c r="A263" s="262" t="n">
        <v>43412</v>
      </c>
      <c r="B263" s="253" t="s">
        <v>473</v>
      </c>
      <c r="C263" s="249" t="s">
        <v>474</v>
      </c>
      <c r="D263" s="266"/>
      <c r="E263" s="269" t="n">
        <v>5500</v>
      </c>
      <c r="F263" s="128" t="n">
        <f aca="false">F262-E263</f>
        <v>227014883</v>
      </c>
    </row>
    <row r="264" customFormat="false" ht="46.25" hidden="false" customHeight="false" outlineLevel="0" collapsed="false">
      <c r="A264" s="262" t="n">
        <v>43384</v>
      </c>
      <c r="B264" s="240" t="s">
        <v>759</v>
      </c>
      <c r="C264" s="241" t="s">
        <v>440</v>
      </c>
      <c r="D264" s="260"/>
      <c r="E264" s="269" t="n">
        <v>520000</v>
      </c>
      <c r="F264" s="128" t="n">
        <f aca="false">F263-E264</f>
        <v>226494883</v>
      </c>
    </row>
    <row r="265" customFormat="false" ht="15" hidden="false" customHeight="false" outlineLevel="0" collapsed="false">
      <c r="A265" s="262" t="n">
        <v>43417</v>
      </c>
      <c r="B265" s="246" t="s">
        <v>760</v>
      </c>
      <c r="C265" s="241" t="s">
        <v>440</v>
      </c>
      <c r="D265" s="266"/>
      <c r="E265" s="269" t="n">
        <v>685768</v>
      </c>
      <c r="F265" s="128" t="n">
        <f aca="false">F264-E265</f>
        <v>225809115</v>
      </c>
    </row>
    <row r="266" customFormat="false" ht="35.05" hidden="false" customHeight="false" outlineLevel="0" collapsed="false">
      <c r="A266" s="262" t="n">
        <v>43426</v>
      </c>
      <c r="B266" s="240" t="s">
        <v>761</v>
      </c>
      <c r="C266" s="241" t="s">
        <v>440</v>
      </c>
      <c r="D266" s="260"/>
      <c r="E266" s="269" t="n">
        <v>19503000</v>
      </c>
      <c r="F266" s="128" t="n">
        <f aca="false">F265-E266</f>
        <v>206306115</v>
      </c>
    </row>
    <row r="267" customFormat="false" ht="35.05" hidden="false" customHeight="false" outlineLevel="0" collapsed="false">
      <c r="A267" s="262" t="n">
        <v>43426</v>
      </c>
      <c r="B267" s="240" t="s">
        <v>762</v>
      </c>
      <c r="C267" s="268" t="s">
        <v>763</v>
      </c>
      <c r="D267" s="260"/>
      <c r="E267" s="269" t="n">
        <v>5142220</v>
      </c>
      <c r="F267" s="128" t="n">
        <f aca="false">F266-E267</f>
        <v>201163895</v>
      </c>
    </row>
    <row r="268" customFormat="false" ht="35.05" hidden="false" customHeight="false" outlineLevel="0" collapsed="false">
      <c r="A268" s="262" t="n">
        <v>43426</v>
      </c>
      <c r="B268" s="240" t="s">
        <v>764</v>
      </c>
      <c r="C268" s="268" t="s">
        <v>765</v>
      </c>
      <c r="D268" s="260"/>
      <c r="E268" s="269" t="n">
        <v>3244200</v>
      </c>
      <c r="F268" s="128" t="n">
        <f aca="false">F267-E268</f>
        <v>197919695</v>
      </c>
    </row>
    <row r="269" customFormat="false" ht="46.25" hidden="false" customHeight="false" outlineLevel="0" collapsed="false">
      <c r="A269" s="262" t="n">
        <v>43433</v>
      </c>
      <c r="B269" s="240" t="s">
        <v>766</v>
      </c>
      <c r="C269" s="241" t="s">
        <v>440</v>
      </c>
      <c r="D269" s="260"/>
      <c r="E269" s="269" t="n">
        <v>2800000</v>
      </c>
      <c r="F269" s="128" t="n">
        <f aca="false">F268-E269</f>
        <v>195119695</v>
      </c>
    </row>
    <row r="270" customFormat="false" ht="35.05" hidden="false" customHeight="false" outlineLevel="0" collapsed="false">
      <c r="A270" s="262" t="n">
        <v>43433</v>
      </c>
      <c r="B270" s="240" t="s">
        <v>767</v>
      </c>
      <c r="C270" s="268" t="s">
        <v>768</v>
      </c>
      <c r="D270" s="260"/>
      <c r="E270" s="269" t="n">
        <v>310000</v>
      </c>
      <c r="F270" s="128" t="n">
        <f aca="false">F269-E270</f>
        <v>194809695</v>
      </c>
    </row>
    <row r="271" customFormat="false" ht="23.85" hidden="false" customHeight="false" outlineLevel="0" collapsed="false">
      <c r="A271" s="262" t="s">
        <v>769</v>
      </c>
      <c r="B271" s="240" t="s">
        <v>770</v>
      </c>
      <c r="C271" s="268" t="s">
        <v>771</v>
      </c>
      <c r="D271" s="260"/>
      <c r="E271" s="269" t="n">
        <v>121000</v>
      </c>
      <c r="F271" s="128" t="n">
        <f aca="false">F270-E271</f>
        <v>194688695</v>
      </c>
    </row>
    <row r="272" customFormat="false" ht="15" hidden="false" customHeight="false" outlineLevel="0" collapsed="false">
      <c r="A272" s="262" t="n">
        <v>43434</v>
      </c>
      <c r="B272" s="250" t="s">
        <v>467</v>
      </c>
      <c r="C272" s="251" t="s">
        <v>468</v>
      </c>
      <c r="D272" s="260" t="n">
        <v>1040000</v>
      </c>
      <c r="E272" s="269"/>
      <c r="F272" s="128" t="n">
        <f aca="false">F271+D272</f>
        <v>195728695</v>
      </c>
    </row>
    <row r="273" customFormat="false" ht="15" hidden="false" customHeight="false" outlineLevel="0" collapsed="false">
      <c r="A273" s="262" t="n">
        <v>43434</v>
      </c>
      <c r="B273" s="250" t="s">
        <v>772</v>
      </c>
      <c r="C273" s="251" t="s">
        <v>468</v>
      </c>
      <c r="D273" s="260" t="n">
        <v>14205000</v>
      </c>
      <c r="E273" s="269"/>
      <c r="F273" s="128" t="n">
        <f aca="false">F272+D273</f>
        <v>209933695</v>
      </c>
    </row>
    <row r="274" customFormat="false" ht="46.25" hidden="false" customHeight="false" outlineLevel="0" collapsed="false">
      <c r="A274" s="262" t="n">
        <v>43437</v>
      </c>
      <c r="B274" s="240" t="s">
        <v>773</v>
      </c>
      <c r="C274" s="241" t="s">
        <v>440</v>
      </c>
      <c r="D274" s="260"/>
      <c r="E274" s="269" t="n">
        <v>1820000</v>
      </c>
      <c r="F274" s="128" t="n">
        <f aca="false">F273-E274</f>
        <v>208113695</v>
      </c>
    </row>
    <row r="275" customFormat="false" ht="15" hidden="false" customHeight="false" outlineLevel="0" collapsed="false">
      <c r="A275" s="262" t="n">
        <v>43437</v>
      </c>
      <c r="B275" s="246" t="s">
        <v>547</v>
      </c>
      <c r="C275" s="268" t="s">
        <v>774</v>
      </c>
      <c r="D275" s="260"/>
      <c r="E275" s="269" t="n">
        <v>366676</v>
      </c>
      <c r="F275" s="128" t="n">
        <f aca="false">F274-E275</f>
        <v>207747019</v>
      </c>
    </row>
    <row r="276" customFormat="false" ht="15" hidden="false" customHeight="false" outlineLevel="0" collapsed="false">
      <c r="A276" s="262" t="n">
        <v>43437</v>
      </c>
      <c r="B276" s="246" t="s">
        <v>547</v>
      </c>
      <c r="C276" s="268" t="s">
        <v>775</v>
      </c>
      <c r="D276" s="260"/>
      <c r="E276" s="269" t="n">
        <v>114154</v>
      </c>
      <c r="F276" s="128" t="n">
        <f aca="false">F275-E276</f>
        <v>207632865</v>
      </c>
    </row>
    <row r="277" customFormat="false" ht="35.05" hidden="false" customHeight="false" outlineLevel="0" collapsed="false">
      <c r="A277" s="262" t="n">
        <v>43437</v>
      </c>
      <c r="B277" s="240" t="s">
        <v>596</v>
      </c>
      <c r="C277" s="249" t="s">
        <v>776</v>
      </c>
      <c r="D277" s="260"/>
      <c r="E277" s="269" t="n">
        <v>118118</v>
      </c>
      <c r="F277" s="128" t="n">
        <f aca="false">F276-E277</f>
        <v>207514747</v>
      </c>
    </row>
    <row r="278" customFormat="false" ht="35.05" hidden="false" customHeight="false" outlineLevel="0" collapsed="false">
      <c r="A278" s="262" t="n">
        <v>43407</v>
      </c>
      <c r="B278" s="247" t="s">
        <v>589</v>
      </c>
      <c r="C278" s="241" t="s">
        <v>440</v>
      </c>
      <c r="D278" s="255"/>
      <c r="E278" s="273" t="n">
        <v>19500</v>
      </c>
      <c r="F278" s="128" t="n">
        <f aca="false">F277-E278</f>
        <v>207495247</v>
      </c>
    </row>
    <row r="279" customFormat="false" ht="23.85" hidden="false" customHeight="false" outlineLevel="0" collapsed="false">
      <c r="A279" s="262" t="s">
        <v>777</v>
      </c>
      <c r="B279" s="244" t="s">
        <v>778</v>
      </c>
      <c r="C279" s="241" t="s">
        <v>440</v>
      </c>
      <c r="D279" s="255"/>
      <c r="E279" s="255" t="n">
        <v>405000</v>
      </c>
      <c r="F279" s="128" t="n">
        <f aca="false">F278-E279</f>
        <v>207090247</v>
      </c>
    </row>
    <row r="280" customFormat="false" ht="15" hidden="false" customHeight="false" outlineLevel="0" collapsed="false">
      <c r="A280" s="262" t="n">
        <v>43438</v>
      </c>
      <c r="B280" s="246" t="s">
        <v>779</v>
      </c>
      <c r="C280" s="241" t="s">
        <v>440</v>
      </c>
      <c r="D280" s="274"/>
      <c r="E280" s="275" t="n">
        <v>3955000</v>
      </c>
      <c r="F280" s="128" t="n">
        <f aca="false">F279-E280</f>
        <v>203135247</v>
      </c>
    </row>
    <row r="281" customFormat="false" ht="35.05" hidden="false" customHeight="false" outlineLevel="0" collapsed="false">
      <c r="A281" s="262" t="n">
        <v>43438</v>
      </c>
      <c r="B281" s="240" t="s">
        <v>780</v>
      </c>
      <c r="C281" s="241" t="s">
        <v>440</v>
      </c>
      <c r="D281" s="255"/>
      <c r="E281" s="273" t="n">
        <v>14902000</v>
      </c>
      <c r="F281" s="128" t="n">
        <f aca="false">F280-E281</f>
        <v>188233247</v>
      </c>
    </row>
    <row r="282" customFormat="false" ht="35.05" hidden="false" customHeight="false" outlineLevel="0" collapsed="false">
      <c r="A282" s="262" t="n">
        <v>43440</v>
      </c>
      <c r="B282" s="240" t="s">
        <v>781</v>
      </c>
      <c r="C282" s="241" t="s">
        <v>440</v>
      </c>
      <c r="D282" s="255"/>
      <c r="E282" s="273" t="n">
        <v>2200000</v>
      </c>
      <c r="F282" s="128" t="n">
        <f aca="false">F281-E282</f>
        <v>186033247</v>
      </c>
    </row>
    <row r="283" customFormat="false" ht="46.25" hidden="false" customHeight="false" outlineLevel="0" collapsed="false">
      <c r="A283" s="262" t="n">
        <v>43440</v>
      </c>
      <c r="B283" s="240" t="s">
        <v>782</v>
      </c>
      <c r="C283" s="241" t="s">
        <v>783</v>
      </c>
      <c r="D283" s="255"/>
      <c r="E283" s="273" t="n">
        <v>1500000</v>
      </c>
      <c r="F283" s="128" t="n">
        <f aca="false">F282-E283</f>
        <v>184533247</v>
      </c>
    </row>
    <row r="284" customFormat="false" ht="35.05" hidden="false" customHeight="false" outlineLevel="0" collapsed="false">
      <c r="A284" s="262" t="n">
        <v>43440</v>
      </c>
      <c r="B284" s="240" t="s">
        <v>784</v>
      </c>
      <c r="C284" s="241" t="s">
        <v>785</v>
      </c>
      <c r="D284" s="255"/>
      <c r="E284" s="273" t="n">
        <v>80000</v>
      </c>
      <c r="F284" s="128" t="n">
        <f aca="false">F283-E284</f>
        <v>184453247</v>
      </c>
    </row>
    <row r="285" customFormat="false" ht="35.05" hidden="false" customHeight="false" outlineLevel="0" collapsed="false">
      <c r="A285" s="262" t="n">
        <v>43440</v>
      </c>
      <c r="B285" s="240" t="s">
        <v>786</v>
      </c>
      <c r="C285" s="241" t="s">
        <v>440</v>
      </c>
      <c r="D285" s="255"/>
      <c r="E285" s="273" t="n">
        <v>910000</v>
      </c>
      <c r="F285" s="128" t="n">
        <f aca="false">F284-E285</f>
        <v>183543247</v>
      </c>
    </row>
    <row r="286" customFormat="false" ht="35.05" hidden="false" customHeight="false" outlineLevel="0" collapsed="false">
      <c r="A286" s="262" t="n">
        <v>43440</v>
      </c>
      <c r="B286" s="240" t="s">
        <v>761</v>
      </c>
      <c r="C286" s="241" t="s">
        <v>440</v>
      </c>
      <c r="D286" s="260"/>
      <c r="E286" s="269" t="n">
        <v>1090000</v>
      </c>
      <c r="F286" s="128" t="n">
        <f aca="false">F285-E286</f>
        <v>182453247</v>
      </c>
    </row>
    <row r="287" customFormat="false" ht="35.05" hidden="false" customHeight="false" outlineLevel="0" collapsed="false">
      <c r="A287" s="262" t="n">
        <v>43441</v>
      </c>
      <c r="B287" s="240" t="s">
        <v>787</v>
      </c>
      <c r="C287" s="241" t="s">
        <v>788</v>
      </c>
      <c r="D287" s="266"/>
      <c r="E287" s="269" t="n">
        <v>700000</v>
      </c>
      <c r="F287" s="128" t="n">
        <f aca="false">F286-E287</f>
        <v>181753247</v>
      </c>
    </row>
    <row r="288" customFormat="false" ht="35.05" hidden="false" customHeight="false" outlineLevel="0" collapsed="false">
      <c r="A288" s="262" t="n">
        <v>43441</v>
      </c>
      <c r="B288" s="240" t="s">
        <v>787</v>
      </c>
      <c r="C288" s="241" t="s">
        <v>789</v>
      </c>
      <c r="D288" s="260"/>
      <c r="E288" s="269" t="n">
        <v>100000</v>
      </c>
      <c r="F288" s="128" t="n">
        <f aca="false">F287-E288</f>
        <v>181653247</v>
      </c>
    </row>
    <row r="289" customFormat="false" ht="35.05" hidden="false" customHeight="false" outlineLevel="0" collapsed="false">
      <c r="A289" s="262" t="n">
        <v>43441</v>
      </c>
      <c r="B289" s="240" t="s">
        <v>787</v>
      </c>
      <c r="C289" s="241" t="s">
        <v>440</v>
      </c>
      <c r="D289" s="260"/>
      <c r="E289" s="269" t="n">
        <v>2600000</v>
      </c>
      <c r="F289" s="128" t="n">
        <f aca="false">F288-E289</f>
        <v>179053247</v>
      </c>
    </row>
    <row r="290" customFormat="false" ht="15" hidden="false" customHeight="false" outlineLevel="0" collapsed="false">
      <c r="A290" s="262" t="n">
        <v>43444</v>
      </c>
      <c r="B290" s="253" t="s">
        <v>790</v>
      </c>
      <c r="C290" s="249" t="s">
        <v>791</v>
      </c>
      <c r="D290" s="266"/>
      <c r="E290" s="269" t="n">
        <v>79103</v>
      </c>
      <c r="F290" s="128" t="n">
        <f aca="false">F289-E290</f>
        <v>178974144</v>
      </c>
    </row>
    <row r="291" customFormat="false" ht="15" hidden="false" customHeight="false" outlineLevel="0" collapsed="false">
      <c r="A291" s="262" t="n">
        <v>43444</v>
      </c>
      <c r="B291" s="253" t="s">
        <v>473</v>
      </c>
      <c r="C291" s="249" t="s">
        <v>474</v>
      </c>
      <c r="D291" s="266"/>
      <c r="E291" s="269" t="n">
        <v>5500</v>
      </c>
      <c r="F291" s="128" t="n">
        <f aca="false">F290-E291</f>
        <v>178968644</v>
      </c>
    </row>
    <row r="292" customFormat="false" ht="46.25" hidden="false" customHeight="false" outlineLevel="0" collapsed="false">
      <c r="A292" s="262" t="n">
        <v>43452</v>
      </c>
      <c r="B292" s="240" t="s">
        <v>792</v>
      </c>
      <c r="C292" s="241" t="s">
        <v>440</v>
      </c>
      <c r="D292" s="260"/>
      <c r="E292" s="269" t="n">
        <v>104000</v>
      </c>
      <c r="F292" s="128" t="n">
        <f aca="false">F291-E292</f>
        <v>178864644</v>
      </c>
    </row>
    <row r="293" customFormat="false" ht="35.05" hidden="false" customHeight="false" outlineLevel="0" collapsed="false">
      <c r="A293" s="262" t="n">
        <v>43452</v>
      </c>
      <c r="B293" s="240" t="s">
        <v>786</v>
      </c>
      <c r="C293" s="241" t="s">
        <v>440</v>
      </c>
      <c r="D293" s="260"/>
      <c r="E293" s="269" t="n">
        <v>200000</v>
      </c>
      <c r="F293" s="128" t="n">
        <f aca="false">F292-E293</f>
        <v>178664644</v>
      </c>
    </row>
    <row r="294" customFormat="false" ht="15" hidden="false" customHeight="false" outlineLevel="0" collapsed="false">
      <c r="A294" s="262" t="n">
        <v>43452</v>
      </c>
      <c r="B294" s="246" t="s">
        <v>793</v>
      </c>
      <c r="C294" s="241" t="s">
        <v>440</v>
      </c>
      <c r="D294" s="266"/>
      <c r="E294" s="269" t="n">
        <v>685768</v>
      </c>
      <c r="F294" s="128" t="n">
        <f aca="false">F293-E294</f>
        <v>177978876</v>
      </c>
    </row>
    <row r="295" customFormat="false" ht="23.85" hidden="false" customHeight="false" outlineLevel="0" collapsed="false">
      <c r="A295" s="262" t="n">
        <v>43460</v>
      </c>
      <c r="B295" s="240" t="s">
        <v>794</v>
      </c>
      <c r="C295" s="241" t="s">
        <v>795</v>
      </c>
      <c r="D295" s="260"/>
      <c r="E295" s="269" t="n">
        <v>115678</v>
      </c>
      <c r="F295" s="128" t="n">
        <f aca="false">F294-E295</f>
        <v>177863198</v>
      </c>
    </row>
    <row r="296" customFormat="false" ht="15" hidden="false" customHeight="false" outlineLevel="0" collapsed="false">
      <c r="A296" s="262"/>
      <c r="B296" s="240"/>
      <c r="C296" s="241"/>
      <c r="D296" s="260"/>
      <c r="E296" s="269"/>
      <c r="F296" s="276"/>
    </row>
    <row r="297" customFormat="false" ht="15" hidden="false" customHeight="false" outlineLevel="0" collapsed="false">
      <c r="A297" s="262"/>
      <c r="B297" s="240"/>
      <c r="C297" s="241"/>
      <c r="D297" s="260"/>
      <c r="E297" s="269"/>
      <c r="F297" s="276"/>
    </row>
    <row r="298" customFormat="false" ht="15" hidden="false" customHeight="false" outlineLevel="0" collapsed="false">
      <c r="A298" s="262"/>
      <c r="B298" s="240"/>
      <c r="C298" s="241"/>
      <c r="D298" s="260"/>
      <c r="E298" s="269"/>
      <c r="F298" s="276"/>
    </row>
    <row r="299" customFormat="false" ht="15" hidden="false" customHeight="false" outlineLevel="0" collapsed="false">
      <c r="A299" s="262"/>
      <c r="B299" s="240"/>
      <c r="C299" s="241"/>
      <c r="D299" s="260"/>
      <c r="E299" s="269"/>
      <c r="F299" s="276"/>
    </row>
    <row r="300" customFormat="false" ht="17.35" hidden="false" customHeight="false" outlineLevel="0" collapsed="false">
      <c r="A300" s="277"/>
      <c r="B300" s="278" t="s">
        <v>796</v>
      </c>
      <c r="C300" s="279"/>
      <c r="D300" s="280" t="n">
        <f aca="false">SUM(D11:D299)</f>
        <v>572933390</v>
      </c>
      <c r="E300" s="281" t="n">
        <f aca="false">SUM(E12:E299)</f>
        <v>395070192</v>
      </c>
      <c r="F300" s="276"/>
    </row>
    <row r="301" customFormat="false" ht="17.35" hidden="false" customHeight="false" outlineLevel="0" collapsed="false">
      <c r="A301" s="277"/>
      <c r="B301" s="278" t="s">
        <v>797</v>
      </c>
      <c r="C301" s="279"/>
      <c r="D301" s="282" t="n">
        <f aca="false">D300-E300</f>
        <v>177863198</v>
      </c>
      <c r="E301" s="281"/>
      <c r="F301" s="27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E64"/>
  <sheetViews>
    <sheetView showFormulas="false" showGridLines="true" showRowColHeaders="true" showZeros="true" rightToLeft="false" tabSelected="false" showOutlineSymbols="true" defaultGridColor="true" view="normal" topLeftCell="A54" colorId="64" zoomScale="108" zoomScaleNormal="108" zoomScalePageLayoutView="100" workbookViewId="0">
      <selection pane="topLeft" activeCell="A6" activeCellId="0" sqref="A6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34.14"/>
    <col collapsed="false" customWidth="true" hidden="false" outlineLevel="0" max="3" min="3" style="1" width="14.29"/>
    <col collapsed="false" customWidth="true" hidden="false" outlineLevel="0" max="4" min="4" style="1" width="15.57"/>
    <col collapsed="false" customWidth="true" hidden="false" outlineLevel="0" max="5" min="5" style="1" width="16.84"/>
  </cols>
  <sheetData>
    <row r="6" customFormat="false" ht="17.35" hidden="false" customHeight="false" outlineLevel="0" collapsed="false">
      <c r="A6" s="55"/>
      <c r="B6" s="55" t="s">
        <v>798</v>
      </c>
    </row>
    <row r="8" customFormat="false" ht="17.25" hidden="false" customHeight="false" outlineLevel="0" collapsed="false">
      <c r="B8" s="4" t="s">
        <v>799</v>
      </c>
    </row>
    <row r="10" customFormat="false" ht="17.35" hidden="false" customHeight="false" outlineLevel="0" collapsed="false">
      <c r="B10" s="121"/>
    </row>
    <row r="11" customFormat="false" ht="15" hidden="false" customHeight="false" outlineLevel="0" collapsed="false">
      <c r="B11" s="5" t="s">
        <v>253</v>
      </c>
    </row>
    <row r="13" customFormat="false" ht="15" hidden="false" customHeight="false" outlineLevel="0" collapsed="false">
      <c r="A13" s="122" t="s">
        <v>6</v>
      </c>
      <c r="B13" s="283" t="s">
        <v>800</v>
      </c>
      <c r="C13" s="78"/>
      <c r="D13" s="124"/>
      <c r="E13" s="125"/>
    </row>
    <row r="14" customFormat="false" ht="15" hidden="false" customHeight="false" outlineLevel="0" collapsed="false">
      <c r="A14" s="126" t="n">
        <v>1</v>
      </c>
      <c r="B14" s="284" t="s">
        <v>801</v>
      </c>
      <c r="C14" s="128"/>
      <c r="D14" s="128"/>
      <c r="E14" s="130"/>
    </row>
    <row r="15" customFormat="false" ht="15" hidden="false" customHeight="false" outlineLevel="0" collapsed="false">
      <c r="A15" s="126" t="n">
        <v>2</v>
      </c>
      <c r="B15" s="284" t="s">
        <v>802</v>
      </c>
      <c r="C15" s="128"/>
      <c r="D15" s="128"/>
      <c r="E15" s="130"/>
    </row>
    <row r="16" customFormat="false" ht="15" hidden="false" customHeight="false" outlineLevel="0" collapsed="false">
      <c r="A16" s="126" t="n">
        <v>3</v>
      </c>
      <c r="B16" s="284" t="s">
        <v>803</v>
      </c>
      <c r="C16" s="128"/>
      <c r="D16" s="128"/>
      <c r="E16" s="130"/>
    </row>
    <row r="17" customFormat="false" ht="15" hidden="false" customHeight="false" outlineLevel="0" collapsed="false">
      <c r="A17" s="126" t="n">
        <v>4</v>
      </c>
      <c r="B17" s="284" t="s">
        <v>804</v>
      </c>
      <c r="C17" s="128"/>
      <c r="D17" s="128"/>
      <c r="E17" s="130"/>
    </row>
    <row r="18" customFormat="false" ht="15" hidden="false" customHeight="false" outlineLevel="0" collapsed="false">
      <c r="A18" s="126" t="n">
        <v>5</v>
      </c>
      <c r="B18" s="284" t="s">
        <v>805</v>
      </c>
      <c r="C18" s="128"/>
      <c r="D18" s="128"/>
      <c r="E18" s="130"/>
    </row>
    <row r="19" customFormat="false" ht="15" hidden="false" customHeight="false" outlineLevel="0" collapsed="false">
      <c r="A19" s="126" t="n">
        <v>6</v>
      </c>
      <c r="B19" s="284" t="s">
        <v>806</v>
      </c>
      <c r="C19" s="128"/>
      <c r="D19" s="128"/>
      <c r="E19" s="130"/>
    </row>
    <row r="20" customFormat="false" ht="15" hidden="false" customHeight="false" outlineLevel="0" collapsed="false">
      <c r="A20" s="126" t="n">
        <v>7</v>
      </c>
      <c r="B20" s="284" t="s">
        <v>807</v>
      </c>
      <c r="C20" s="128"/>
      <c r="D20" s="128"/>
      <c r="E20" s="130"/>
    </row>
    <row r="21" customFormat="false" ht="15" hidden="false" customHeight="false" outlineLevel="0" collapsed="false">
      <c r="A21" s="126" t="n">
        <v>8</v>
      </c>
      <c r="B21" s="284" t="s">
        <v>808</v>
      </c>
      <c r="C21" s="128"/>
      <c r="D21" s="128"/>
      <c r="E21" s="130"/>
    </row>
    <row r="22" customFormat="false" ht="15" hidden="false" customHeight="false" outlineLevel="0" collapsed="false">
      <c r="A22" s="126" t="n">
        <v>9</v>
      </c>
      <c r="B22" s="284" t="s">
        <v>809</v>
      </c>
      <c r="C22" s="128"/>
      <c r="D22" s="128"/>
      <c r="E22" s="130"/>
    </row>
    <row r="23" customFormat="false" ht="15" hidden="false" customHeight="false" outlineLevel="0" collapsed="false">
      <c r="A23" s="126" t="n">
        <v>10</v>
      </c>
      <c r="B23" s="284" t="s">
        <v>810</v>
      </c>
      <c r="C23" s="128"/>
      <c r="D23" s="128"/>
      <c r="E23" s="130"/>
    </row>
    <row r="24" customFormat="false" ht="15" hidden="false" customHeight="false" outlineLevel="0" collapsed="false">
      <c r="A24" s="126" t="n">
        <v>11</v>
      </c>
      <c r="B24" s="284" t="s">
        <v>811</v>
      </c>
      <c r="C24" s="128"/>
      <c r="D24" s="128"/>
      <c r="E24" s="130"/>
    </row>
    <row r="25" customFormat="false" ht="15" hidden="false" customHeight="false" outlineLevel="0" collapsed="false">
      <c r="A25" s="126" t="n">
        <v>12</v>
      </c>
      <c r="B25" s="284" t="s">
        <v>812</v>
      </c>
      <c r="C25" s="128"/>
      <c r="D25" s="128"/>
      <c r="E25" s="130"/>
    </row>
    <row r="26" customFormat="false" ht="15" hidden="false" customHeight="false" outlineLevel="0" collapsed="false">
      <c r="A26" s="126" t="n">
        <v>13</v>
      </c>
      <c r="B26" s="284" t="s">
        <v>813</v>
      </c>
      <c r="C26" s="128"/>
      <c r="D26" s="128"/>
      <c r="E26" s="130"/>
    </row>
    <row r="27" customFormat="false" ht="15" hidden="false" customHeight="false" outlineLevel="0" collapsed="false">
      <c r="A27" s="126" t="n">
        <v>14</v>
      </c>
      <c r="B27" s="284" t="s">
        <v>814</v>
      </c>
      <c r="C27" s="128"/>
      <c r="D27" s="128"/>
      <c r="E27" s="130"/>
    </row>
    <row r="28" customFormat="false" ht="15" hidden="false" customHeight="false" outlineLevel="0" collapsed="false">
      <c r="A28" s="126" t="n">
        <v>15</v>
      </c>
      <c r="B28" s="284" t="s">
        <v>815</v>
      </c>
      <c r="C28" s="128"/>
      <c r="D28" s="128"/>
      <c r="E28" s="130"/>
    </row>
    <row r="29" customFormat="false" ht="15" hidden="false" customHeight="false" outlineLevel="0" collapsed="false">
      <c r="A29" s="126" t="n">
        <v>16</v>
      </c>
      <c r="B29" s="284" t="s">
        <v>816</v>
      </c>
      <c r="C29" s="128"/>
      <c r="D29" s="128"/>
      <c r="E29" s="130"/>
    </row>
    <row r="30" customFormat="false" ht="15" hidden="false" customHeight="false" outlineLevel="0" collapsed="false">
      <c r="A30" s="126" t="n">
        <v>17</v>
      </c>
      <c r="B30" s="284" t="s">
        <v>817</v>
      </c>
      <c r="C30" s="128"/>
      <c r="D30" s="128"/>
      <c r="E30" s="130"/>
    </row>
    <row r="31" customFormat="false" ht="15" hidden="false" customHeight="false" outlineLevel="0" collapsed="false">
      <c r="A31" s="126" t="n">
        <v>18</v>
      </c>
      <c r="B31" s="284" t="s">
        <v>818</v>
      </c>
      <c r="C31" s="128"/>
      <c r="D31" s="128"/>
      <c r="E31" s="130"/>
    </row>
    <row r="32" customFormat="false" ht="15" hidden="false" customHeight="false" outlineLevel="0" collapsed="false">
      <c r="A32" s="126" t="n">
        <v>19</v>
      </c>
      <c r="B32" s="284" t="s">
        <v>819</v>
      </c>
      <c r="C32" s="128"/>
      <c r="D32" s="128"/>
      <c r="E32" s="130"/>
    </row>
    <row r="33" customFormat="false" ht="15" hidden="false" customHeight="false" outlineLevel="0" collapsed="false">
      <c r="A33" s="126" t="n">
        <v>20</v>
      </c>
      <c r="B33" s="284" t="s">
        <v>820</v>
      </c>
      <c r="C33" s="128"/>
      <c r="D33" s="128"/>
      <c r="E33" s="130"/>
    </row>
    <row r="34" customFormat="false" ht="15" hidden="false" customHeight="false" outlineLevel="0" collapsed="false">
      <c r="A34" s="126" t="n">
        <v>21</v>
      </c>
      <c r="B34" s="284" t="s">
        <v>821</v>
      </c>
      <c r="C34" s="128"/>
      <c r="D34" s="128"/>
      <c r="E34" s="130"/>
    </row>
    <row r="35" customFormat="false" ht="15" hidden="false" customHeight="false" outlineLevel="0" collapsed="false">
      <c r="A35" s="126" t="n">
        <v>22</v>
      </c>
      <c r="B35" s="284" t="s">
        <v>822</v>
      </c>
      <c r="C35" s="128"/>
      <c r="D35" s="128"/>
      <c r="E35" s="130"/>
    </row>
    <row r="36" customFormat="false" ht="15" hidden="false" customHeight="false" outlineLevel="0" collapsed="false">
      <c r="A36" s="126" t="n">
        <v>23</v>
      </c>
      <c r="B36" s="284" t="s">
        <v>823</v>
      </c>
      <c r="C36" s="128"/>
      <c r="D36" s="128"/>
      <c r="E36" s="130"/>
    </row>
    <row r="37" customFormat="false" ht="15" hidden="false" customHeight="false" outlineLevel="0" collapsed="false">
      <c r="A37" s="126" t="n">
        <v>24</v>
      </c>
      <c r="B37" s="284" t="s">
        <v>824</v>
      </c>
      <c r="C37" s="128"/>
      <c r="D37" s="128"/>
      <c r="E37" s="130"/>
    </row>
    <row r="38" customFormat="false" ht="15" hidden="false" customHeight="false" outlineLevel="0" collapsed="false">
      <c r="A38" s="126" t="n">
        <v>25</v>
      </c>
      <c r="B38" s="284" t="s">
        <v>825</v>
      </c>
      <c r="C38" s="128"/>
      <c r="D38" s="128"/>
      <c r="E38" s="130"/>
    </row>
    <row r="39" customFormat="false" ht="15" hidden="false" customHeight="false" outlineLevel="0" collapsed="false">
      <c r="A39" s="126" t="n">
        <v>26</v>
      </c>
      <c r="B39" s="284" t="s">
        <v>826</v>
      </c>
      <c r="C39" s="128"/>
      <c r="D39" s="128"/>
      <c r="E39" s="130"/>
    </row>
    <row r="40" customFormat="false" ht="15" hidden="false" customHeight="false" outlineLevel="0" collapsed="false">
      <c r="A40" s="126" t="n">
        <v>27</v>
      </c>
      <c r="B40" s="284" t="s">
        <v>827</v>
      </c>
      <c r="C40" s="128"/>
      <c r="D40" s="128"/>
      <c r="E40" s="130"/>
    </row>
    <row r="41" customFormat="false" ht="15" hidden="false" customHeight="false" outlineLevel="0" collapsed="false">
      <c r="A41" s="126" t="n">
        <v>28</v>
      </c>
      <c r="B41" s="284" t="s">
        <v>828</v>
      </c>
      <c r="C41" s="128"/>
      <c r="D41" s="128"/>
      <c r="E41" s="130"/>
    </row>
    <row r="42" customFormat="false" ht="15" hidden="false" customHeight="false" outlineLevel="0" collapsed="false">
      <c r="A42" s="126" t="n">
        <v>29</v>
      </c>
      <c r="B42" s="284" t="s">
        <v>829</v>
      </c>
      <c r="C42" s="128"/>
      <c r="D42" s="128"/>
      <c r="E42" s="130"/>
    </row>
    <row r="43" customFormat="false" ht="15" hidden="false" customHeight="false" outlineLevel="0" collapsed="false">
      <c r="A43" s="126" t="n">
        <v>30</v>
      </c>
      <c r="B43" s="284" t="s">
        <v>830</v>
      </c>
      <c r="C43" s="128"/>
      <c r="D43" s="128"/>
      <c r="E43" s="130"/>
    </row>
    <row r="44" customFormat="false" ht="15" hidden="false" customHeight="false" outlineLevel="0" collapsed="false">
      <c r="A44" s="126" t="n">
        <v>31</v>
      </c>
      <c r="B44" s="284" t="s">
        <v>831</v>
      </c>
      <c r="C44" s="128"/>
      <c r="D44" s="128"/>
      <c r="E44" s="130"/>
    </row>
    <row r="45" customFormat="false" ht="15" hidden="false" customHeight="false" outlineLevel="0" collapsed="false">
      <c r="A45" s="126" t="n">
        <v>32</v>
      </c>
      <c r="B45" s="284" t="s">
        <v>304</v>
      </c>
      <c r="C45" s="128"/>
      <c r="D45" s="128"/>
      <c r="E45" s="130"/>
    </row>
    <row r="46" customFormat="false" ht="15" hidden="false" customHeight="false" outlineLevel="0" collapsed="false">
      <c r="A46" s="126" t="n">
        <v>33</v>
      </c>
      <c r="B46" s="284" t="s">
        <v>832</v>
      </c>
      <c r="C46" s="128"/>
      <c r="D46" s="128"/>
      <c r="E46" s="130"/>
    </row>
    <row r="47" customFormat="false" ht="15" hidden="false" customHeight="false" outlineLevel="0" collapsed="false">
      <c r="A47" s="126" t="n">
        <v>34</v>
      </c>
      <c r="B47" s="284" t="s">
        <v>833</v>
      </c>
      <c r="C47" s="128"/>
      <c r="D47" s="128"/>
      <c r="E47" s="130"/>
    </row>
    <row r="48" customFormat="false" ht="15" hidden="false" customHeight="false" outlineLevel="0" collapsed="false">
      <c r="A48" s="126" t="n">
        <v>35</v>
      </c>
      <c r="B48" s="284" t="s">
        <v>834</v>
      </c>
      <c r="C48" s="128"/>
      <c r="D48" s="128"/>
      <c r="E48" s="130"/>
    </row>
    <row r="49" customFormat="false" ht="15" hidden="false" customHeight="false" outlineLevel="0" collapsed="false">
      <c r="A49" s="126" t="n">
        <v>36</v>
      </c>
      <c r="B49" s="284" t="s">
        <v>835</v>
      </c>
      <c r="C49" s="128"/>
      <c r="D49" s="128"/>
      <c r="E49" s="130"/>
    </row>
    <row r="50" customFormat="false" ht="15" hidden="false" customHeight="false" outlineLevel="0" collapsed="false">
      <c r="A50" s="126" t="n">
        <v>37</v>
      </c>
      <c r="B50" s="284" t="s">
        <v>836</v>
      </c>
      <c r="C50" s="128"/>
      <c r="D50" s="128"/>
      <c r="E50" s="130"/>
    </row>
    <row r="51" customFormat="false" ht="15" hidden="false" customHeight="false" outlineLevel="0" collapsed="false">
      <c r="A51" s="126" t="n">
        <v>38</v>
      </c>
      <c r="B51" s="284" t="s">
        <v>837</v>
      </c>
      <c r="C51" s="128"/>
      <c r="D51" s="128"/>
      <c r="E51" s="130"/>
    </row>
    <row r="52" customFormat="false" ht="15" hidden="false" customHeight="false" outlineLevel="0" collapsed="false">
      <c r="A52" s="126" t="n">
        <v>39</v>
      </c>
      <c r="B52" s="284" t="s">
        <v>838</v>
      </c>
      <c r="C52" s="128"/>
      <c r="D52" s="128"/>
      <c r="E52" s="130"/>
    </row>
    <row r="53" customFormat="false" ht="15" hidden="false" customHeight="false" outlineLevel="0" collapsed="false">
      <c r="A53" s="126" t="n">
        <v>40</v>
      </c>
      <c r="B53" s="284" t="s">
        <v>839</v>
      </c>
      <c r="C53" s="128"/>
      <c r="D53" s="128"/>
      <c r="E53" s="130"/>
    </row>
    <row r="54" customFormat="false" ht="15" hidden="false" customHeight="false" outlineLevel="0" collapsed="false">
      <c r="A54" s="126" t="n">
        <v>41</v>
      </c>
      <c r="B54" s="284" t="s">
        <v>840</v>
      </c>
      <c r="C54" s="128"/>
      <c r="D54" s="128"/>
      <c r="E54" s="130"/>
    </row>
    <row r="55" customFormat="false" ht="15" hidden="false" customHeight="false" outlineLevel="0" collapsed="false">
      <c r="A55" s="126" t="n">
        <v>42</v>
      </c>
      <c r="B55" s="284" t="s">
        <v>841</v>
      </c>
      <c r="C55" s="128"/>
      <c r="D55" s="128"/>
      <c r="E55" s="130"/>
    </row>
    <row r="56" customFormat="false" ht="15" hidden="false" customHeight="false" outlineLevel="0" collapsed="false">
      <c r="A56" s="126" t="n">
        <v>43</v>
      </c>
      <c r="B56" s="284" t="s">
        <v>842</v>
      </c>
      <c r="C56" s="128"/>
      <c r="D56" s="128"/>
      <c r="E56" s="130"/>
    </row>
    <row r="57" customFormat="false" ht="15" hidden="false" customHeight="false" outlineLevel="0" collapsed="false">
      <c r="A57" s="126" t="n">
        <v>44</v>
      </c>
      <c r="B57" s="284" t="s">
        <v>843</v>
      </c>
      <c r="C57" s="128"/>
      <c r="D57" s="128"/>
      <c r="E57" s="130"/>
    </row>
    <row r="58" customFormat="false" ht="15" hidden="false" customHeight="false" outlineLevel="0" collapsed="false">
      <c r="A58" s="126" t="n">
        <v>45</v>
      </c>
      <c r="B58" s="284" t="s">
        <v>844</v>
      </c>
      <c r="C58" s="128"/>
      <c r="D58" s="128"/>
      <c r="E58" s="130"/>
    </row>
    <row r="59" customFormat="false" ht="15" hidden="false" customHeight="false" outlineLevel="0" collapsed="false">
      <c r="A59" s="126" t="n">
        <v>46</v>
      </c>
      <c r="B59" s="284" t="s">
        <v>845</v>
      </c>
      <c r="C59" s="128"/>
      <c r="D59" s="128"/>
      <c r="E59" s="130"/>
    </row>
    <row r="60" customFormat="false" ht="15" hidden="false" customHeight="false" outlineLevel="0" collapsed="false">
      <c r="A60" s="126" t="n">
        <v>47</v>
      </c>
      <c r="B60" s="284" t="s">
        <v>846</v>
      </c>
      <c r="C60" s="128"/>
      <c r="D60" s="128"/>
      <c r="E60" s="130"/>
    </row>
    <row r="61" customFormat="false" ht="15" hidden="false" customHeight="false" outlineLevel="0" collapsed="false">
      <c r="A61" s="126" t="n">
        <v>48</v>
      </c>
      <c r="B61" s="284" t="s">
        <v>847</v>
      </c>
      <c r="C61" s="128"/>
      <c r="D61" s="128"/>
      <c r="E61" s="130"/>
    </row>
    <row r="62" customFormat="false" ht="15" hidden="false" customHeight="false" outlineLevel="0" collapsed="false">
      <c r="A62" s="126" t="n">
        <v>49</v>
      </c>
      <c r="B62" s="284" t="s">
        <v>848</v>
      </c>
      <c r="C62" s="128"/>
      <c r="D62" s="128"/>
      <c r="E62" s="130"/>
    </row>
    <row r="63" customFormat="false" ht="19.7" hidden="false" customHeight="false" outlineLevel="0" collapsed="false">
      <c r="A63" s="132"/>
      <c r="B63" s="133" t="s">
        <v>22</v>
      </c>
      <c r="C63" s="134" t="n">
        <f aca="false">SUM(C14:C62)</f>
        <v>0</v>
      </c>
      <c r="D63" s="135" t="n">
        <f aca="false">SUM(D14:D62)</f>
        <v>0</v>
      </c>
      <c r="E63" s="136" t="n">
        <f aca="false">SUM(E14:E62)</f>
        <v>0</v>
      </c>
    </row>
    <row r="6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80"/>
  <sheetViews>
    <sheetView showFormulas="false" showGridLines="true" showRowColHeaders="true" showZeros="true" rightToLeft="false" tabSelected="true" showOutlineSymbols="true" defaultGridColor="true" view="normal" topLeftCell="A496" colorId="64" zoomScale="108" zoomScaleNormal="108" zoomScalePageLayoutView="100" workbookViewId="0">
      <selection pane="topLeft" activeCell="F377" activeCellId="0" sqref="F377"/>
    </sheetView>
  </sheetViews>
  <sheetFormatPr defaultColWidth="11.53515625" defaultRowHeight="13.8" zeroHeight="false" outlineLevelRow="0" outlineLevelCol="0"/>
  <sheetData>
    <row r="1" customFormat="false" ht="17.35" hidden="false" customHeight="false" outlineLevel="0" collapsed="false">
      <c r="A1" s="29"/>
      <c r="B1" s="3" t="s">
        <v>1</v>
      </c>
      <c r="C1" s="55"/>
      <c r="D1" s="55"/>
      <c r="E1" s="55"/>
    </row>
    <row r="2" customFormat="false" ht="13.8" hidden="false" customHeight="false" outlineLevel="0" collapsed="false">
      <c r="A2" s="29"/>
      <c r="B2" s="29"/>
      <c r="D2" s="25"/>
    </row>
    <row r="3" customFormat="false" ht="13.8" hidden="false" customHeight="false" outlineLevel="0" collapsed="false">
      <c r="A3" s="29"/>
      <c r="B3" s="29"/>
      <c r="D3" s="25"/>
    </row>
    <row r="4" customFormat="false" ht="15" hidden="false" customHeight="false" outlineLevel="0" collapsed="false">
      <c r="A4" s="29"/>
      <c r="B4" s="29"/>
      <c r="D4" s="38" t="s">
        <v>849</v>
      </c>
    </row>
    <row r="5" customFormat="false" ht="13.8" hidden="false" customHeight="false" outlineLevel="0" collapsed="false">
      <c r="A5" s="29"/>
      <c r="B5" s="29"/>
      <c r="D5" s="25"/>
    </row>
    <row r="6" customFormat="false" ht="15" hidden="false" customHeight="false" outlineLevel="0" collapsed="false">
      <c r="A6" s="7" t="s">
        <v>6</v>
      </c>
      <c r="B6" s="285" t="s">
        <v>7</v>
      </c>
      <c r="C6" s="108" t="s">
        <v>138</v>
      </c>
      <c r="D6" s="59" t="s">
        <v>8</v>
      </c>
      <c r="E6" s="286" t="s">
        <v>9</v>
      </c>
    </row>
    <row r="7" customFormat="false" ht="23.45" hidden="false" customHeight="false" outlineLevel="0" collapsed="false">
      <c r="A7" s="39" t="n">
        <v>1</v>
      </c>
      <c r="B7" s="287" t="s">
        <v>850</v>
      </c>
      <c r="C7" s="288" t="n">
        <v>416500</v>
      </c>
      <c r="D7" s="13"/>
      <c r="E7" s="289" t="n">
        <f aca="false">C7-D7</f>
        <v>416500</v>
      </c>
    </row>
    <row r="8" customFormat="false" ht="23.45" hidden="false" customHeight="false" outlineLevel="0" collapsed="false">
      <c r="A8" s="39" t="n">
        <v>2</v>
      </c>
      <c r="B8" s="80" t="s">
        <v>851</v>
      </c>
      <c r="C8" s="81" t="n">
        <v>416500</v>
      </c>
      <c r="D8" s="13" t="n">
        <v>100000</v>
      </c>
      <c r="E8" s="82" t="n">
        <f aca="false">C8-D8</f>
        <v>316500</v>
      </c>
    </row>
    <row r="9" customFormat="false" ht="23.45" hidden="false" customHeight="false" outlineLevel="0" collapsed="false">
      <c r="A9" s="39" t="n">
        <v>3</v>
      </c>
      <c r="B9" s="80" t="s">
        <v>852</v>
      </c>
      <c r="C9" s="81" t="n">
        <v>416500</v>
      </c>
      <c r="D9" s="13" t="n">
        <v>90000</v>
      </c>
      <c r="E9" s="83" t="n">
        <f aca="false">C9-D9</f>
        <v>326500</v>
      </c>
    </row>
    <row r="10" customFormat="false" ht="23.45" hidden="false" customHeight="false" outlineLevel="0" collapsed="false">
      <c r="A10" s="39" t="n">
        <v>4</v>
      </c>
      <c r="B10" s="80" t="s">
        <v>853</v>
      </c>
      <c r="C10" s="81" t="n">
        <v>416500</v>
      </c>
      <c r="D10" s="13" t="n">
        <v>416500</v>
      </c>
      <c r="E10" s="82" t="n">
        <f aca="false">C10-D10</f>
        <v>0</v>
      </c>
    </row>
    <row r="11" customFormat="false" ht="34.5" hidden="false" customHeight="false" outlineLevel="0" collapsed="false">
      <c r="A11" s="39" t="n">
        <v>5</v>
      </c>
      <c r="B11" s="80" t="s">
        <v>854</v>
      </c>
      <c r="C11" s="81" t="n">
        <v>416500</v>
      </c>
      <c r="D11" s="13" t="n">
        <v>316500</v>
      </c>
      <c r="E11" s="82" t="n">
        <f aca="false">C11-D11</f>
        <v>100000</v>
      </c>
    </row>
    <row r="12" customFormat="false" ht="23.45" hidden="false" customHeight="false" outlineLevel="0" collapsed="false">
      <c r="A12" s="39" t="n">
        <v>6</v>
      </c>
      <c r="B12" s="80" t="s">
        <v>855</v>
      </c>
      <c r="C12" s="81" t="n">
        <v>416500</v>
      </c>
      <c r="D12" s="13" t="n">
        <v>166500</v>
      </c>
      <c r="E12" s="82" t="n">
        <f aca="false">C12-D12</f>
        <v>250000</v>
      </c>
    </row>
    <row r="13" customFormat="false" ht="23.45" hidden="false" customHeight="false" outlineLevel="0" collapsed="false">
      <c r="A13" s="39" t="n">
        <v>7</v>
      </c>
      <c r="B13" s="80" t="s">
        <v>856</v>
      </c>
      <c r="C13" s="81" t="n">
        <v>416500</v>
      </c>
      <c r="D13" s="13"/>
      <c r="E13" s="82" t="n">
        <f aca="false">C13-D13</f>
        <v>416500</v>
      </c>
    </row>
    <row r="14" customFormat="false" ht="34.5" hidden="false" customHeight="false" outlineLevel="0" collapsed="false">
      <c r="A14" s="39" t="n">
        <v>8</v>
      </c>
      <c r="B14" s="84" t="s">
        <v>857</v>
      </c>
      <c r="C14" s="81" t="n">
        <v>416500</v>
      </c>
      <c r="D14" s="13" t="n">
        <v>100000</v>
      </c>
      <c r="E14" s="82" t="n">
        <f aca="false">C14-D14</f>
        <v>316500</v>
      </c>
    </row>
    <row r="15" customFormat="false" ht="45.6" hidden="false" customHeight="false" outlineLevel="0" collapsed="false">
      <c r="A15" s="39" t="n">
        <v>9</v>
      </c>
      <c r="B15" s="80" t="s">
        <v>858</v>
      </c>
      <c r="C15" s="81" t="n">
        <v>416500</v>
      </c>
      <c r="D15" s="13" t="n">
        <v>50000</v>
      </c>
      <c r="E15" s="82" t="n">
        <f aca="false">C15-D15</f>
        <v>366500</v>
      </c>
    </row>
    <row r="16" customFormat="false" ht="15" hidden="false" customHeight="false" outlineLevel="0" collapsed="false">
      <c r="A16" s="15" t="n">
        <v>3</v>
      </c>
      <c r="B16" s="18" t="s">
        <v>12</v>
      </c>
      <c r="C16" s="17"/>
      <c r="D16" s="290" t="n">
        <f aca="false">180000</f>
        <v>180000</v>
      </c>
      <c r="E16" s="82"/>
    </row>
    <row r="17" customFormat="false" ht="15" hidden="false" customHeight="false" outlineLevel="0" collapsed="false">
      <c r="A17" s="11" t="n">
        <v>7</v>
      </c>
      <c r="B17" s="16" t="s">
        <v>16</v>
      </c>
      <c r="D17" s="17" t="n">
        <f aca="false">199500+100000+117000</f>
        <v>416500</v>
      </c>
      <c r="E17" s="82"/>
    </row>
    <row r="18" customFormat="false" ht="15" hidden="false" customHeight="false" outlineLevel="0" collapsed="false">
      <c r="A18" s="11" t="n">
        <v>10</v>
      </c>
      <c r="B18" s="16" t="s">
        <v>19</v>
      </c>
      <c r="D18" s="17" t="n">
        <f aca="false">300000+116500</f>
        <v>416500</v>
      </c>
      <c r="E18" s="82"/>
    </row>
    <row r="19" customFormat="false" ht="15" hidden="false" customHeight="false" outlineLevel="0" collapsed="false">
      <c r="A19" s="15" t="n">
        <v>4</v>
      </c>
      <c r="B19" s="36" t="s">
        <v>27</v>
      </c>
      <c r="D19" s="17" t="n">
        <f aca="false">167000+249500</f>
        <v>416500</v>
      </c>
      <c r="E19" s="82"/>
    </row>
    <row r="20" customFormat="false" ht="15" hidden="false" customHeight="false" outlineLevel="0" collapsed="false">
      <c r="A20" s="15" t="n">
        <v>12</v>
      </c>
      <c r="B20" s="19" t="s">
        <v>21</v>
      </c>
      <c r="D20" s="20" t="n">
        <v>416500</v>
      </c>
      <c r="E20" s="82"/>
    </row>
    <row r="21" customFormat="false" ht="15" hidden="false" customHeight="false" outlineLevel="0" collapsed="false">
      <c r="A21" s="15" t="n">
        <v>10</v>
      </c>
      <c r="B21" s="16" t="s">
        <v>33</v>
      </c>
      <c r="D21" s="291" t="n">
        <v>439000</v>
      </c>
      <c r="E21" s="82"/>
    </row>
    <row r="22" customFormat="false" ht="15" hidden="false" customHeight="false" outlineLevel="0" collapsed="false">
      <c r="A22" s="15" t="n">
        <v>11</v>
      </c>
      <c r="B22" s="16" t="s">
        <v>34</v>
      </c>
      <c r="D22" s="17" t="n">
        <f aca="false">216500+100000+100000</f>
        <v>416500</v>
      </c>
      <c r="E22" s="82"/>
    </row>
    <row r="23" customFormat="false" ht="15" hidden="false" customHeight="false" outlineLevel="0" collapsed="false">
      <c r="A23" s="15" t="n">
        <v>2</v>
      </c>
      <c r="B23" s="16" t="s">
        <v>11</v>
      </c>
      <c r="C23" s="17"/>
      <c r="D23" s="290" t="n">
        <v>416500</v>
      </c>
      <c r="E23" s="82"/>
    </row>
    <row r="24" customFormat="false" ht="23.45" hidden="false" customHeight="false" outlineLevel="0" collapsed="false">
      <c r="A24" s="39" t="n">
        <v>10</v>
      </c>
      <c r="B24" s="80" t="s">
        <v>859</v>
      </c>
      <c r="C24" s="81" t="n">
        <v>416500</v>
      </c>
      <c r="D24" s="13" t="n">
        <v>251000</v>
      </c>
      <c r="E24" s="82" t="n">
        <f aca="false">C24-D24</f>
        <v>165500</v>
      </c>
    </row>
    <row r="25" customFormat="false" ht="17.35" hidden="false" customHeight="false" outlineLevel="0" collapsed="false">
      <c r="A25" s="86"/>
      <c r="B25" s="87" t="s">
        <v>22</v>
      </c>
      <c r="C25" s="88" t="n">
        <f aca="false">SUM(C7:C24)</f>
        <v>4165000</v>
      </c>
      <c r="D25" s="23" t="n">
        <f aca="false">SUM(D7:D24)</f>
        <v>4608500</v>
      </c>
      <c r="E25" s="89" t="n">
        <f aca="false">C25-D25</f>
        <v>-443500</v>
      </c>
    </row>
    <row r="26" customFormat="false" ht="13.8" hidden="false" customHeight="false" outlineLevel="0" collapsed="false">
      <c r="C26" s="25"/>
      <c r="D26" s="25"/>
    </row>
    <row r="27" customFormat="false" ht="13.8" hidden="false" customHeight="false" outlineLevel="0" collapsed="false">
      <c r="C27" s="25"/>
      <c r="D27" s="25"/>
    </row>
    <row r="28" customFormat="false" ht="17.35" hidden="false" customHeight="false" outlineLevel="0" collapsed="false">
      <c r="A28" s="29"/>
      <c r="B28" s="90" t="s">
        <v>1</v>
      </c>
      <c r="C28" s="90"/>
      <c r="D28" s="90"/>
      <c r="E28" s="90"/>
    </row>
    <row r="29" customFormat="false" ht="13.8" hidden="false" customHeight="false" outlineLevel="0" collapsed="false">
      <c r="A29" s="29"/>
      <c r="B29" s="292" t="s">
        <v>23</v>
      </c>
      <c r="C29" s="292"/>
      <c r="D29" s="25"/>
    </row>
    <row r="30" customFormat="false" ht="13.8" hidden="false" customHeight="false" outlineLevel="0" collapsed="false">
      <c r="A30" s="29"/>
      <c r="B30" s="292"/>
      <c r="C30" s="292"/>
      <c r="D30" s="25"/>
    </row>
    <row r="31" customFormat="false" ht="15" hidden="false" customHeight="false" outlineLevel="0" collapsed="false">
      <c r="A31" s="29"/>
      <c r="B31" s="292"/>
      <c r="C31" s="292"/>
      <c r="D31" s="38" t="s">
        <v>860</v>
      </c>
    </row>
    <row r="32" customFormat="false" ht="13.8" hidden="false" customHeight="false" outlineLevel="0" collapsed="false">
      <c r="A32" s="29"/>
      <c r="B32" s="29"/>
      <c r="D32" s="25"/>
    </row>
    <row r="33" customFormat="false" ht="15" hidden="false" customHeight="false" outlineLevel="0" collapsed="false">
      <c r="A33" s="31" t="s">
        <v>6</v>
      </c>
      <c r="B33" s="293" t="s">
        <v>7</v>
      </c>
      <c r="C33" s="78" t="s">
        <v>138</v>
      </c>
      <c r="D33" s="33" t="s">
        <v>8</v>
      </c>
      <c r="E33" s="79" t="s">
        <v>9</v>
      </c>
    </row>
    <row r="34" customFormat="false" ht="36.6" hidden="false" customHeight="false" outlineLevel="0" collapsed="false">
      <c r="A34" s="110" t="n">
        <v>1</v>
      </c>
      <c r="B34" s="294" t="s">
        <v>861</v>
      </c>
      <c r="C34" s="81" t="s">
        <v>50</v>
      </c>
      <c r="D34" s="81" t="s">
        <v>50</v>
      </c>
      <c r="E34" s="81" t="s">
        <v>50</v>
      </c>
    </row>
    <row r="35" customFormat="false" ht="24.85" hidden="false" customHeight="false" outlineLevel="0" collapsed="false">
      <c r="A35" s="110" t="n">
        <v>2</v>
      </c>
      <c r="B35" s="295" t="s">
        <v>862</v>
      </c>
      <c r="C35" s="81" t="n">
        <v>416500</v>
      </c>
      <c r="D35" s="13" t="n">
        <f aca="false">103500+216500+96000</f>
        <v>416000</v>
      </c>
      <c r="E35" s="82" t="n">
        <f aca="false">C35-D35</f>
        <v>500</v>
      </c>
    </row>
    <row r="36" customFormat="false" ht="36.6" hidden="false" customHeight="false" outlineLevel="0" collapsed="false">
      <c r="A36" s="110" t="n">
        <v>3</v>
      </c>
      <c r="B36" s="294" t="s">
        <v>863</v>
      </c>
      <c r="C36" s="81" t="s">
        <v>50</v>
      </c>
      <c r="D36" s="81" t="s">
        <v>50</v>
      </c>
      <c r="E36" s="81" t="s">
        <v>50</v>
      </c>
    </row>
    <row r="37" customFormat="false" ht="36.6" hidden="false" customHeight="false" outlineLevel="0" collapsed="false">
      <c r="A37" s="110" t="n">
        <v>4</v>
      </c>
      <c r="B37" s="294" t="s">
        <v>864</v>
      </c>
      <c r="C37" s="81" t="n">
        <v>416500</v>
      </c>
      <c r="D37" s="13"/>
      <c r="E37" s="82" t="n">
        <f aca="false">C37-D37</f>
        <v>416500</v>
      </c>
    </row>
    <row r="38" customFormat="false" ht="49.25" hidden="false" customHeight="false" outlineLevel="0" collapsed="false">
      <c r="A38" s="110" t="n">
        <v>5</v>
      </c>
      <c r="B38" s="294" t="s">
        <v>865</v>
      </c>
      <c r="C38" s="81" t="n">
        <v>416500</v>
      </c>
      <c r="D38" s="13" t="n">
        <v>150000</v>
      </c>
      <c r="E38" s="82" t="n">
        <f aca="false">C38-D38</f>
        <v>266500</v>
      </c>
    </row>
    <row r="39" customFormat="false" ht="36.6" hidden="false" customHeight="false" outlineLevel="0" collapsed="false">
      <c r="A39" s="110" t="n">
        <v>6</v>
      </c>
      <c r="B39" s="294" t="s">
        <v>866</v>
      </c>
      <c r="C39" s="81" t="n">
        <v>416500</v>
      </c>
      <c r="D39" s="13" t="n">
        <f aca="false">200000+216500</f>
        <v>416500</v>
      </c>
      <c r="E39" s="82" t="n">
        <f aca="false">C39-D39</f>
        <v>0</v>
      </c>
    </row>
    <row r="40" customFormat="false" ht="49.25" hidden="false" customHeight="false" outlineLevel="0" collapsed="false">
      <c r="A40" s="110" t="n">
        <v>7</v>
      </c>
      <c r="B40" s="294" t="s">
        <v>867</v>
      </c>
      <c r="C40" s="81" t="n">
        <v>416500</v>
      </c>
      <c r="D40" s="13" t="n">
        <v>403500</v>
      </c>
      <c r="E40" s="82" t="n">
        <f aca="false">C40-D40</f>
        <v>13000</v>
      </c>
    </row>
    <row r="41" customFormat="false" ht="24.85" hidden="false" customHeight="false" outlineLevel="0" collapsed="false">
      <c r="A41" s="110" t="n">
        <v>8</v>
      </c>
      <c r="B41" s="294" t="s">
        <v>868</v>
      </c>
      <c r="C41" s="81" t="n">
        <v>416500</v>
      </c>
      <c r="D41" s="13"/>
      <c r="E41" s="82" t="n">
        <f aca="false">C41-D41</f>
        <v>416500</v>
      </c>
    </row>
    <row r="42" customFormat="false" ht="49.25" hidden="false" customHeight="false" outlineLevel="0" collapsed="false">
      <c r="A42" s="110" t="n">
        <v>9</v>
      </c>
      <c r="B42" s="296" t="s">
        <v>869</v>
      </c>
      <c r="C42" s="81" t="n">
        <v>416500</v>
      </c>
      <c r="D42" s="13" t="n">
        <v>300000</v>
      </c>
      <c r="E42" s="82" t="n">
        <f aca="false">C42-D42</f>
        <v>116500</v>
      </c>
    </row>
    <row r="43" customFormat="false" ht="24.85" hidden="false" customHeight="false" outlineLevel="0" collapsed="false">
      <c r="A43" s="110" t="n">
        <v>10</v>
      </c>
      <c r="B43" s="294" t="s">
        <v>870</v>
      </c>
      <c r="C43" s="81" t="n">
        <v>416500</v>
      </c>
      <c r="D43" s="13"/>
      <c r="E43" s="82" t="n">
        <f aca="false">C43-D43</f>
        <v>416500</v>
      </c>
    </row>
    <row r="44" customFormat="false" ht="24.85" hidden="false" customHeight="false" outlineLevel="0" collapsed="false">
      <c r="A44" s="110" t="n">
        <v>11</v>
      </c>
      <c r="B44" s="297" t="s">
        <v>871</v>
      </c>
      <c r="C44" s="81" t="s">
        <v>50</v>
      </c>
      <c r="D44" s="81" t="s">
        <v>50</v>
      </c>
      <c r="E44" s="81" t="s">
        <v>50</v>
      </c>
    </row>
    <row r="45" customFormat="false" ht="24.85" hidden="false" customHeight="false" outlineLevel="0" collapsed="false">
      <c r="A45" s="110" t="n">
        <v>12</v>
      </c>
      <c r="B45" s="297" t="s">
        <v>872</v>
      </c>
      <c r="C45" s="81" t="n">
        <v>416500</v>
      </c>
      <c r="D45" s="13" t="n">
        <v>420000</v>
      </c>
      <c r="E45" s="82" t="n">
        <f aca="false">C45-D45</f>
        <v>-3500</v>
      </c>
    </row>
    <row r="46" customFormat="false" ht="36.6" hidden="false" customHeight="false" outlineLevel="0" collapsed="false">
      <c r="A46" s="110" t="n">
        <v>13</v>
      </c>
      <c r="B46" s="298" t="s">
        <v>873</v>
      </c>
      <c r="C46" s="81" t="n">
        <v>416500</v>
      </c>
      <c r="D46" s="13" t="n">
        <f aca="false">200000+216500</f>
        <v>416500</v>
      </c>
      <c r="E46" s="82" t="n">
        <f aca="false">C46-D46</f>
        <v>0</v>
      </c>
    </row>
    <row r="47" customFormat="false" ht="17.35" hidden="false" customHeight="false" outlineLevel="0" collapsed="false">
      <c r="A47" s="86"/>
      <c r="B47" s="87" t="s">
        <v>22</v>
      </c>
      <c r="C47" s="88" t="n">
        <f aca="false">SUM(C34:C46)</f>
        <v>4165000</v>
      </c>
      <c r="D47" s="23" t="n">
        <f aca="false">SUM(D34:D46)</f>
        <v>2522500</v>
      </c>
      <c r="E47" s="89" t="n">
        <f aca="false">C47-D47</f>
        <v>1642500</v>
      </c>
    </row>
    <row r="48" customFormat="false" ht="13.8" hidden="false" customHeight="false" outlineLevel="0" collapsed="false">
      <c r="C48" s="25"/>
      <c r="D48" s="25"/>
    </row>
    <row r="53" customFormat="false" ht="17.35" hidden="false" customHeight="false" outlineLevel="0" collapsed="false">
      <c r="A53" s="90" t="s">
        <v>1</v>
      </c>
      <c r="B53" s="90"/>
      <c r="C53" s="90"/>
      <c r="D53" s="90"/>
      <c r="E53" s="55"/>
    </row>
    <row r="54" customFormat="false" ht="13.8" hidden="false" customHeight="false" outlineLevel="0" collapsed="false">
      <c r="D54" s="25"/>
    </row>
    <row r="55" customFormat="false" ht="13.8" hidden="false" customHeight="false" outlineLevel="0" collapsed="false">
      <c r="A55" s="29"/>
      <c r="B55" s="29"/>
      <c r="D55" s="25"/>
    </row>
    <row r="56" customFormat="false" ht="15" hidden="false" customHeight="false" outlineLevel="0" collapsed="false">
      <c r="A56" s="29"/>
      <c r="B56" s="29"/>
      <c r="D56" s="38" t="s">
        <v>849</v>
      </c>
    </row>
    <row r="57" customFormat="false" ht="13.8" hidden="false" customHeight="false" outlineLevel="0" collapsed="false">
      <c r="A57" s="29"/>
      <c r="B57" s="29"/>
      <c r="D57" s="25"/>
    </row>
    <row r="58" customFormat="false" ht="15" hidden="false" customHeight="false" outlineLevel="0" collapsed="false">
      <c r="A58" s="31" t="s">
        <v>6</v>
      </c>
      <c r="B58" s="293" t="s">
        <v>7</v>
      </c>
      <c r="C58" s="78" t="s">
        <v>138</v>
      </c>
      <c r="D58" s="33" t="s">
        <v>8</v>
      </c>
      <c r="E58" s="79" t="s">
        <v>9</v>
      </c>
    </row>
    <row r="59" customFormat="false" ht="34.5" hidden="false" customHeight="false" outlineLevel="0" collapsed="false">
      <c r="A59" s="39" t="n">
        <v>1</v>
      </c>
      <c r="B59" s="80" t="s">
        <v>874</v>
      </c>
      <c r="C59" s="93" t="n">
        <v>416500</v>
      </c>
      <c r="D59" s="13" t="n">
        <f aca="false">120000+100000+70000+30000+96500</f>
        <v>416500</v>
      </c>
      <c r="E59" s="83" t="n">
        <f aca="false">C59-D59</f>
        <v>0</v>
      </c>
    </row>
    <row r="60" customFormat="false" ht="34.5" hidden="false" customHeight="false" outlineLevel="0" collapsed="false">
      <c r="A60" s="39" t="n">
        <v>2</v>
      </c>
      <c r="B60" s="80" t="s">
        <v>875</v>
      </c>
      <c r="C60" s="93" t="n">
        <v>416500</v>
      </c>
      <c r="D60" s="62" t="n">
        <f aca="false">100000+150000+150000</f>
        <v>400000</v>
      </c>
      <c r="E60" s="83" t="n">
        <f aca="false">C60-D60</f>
        <v>16500</v>
      </c>
    </row>
    <row r="61" customFormat="false" ht="23.45" hidden="false" customHeight="false" outlineLevel="0" collapsed="false">
      <c r="A61" s="39" t="n">
        <v>3</v>
      </c>
      <c r="B61" s="80" t="s">
        <v>876</v>
      </c>
      <c r="C61" s="93" t="n">
        <v>416500</v>
      </c>
      <c r="D61" s="13"/>
      <c r="E61" s="83" t="n">
        <f aca="false">C61-D61</f>
        <v>416500</v>
      </c>
    </row>
    <row r="62" customFormat="false" ht="34.5" hidden="false" customHeight="false" outlineLevel="0" collapsed="false">
      <c r="A62" s="39" t="n">
        <v>4</v>
      </c>
      <c r="B62" s="80" t="s">
        <v>877</v>
      </c>
      <c r="C62" s="93" t="n">
        <v>416500</v>
      </c>
      <c r="D62" s="13" t="n">
        <f aca="false">103500+310000</f>
        <v>413500</v>
      </c>
      <c r="E62" s="83" t="n">
        <f aca="false">C62-D62</f>
        <v>3000</v>
      </c>
    </row>
    <row r="63" customFormat="false" ht="23.45" hidden="false" customHeight="false" outlineLevel="0" collapsed="false">
      <c r="A63" s="39" t="n">
        <v>5</v>
      </c>
      <c r="B63" s="80" t="s">
        <v>878</v>
      </c>
      <c r="C63" s="93" t="n">
        <v>416500</v>
      </c>
      <c r="D63" s="62" t="n">
        <f aca="false">240000</f>
        <v>240000</v>
      </c>
      <c r="E63" s="83" t="n">
        <f aca="false">C63-D63</f>
        <v>176500</v>
      </c>
    </row>
    <row r="64" customFormat="false" ht="23.45" hidden="false" customHeight="false" outlineLevel="0" collapsed="false">
      <c r="A64" s="39" t="n">
        <v>6</v>
      </c>
      <c r="B64" s="80" t="s">
        <v>879</v>
      </c>
      <c r="C64" s="93" t="s">
        <v>50</v>
      </c>
      <c r="D64" s="93" t="s">
        <v>50</v>
      </c>
      <c r="E64" s="93" t="s">
        <v>50</v>
      </c>
    </row>
    <row r="65" customFormat="false" ht="34.5" hidden="false" customHeight="false" outlineLevel="0" collapsed="false">
      <c r="A65" s="39" t="n">
        <v>7</v>
      </c>
      <c r="B65" s="80" t="s">
        <v>880</v>
      </c>
      <c r="C65" s="93" t="n">
        <v>416500</v>
      </c>
      <c r="D65" s="62"/>
      <c r="E65" s="83"/>
    </row>
    <row r="66" customFormat="false" ht="23.45" hidden="false" customHeight="false" outlineLevel="0" collapsed="false">
      <c r="A66" s="39" t="n">
        <v>8</v>
      </c>
      <c r="B66" s="80" t="s">
        <v>881</v>
      </c>
      <c r="C66" s="93" t="n">
        <v>416500</v>
      </c>
      <c r="D66" s="62"/>
      <c r="E66" s="83"/>
    </row>
    <row r="67" customFormat="false" ht="45.6" hidden="false" customHeight="false" outlineLevel="0" collapsed="false">
      <c r="A67" s="39" t="n">
        <v>9</v>
      </c>
      <c r="B67" s="80" t="s">
        <v>882</v>
      </c>
      <c r="C67" s="93" t="n">
        <v>416500</v>
      </c>
      <c r="D67" s="62" t="n">
        <f aca="false">140000+61500+140000+75000</f>
        <v>416500</v>
      </c>
      <c r="E67" s="83" t="n">
        <f aca="false">C67-D67</f>
        <v>0</v>
      </c>
    </row>
    <row r="68" customFormat="false" ht="34.5" hidden="false" customHeight="false" outlineLevel="0" collapsed="false">
      <c r="A68" s="39" t="n">
        <v>10</v>
      </c>
      <c r="B68" s="80" t="s">
        <v>883</v>
      </c>
      <c r="C68" s="93" t="n">
        <v>416500</v>
      </c>
      <c r="D68" s="42" t="n">
        <v>416500</v>
      </c>
      <c r="E68" s="83" t="n">
        <f aca="false">C68-D68</f>
        <v>0</v>
      </c>
    </row>
    <row r="69" customFormat="false" ht="34.5" hidden="false" customHeight="false" outlineLevel="0" collapsed="false">
      <c r="A69" s="39" t="n">
        <v>11</v>
      </c>
      <c r="B69" s="80" t="s">
        <v>884</v>
      </c>
      <c r="C69" s="93" t="s">
        <v>50</v>
      </c>
      <c r="D69" s="93" t="s">
        <v>50</v>
      </c>
      <c r="E69" s="93" t="s">
        <v>50</v>
      </c>
    </row>
    <row r="70" customFormat="false" ht="23.45" hidden="false" customHeight="false" outlineLevel="0" collapsed="false">
      <c r="A70" s="39" t="n">
        <v>12</v>
      </c>
      <c r="B70" s="80" t="s">
        <v>885</v>
      </c>
      <c r="C70" s="93" t="n">
        <v>416500</v>
      </c>
      <c r="D70" s="42" t="n">
        <f aca="false">250000+30000+36500+100000</f>
        <v>416500</v>
      </c>
      <c r="E70" s="83" t="n">
        <f aca="false">C70-D70</f>
        <v>0</v>
      </c>
    </row>
    <row r="71" customFormat="false" ht="34.5" hidden="false" customHeight="false" outlineLevel="0" collapsed="false">
      <c r="A71" s="39" t="n">
        <v>13</v>
      </c>
      <c r="B71" s="80" t="s">
        <v>886</v>
      </c>
      <c r="C71" s="93" t="n">
        <v>416500</v>
      </c>
      <c r="D71" s="42"/>
      <c r="E71" s="83" t="n">
        <f aca="false">C71-D71</f>
        <v>416500</v>
      </c>
    </row>
    <row r="72" customFormat="false" ht="23.45" hidden="false" customHeight="false" outlineLevel="0" collapsed="false">
      <c r="A72" s="39" t="n">
        <v>14</v>
      </c>
      <c r="B72" s="80" t="s">
        <v>887</v>
      </c>
      <c r="C72" s="93" t="n">
        <v>416500</v>
      </c>
      <c r="D72" s="42" t="n">
        <v>70000</v>
      </c>
      <c r="E72" s="83" t="n">
        <f aca="false">C72-D72</f>
        <v>346500</v>
      </c>
    </row>
    <row r="73" customFormat="false" ht="34.5" hidden="false" customHeight="false" outlineLevel="0" collapsed="false">
      <c r="A73" s="39" t="n">
        <v>15</v>
      </c>
      <c r="B73" s="80" t="s">
        <v>888</v>
      </c>
      <c r="C73" s="93" t="n">
        <v>416500</v>
      </c>
      <c r="D73" s="42" t="n">
        <v>120000</v>
      </c>
      <c r="E73" s="83" t="n">
        <f aca="false">C73-D73</f>
        <v>296500</v>
      </c>
    </row>
    <row r="74" customFormat="false" ht="45.6" hidden="false" customHeight="false" outlineLevel="0" collapsed="false">
      <c r="A74" s="39" t="n">
        <v>16</v>
      </c>
      <c r="B74" s="80" t="s">
        <v>889</v>
      </c>
      <c r="C74" s="93" t="n">
        <v>416500</v>
      </c>
      <c r="D74" s="42" t="n">
        <f aca="false">100000+230000+86500</f>
        <v>416500</v>
      </c>
      <c r="E74" s="83" t="n">
        <f aca="false">C74-D74</f>
        <v>0</v>
      </c>
    </row>
    <row r="75" customFormat="false" ht="23.45" hidden="false" customHeight="false" outlineLevel="0" collapsed="false">
      <c r="A75" s="39" t="n">
        <v>17</v>
      </c>
      <c r="B75" s="80" t="s">
        <v>890</v>
      </c>
      <c r="C75" s="93" t="n">
        <v>416500</v>
      </c>
      <c r="D75" s="42" t="n">
        <f aca="false">301500+115000</f>
        <v>416500</v>
      </c>
      <c r="E75" s="83" t="n">
        <f aca="false">C75-D75</f>
        <v>0</v>
      </c>
    </row>
    <row r="76" customFormat="false" ht="23.45" hidden="false" customHeight="false" outlineLevel="0" collapsed="false">
      <c r="A76" s="39" t="n">
        <v>18</v>
      </c>
      <c r="B76" s="80" t="s">
        <v>891</v>
      </c>
      <c r="C76" s="93" t="n">
        <v>416500</v>
      </c>
      <c r="D76" s="42" t="n">
        <f aca="false">200000+500+216000</f>
        <v>416500</v>
      </c>
      <c r="E76" s="83" t="n">
        <f aca="false">C76-D76</f>
        <v>0</v>
      </c>
    </row>
    <row r="77" customFormat="false" ht="23.45" hidden="false" customHeight="false" outlineLevel="0" collapsed="false">
      <c r="A77" s="39" t="n">
        <v>19</v>
      </c>
      <c r="B77" s="80" t="s">
        <v>892</v>
      </c>
      <c r="C77" s="17" t="n">
        <v>416500</v>
      </c>
      <c r="D77" s="42" t="n">
        <f aca="false">150000+266500</f>
        <v>416500</v>
      </c>
      <c r="E77" s="82" t="n">
        <f aca="false">C77-D77</f>
        <v>0</v>
      </c>
    </row>
    <row r="78" customFormat="false" ht="17.35" hidden="false" customHeight="false" outlineLevel="0" collapsed="false">
      <c r="A78" s="21"/>
      <c r="B78" s="94" t="s">
        <v>22</v>
      </c>
      <c r="C78" s="88" t="n">
        <f aca="false">SUM(C59:C77)</f>
        <v>7080500</v>
      </c>
      <c r="D78" s="23" t="n">
        <f aca="false">SUM(D59:D77)</f>
        <v>4575500</v>
      </c>
      <c r="E78" s="95" t="n">
        <f aca="false">C78-D78</f>
        <v>2505000</v>
      </c>
    </row>
    <row r="79" customFormat="false" ht="15" hidden="false" customHeight="false" outlineLevel="0" collapsed="false">
      <c r="C79" s="58"/>
      <c r="D79" s="27"/>
      <c r="E79" s="96"/>
    </row>
    <row r="80" customFormat="false" ht="17.35" hidden="false" customHeight="false" outlineLevel="0" collapsed="false">
      <c r="B80" s="26"/>
      <c r="C80" s="27"/>
      <c r="D80" s="28"/>
    </row>
    <row r="81" customFormat="false" ht="13.8" hidden="false" customHeight="false" outlineLevel="0" collapsed="false">
      <c r="A81" s="29"/>
      <c r="C81" s="25"/>
      <c r="D81" s="25"/>
    </row>
    <row r="82" customFormat="false" ht="17.35" hidden="false" customHeight="false" outlineLevel="0" collapsed="false">
      <c r="B82" s="90" t="s">
        <v>1</v>
      </c>
      <c r="C82" s="90"/>
      <c r="D82" s="90"/>
      <c r="E82" s="90"/>
    </row>
    <row r="83" customFormat="false" ht="13.8" hidden="false" customHeight="false" outlineLevel="0" collapsed="false">
      <c r="D83" s="25"/>
    </row>
    <row r="84" customFormat="false" ht="13.8" hidden="false" customHeight="false" outlineLevel="0" collapsed="false">
      <c r="A84" s="29"/>
      <c r="B84" s="29"/>
      <c r="D84" s="25"/>
    </row>
    <row r="85" customFormat="false" ht="15" hidden="false" customHeight="false" outlineLevel="0" collapsed="false">
      <c r="A85" s="29"/>
      <c r="B85" s="29"/>
      <c r="D85" s="38" t="s">
        <v>860</v>
      </c>
    </row>
    <row r="86" customFormat="false" ht="13.8" hidden="false" customHeight="false" outlineLevel="0" collapsed="false">
      <c r="A86" s="29"/>
      <c r="B86" s="29"/>
      <c r="D86" s="25"/>
    </row>
    <row r="87" customFormat="false" ht="15" hidden="false" customHeight="false" outlineLevel="0" collapsed="false">
      <c r="A87" s="31" t="s">
        <v>6</v>
      </c>
      <c r="B87" s="299" t="s">
        <v>7</v>
      </c>
      <c r="C87" s="78" t="s">
        <v>138</v>
      </c>
      <c r="D87" s="33" t="s">
        <v>8</v>
      </c>
      <c r="E87" s="79" t="s">
        <v>9</v>
      </c>
    </row>
    <row r="88" customFormat="false" ht="37.3" hidden="false" customHeight="false" outlineLevel="0" collapsed="false">
      <c r="A88" s="110" t="n">
        <v>1</v>
      </c>
      <c r="B88" s="300" t="s">
        <v>893</v>
      </c>
      <c r="C88" s="93" t="n">
        <v>416500</v>
      </c>
      <c r="D88" s="13"/>
      <c r="E88" s="83" t="n">
        <f aca="false">C88-D88</f>
        <v>416500</v>
      </c>
    </row>
    <row r="89" customFormat="false" ht="61.15" hidden="false" customHeight="false" outlineLevel="0" collapsed="false">
      <c r="A89" s="110" t="n">
        <v>2</v>
      </c>
      <c r="B89" s="300" t="s">
        <v>894</v>
      </c>
      <c r="C89" s="93" t="n">
        <v>416500</v>
      </c>
      <c r="D89" s="13" t="n">
        <v>33500</v>
      </c>
      <c r="E89" s="83" t="n">
        <f aca="false">C89-D89</f>
        <v>383000</v>
      </c>
    </row>
    <row r="90" customFormat="false" ht="24.85" hidden="false" customHeight="false" outlineLevel="0" collapsed="false">
      <c r="A90" s="110" t="n">
        <v>3</v>
      </c>
      <c r="B90" s="301" t="s">
        <v>895</v>
      </c>
      <c r="C90" s="93" t="n">
        <v>416500</v>
      </c>
      <c r="D90" s="13" t="n">
        <v>200000</v>
      </c>
      <c r="E90" s="83" t="n">
        <f aca="false">C90-D90</f>
        <v>216500</v>
      </c>
    </row>
    <row r="91" customFormat="false" ht="36.6" hidden="false" customHeight="false" outlineLevel="0" collapsed="false">
      <c r="A91" s="110" t="n">
        <v>4</v>
      </c>
      <c r="B91" s="300" t="s">
        <v>896</v>
      </c>
      <c r="C91" s="93" t="n">
        <v>416500</v>
      </c>
      <c r="D91" s="13"/>
      <c r="E91" s="83" t="n">
        <f aca="false">C91-D91</f>
        <v>416500</v>
      </c>
    </row>
    <row r="92" customFormat="false" ht="24.85" hidden="false" customHeight="false" outlineLevel="0" collapsed="false">
      <c r="A92" s="110" t="n">
        <v>5</v>
      </c>
      <c r="B92" s="300" t="s">
        <v>897</v>
      </c>
      <c r="C92" s="93" t="n">
        <v>416500</v>
      </c>
      <c r="D92" s="62"/>
      <c r="E92" s="83" t="n">
        <f aca="false">C92-D92</f>
        <v>416500</v>
      </c>
    </row>
    <row r="93" customFormat="false" ht="36.6" hidden="false" customHeight="false" outlineLevel="0" collapsed="false">
      <c r="A93" s="110" t="n">
        <v>6</v>
      </c>
      <c r="B93" s="300" t="s">
        <v>898</v>
      </c>
      <c r="C93" s="93" t="n">
        <v>416500</v>
      </c>
      <c r="D93" s="62" t="n">
        <v>193500</v>
      </c>
      <c r="E93" s="83" t="n">
        <f aca="false">C93-D93</f>
        <v>223000</v>
      </c>
    </row>
    <row r="94" customFormat="false" ht="36.6" hidden="false" customHeight="false" outlineLevel="0" collapsed="false">
      <c r="A94" s="110" t="n">
        <v>7</v>
      </c>
      <c r="B94" s="300" t="s">
        <v>899</v>
      </c>
      <c r="C94" s="93" t="n">
        <v>416500</v>
      </c>
      <c r="D94" s="13" t="n">
        <v>416500</v>
      </c>
      <c r="E94" s="83" t="n">
        <f aca="false">C94-D94</f>
        <v>0</v>
      </c>
    </row>
    <row r="95" customFormat="false" ht="36.6" hidden="false" customHeight="false" outlineLevel="0" collapsed="false">
      <c r="A95" s="110" t="n">
        <v>8</v>
      </c>
      <c r="B95" s="300" t="s">
        <v>900</v>
      </c>
      <c r="C95" s="93" t="n">
        <v>416500</v>
      </c>
      <c r="D95" s="13"/>
      <c r="E95" s="83" t="n">
        <f aca="false">C95-D95</f>
        <v>416500</v>
      </c>
    </row>
    <row r="96" customFormat="false" ht="24.85" hidden="false" customHeight="false" outlineLevel="0" collapsed="false">
      <c r="A96" s="110" t="n">
        <v>9</v>
      </c>
      <c r="B96" s="300" t="s">
        <v>901</v>
      </c>
      <c r="C96" s="302" t="s">
        <v>50</v>
      </c>
      <c r="D96" s="302" t="s">
        <v>50</v>
      </c>
      <c r="E96" s="302" t="s">
        <v>50</v>
      </c>
    </row>
    <row r="97" customFormat="false" ht="24.85" hidden="false" customHeight="false" outlineLevel="0" collapsed="false">
      <c r="A97" s="110" t="n">
        <v>10</v>
      </c>
      <c r="B97" s="300" t="s">
        <v>902</v>
      </c>
      <c r="C97" s="93" t="n">
        <v>416500</v>
      </c>
      <c r="D97" s="62"/>
      <c r="E97" s="83" t="n">
        <f aca="false">C97-D97</f>
        <v>416500</v>
      </c>
    </row>
    <row r="98" customFormat="false" ht="24.85" hidden="false" customHeight="false" outlineLevel="0" collapsed="false">
      <c r="A98" s="110" t="n">
        <v>11</v>
      </c>
      <c r="B98" s="300" t="s">
        <v>903</v>
      </c>
      <c r="C98" s="93" t="n">
        <v>416500</v>
      </c>
      <c r="D98" s="42" t="n">
        <v>416500</v>
      </c>
      <c r="E98" s="83" t="n">
        <f aca="false">C98-D98</f>
        <v>0</v>
      </c>
    </row>
    <row r="99" customFormat="false" ht="37.3" hidden="false" customHeight="false" outlineLevel="0" collapsed="false">
      <c r="A99" s="110" t="n">
        <v>12</v>
      </c>
      <c r="B99" s="300" t="s">
        <v>904</v>
      </c>
      <c r="C99" s="93" t="n">
        <v>416500</v>
      </c>
      <c r="D99" s="42" t="n">
        <f aca="false">200000+216500</f>
        <v>416500</v>
      </c>
      <c r="E99" s="83" t="n">
        <f aca="false">C99-D99</f>
        <v>0</v>
      </c>
    </row>
    <row r="100" customFormat="false" ht="24.85" hidden="false" customHeight="false" outlineLevel="0" collapsed="false">
      <c r="A100" s="110" t="n">
        <v>13</v>
      </c>
      <c r="B100" s="300" t="s">
        <v>905</v>
      </c>
      <c r="C100" s="93" t="n">
        <v>416500</v>
      </c>
      <c r="D100" s="42"/>
      <c r="E100" s="83" t="n">
        <f aca="false">C100-D100</f>
        <v>416500</v>
      </c>
    </row>
    <row r="101" customFormat="false" ht="24.85" hidden="false" customHeight="false" outlineLevel="0" collapsed="false">
      <c r="A101" s="110" t="n">
        <v>14</v>
      </c>
      <c r="B101" s="300" t="s">
        <v>906</v>
      </c>
      <c r="C101" s="93" t="n">
        <v>416500</v>
      </c>
      <c r="D101" s="42" t="n">
        <f aca="false">199500+216500</f>
        <v>416000</v>
      </c>
      <c r="E101" s="83" t="n">
        <f aca="false">C101-D101</f>
        <v>500</v>
      </c>
    </row>
    <row r="102" customFormat="false" ht="24.85" hidden="false" customHeight="false" outlineLevel="0" collapsed="false">
      <c r="A102" s="110" t="n">
        <v>15</v>
      </c>
      <c r="B102" s="300" t="s">
        <v>907</v>
      </c>
      <c r="C102" s="93" t="n">
        <v>416500</v>
      </c>
      <c r="D102" s="42"/>
      <c r="E102" s="83" t="n">
        <f aca="false">C102-D102</f>
        <v>416500</v>
      </c>
    </row>
    <row r="103" customFormat="false" ht="49.25" hidden="false" customHeight="false" outlineLevel="0" collapsed="false">
      <c r="A103" s="110" t="n">
        <v>16</v>
      </c>
      <c r="B103" s="300" t="s">
        <v>908</v>
      </c>
      <c r="C103" s="93" t="n">
        <v>416500</v>
      </c>
      <c r="D103" s="42" t="n">
        <v>100000</v>
      </c>
      <c r="E103" s="83" t="n">
        <f aca="false">C103-D103</f>
        <v>316500</v>
      </c>
    </row>
    <row r="104" customFormat="false" ht="24.85" hidden="false" customHeight="false" outlineLevel="0" collapsed="false">
      <c r="A104" s="110" t="n">
        <v>17</v>
      </c>
      <c r="B104" s="300" t="s">
        <v>909</v>
      </c>
      <c r="C104" s="93" t="n">
        <v>416500</v>
      </c>
      <c r="D104" s="42" t="n">
        <v>280000</v>
      </c>
      <c r="E104" s="83" t="n">
        <f aca="false">C104-D104</f>
        <v>136500</v>
      </c>
    </row>
    <row r="105" customFormat="false" ht="24.85" hidden="false" customHeight="false" outlineLevel="0" collapsed="false">
      <c r="A105" s="110" t="n">
        <v>18</v>
      </c>
      <c r="B105" s="300" t="s">
        <v>910</v>
      </c>
      <c r="C105" s="93" t="n">
        <v>416500</v>
      </c>
      <c r="D105" s="42" t="n">
        <v>416500</v>
      </c>
      <c r="E105" s="83" t="n">
        <f aca="false">C105-D105</f>
        <v>0</v>
      </c>
    </row>
    <row r="106" customFormat="false" ht="24.85" hidden="false" customHeight="false" outlineLevel="0" collapsed="false">
      <c r="A106" s="110" t="n">
        <v>19</v>
      </c>
      <c r="B106" s="300" t="s">
        <v>911</v>
      </c>
      <c r="C106" s="93" t="n">
        <v>416500</v>
      </c>
      <c r="D106" s="42" t="n">
        <v>199500</v>
      </c>
      <c r="E106" s="83" t="n">
        <f aca="false">C106-D106</f>
        <v>217000</v>
      </c>
    </row>
    <row r="107" customFormat="false" ht="24.85" hidden="false" customHeight="false" outlineLevel="0" collapsed="false">
      <c r="A107" s="110" t="n">
        <v>20</v>
      </c>
      <c r="B107" s="300" t="s">
        <v>912</v>
      </c>
      <c r="C107" s="302" t="s">
        <v>50</v>
      </c>
      <c r="D107" s="302" t="s">
        <v>50</v>
      </c>
      <c r="E107" s="302" t="s">
        <v>50</v>
      </c>
    </row>
    <row r="108" customFormat="false" ht="24.85" hidden="false" customHeight="false" outlineLevel="0" collapsed="false">
      <c r="A108" s="110" t="n">
        <v>21</v>
      </c>
      <c r="B108" s="300" t="s">
        <v>913</v>
      </c>
      <c r="C108" s="93" t="n">
        <v>416500</v>
      </c>
      <c r="D108" s="42" t="n">
        <v>386000</v>
      </c>
      <c r="E108" s="83" t="n">
        <f aca="false">C108-D108</f>
        <v>30500</v>
      </c>
    </row>
    <row r="109" customFormat="false" ht="36.6" hidden="false" customHeight="false" outlineLevel="0" collapsed="false">
      <c r="A109" s="110" t="n">
        <v>22</v>
      </c>
      <c r="B109" s="300" t="s">
        <v>914</v>
      </c>
      <c r="C109" s="93" t="n">
        <v>416500</v>
      </c>
      <c r="D109" s="42"/>
      <c r="E109" s="83" t="n">
        <f aca="false">C109-D109</f>
        <v>416500</v>
      </c>
    </row>
    <row r="110" customFormat="false" ht="24.85" hidden="false" customHeight="false" outlineLevel="0" collapsed="false">
      <c r="A110" s="110" t="n">
        <v>23</v>
      </c>
      <c r="B110" s="300" t="s">
        <v>915</v>
      </c>
      <c r="C110" s="93" t="n">
        <v>416500</v>
      </c>
      <c r="D110" s="42" t="n">
        <f aca="false">166500+149500+100000+500</f>
        <v>416500</v>
      </c>
      <c r="E110" s="83" t="n">
        <f aca="false">C110-D110</f>
        <v>0</v>
      </c>
    </row>
    <row r="111" customFormat="false" ht="24.85" hidden="false" customHeight="false" outlineLevel="0" collapsed="false">
      <c r="A111" s="110" t="n">
        <v>24</v>
      </c>
      <c r="B111" s="300" t="s">
        <v>916</v>
      </c>
      <c r="C111" s="93" t="n">
        <v>416500</v>
      </c>
      <c r="D111" s="42"/>
      <c r="E111" s="83" t="n">
        <f aca="false">C111-D111</f>
        <v>416500</v>
      </c>
    </row>
    <row r="112" customFormat="false" ht="36.6" hidden="false" customHeight="false" outlineLevel="0" collapsed="false">
      <c r="A112" s="110" t="n">
        <v>25</v>
      </c>
      <c r="B112" s="303" t="s">
        <v>917</v>
      </c>
      <c r="C112" s="93" t="n">
        <v>416500</v>
      </c>
      <c r="D112" s="42"/>
      <c r="E112" s="83" t="n">
        <f aca="false">C112-D112</f>
        <v>416500</v>
      </c>
    </row>
    <row r="113" customFormat="false" ht="24.85" hidden="false" customHeight="false" outlineLevel="0" collapsed="false">
      <c r="A113" s="110" t="n">
        <v>26</v>
      </c>
      <c r="B113" s="300" t="s">
        <v>918</v>
      </c>
      <c r="C113" s="93" t="n">
        <v>416500</v>
      </c>
      <c r="D113" s="42"/>
      <c r="E113" s="83" t="n">
        <f aca="false">C113-D113</f>
        <v>416500</v>
      </c>
    </row>
    <row r="114" customFormat="false" ht="36.6" hidden="false" customHeight="false" outlineLevel="0" collapsed="false">
      <c r="A114" s="110" t="n">
        <v>27</v>
      </c>
      <c r="B114" s="300" t="s">
        <v>919</v>
      </c>
      <c r="C114" s="93" t="n">
        <v>416500</v>
      </c>
      <c r="D114" s="42"/>
      <c r="E114" s="83" t="n">
        <f aca="false">C114-D114</f>
        <v>416500</v>
      </c>
    </row>
    <row r="115" customFormat="false" ht="17.35" hidden="false" customHeight="false" outlineLevel="0" collapsed="false">
      <c r="A115" s="21"/>
      <c r="B115" s="94" t="s">
        <v>22</v>
      </c>
      <c r="C115" s="88" t="n">
        <f aca="false">SUM(C88:C114)</f>
        <v>10412500</v>
      </c>
      <c r="D115" s="23" t="n">
        <f aca="false">SUM(D88:D114)</f>
        <v>3891000</v>
      </c>
      <c r="E115" s="95" t="n">
        <f aca="false">C115-D115</f>
        <v>6521500</v>
      </c>
    </row>
    <row r="116" customFormat="false" ht="13.8" hidden="false" customHeight="false" outlineLevel="0" collapsed="false">
      <c r="A116" s="29"/>
      <c r="C116" s="25"/>
      <c r="D116" s="25"/>
    </row>
    <row r="120" customFormat="false" ht="17.35" hidden="false" customHeight="false" outlineLevel="0" collapsed="false">
      <c r="A120" s="29"/>
      <c r="B120" s="90" t="s">
        <v>1</v>
      </c>
      <c r="C120" s="90"/>
      <c r="D120" s="90"/>
      <c r="E120" s="90"/>
    </row>
    <row r="121" customFormat="false" ht="17.35" hidden="false" customHeight="false" outlineLevel="0" collapsed="false">
      <c r="A121" s="46"/>
      <c r="B121" s="46"/>
      <c r="D121" s="25"/>
    </row>
    <row r="122" customFormat="false" ht="13.8" hidden="false" customHeight="false" outlineLevel="0" collapsed="false">
      <c r="A122" s="29"/>
      <c r="B122" s="29"/>
      <c r="D122" s="25"/>
    </row>
    <row r="123" customFormat="false" ht="13.8" hidden="false" customHeight="false" outlineLevel="0" collapsed="false">
      <c r="A123" s="29"/>
      <c r="B123" s="29"/>
      <c r="D123" s="25"/>
    </row>
    <row r="124" customFormat="false" ht="15" hidden="false" customHeight="false" outlineLevel="0" collapsed="false">
      <c r="A124" s="29"/>
      <c r="B124" s="29"/>
      <c r="D124" s="38" t="s">
        <v>849</v>
      </c>
    </row>
    <row r="125" customFormat="false" ht="13.8" hidden="false" customHeight="false" outlineLevel="0" collapsed="false">
      <c r="A125" s="29"/>
      <c r="B125" s="29"/>
      <c r="D125" s="25"/>
    </row>
    <row r="126" customFormat="false" ht="15" hidden="false" customHeight="false" outlineLevel="0" collapsed="false">
      <c r="A126" s="77" t="s">
        <v>6</v>
      </c>
      <c r="B126" s="293" t="s">
        <v>7</v>
      </c>
      <c r="C126" s="78" t="s">
        <v>138</v>
      </c>
      <c r="D126" s="33" t="s">
        <v>8</v>
      </c>
      <c r="E126" s="79" t="s">
        <v>9</v>
      </c>
    </row>
    <row r="127" customFormat="false" ht="23.45" hidden="false" customHeight="false" outlineLevel="0" collapsed="false">
      <c r="A127" s="304" t="n">
        <v>1</v>
      </c>
      <c r="B127" s="305" t="s">
        <v>920</v>
      </c>
      <c r="C127" s="81" t="n">
        <v>416500</v>
      </c>
      <c r="D127" s="17"/>
      <c r="E127" s="83" t="n">
        <f aca="false">C127-D127</f>
        <v>416500</v>
      </c>
    </row>
    <row r="128" customFormat="false" ht="91" hidden="false" customHeight="false" outlineLevel="0" collapsed="false">
      <c r="A128" s="306" t="n">
        <v>2</v>
      </c>
      <c r="B128" s="305" t="s">
        <v>921</v>
      </c>
      <c r="C128" s="81" t="n">
        <v>416500</v>
      </c>
      <c r="D128" s="17" t="n">
        <f aca="false">120000+296500</f>
        <v>416500</v>
      </c>
      <c r="E128" s="83" t="n">
        <f aca="false">C128-D128</f>
        <v>0</v>
      </c>
    </row>
    <row r="129" customFormat="false" ht="34.5" hidden="false" customHeight="false" outlineLevel="0" collapsed="false">
      <c r="A129" s="306" t="n">
        <v>3</v>
      </c>
      <c r="B129" s="305" t="s">
        <v>922</v>
      </c>
      <c r="C129" s="81" t="n">
        <v>416500</v>
      </c>
      <c r="D129" s="17" t="n">
        <v>416500</v>
      </c>
      <c r="E129" s="83" t="n">
        <f aca="false">C129-D129</f>
        <v>0</v>
      </c>
    </row>
    <row r="130" customFormat="false" ht="57.45" hidden="false" customHeight="false" outlineLevel="0" collapsed="false">
      <c r="A130" s="306" t="n">
        <v>4</v>
      </c>
      <c r="B130" s="305" t="s">
        <v>923</v>
      </c>
      <c r="C130" s="81" t="n">
        <v>416500</v>
      </c>
      <c r="D130" s="17"/>
      <c r="E130" s="83" t="n">
        <f aca="false">C130-D130</f>
        <v>416500</v>
      </c>
    </row>
    <row r="131" customFormat="false" ht="23.45" hidden="false" customHeight="false" outlineLevel="0" collapsed="false">
      <c r="A131" s="306" t="n">
        <v>5</v>
      </c>
      <c r="B131" s="305" t="s">
        <v>924</v>
      </c>
      <c r="C131" s="81" t="n">
        <v>416500</v>
      </c>
      <c r="D131" s="17" t="n">
        <f aca="false">300000+116500</f>
        <v>416500</v>
      </c>
      <c r="E131" s="83" t="n">
        <f aca="false">C131-D131</f>
        <v>0</v>
      </c>
    </row>
    <row r="132" customFormat="false" ht="34.5" hidden="false" customHeight="false" outlineLevel="0" collapsed="false">
      <c r="A132" s="306" t="n">
        <v>6</v>
      </c>
      <c r="B132" s="305" t="s">
        <v>925</v>
      </c>
      <c r="C132" s="81" t="n">
        <v>416500</v>
      </c>
      <c r="D132" s="17" t="n">
        <f aca="false">316500+100000</f>
        <v>416500</v>
      </c>
      <c r="E132" s="83" t="n">
        <f aca="false">C132-D132</f>
        <v>0</v>
      </c>
    </row>
    <row r="133" customFormat="false" ht="57.45" hidden="false" customHeight="false" outlineLevel="0" collapsed="false">
      <c r="A133" s="306" t="n">
        <v>7</v>
      </c>
      <c r="B133" s="305" t="s">
        <v>926</v>
      </c>
      <c r="C133" s="81" t="n">
        <v>416500</v>
      </c>
      <c r="D133" s="17" t="n">
        <f aca="false">316500+100000</f>
        <v>416500</v>
      </c>
      <c r="E133" s="83" t="n">
        <f aca="false">C133-D133</f>
        <v>0</v>
      </c>
    </row>
    <row r="134" customFormat="false" ht="34.5" hidden="false" customHeight="false" outlineLevel="0" collapsed="false">
      <c r="A134" s="306" t="n">
        <v>8</v>
      </c>
      <c r="B134" s="305" t="s">
        <v>927</v>
      </c>
      <c r="C134" s="81" t="n">
        <v>416500</v>
      </c>
      <c r="D134" s="17"/>
      <c r="E134" s="83" t="n">
        <f aca="false">C134-D134</f>
        <v>416500</v>
      </c>
    </row>
    <row r="135" customFormat="false" ht="46.25" hidden="false" customHeight="false" outlineLevel="0" collapsed="false">
      <c r="A135" s="306" t="n">
        <v>9</v>
      </c>
      <c r="B135" s="305" t="s">
        <v>928</v>
      </c>
      <c r="C135" s="81" t="n">
        <v>416500</v>
      </c>
      <c r="D135" s="17" t="n">
        <v>100000</v>
      </c>
      <c r="E135" s="83" t="n">
        <f aca="false">C135-D135</f>
        <v>316500</v>
      </c>
    </row>
    <row r="136" customFormat="false" ht="23.45" hidden="false" customHeight="false" outlineLevel="0" collapsed="false">
      <c r="A136" s="306" t="n">
        <v>10</v>
      </c>
      <c r="B136" s="305" t="s">
        <v>929</v>
      </c>
      <c r="C136" s="81" t="n">
        <v>416500</v>
      </c>
      <c r="D136" s="17" t="n">
        <f aca="false">316500+100000</f>
        <v>416500</v>
      </c>
      <c r="E136" s="83" t="n">
        <f aca="false">C136-D136</f>
        <v>0</v>
      </c>
    </row>
    <row r="137" customFormat="false" ht="45.6" hidden="false" customHeight="false" outlineLevel="0" collapsed="false">
      <c r="A137" s="306" t="n">
        <v>11</v>
      </c>
      <c r="B137" s="305" t="s">
        <v>930</v>
      </c>
      <c r="C137" s="81" t="n">
        <v>416500</v>
      </c>
      <c r="D137" s="17"/>
      <c r="E137" s="83" t="n">
        <f aca="false">C137-D137</f>
        <v>416500</v>
      </c>
    </row>
    <row r="138" customFormat="false" ht="57.45" hidden="false" customHeight="false" outlineLevel="0" collapsed="false">
      <c r="A138" s="306" t="n">
        <v>12</v>
      </c>
      <c r="B138" s="305" t="s">
        <v>931</v>
      </c>
      <c r="C138" s="81" t="n">
        <v>416500</v>
      </c>
      <c r="D138" s="17" t="n">
        <f aca="false">200000+233000</f>
        <v>433000</v>
      </c>
      <c r="E138" s="83" t="n">
        <f aca="false">C138-D138</f>
        <v>-16500</v>
      </c>
    </row>
    <row r="139" customFormat="false" ht="45.6" hidden="false" customHeight="false" outlineLevel="0" collapsed="false">
      <c r="A139" s="306" t="n">
        <v>13</v>
      </c>
      <c r="B139" s="305" t="s">
        <v>932</v>
      </c>
      <c r="C139" s="81" t="n">
        <v>416500</v>
      </c>
      <c r="D139" s="42" t="n">
        <v>200000</v>
      </c>
      <c r="E139" s="83" t="n">
        <f aca="false">C139-D139</f>
        <v>216500</v>
      </c>
    </row>
    <row r="140" customFormat="false" ht="23.45" hidden="false" customHeight="false" outlineLevel="0" collapsed="false">
      <c r="A140" s="306" t="n">
        <v>14</v>
      </c>
      <c r="B140" s="305" t="s">
        <v>933</v>
      </c>
      <c r="C140" s="81" t="n">
        <v>416500</v>
      </c>
      <c r="D140" s="17" t="n">
        <v>95000</v>
      </c>
      <c r="E140" s="83" t="n">
        <f aca="false">C140-D140</f>
        <v>321500</v>
      </c>
    </row>
    <row r="141" customFormat="false" ht="23.45" hidden="false" customHeight="false" outlineLevel="0" collapsed="false">
      <c r="A141" s="306" t="n">
        <v>15</v>
      </c>
      <c r="B141" s="305" t="s">
        <v>934</v>
      </c>
      <c r="C141" s="81" t="n">
        <v>416500</v>
      </c>
      <c r="D141" s="17" t="n">
        <v>115000</v>
      </c>
      <c r="E141" s="83" t="n">
        <f aca="false">C141-D141</f>
        <v>301500</v>
      </c>
    </row>
    <row r="142" customFormat="false" ht="45.6" hidden="false" customHeight="false" outlineLevel="0" collapsed="false">
      <c r="A142" s="86" t="n">
        <v>16</v>
      </c>
      <c r="B142" s="305" t="s">
        <v>935</v>
      </c>
      <c r="C142" s="81" t="n">
        <v>416500</v>
      </c>
      <c r="D142" s="17" t="n">
        <v>43500</v>
      </c>
      <c r="E142" s="83" t="n">
        <f aca="false">C142-D142</f>
        <v>373000</v>
      </c>
    </row>
    <row r="143" customFormat="false" ht="17.35" hidden="false" customHeight="false" outlineLevel="0" collapsed="false">
      <c r="A143" s="307"/>
      <c r="B143" s="308" t="s">
        <v>22</v>
      </c>
      <c r="C143" s="88" t="n">
        <f aca="false">SUM(C127:C142)</f>
        <v>6664000</v>
      </c>
      <c r="D143" s="23" t="n">
        <f aca="false">SUM(D127:D142)</f>
        <v>3485500</v>
      </c>
      <c r="E143" s="95" t="n">
        <f aca="false">SUM(E127:E142)</f>
        <v>3178500</v>
      </c>
    </row>
    <row r="144" customFormat="false" ht="15" hidden="false" customHeight="false" outlineLevel="0" collapsed="false">
      <c r="C144" s="58"/>
      <c r="D144" s="27"/>
      <c r="E144" s="96"/>
    </row>
    <row r="145" customFormat="false" ht="19.7" hidden="false" customHeight="false" outlineLevel="0" collapsed="false">
      <c r="A145" s="309"/>
      <c r="B145" s="310"/>
      <c r="C145" s="53"/>
      <c r="D145" s="54"/>
    </row>
    <row r="146" customFormat="false" ht="17.35" hidden="false" customHeight="false" outlineLevel="0" collapsed="false">
      <c r="A146" s="29"/>
      <c r="B146" s="90" t="s">
        <v>1</v>
      </c>
      <c r="C146" s="90"/>
      <c r="D146" s="90"/>
      <c r="E146" s="90"/>
    </row>
    <row r="147" customFormat="false" ht="17.35" hidden="false" customHeight="false" outlineLevel="0" collapsed="false">
      <c r="A147" s="46"/>
      <c r="B147" s="46"/>
      <c r="D147" s="25"/>
    </row>
    <row r="148" customFormat="false" ht="13.8" hidden="false" customHeight="false" outlineLevel="0" collapsed="false">
      <c r="A148" s="29"/>
      <c r="B148" s="29"/>
      <c r="D148" s="25"/>
    </row>
    <row r="149" customFormat="false" ht="13.8" hidden="false" customHeight="false" outlineLevel="0" collapsed="false">
      <c r="A149" s="29"/>
      <c r="B149" s="29"/>
      <c r="D149" s="25"/>
    </row>
    <row r="150" customFormat="false" ht="15" hidden="false" customHeight="false" outlineLevel="0" collapsed="false">
      <c r="A150" s="29"/>
      <c r="B150" s="29"/>
      <c r="D150" s="38" t="s">
        <v>860</v>
      </c>
    </row>
    <row r="151" customFormat="false" ht="13.8" hidden="false" customHeight="false" outlineLevel="0" collapsed="false">
      <c r="A151" s="29"/>
      <c r="B151" s="29"/>
      <c r="D151" s="25"/>
    </row>
    <row r="152" customFormat="false" ht="15" hidden="false" customHeight="false" outlineLevel="0" collapsed="false">
      <c r="A152" s="77" t="s">
        <v>6</v>
      </c>
      <c r="B152" s="293" t="s">
        <v>7</v>
      </c>
      <c r="C152" s="78" t="s">
        <v>138</v>
      </c>
      <c r="D152" s="33" t="s">
        <v>8</v>
      </c>
      <c r="E152" s="79" t="s">
        <v>9</v>
      </c>
    </row>
    <row r="153" customFormat="false" ht="15" hidden="false" customHeight="false" outlineLevel="0" collapsed="false">
      <c r="A153" s="304" t="n">
        <v>1</v>
      </c>
      <c r="B153" s="311" t="s">
        <v>936</v>
      </c>
      <c r="C153" s="81" t="n">
        <v>416500</v>
      </c>
      <c r="D153" s="42"/>
      <c r="E153" s="83" t="n">
        <f aca="false">C153-D153</f>
        <v>416500</v>
      </c>
    </row>
    <row r="154" customFormat="false" ht="15" hidden="false" customHeight="false" outlineLevel="0" collapsed="false">
      <c r="A154" s="306" t="n">
        <v>2</v>
      </c>
      <c r="B154" s="294" t="s">
        <v>937</v>
      </c>
      <c r="C154" s="81" t="n">
        <v>416500</v>
      </c>
      <c r="D154" s="17"/>
      <c r="E154" s="83" t="n">
        <f aca="false">C154-D154</f>
        <v>416500</v>
      </c>
    </row>
    <row r="155" customFormat="false" ht="24.85" hidden="false" customHeight="false" outlineLevel="0" collapsed="false">
      <c r="A155" s="306" t="n">
        <v>3</v>
      </c>
      <c r="B155" s="294" t="s">
        <v>938</v>
      </c>
      <c r="C155" s="81" t="n">
        <v>416500</v>
      </c>
      <c r="D155" s="17" t="n">
        <v>416500</v>
      </c>
      <c r="E155" s="83" t="n">
        <f aca="false">C155-D155</f>
        <v>0</v>
      </c>
    </row>
    <row r="156" customFormat="false" ht="15" hidden="false" customHeight="false" outlineLevel="0" collapsed="false">
      <c r="A156" s="306" t="n">
        <v>4</v>
      </c>
      <c r="B156" s="294" t="s">
        <v>939</v>
      </c>
      <c r="C156" s="81" t="n">
        <v>416500</v>
      </c>
      <c r="D156" s="17"/>
      <c r="E156" s="83" t="n">
        <f aca="false">C156-D156</f>
        <v>416500</v>
      </c>
    </row>
    <row r="157" customFormat="false" ht="24.85" hidden="false" customHeight="false" outlineLevel="0" collapsed="false">
      <c r="A157" s="306" t="n">
        <v>5</v>
      </c>
      <c r="B157" s="294" t="s">
        <v>940</v>
      </c>
      <c r="C157" s="81" t="n">
        <v>416500</v>
      </c>
      <c r="D157" s="17"/>
      <c r="E157" s="83" t="n">
        <f aca="false">C157-D157</f>
        <v>416500</v>
      </c>
    </row>
    <row r="158" customFormat="false" ht="15" hidden="false" customHeight="false" outlineLevel="0" collapsed="false">
      <c r="A158" s="306" t="n">
        <v>6</v>
      </c>
      <c r="B158" s="295" t="s">
        <v>941</v>
      </c>
      <c r="C158" s="85" t="n">
        <v>416500</v>
      </c>
      <c r="D158" s="17"/>
      <c r="E158" s="82" t="n">
        <f aca="false">C158-D158</f>
        <v>416500</v>
      </c>
    </row>
    <row r="159" customFormat="false" ht="15" hidden="false" customHeight="false" outlineLevel="0" collapsed="false">
      <c r="A159" s="306" t="n">
        <v>7</v>
      </c>
      <c r="B159" s="294" t="s">
        <v>942</v>
      </c>
      <c r="C159" s="81" t="n">
        <v>416500</v>
      </c>
      <c r="D159" s="17"/>
      <c r="E159" s="83" t="n">
        <f aca="false">C159-D159</f>
        <v>416500</v>
      </c>
    </row>
    <row r="160" customFormat="false" ht="15" hidden="false" customHeight="false" outlineLevel="0" collapsed="false">
      <c r="A160" s="306" t="n">
        <v>8</v>
      </c>
      <c r="B160" s="294" t="s">
        <v>943</v>
      </c>
      <c r="C160" s="81" t="n">
        <v>416500</v>
      </c>
      <c r="D160" s="17"/>
      <c r="E160" s="83" t="n">
        <f aca="false">C160-D160</f>
        <v>416500</v>
      </c>
    </row>
    <row r="161" customFormat="false" ht="15" hidden="false" customHeight="false" outlineLevel="0" collapsed="false">
      <c r="A161" s="306" t="n">
        <v>9</v>
      </c>
      <c r="B161" s="294" t="s">
        <v>943</v>
      </c>
      <c r="C161" s="81" t="n">
        <v>416500</v>
      </c>
      <c r="D161" s="17"/>
      <c r="E161" s="83" t="n">
        <f aca="false">C161-D161</f>
        <v>416500</v>
      </c>
    </row>
    <row r="162" customFormat="false" ht="15" hidden="false" customHeight="false" outlineLevel="0" collapsed="false">
      <c r="A162" s="306" t="n">
        <v>10</v>
      </c>
      <c r="B162" s="294" t="s">
        <v>944</v>
      </c>
      <c r="C162" s="81" t="n">
        <v>416500</v>
      </c>
      <c r="D162" s="17"/>
      <c r="E162" s="83" t="n">
        <f aca="false">C162-D162</f>
        <v>416500</v>
      </c>
    </row>
    <row r="163" customFormat="false" ht="15" hidden="false" customHeight="false" outlineLevel="0" collapsed="false">
      <c r="A163" s="306" t="n">
        <v>11</v>
      </c>
      <c r="B163" s="294" t="s">
        <v>945</v>
      </c>
      <c r="C163" s="81" t="n">
        <v>416500</v>
      </c>
      <c r="D163" s="17"/>
      <c r="E163" s="83" t="n">
        <f aca="false">C163-D163</f>
        <v>416500</v>
      </c>
    </row>
    <row r="164" customFormat="false" ht="15" hidden="false" customHeight="false" outlineLevel="0" collapsed="false">
      <c r="A164" s="306" t="n">
        <v>12</v>
      </c>
      <c r="B164" s="294" t="s">
        <v>946</v>
      </c>
      <c r="C164" s="81" t="n">
        <v>416500</v>
      </c>
      <c r="D164" s="42"/>
      <c r="E164" s="83" t="n">
        <f aca="false">C164-D164</f>
        <v>416500</v>
      </c>
    </row>
    <row r="165" customFormat="false" ht="15" hidden="false" customHeight="false" outlineLevel="0" collapsed="false">
      <c r="A165" s="306" t="n">
        <v>13</v>
      </c>
      <c r="B165" s="294" t="s">
        <v>947</v>
      </c>
      <c r="C165" s="81" t="n">
        <v>416500</v>
      </c>
      <c r="D165" s="17" t="n">
        <f aca="false">200000</f>
        <v>200000</v>
      </c>
      <c r="E165" s="83" t="n">
        <f aca="false">C165-D165</f>
        <v>216500</v>
      </c>
    </row>
    <row r="166" customFormat="false" ht="15" hidden="false" customHeight="false" outlineLevel="0" collapsed="false">
      <c r="A166" s="306" t="n">
        <v>14</v>
      </c>
      <c r="B166" s="294" t="s">
        <v>948</v>
      </c>
      <c r="C166" s="81" t="n">
        <v>416500</v>
      </c>
      <c r="D166" s="17"/>
      <c r="E166" s="83" t="n">
        <f aca="false">C166-D166</f>
        <v>416500</v>
      </c>
    </row>
    <row r="167" customFormat="false" ht="15" hidden="false" customHeight="false" outlineLevel="0" collapsed="false">
      <c r="A167" s="306" t="n">
        <v>15</v>
      </c>
      <c r="B167" s="294" t="s">
        <v>949</v>
      </c>
      <c r="C167" s="81" t="n">
        <v>416500</v>
      </c>
      <c r="D167" s="17" t="n">
        <f aca="false">150000+266500</f>
        <v>416500</v>
      </c>
      <c r="E167" s="83" t="n">
        <f aca="false">C167-D167</f>
        <v>0</v>
      </c>
    </row>
    <row r="168" customFormat="false" ht="15" hidden="false" customHeight="false" outlineLevel="0" collapsed="false">
      <c r="A168" s="306" t="n">
        <v>16</v>
      </c>
      <c r="B168" s="312" t="s">
        <v>950</v>
      </c>
      <c r="C168" s="81" t="n">
        <v>416500</v>
      </c>
      <c r="D168" s="42" t="n">
        <f aca="false">100000+316000</f>
        <v>416000</v>
      </c>
      <c r="E168" s="83" t="n">
        <f aca="false">C168-D168</f>
        <v>500</v>
      </c>
    </row>
    <row r="169" customFormat="false" ht="15" hidden="false" customHeight="false" outlineLevel="0" collapsed="false">
      <c r="A169" s="306" t="n">
        <v>17</v>
      </c>
      <c r="B169" s="312" t="s">
        <v>951</v>
      </c>
      <c r="C169" s="81" t="n">
        <v>416500</v>
      </c>
      <c r="D169" s="42"/>
      <c r="E169" s="83" t="n">
        <f aca="false">C169-D169</f>
        <v>416500</v>
      </c>
    </row>
    <row r="170" customFormat="false" ht="15" hidden="false" customHeight="false" outlineLevel="0" collapsed="false">
      <c r="A170" s="306" t="n">
        <v>18</v>
      </c>
      <c r="B170" s="312" t="s">
        <v>952</v>
      </c>
      <c r="C170" s="81" t="n">
        <v>416500</v>
      </c>
      <c r="D170" s="42"/>
      <c r="E170" s="83" t="n">
        <f aca="false">C170-D170</f>
        <v>416500</v>
      </c>
    </row>
    <row r="171" customFormat="false" ht="15" hidden="false" customHeight="false" outlineLevel="0" collapsed="false">
      <c r="A171" s="306" t="n">
        <v>19</v>
      </c>
      <c r="B171" s="312" t="s">
        <v>953</v>
      </c>
      <c r="C171" s="81" t="n">
        <v>416500</v>
      </c>
      <c r="D171" s="42" t="n">
        <f aca="false">33500+383000</f>
        <v>416500</v>
      </c>
      <c r="E171" s="83" t="n">
        <f aca="false">C171-D171</f>
        <v>0</v>
      </c>
    </row>
    <row r="172" customFormat="false" ht="15" hidden="false" customHeight="false" outlineLevel="0" collapsed="false">
      <c r="A172" s="21"/>
      <c r="B172" s="313"/>
      <c r="C172" s="88" t="n">
        <f aca="false">SUM(C153:C171)</f>
        <v>7913500</v>
      </c>
      <c r="D172" s="23" t="n">
        <f aca="false">SUM(D153:D171)</f>
        <v>1865500</v>
      </c>
      <c r="E172" s="95" t="n">
        <f aca="false">SUM(E153:E171)</f>
        <v>6048000</v>
      </c>
    </row>
    <row r="173" customFormat="false" ht="19.7" hidden="false" customHeight="false" outlineLevel="0" collapsed="false">
      <c r="A173" s="309"/>
      <c r="B173" s="310"/>
      <c r="C173" s="53"/>
      <c r="D173" s="54"/>
    </row>
    <row r="176" customFormat="false" ht="17.35" hidden="false" customHeight="false" outlineLevel="0" collapsed="false">
      <c r="B176" s="314" t="s">
        <v>1</v>
      </c>
      <c r="C176" s="314"/>
      <c r="D176" s="314"/>
      <c r="E176" s="314"/>
    </row>
    <row r="177" customFormat="false" ht="13.8" hidden="false" customHeight="false" outlineLevel="0" collapsed="false">
      <c r="A177" s="29"/>
      <c r="B177" s="29"/>
      <c r="D177" s="25"/>
    </row>
    <row r="178" customFormat="false" ht="13.8" hidden="false" customHeight="false" outlineLevel="0" collapsed="false">
      <c r="A178" s="29"/>
      <c r="B178" s="29"/>
      <c r="D178" s="25"/>
    </row>
    <row r="179" customFormat="false" ht="17.25" hidden="false" customHeight="false" outlineLevel="0" collapsed="false">
      <c r="A179" s="29"/>
      <c r="B179" s="315" t="s">
        <v>81</v>
      </c>
      <c r="C179" s="315"/>
      <c r="D179" s="315"/>
      <c r="E179" s="315"/>
    </row>
    <row r="180" customFormat="false" ht="15" hidden="false" customHeight="false" outlineLevel="0" collapsed="false">
      <c r="A180" s="29"/>
      <c r="B180" s="29"/>
      <c r="D180" s="25"/>
      <c r="E180" s="107" t="s">
        <v>849</v>
      </c>
    </row>
    <row r="181" customFormat="false" ht="13.8" hidden="false" customHeight="false" outlineLevel="0" collapsed="false">
      <c r="A181" s="29"/>
      <c r="B181" s="29"/>
      <c r="D181" s="25"/>
    </row>
    <row r="182" customFormat="false" ht="15" hidden="false" customHeight="false" outlineLevel="0" collapsed="false">
      <c r="A182" s="31" t="s">
        <v>6</v>
      </c>
      <c r="B182" s="293" t="s">
        <v>7</v>
      </c>
      <c r="C182" s="78" t="s">
        <v>138</v>
      </c>
      <c r="D182" s="33" t="s">
        <v>8</v>
      </c>
      <c r="E182" s="79" t="s">
        <v>9</v>
      </c>
    </row>
    <row r="183" customFormat="false" ht="23.85" hidden="false" customHeight="false" outlineLevel="0" collapsed="false">
      <c r="A183" s="39" t="n">
        <v>1</v>
      </c>
      <c r="B183" s="80" t="s">
        <v>954</v>
      </c>
      <c r="C183" s="93" t="n">
        <v>416500</v>
      </c>
      <c r="D183" s="13"/>
      <c r="E183" s="83" t="n">
        <f aca="false">C183-D183</f>
        <v>416500</v>
      </c>
    </row>
    <row r="184" customFormat="false" ht="23.85" hidden="false" customHeight="false" outlineLevel="0" collapsed="false">
      <c r="A184" s="39" t="n">
        <v>2</v>
      </c>
      <c r="B184" s="80" t="s">
        <v>955</v>
      </c>
      <c r="C184" s="93" t="n">
        <v>416500</v>
      </c>
      <c r="D184" s="93" t="n">
        <v>300000</v>
      </c>
      <c r="E184" s="83" t="n">
        <f aca="false">C184-D184</f>
        <v>116500</v>
      </c>
    </row>
    <row r="185" customFormat="false" ht="15" hidden="false" customHeight="false" outlineLevel="0" collapsed="false">
      <c r="A185" s="39" t="n">
        <v>3</v>
      </c>
      <c r="B185" s="80" t="s">
        <v>956</v>
      </c>
      <c r="C185" s="93" t="n">
        <v>416500</v>
      </c>
      <c r="D185" s="13" t="n">
        <f aca="false">100000+100000+100000+100000</f>
        <v>400000</v>
      </c>
      <c r="E185" s="83" t="n">
        <f aca="false">C185-D185</f>
        <v>16500</v>
      </c>
    </row>
    <row r="186" customFormat="false" ht="23.45" hidden="false" customHeight="false" outlineLevel="0" collapsed="false">
      <c r="A186" s="39" t="n">
        <v>4</v>
      </c>
      <c r="B186" s="80" t="s">
        <v>957</v>
      </c>
      <c r="C186" s="17" t="n">
        <v>416500</v>
      </c>
      <c r="D186" s="14" t="n">
        <v>320000</v>
      </c>
      <c r="E186" s="82" t="n">
        <f aca="false">C186-D186</f>
        <v>96500</v>
      </c>
    </row>
    <row r="187" customFormat="false" ht="23.45" hidden="false" customHeight="false" outlineLevel="0" collapsed="false">
      <c r="A187" s="39" t="n">
        <v>5</v>
      </c>
      <c r="B187" s="80" t="s">
        <v>958</v>
      </c>
      <c r="C187" s="17" t="n">
        <v>416500</v>
      </c>
      <c r="D187" s="14"/>
      <c r="E187" s="82" t="n">
        <f aca="false">C187-D187</f>
        <v>416500</v>
      </c>
    </row>
    <row r="188" customFormat="false" ht="15" hidden="false" customHeight="false" outlineLevel="0" collapsed="false">
      <c r="A188" s="39" t="n">
        <v>6</v>
      </c>
      <c r="B188" s="80" t="s">
        <v>959</v>
      </c>
      <c r="C188" s="17" t="n">
        <v>416500</v>
      </c>
      <c r="D188" s="93" t="n">
        <v>116500</v>
      </c>
      <c r="E188" s="82" t="n">
        <f aca="false">C188-D188</f>
        <v>300000</v>
      </c>
    </row>
    <row r="189" customFormat="false" ht="15" hidden="false" customHeight="false" outlineLevel="0" collapsed="false">
      <c r="A189" s="39" t="n">
        <v>7</v>
      </c>
      <c r="B189" s="80" t="s">
        <v>960</v>
      </c>
      <c r="C189" s="93" t="n">
        <v>416500</v>
      </c>
      <c r="D189" s="13" t="n">
        <v>300000</v>
      </c>
      <c r="E189" s="83" t="n">
        <f aca="false">C189-D189</f>
        <v>116500</v>
      </c>
    </row>
    <row r="190" customFormat="false" ht="23.85" hidden="false" customHeight="false" outlineLevel="0" collapsed="false">
      <c r="A190" s="39" t="n">
        <v>8</v>
      </c>
      <c r="B190" s="80" t="s">
        <v>961</v>
      </c>
      <c r="C190" s="17" t="n">
        <v>416500</v>
      </c>
      <c r="D190" s="14" t="n">
        <f aca="false">400000+16500+100000</f>
        <v>516500</v>
      </c>
      <c r="E190" s="82" t="n">
        <f aca="false">C190-D190</f>
        <v>-100000</v>
      </c>
    </row>
    <row r="191" customFormat="false" ht="15" hidden="false" customHeight="false" outlineLevel="0" collapsed="false">
      <c r="A191" s="39" t="n">
        <v>9</v>
      </c>
      <c r="B191" s="80" t="s">
        <v>962</v>
      </c>
      <c r="C191" s="93" t="n">
        <v>416500</v>
      </c>
      <c r="D191" s="41" t="n">
        <f aca="false">316500+100000</f>
        <v>416500</v>
      </c>
      <c r="E191" s="83" t="n">
        <f aca="false">C191-D191</f>
        <v>0</v>
      </c>
    </row>
    <row r="192" customFormat="false" ht="15" hidden="false" customHeight="false" outlineLevel="0" collapsed="false">
      <c r="A192" s="39" t="n">
        <v>10</v>
      </c>
      <c r="B192" s="80" t="s">
        <v>963</v>
      </c>
      <c r="C192" s="17" t="n">
        <v>416500</v>
      </c>
      <c r="D192" s="17"/>
      <c r="E192" s="82" t="n">
        <f aca="false">C192-D192</f>
        <v>416500</v>
      </c>
    </row>
    <row r="193" customFormat="false" ht="15" hidden="false" customHeight="false" outlineLevel="0" collapsed="false">
      <c r="A193" s="21"/>
      <c r="B193" s="316"/>
      <c r="C193" s="88" t="n">
        <f aca="false">SUM('LICENCE PRO. 2è-3è-4è ANNEE'!C269:C288)</f>
        <v>4581500</v>
      </c>
      <c r="D193" s="23" t="e">
        <f aca="false">SUM('LICENCE PRO. 2è-3è-4è ANNEE'!D269:D288)</f>
        <v>#REF!</v>
      </c>
      <c r="E193" s="95" t="e">
        <f aca="false">C193-D193</f>
        <v>#REF!</v>
      </c>
    </row>
    <row r="194" customFormat="false" ht="17.35" hidden="false" customHeight="false" outlineLevel="0" collapsed="false">
      <c r="B194" s="26"/>
      <c r="C194" s="27"/>
      <c r="D194" s="28"/>
      <c r="E194" s="317"/>
    </row>
    <row r="195" customFormat="false" ht="17.35" hidden="false" customHeight="false" outlineLevel="0" collapsed="false">
      <c r="B195" s="314" t="s">
        <v>1</v>
      </c>
      <c r="C195" s="314"/>
      <c r="D195" s="314"/>
      <c r="E195" s="314"/>
    </row>
    <row r="196" customFormat="false" ht="13.8" hidden="false" customHeight="false" outlineLevel="0" collapsed="false">
      <c r="A196" s="29"/>
      <c r="B196" s="29"/>
      <c r="D196" s="25"/>
    </row>
    <row r="197" customFormat="false" ht="13.8" hidden="false" customHeight="false" outlineLevel="0" collapsed="false">
      <c r="A197" s="29"/>
      <c r="B197" s="29"/>
      <c r="D197" s="25"/>
    </row>
    <row r="198" customFormat="false" ht="17.25" hidden="false" customHeight="false" outlineLevel="0" collapsed="false">
      <c r="A198" s="29"/>
      <c r="B198" s="315" t="s">
        <v>81</v>
      </c>
      <c r="C198" s="315"/>
      <c r="D198" s="315"/>
      <c r="E198" s="315"/>
    </row>
    <row r="199" customFormat="false" ht="15" hidden="false" customHeight="false" outlineLevel="0" collapsed="false">
      <c r="A199" s="29"/>
      <c r="B199" s="29"/>
      <c r="D199" s="25"/>
      <c r="E199" s="107" t="s">
        <v>860</v>
      </c>
    </row>
    <row r="200" customFormat="false" ht="13.8" hidden="false" customHeight="false" outlineLevel="0" collapsed="false">
      <c r="A200" s="29"/>
      <c r="B200" s="29"/>
      <c r="D200" s="25"/>
    </row>
    <row r="201" customFormat="false" ht="15" hidden="false" customHeight="false" outlineLevel="0" collapsed="false">
      <c r="A201" s="31" t="s">
        <v>6</v>
      </c>
      <c r="B201" s="293" t="s">
        <v>7</v>
      </c>
      <c r="C201" s="78" t="s">
        <v>138</v>
      </c>
      <c r="D201" s="33" t="s">
        <v>8</v>
      </c>
      <c r="E201" s="79" t="s">
        <v>9</v>
      </c>
    </row>
    <row r="202" customFormat="false" ht="24.85" hidden="false" customHeight="false" outlineLevel="0" collapsed="false">
      <c r="A202" s="39" t="n">
        <v>1</v>
      </c>
      <c r="B202" s="318" t="s">
        <v>964</v>
      </c>
      <c r="C202" s="93" t="n">
        <v>416500</v>
      </c>
      <c r="D202" s="13"/>
      <c r="E202" s="83" t="n">
        <f aca="false">C202-D202</f>
        <v>416500</v>
      </c>
    </row>
    <row r="203" customFormat="false" ht="24.85" hidden="false" customHeight="false" outlineLevel="0" collapsed="false">
      <c r="A203" s="39" t="n">
        <v>2</v>
      </c>
      <c r="B203" s="319" t="s">
        <v>965</v>
      </c>
      <c r="C203" s="93" t="s">
        <v>50</v>
      </c>
      <c r="D203" s="93" t="s">
        <v>50</v>
      </c>
      <c r="E203" s="93" t="s">
        <v>50</v>
      </c>
    </row>
    <row r="204" customFormat="false" ht="24.85" hidden="false" customHeight="false" outlineLevel="0" collapsed="false">
      <c r="A204" s="39" t="n">
        <v>3</v>
      </c>
      <c r="B204" s="320" t="s">
        <v>966</v>
      </c>
      <c r="C204" s="93" t="n">
        <v>416500</v>
      </c>
      <c r="D204" s="13" t="n">
        <f aca="false">300000+116500</f>
        <v>416500</v>
      </c>
      <c r="E204" s="83" t="n">
        <f aca="false">C204-D204</f>
        <v>0</v>
      </c>
    </row>
    <row r="205" customFormat="false" ht="15" hidden="false" customHeight="false" outlineLevel="0" collapsed="false">
      <c r="A205" s="39" t="n">
        <v>4</v>
      </c>
      <c r="B205" s="321" t="s">
        <v>967</v>
      </c>
      <c r="C205" s="17" t="n">
        <v>416500</v>
      </c>
      <c r="D205" s="14" t="n">
        <v>416500</v>
      </c>
      <c r="E205" s="82" t="n">
        <f aca="false">C205-D205</f>
        <v>0</v>
      </c>
    </row>
    <row r="206" customFormat="false" ht="15" hidden="false" customHeight="false" outlineLevel="0" collapsed="false">
      <c r="A206" s="39" t="n">
        <v>5</v>
      </c>
      <c r="B206" s="321" t="s">
        <v>967</v>
      </c>
      <c r="C206" s="17" t="n">
        <v>416500</v>
      </c>
      <c r="D206" s="14" t="n">
        <v>416500</v>
      </c>
      <c r="E206" s="82" t="n">
        <f aca="false">C206-D206</f>
        <v>0</v>
      </c>
    </row>
    <row r="207" customFormat="false" ht="15" hidden="false" customHeight="false" outlineLevel="0" collapsed="false">
      <c r="A207" s="39" t="n">
        <v>6</v>
      </c>
      <c r="B207" s="320" t="s">
        <v>968</v>
      </c>
      <c r="C207" s="93" t="s">
        <v>50</v>
      </c>
      <c r="D207" s="93" t="s">
        <v>50</v>
      </c>
      <c r="E207" s="93" t="s">
        <v>50</v>
      </c>
    </row>
    <row r="208" customFormat="false" ht="15" hidden="false" customHeight="false" outlineLevel="0" collapsed="false">
      <c r="A208" s="39" t="n">
        <v>7</v>
      </c>
      <c r="B208" s="320" t="s">
        <v>969</v>
      </c>
      <c r="C208" s="93" t="n">
        <v>416500</v>
      </c>
      <c r="D208" s="13"/>
      <c r="E208" s="83" t="n">
        <f aca="false">C208-D208</f>
        <v>416500</v>
      </c>
    </row>
    <row r="209" customFormat="false" ht="15" hidden="false" customHeight="false" outlineLevel="0" collapsed="false">
      <c r="A209" s="39" t="n">
        <v>8</v>
      </c>
      <c r="B209" s="321" t="s">
        <v>970</v>
      </c>
      <c r="C209" s="17" t="n">
        <v>416500</v>
      </c>
      <c r="D209" s="14"/>
      <c r="E209" s="82" t="n">
        <f aca="false">C209-D209</f>
        <v>416500</v>
      </c>
    </row>
    <row r="210" customFormat="false" ht="15" hidden="false" customHeight="false" outlineLevel="0" collapsed="false">
      <c r="A210" s="39" t="n">
        <v>9</v>
      </c>
      <c r="B210" s="320" t="s">
        <v>971</v>
      </c>
      <c r="C210" s="93" t="n">
        <v>416500</v>
      </c>
      <c r="D210" s="41"/>
      <c r="E210" s="83" t="n">
        <f aca="false">C210-D210</f>
        <v>416500</v>
      </c>
    </row>
    <row r="211" customFormat="false" ht="15" hidden="false" customHeight="false" outlineLevel="0" collapsed="false">
      <c r="A211" s="39" t="n">
        <v>10</v>
      </c>
      <c r="B211" s="321" t="s">
        <v>972</v>
      </c>
      <c r="C211" s="17" t="n">
        <v>416500</v>
      </c>
      <c r="D211" s="17" t="n">
        <v>190000</v>
      </c>
      <c r="E211" s="82" t="n">
        <f aca="false">C211-D211</f>
        <v>226500</v>
      </c>
    </row>
    <row r="212" customFormat="false" ht="15" hidden="false" customHeight="false" outlineLevel="0" collapsed="false">
      <c r="A212" s="39" t="n">
        <v>11</v>
      </c>
      <c r="B212" s="320" t="s">
        <v>973</v>
      </c>
      <c r="C212" s="93" t="n">
        <v>416500</v>
      </c>
      <c r="D212" s="41" t="n">
        <f aca="false">116500+300000</f>
        <v>416500</v>
      </c>
      <c r="E212" s="83" t="n">
        <f aca="false">C212-D212</f>
        <v>0</v>
      </c>
    </row>
    <row r="213" customFormat="false" ht="15" hidden="false" customHeight="false" outlineLevel="0" collapsed="false">
      <c r="A213" s="39" t="n">
        <v>12</v>
      </c>
      <c r="B213" s="321" t="s">
        <v>974</v>
      </c>
      <c r="C213" s="17" t="n">
        <v>416500</v>
      </c>
      <c r="D213" s="17" t="n">
        <f aca="false">256500+160000</f>
        <v>416500</v>
      </c>
      <c r="E213" s="82" t="n">
        <f aca="false">C213-D213</f>
        <v>0</v>
      </c>
    </row>
    <row r="214" customFormat="false" ht="15" hidden="false" customHeight="false" outlineLevel="0" collapsed="false">
      <c r="A214" s="39" t="n">
        <v>13</v>
      </c>
      <c r="B214" s="320" t="s">
        <v>975</v>
      </c>
      <c r="C214" s="93" t="n">
        <v>416500</v>
      </c>
      <c r="D214" s="41" t="n">
        <f aca="false">413500+3000</f>
        <v>416500</v>
      </c>
      <c r="E214" s="83" t="n">
        <f aca="false">C214-D214</f>
        <v>0</v>
      </c>
    </row>
    <row r="215" customFormat="false" ht="28.35" hidden="false" customHeight="false" outlineLevel="0" collapsed="false">
      <c r="A215" s="39" t="n">
        <v>14</v>
      </c>
      <c r="B215" s="321" t="s">
        <v>976</v>
      </c>
      <c r="C215" s="93" t="s">
        <v>50</v>
      </c>
      <c r="D215" s="93" t="s">
        <v>50</v>
      </c>
      <c r="E215" s="93" t="s">
        <v>50</v>
      </c>
    </row>
    <row r="216" customFormat="false" ht="15" hidden="false" customHeight="false" outlineLevel="0" collapsed="false">
      <c r="A216" s="39" t="n">
        <v>15</v>
      </c>
      <c r="B216" s="320" t="s">
        <v>977</v>
      </c>
      <c r="C216" s="93" t="s">
        <v>50</v>
      </c>
      <c r="D216" s="93" t="s">
        <v>50</v>
      </c>
      <c r="E216" s="93" t="s">
        <v>50</v>
      </c>
    </row>
    <row r="217" customFormat="false" ht="15" hidden="false" customHeight="false" outlineLevel="0" collapsed="false">
      <c r="A217" s="39" t="n">
        <v>16</v>
      </c>
      <c r="B217" s="320" t="s">
        <v>978</v>
      </c>
      <c r="C217" s="93" t="s">
        <v>50</v>
      </c>
      <c r="D217" s="93" t="s">
        <v>50</v>
      </c>
      <c r="E217" s="93" t="s">
        <v>50</v>
      </c>
    </row>
    <row r="218" customFormat="false" ht="15" hidden="false" customHeight="false" outlineLevel="0" collapsed="false">
      <c r="A218" s="39" t="n">
        <v>17</v>
      </c>
      <c r="B218" s="321" t="s">
        <v>979</v>
      </c>
      <c r="C218" s="17" t="n">
        <v>416500</v>
      </c>
      <c r="D218" s="17" t="n">
        <v>300000</v>
      </c>
      <c r="E218" s="82" t="n">
        <f aca="false">C218-D218</f>
        <v>116500</v>
      </c>
    </row>
    <row r="219" customFormat="false" ht="24.85" hidden="false" customHeight="false" outlineLevel="0" collapsed="false">
      <c r="A219" s="39" t="n">
        <v>18</v>
      </c>
      <c r="B219" s="320" t="s">
        <v>980</v>
      </c>
      <c r="C219" s="93" t="n">
        <v>416500</v>
      </c>
      <c r="D219" s="42" t="n">
        <f aca="false">299000+116500</f>
        <v>415500</v>
      </c>
      <c r="E219" s="83" t="n">
        <f aca="false">C219-D219</f>
        <v>1000</v>
      </c>
    </row>
    <row r="220" customFormat="false" ht="15" hidden="false" customHeight="false" outlineLevel="0" collapsed="false">
      <c r="A220" s="39" t="n">
        <v>19</v>
      </c>
      <c r="B220" s="320" t="s">
        <v>981</v>
      </c>
      <c r="C220" s="93" t="n">
        <v>416500</v>
      </c>
      <c r="D220" s="42"/>
      <c r="E220" s="83" t="n">
        <f aca="false">C220-D220</f>
        <v>416500</v>
      </c>
    </row>
    <row r="221" customFormat="false" ht="28.35" hidden="false" customHeight="false" outlineLevel="0" collapsed="false">
      <c r="A221" s="39" t="n">
        <v>20</v>
      </c>
      <c r="B221" s="322" t="s">
        <v>982</v>
      </c>
      <c r="C221" s="17" t="n">
        <v>416500</v>
      </c>
      <c r="D221" s="17" t="n">
        <f aca="false">216000+200500</f>
        <v>416500</v>
      </c>
      <c r="E221" s="82" t="n">
        <f aca="false">C221-D221</f>
        <v>0</v>
      </c>
    </row>
    <row r="222" customFormat="false" ht="15" hidden="false" customHeight="false" outlineLevel="0" collapsed="false">
      <c r="A222" s="21"/>
      <c r="B222" s="316"/>
      <c r="C222" s="88" t="n">
        <f aca="false">SUM(C202:C221)</f>
        <v>6247500</v>
      </c>
      <c r="D222" s="23" t="n">
        <f aca="false">SUM(D202:D221)</f>
        <v>3821000</v>
      </c>
      <c r="E222" s="95" t="n">
        <f aca="false">C222-D222</f>
        <v>2426500</v>
      </c>
    </row>
    <row r="223" customFormat="false" ht="17.35" hidden="false" customHeight="false" outlineLevel="0" collapsed="false">
      <c r="B223" s="52"/>
      <c r="C223" s="53"/>
      <c r="D223" s="54"/>
    </row>
    <row r="229" customFormat="false" ht="17.35" hidden="false" customHeight="false" outlineLevel="0" collapsed="false">
      <c r="B229" s="314" t="s">
        <v>1</v>
      </c>
      <c r="C229" s="314"/>
      <c r="D229" s="314"/>
      <c r="E229" s="314"/>
    </row>
    <row r="230" customFormat="false" ht="13.8" hidden="false" customHeight="false" outlineLevel="0" collapsed="false">
      <c r="A230" s="29"/>
      <c r="B230" s="29"/>
      <c r="D230" s="25"/>
    </row>
    <row r="231" customFormat="false" ht="13.8" hidden="false" customHeight="false" outlineLevel="0" collapsed="false">
      <c r="A231" s="29"/>
      <c r="B231" s="29"/>
      <c r="D231" s="25"/>
    </row>
    <row r="232" customFormat="false" ht="17.25" hidden="false" customHeight="false" outlineLevel="0" collapsed="false">
      <c r="A232" s="29"/>
      <c r="B232" s="315" t="s">
        <v>983</v>
      </c>
      <c r="C232" s="315"/>
      <c r="D232" s="315"/>
      <c r="E232" s="315"/>
    </row>
    <row r="233" customFormat="false" ht="15" hidden="false" customHeight="false" outlineLevel="0" collapsed="false">
      <c r="A233" s="29"/>
      <c r="B233" s="29"/>
      <c r="D233" s="25"/>
      <c r="E233" s="107" t="s">
        <v>849</v>
      </c>
    </row>
    <row r="234" customFormat="false" ht="13.8" hidden="false" customHeight="false" outlineLevel="0" collapsed="false">
      <c r="A234" s="29"/>
      <c r="B234" s="29"/>
      <c r="D234" s="25"/>
    </row>
    <row r="235" customFormat="false" ht="15" hidden="false" customHeight="false" outlineLevel="0" collapsed="false">
      <c r="A235" s="31" t="s">
        <v>6</v>
      </c>
      <c r="B235" s="293" t="s">
        <v>7</v>
      </c>
      <c r="C235" s="78" t="s">
        <v>138</v>
      </c>
      <c r="D235" s="33" t="s">
        <v>8</v>
      </c>
      <c r="E235" s="79" t="s">
        <v>9</v>
      </c>
    </row>
    <row r="236" customFormat="false" ht="15" hidden="false" customHeight="false" outlineLevel="0" collapsed="false">
      <c r="A236" s="39" t="n">
        <v>1</v>
      </c>
      <c r="B236" s="80" t="s">
        <v>937</v>
      </c>
      <c r="C236" s="93" t="n">
        <v>416500</v>
      </c>
      <c r="D236" s="13" t="n">
        <v>416500</v>
      </c>
      <c r="E236" s="83" t="n">
        <f aca="false">C236-D236</f>
        <v>0</v>
      </c>
    </row>
    <row r="237" customFormat="false" ht="15" hidden="false" customHeight="false" outlineLevel="0" collapsed="false">
      <c r="A237" s="39" t="n">
        <v>2</v>
      </c>
      <c r="B237" s="80" t="s">
        <v>984</v>
      </c>
      <c r="C237" s="93" t="n">
        <v>416500</v>
      </c>
      <c r="D237" s="93" t="n">
        <v>416500</v>
      </c>
      <c r="E237" s="83" t="n">
        <f aca="false">C237-D237</f>
        <v>0</v>
      </c>
    </row>
    <row r="238" customFormat="false" ht="15" hidden="false" customHeight="false" outlineLevel="0" collapsed="false">
      <c r="A238" s="39" t="n">
        <v>3</v>
      </c>
      <c r="B238" s="80" t="s">
        <v>985</v>
      </c>
      <c r="C238" s="93" t="n">
        <v>416500</v>
      </c>
      <c r="D238" s="13" t="n">
        <v>416500</v>
      </c>
      <c r="E238" s="83" t="n">
        <f aca="false">C238-D238</f>
        <v>0</v>
      </c>
    </row>
    <row r="239" customFormat="false" ht="15" hidden="false" customHeight="false" outlineLevel="0" collapsed="false">
      <c r="A239" s="39" t="n">
        <v>4</v>
      </c>
      <c r="B239" s="80" t="s">
        <v>986</v>
      </c>
      <c r="C239" s="93" t="n">
        <v>416500</v>
      </c>
      <c r="D239" s="14" t="n">
        <f aca="false">350000+65000</f>
        <v>415000</v>
      </c>
      <c r="E239" s="83" t="n">
        <f aca="false">C239-D239</f>
        <v>1500</v>
      </c>
    </row>
    <row r="240" customFormat="false" ht="23.45" hidden="false" customHeight="false" outlineLevel="0" collapsed="false">
      <c r="A240" s="39" t="n">
        <v>5</v>
      </c>
      <c r="B240" s="80" t="s">
        <v>987</v>
      </c>
      <c r="C240" s="93" t="n">
        <v>416500</v>
      </c>
      <c r="D240" s="14" t="n">
        <v>416500</v>
      </c>
      <c r="E240" s="83" t="n">
        <f aca="false">C240-D240</f>
        <v>0</v>
      </c>
    </row>
    <row r="241" customFormat="false" ht="15" hidden="false" customHeight="false" outlineLevel="0" collapsed="false">
      <c r="A241" s="39" t="n">
        <v>6</v>
      </c>
      <c r="B241" s="80" t="s">
        <v>988</v>
      </c>
      <c r="C241" s="93" t="n">
        <v>416500</v>
      </c>
      <c r="D241" s="93" t="n">
        <v>416500</v>
      </c>
      <c r="E241" s="83" t="n">
        <f aca="false">C241-D241</f>
        <v>0</v>
      </c>
    </row>
    <row r="242" customFormat="false" ht="23.45" hidden="false" customHeight="false" outlineLevel="0" collapsed="false">
      <c r="A242" s="39" t="n">
        <v>7</v>
      </c>
      <c r="B242" s="80" t="s">
        <v>989</v>
      </c>
      <c r="C242" s="93" t="n">
        <v>416500</v>
      </c>
      <c r="D242" s="13" t="n">
        <v>416500</v>
      </c>
      <c r="E242" s="83" t="n">
        <f aca="false">C242-D242</f>
        <v>0</v>
      </c>
    </row>
    <row r="243" customFormat="false" ht="15" hidden="false" customHeight="false" outlineLevel="0" collapsed="false">
      <c r="A243" s="39" t="n">
        <v>8</v>
      </c>
      <c r="B243" s="80" t="s">
        <v>990</v>
      </c>
      <c r="C243" s="93" t="n">
        <v>416500</v>
      </c>
      <c r="D243" s="14" t="n">
        <v>130000</v>
      </c>
      <c r="E243" s="83" t="n">
        <f aca="false">C243-D243</f>
        <v>286500</v>
      </c>
    </row>
    <row r="244" customFormat="false" ht="15" hidden="false" customHeight="false" outlineLevel="0" collapsed="false">
      <c r="A244" s="39" t="n">
        <v>9</v>
      </c>
      <c r="B244" s="80" t="s">
        <v>991</v>
      </c>
      <c r="C244" s="93" t="n">
        <v>416500</v>
      </c>
      <c r="D244" s="41" t="n">
        <v>416500</v>
      </c>
      <c r="E244" s="83" t="n">
        <f aca="false">C244-D244</f>
        <v>0</v>
      </c>
    </row>
    <row r="245" customFormat="false" ht="15" hidden="false" customHeight="false" outlineLevel="0" collapsed="false">
      <c r="A245" s="39" t="n">
        <v>10</v>
      </c>
      <c r="B245" s="80" t="s">
        <v>992</v>
      </c>
      <c r="C245" s="93" t="n">
        <v>416500</v>
      </c>
      <c r="D245" s="17" t="n">
        <v>200000</v>
      </c>
      <c r="E245" s="83" t="n">
        <f aca="false">C245-D245</f>
        <v>216500</v>
      </c>
    </row>
    <row r="246" customFormat="false" ht="15" hidden="false" customHeight="false" outlineLevel="0" collapsed="false">
      <c r="A246" s="39" t="n">
        <v>11</v>
      </c>
      <c r="B246" s="80" t="s">
        <v>993</v>
      </c>
      <c r="C246" s="93" t="n">
        <v>416500</v>
      </c>
      <c r="D246" s="41" t="n">
        <v>416500</v>
      </c>
      <c r="E246" s="83" t="n">
        <f aca="false">C246-D246</f>
        <v>0</v>
      </c>
    </row>
    <row r="247" customFormat="false" ht="23.45" hidden="false" customHeight="false" outlineLevel="0" collapsed="false">
      <c r="A247" s="39" t="n">
        <v>12</v>
      </c>
      <c r="B247" s="80" t="s">
        <v>994</v>
      </c>
      <c r="C247" s="93" t="n">
        <v>416500</v>
      </c>
      <c r="D247" s="17" t="n">
        <v>416500</v>
      </c>
      <c r="E247" s="83" t="n">
        <f aca="false">C247-D247</f>
        <v>0</v>
      </c>
    </row>
    <row r="248" customFormat="false" ht="15" hidden="false" customHeight="false" outlineLevel="0" collapsed="false">
      <c r="A248" s="39" t="n">
        <v>13</v>
      </c>
      <c r="B248" s="80" t="s">
        <v>995</v>
      </c>
      <c r="C248" s="93" t="n">
        <v>416500</v>
      </c>
      <c r="D248" s="93" t="n">
        <v>416500</v>
      </c>
      <c r="E248" s="83" t="n">
        <f aca="false">C248-D248</f>
        <v>0</v>
      </c>
    </row>
    <row r="249" customFormat="false" ht="15" hidden="false" customHeight="false" outlineLevel="0" collapsed="false">
      <c r="A249" s="21"/>
      <c r="B249" s="316"/>
      <c r="C249" s="88" t="n">
        <f aca="false">SUM(C236:C248)</f>
        <v>5414500</v>
      </c>
      <c r="D249" s="23" t="n">
        <f aca="false">SUM(D236:D248)</f>
        <v>4910000</v>
      </c>
      <c r="E249" s="95" t="n">
        <f aca="false">C249-D249</f>
        <v>504500</v>
      </c>
    </row>
    <row r="250" customFormat="false" ht="15" hidden="false" customHeight="false" outlineLevel="0" collapsed="false">
      <c r="C250" s="58"/>
      <c r="D250" s="27"/>
      <c r="E250" s="96"/>
    </row>
    <row r="253" customFormat="false" ht="17.35" hidden="false" customHeight="false" outlineLevel="0" collapsed="false">
      <c r="B253" s="26"/>
      <c r="C253" s="27"/>
      <c r="D253" s="28"/>
    </row>
    <row r="254" customFormat="false" ht="17.35" hidden="false" customHeight="false" outlineLevel="0" collapsed="false">
      <c r="B254" s="314" t="s">
        <v>1</v>
      </c>
      <c r="C254" s="314"/>
      <c r="D254" s="314"/>
      <c r="E254" s="314"/>
    </row>
    <row r="255" customFormat="false" ht="13.8" hidden="false" customHeight="false" outlineLevel="0" collapsed="false">
      <c r="A255" s="29"/>
      <c r="B255" s="29"/>
      <c r="D255" s="25"/>
    </row>
    <row r="256" customFormat="false" ht="13.8" hidden="false" customHeight="false" outlineLevel="0" collapsed="false">
      <c r="A256" s="29"/>
      <c r="B256" s="29"/>
      <c r="D256" s="25"/>
    </row>
    <row r="257" customFormat="false" ht="15" hidden="false" customHeight="false" outlineLevel="0" collapsed="false">
      <c r="A257" s="29"/>
      <c r="B257" s="323" t="s">
        <v>996</v>
      </c>
      <c r="C257" s="323"/>
      <c r="D257" s="323"/>
      <c r="E257" s="323"/>
    </row>
    <row r="258" customFormat="false" ht="15" hidden="false" customHeight="false" outlineLevel="0" collapsed="false">
      <c r="A258" s="29"/>
      <c r="B258" s="29"/>
      <c r="D258" s="25"/>
      <c r="E258" s="107" t="s">
        <v>849</v>
      </c>
    </row>
    <row r="259" customFormat="false" ht="13.8" hidden="false" customHeight="false" outlineLevel="0" collapsed="false">
      <c r="A259" s="29"/>
      <c r="B259" s="29"/>
      <c r="D259" s="25"/>
    </row>
    <row r="260" customFormat="false" ht="15" hidden="false" customHeight="false" outlineLevel="0" collapsed="false">
      <c r="A260" s="31" t="s">
        <v>6</v>
      </c>
      <c r="B260" s="293" t="s">
        <v>7</v>
      </c>
      <c r="C260" s="78" t="s">
        <v>138</v>
      </c>
      <c r="D260" s="33" t="s">
        <v>8</v>
      </c>
      <c r="E260" s="79" t="s">
        <v>9</v>
      </c>
    </row>
    <row r="261" customFormat="false" ht="23.45" hidden="false" customHeight="false" outlineLevel="0" collapsed="false">
      <c r="A261" s="39" t="n">
        <v>1</v>
      </c>
      <c r="B261" s="80" t="s">
        <v>997</v>
      </c>
      <c r="C261" s="93" t="n">
        <v>416500</v>
      </c>
      <c r="D261" s="13" t="n">
        <f aca="false">300000+116500</f>
        <v>416500</v>
      </c>
      <c r="E261" s="83" t="n">
        <f aca="false">C261-D261</f>
        <v>0</v>
      </c>
    </row>
    <row r="262" customFormat="false" ht="15" hidden="false" customHeight="false" outlineLevel="0" collapsed="false">
      <c r="A262" s="39" t="n">
        <v>2</v>
      </c>
      <c r="B262" s="80" t="s">
        <v>998</v>
      </c>
      <c r="C262" s="93" t="n">
        <v>416500</v>
      </c>
      <c r="D262" s="93" t="n">
        <f aca="false">300000+116500</f>
        <v>416500</v>
      </c>
      <c r="E262" s="83" t="n">
        <f aca="false">C262-D262</f>
        <v>0</v>
      </c>
    </row>
    <row r="263" customFormat="false" ht="15" hidden="false" customHeight="false" outlineLevel="0" collapsed="false">
      <c r="A263" s="39" t="n">
        <v>3</v>
      </c>
      <c r="B263" s="80" t="s">
        <v>999</v>
      </c>
      <c r="C263" s="93" t="n">
        <v>416500</v>
      </c>
      <c r="D263" s="13" t="n">
        <v>100000</v>
      </c>
      <c r="E263" s="83" t="n">
        <f aca="false">C263-D263</f>
        <v>316500</v>
      </c>
    </row>
    <row r="264" customFormat="false" ht="15" hidden="false" customHeight="false" outlineLevel="0" collapsed="false">
      <c r="A264" s="39" t="n">
        <v>4</v>
      </c>
      <c r="B264" s="80" t="s">
        <v>1000</v>
      </c>
      <c r="C264" s="93" t="n">
        <v>416500</v>
      </c>
      <c r="D264" s="14" t="n">
        <v>416500</v>
      </c>
      <c r="E264" s="83" t="n">
        <f aca="false">C264-D264</f>
        <v>0</v>
      </c>
    </row>
    <row r="265" customFormat="false" ht="23.45" hidden="false" customHeight="false" outlineLevel="0" collapsed="false">
      <c r="A265" s="39" t="n">
        <v>5</v>
      </c>
      <c r="B265" s="80" t="s">
        <v>1001</v>
      </c>
      <c r="C265" s="93" t="n">
        <v>416500</v>
      </c>
      <c r="D265" s="14" t="n">
        <v>416000</v>
      </c>
      <c r="E265" s="83" t="n">
        <f aca="false">C265-D265</f>
        <v>500</v>
      </c>
    </row>
    <row r="266" customFormat="false" ht="15" hidden="false" customHeight="false" outlineLevel="0" collapsed="false">
      <c r="A266" s="39" t="n">
        <v>6</v>
      </c>
      <c r="B266" s="80" t="s">
        <v>1002</v>
      </c>
      <c r="C266" s="93" t="n">
        <v>416500</v>
      </c>
      <c r="D266" s="93"/>
      <c r="E266" s="83" t="n">
        <f aca="false">C266-D266</f>
        <v>416500</v>
      </c>
    </row>
    <row r="267" customFormat="false" ht="15" hidden="false" customHeight="false" outlineLevel="0" collapsed="false">
      <c r="A267" s="39" t="n">
        <v>7</v>
      </c>
      <c r="B267" s="80" t="s">
        <v>1003</v>
      </c>
      <c r="C267" s="93" t="n">
        <v>416500</v>
      </c>
      <c r="D267" s="13" t="n">
        <v>416500</v>
      </c>
      <c r="E267" s="83" t="n">
        <f aca="false">C267-D267</f>
        <v>0</v>
      </c>
    </row>
    <row r="268" customFormat="false" ht="15" hidden="false" customHeight="false" outlineLevel="0" collapsed="false">
      <c r="A268" s="39" t="n">
        <v>8</v>
      </c>
      <c r="B268" s="80" t="s">
        <v>1004</v>
      </c>
      <c r="C268" s="93" t="n">
        <v>416500</v>
      </c>
      <c r="D268" s="14" t="n">
        <f aca="false">300000+116500</f>
        <v>416500</v>
      </c>
      <c r="E268" s="83" t="n">
        <f aca="false">C268-D268</f>
        <v>0</v>
      </c>
    </row>
    <row r="269" customFormat="false" ht="23.45" hidden="false" customHeight="false" outlineLevel="0" collapsed="false">
      <c r="A269" s="39" t="n">
        <v>9</v>
      </c>
      <c r="B269" s="80" t="s">
        <v>1005</v>
      </c>
      <c r="C269" s="93" t="n">
        <v>416500</v>
      </c>
      <c r="D269" s="41"/>
      <c r="E269" s="83" t="n">
        <f aca="false">C269-D269</f>
        <v>416500</v>
      </c>
    </row>
    <row r="270" customFormat="false" ht="15" hidden="false" customHeight="false" outlineLevel="0" collapsed="false">
      <c r="A270" s="39" t="n">
        <v>10</v>
      </c>
      <c r="B270" s="80" t="s">
        <v>1006</v>
      </c>
      <c r="C270" s="93" t="n">
        <v>416500</v>
      </c>
      <c r="D270" s="41" t="n">
        <v>416500</v>
      </c>
      <c r="E270" s="83" t="n">
        <f aca="false">C270-D270</f>
        <v>0</v>
      </c>
    </row>
    <row r="271" customFormat="false" ht="15" hidden="false" customHeight="false" outlineLevel="0" collapsed="false">
      <c r="A271" s="39" t="n">
        <v>11</v>
      </c>
      <c r="B271" s="80" t="s">
        <v>1007</v>
      </c>
      <c r="C271" s="93" t="n">
        <v>416500</v>
      </c>
      <c r="D271" s="41" t="n">
        <v>416500</v>
      </c>
      <c r="E271" s="83" t="n">
        <f aca="false">C271-D271</f>
        <v>0</v>
      </c>
    </row>
    <row r="272" customFormat="false" ht="15" hidden="false" customHeight="false" outlineLevel="0" collapsed="false">
      <c r="A272" s="39" t="n">
        <v>12</v>
      </c>
      <c r="B272" s="80" t="s">
        <v>1008</v>
      </c>
      <c r="C272" s="93" t="n">
        <v>416500</v>
      </c>
      <c r="D272" s="41" t="n">
        <v>416000</v>
      </c>
      <c r="E272" s="83" t="n">
        <f aca="false">C272-D272</f>
        <v>500</v>
      </c>
    </row>
    <row r="273" customFormat="false" ht="15" hidden="false" customHeight="false" outlineLevel="0" collapsed="false">
      <c r="A273" s="39" t="n">
        <v>13</v>
      </c>
      <c r="B273" s="80" t="s">
        <v>1009</v>
      </c>
      <c r="C273" s="93" t="n">
        <v>416500</v>
      </c>
      <c r="D273" s="41" t="n">
        <v>417000</v>
      </c>
      <c r="E273" s="83" t="n">
        <f aca="false">C273-D273</f>
        <v>-500</v>
      </c>
    </row>
    <row r="274" customFormat="false" ht="15" hidden="false" customHeight="false" outlineLevel="0" collapsed="false">
      <c r="A274" s="39" t="n">
        <v>14</v>
      </c>
      <c r="B274" s="80" t="s">
        <v>1010</v>
      </c>
      <c r="C274" s="93" t="n">
        <v>416500</v>
      </c>
      <c r="D274" s="17" t="n">
        <v>416500</v>
      </c>
      <c r="E274" s="83" t="n">
        <f aca="false">C274-D274</f>
        <v>0</v>
      </c>
    </row>
    <row r="275" customFormat="false" ht="57.45" hidden="false" customHeight="false" outlineLevel="0" collapsed="false">
      <c r="A275" s="39" t="n">
        <v>15</v>
      </c>
      <c r="B275" s="80" t="s">
        <v>1011</v>
      </c>
      <c r="C275" s="93" t="n">
        <v>416500</v>
      </c>
      <c r="D275" s="17" t="n">
        <v>416500</v>
      </c>
      <c r="E275" s="83" t="n">
        <f aca="false">C275-D275</f>
        <v>0</v>
      </c>
    </row>
    <row r="276" customFormat="false" ht="15" hidden="false" customHeight="false" outlineLevel="0" collapsed="false">
      <c r="A276" s="39" t="n">
        <v>16</v>
      </c>
      <c r="B276" s="80" t="s">
        <v>1012</v>
      </c>
      <c r="C276" s="93" t="n">
        <v>416500</v>
      </c>
      <c r="D276" s="17" t="n">
        <f aca="false">416000+500</f>
        <v>416500</v>
      </c>
      <c r="E276" s="83" t="n">
        <f aca="false">C276-D276</f>
        <v>0</v>
      </c>
    </row>
    <row r="277" customFormat="false" ht="15" hidden="false" customHeight="false" outlineLevel="0" collapsed="false">
      <c r="A277" s="39" t="n">
        <v>17</v>
      </c>
      <c r="B277" s="80" t="s">
        <v>1013</v>
      </c>
      <c r="C277" s="93" t="n">
        <v>416500</v>
      </c>
      <c r="D277" s="93" t="n">
        <v>417000</v>
      </c>
      <c r="E277" s="83" t="n">
        <f aca="false">C277-D277</f>
        <v>-500</v>
      </c>
    </row>
    <row r="278" customFormat="false" ht="15" hidden="false" customHeight="false" outlineLevel="0" collapsed="false">
      <c r="A278" s="21"/>
      <c r="B278" s="316"/>
      <c r="C278" s="88" t="n">
        <f aca="false">SUM(C261:C277)</f>
        <v>7080500</v>
      </c>
      <c r="D278" s="23" t="n">
        <f aca="false">SUM(D261:D277)</f>
        <v>5931000</v>
      </c>
      <c r="E278" s="95" t="n">
        <f aca="false">C278-D278</f>
        <v>1149500</v>
      </c>
    </row>
    <row r="279" customFormat="false" ht="17.35" hidden="false" customHeight="false" outlineLevel="0" collapsed="false">
      <c r="B279" s="26"/>
      <c r="C279" s="27"/>
      <c r="D279" s="28"/>
    </row>
    <row r="280" customFormat="false" ht="17.35" hidden="false" customHeight="false" outlineLevel="0" collapsed="false">
      <c r="B280" s="26"/>
      <c r="C280" s="27"/>
      <c r="D280" s="28"/>
    </row>
    <row r="281" customFormat="false" ht="17.35" hidden="false" customHeight="false" outlineLevel="0" collapsed="false">
      <c r="A281" s="29"/>
      <c r="B281" s="55" t="s">
        <v>1</v>
      </c>
      <c r="C281" s="25"/>
      <c r="D281" s="25"/>
    </row>
    <row r="282" customFormat="false" ht="17.35" hidden="false" customHeight="false" outlineLevel="0" collapsed="false">
      <c r="A282" s="46"/>
      <c r="C282" s="25"/>
      <c r="D282" s="25"/>
    </row>
    <row r="283" customFormat="false" ht="13.8" hidden="false" customHeight="false" outlineLevel="0" collapsed="false">
      <c r="A283" s="29"/>
      <c r="C283" s="25"/>
      <c r="D283" s="25"/>
    </row>
    <row r="284" customFormat="false" ht="17.35" hidden="false" customHeight="false" outlineLevel="0" collapsed="false">
      <c r="A284" s="29"/>
      <c r="B284" s="324" t="s">
        <v>996</v>
      </c>
      <c r="C284" s="25"/>
      <c r="D284" s="25"/>
    </row>
    <row r="285" customFormat="false" ht="15" hidden="false" customHeight="false" outlineLevel="0" collapsed="false">
      <c r="A285" s="29"/>
      <c r="C285" s="38" t="s">
        <v>860</v>
      </c>
      <c r="D285" s="25"/>
    </row>
    <row r="286" customFormat="false" ht="15" hidden="false" customHeight="false" outlineLevel="0" collapsed="false">
      <c r="A286" s="29"/>
      <c r="C286" s="38"/>
      <c r="D286" s="25"/>
    </row>
    <row r="287" customFormat="false" ht="15" hidden="false" customHeight="false" outlineLevel="0" collapsed="false">
      <c r="A287" s="31" t="s">
        <v>6</v>
      </c>
      <c r="B287" s="293" t="s">
        <v>7</v>
      </c>
      <c r="C287" s="78" t="s">
        <v>138</v>
      </c>
      <c r="D287" s="33" t="s">
        <v>8</v>
      </c>
      <c r="E287" s="79" t="s">
        <v>9</v>
      </c>
    </row>
    <row r="288" customFormat="false" ht="28.35" hidden="false" customHeight="false" outlineLevel="0" collapsed="false">
      <c r="A288" s="15" t="n">
        <v>1</v>
      </c>
      <c r="B288" s="325" t="s">
        <v>1014</v>
      </c>
      <c r="C288" s="93" t="n">
        <v>416500</v>
      </c>
      <c r="D288" s="17" t="n">
        <v>416500</v>
      </c>
      <c r="E288" s="83" t="n">
        <f aca="false">C288-D288</f>
        <v>0</v>
      </c>
    </row>
    <row r="289" customFormat="false" ht="15" hidden="false" customHeight="false" outlineLevel="0" collapsed="false">
      <c r="A289" s="61" t="n">
        <v>2</v>
      </c>
      <c r="B289" s="321" t="s">
        <v>1015</v>
      </c>
      <c r="C289" s="93" t="n">
        <v>416500</v>
      </c>
      <c r="D289" s="17" t="n">
        <v>416500</v>
      </c>
      <c r="E289" s="83" t="n">
        <f aca="false">C289-D289</f>
        <v>0</v>
      </c>
    </row>
    <row r="290" customFormat="false" ht="15" hidden="false" customHeight="false" outlineLevel="0" collapsed="false">
      <c r="A290" s="61" t="n">
        <v>3</v>
      </c>
      <c r="B290" s="321" t="s">
        <v>1016</v>
      </c>
      <c r="C290" s="93" t="n">
        <v>416500</v>
      </c>
      <c r="D290" s="17" t="n">
        <v>416500</v>
      </c>
      <c r="E290" s="83" t="n">
        <f aca="false">C290-D290</f>
        <v>0</v>
      </c>
    </row>
    <row r="291" customFormat="false" ht="15" hidden="false" customHeight="false" outlineLevel="0" collapsed="false">
      <c r="A291" s="15" t="n">
        <v>4</v>
      </c>
      <c r="B291" s="321" t="s">
        <v>1017</v>
      </c>
      <c r="C291" s="93" t="n">
        <v>416500</v>
      </c>
      <c r="D291" s="17" t="n">
        <v>416500</v>
      </c>
      <c r="E291" s="83" t="n">
        <f aca="false">C291-D291</f>
        <v>0</v>
      </c>
    </row>
    <row r="292" customFormat="false" ht="15" hidden="false" customHeight="false" outlineLevel="0" collapsed="false">
      <c r="A292" s="61" t="n">
        <v>5</v>
      </c>
      <c r="B292" s="321" t="s">
        <v>1018</v>
      </c>
      <c r="C292" s="93" t="n">
        <v>416500</v>
      </c>
      <c r="D292" s="17" t="n">
        <f aca="false">300000+116500</f>
        <v>416500</v>
      </c>
      <c r="E292" s="83" t="n">
        <f aca="false">C292-D292</f>
        <v>0</v>
      </c>
    </row>
    <row r="293" customFormat="false" ht="15" hidden="false" customHeight="false" outlineLevel="0" collapsed="false">
      <c r="A293" s="61" t="n">
        <v>6</v>
      </c>
      <c r="B293" s="321" t="s">
        <v>1019</v>
      </c>
      <c r="C293" s="93" t="n">
        <v>416500</v>
      </c>
      <c r="D293" s="17" t="n">
        <v>416500</v>
      </c>
      <c r="E293" s="83" t="n">
        <f aca="false">C293-D293</f>
        <v>0</v>
      </c>
    </row>
    <row r="294" customFormat="false" ht="15" hidden="false" customHeight="false" outlineLevel="0" collapsed="false">
      <c r="A294" s="15" t="n">
        <v>7</v>
      </c>
      <c r="B294" s="321" t="s">
        <v>1020</v>
      </c>
      <c r="C294" s="93" t="n">
        <v>416500</v>
      </c>
      <c r="D294" s="17" t="n">
        <f aca="false">366500+50000</f>
        <v>416500</v>
      </c>
      <c r="E294" s="83" t="n">
        <f aca="false">C294-D294</f>
        <v>0</v>
      </c>
    </row>
    <row r="295" customFormat="false" ht="15" hidden="false" customHeight="false" outlineLevel="0" collapsed="false">
      <c r="A295" s="61" t="n">
        <v>8</v>
      </c>
      <c r="B295" s="321" t="s">
        <v>1021</v>
      </c>
      <c r="C295" s="93" t="n">
        <v>416500</v>
      </c>
      <c r="D295" s="17" t="n">
        <v>416500</v>
      </c>
      <c r="E295" s="83" t="n">
        <f aca="false">C295-D295</f>
        <v>0</v>
      </c>
    </row>
    <row r="296" customFormat="false" ht="15" hidden="false" customHeight="false" outlineLevel="0" collapsed="false">
      <c r="A296" s="61" t="n">
        <v>9</v>
      </c>
      <c r="B296" s="321" t="s">
        <v>1022</v>
      </c>
      <c r="C296" s="93" t="n">
        <v>416500</v>
      </c>
      <c r="D296" s="17" t="n">
        <f aca="false">216500+200000</f>
        <v>416500</v>
      </c>
      <c r="E296" s="83" t="n">
        <f aca="false">C296-D296</f>
        <v>0</v>
      </c>
    </row>
    <row r="297" customFormat="false" ht="15" hidden="false" customHeight="false" outlineLevel="0" collapsed="false">
      <c r="A297" s="15" t="n">
        <v>10</v>
      </c>
      <c r="B297" s="321" t="s">
        <v>1023</v>
      </c>
      <c r="C297" s="93" t="n">
        <v>416500</v>
      </c>
      <c r="D297" s="17" t="n">
        <f aca="false">116500+300000</f>
        <v>416500</v>
      </c>
      <c r="E297" s="83" t="n">
        <f aca="false">C297-D297</f>
        <v>0</v>
      </c>
    </row>
    <row r="298" customFormat="false" ht="15" hidden="false" customHeight="false" outlineLevel="0" collapsed="false">
      <c r="A298" s="61" t="n">
        <v>11</v>
      </c>
      <c r="B298" s="321" t="s">
        <v>1024</v>
      </c>
      <c r="C298" s="93" t="n">
        <v>416500</v>
      </c>
      <c r="D298" s="17" t="n">
        <v>416500</v>
      </c>
      <c r="E298" s="83" t="n">
        <f aca="false">C298-D298</f>
        <v>0</v>
      </c>
    </row>
    <row r="299" customFormat="false" ht="15" hidden="false" customHeight="false" outlineLevel="0" collapsed="false">
      <c r="A299" s="61" t="n">
        <v>12</v>
      </c>
      <c r="B299" s="321" t="s">
        <v>1025</v>
      </c>
      <c r="C299" s="93" t="n">
        <v>416500</v>
      </c>
      <c r="D299" s="17" t="n">
        <v>216500</v>
      </c>
      <c r="E299" s="83" t="n">
        <f aca="false">C299-D299</f>
        <v>200000</v>
      </c>
    </row>
    <row r="300" customFormat="false" ht="15" hidden="false" customHeight="false" outlineLevel="0" collapsed="false">
      <c r="A300" s="15" t="n">
        <v>13</v>
      </c>
      <c r="B300" s="321" t="s">
        <v>1026</v>
      </c>
      <c r="C300" s="93" t="n">
        <v>416500</v>
      </c>
      <c r="D300" s="17" t="n">
        <v>416500</v>
      </c>
      <c r="E300" s="83" t="n">
        <f aca="false">C300-D300</f>
        <v>0</v>
      </c>
    </row>
    <row r="301" customFormat="false" ht="15" hidden="false" customHeight="false" outlineLevel="0" collapsed="false">
      <c r="A301" s="61" t="n">
        <v>14</v>
      </c>
      <c r="B301" s="321" t="s">
        <v>1027</v>
      </c>
      <c r="C301" s="93" t="n">
        <v>416500</v>
      </c>
      <c r="D301" s="17" t="n">
        <f aca="false">116500+300000</f>
        <v>416500</v>
      </c>
      <c r="E301" s="83" t="n">
        <f aca="false">C301-D301</f>
        <v>0</v>
      </c>
    </row>
    <row r="302" customFormat="false" ht="15" hidden="false" customHeight="false" outlineLevel="0" collapsed="false">
      <c r="A302" s="61" t="n">
        <v>15</v>
      </c>
      <c r="B302" s="321" t="s">
        <v>1028</v>
      </c>
      <c r="C302" s="93" t="n">
        <v>416500</v>
      </c>
      <c r="D302" s="17" t="n">
        <f aca="false">215500+201000</f>
        <v>416500</v>
      </c>
      <c r="E302" s="83" t="n">
        <f aca="false">C302-D302</f>
        <v>0</v>
      </c>
    </row>
    <row r="303" customFormat="false" ht="15" hidden="false" customHeight="false" outlineLevel="0" collapsed="false">
      <c r="A303" s="15" t="n">
        <v>16</v>
      </c>
      <c r="B303" s="321" t="s">
        <v>1029</v>
      </c>
      <c r="C303" s="93" t="n">
        <v>416500</v>
      </c>
      <c r="D303" s="17" t="n">
        <v>416500</v>
      </c>
      <c r="E303" s="83" t="n">
        <f aca="false">C303-D303</f>
        <v>0</v>
      </c>
    </row>
    <row r="304" customFormat="false" ht="15" hidden="false" customHeight="false" outlineLevel="0" collapsed="false">
      <c r="A304" s="61" t="n">
        <v>17</v>
      </c>
      <c r="B304" s="321" t="s">
        <v>1030</v>
      </c>
      <c r="C304" s="93" t="n">
        <v>416500</v>
      </c>
      <c r="D304" s="17" t="n">
        <v>416500</v>
      </c>
      <c r="E304" s="83" t="n">
        <f aca="false">C304-D304</f>
        <v>0</v>
      </c>
    </row>
    <row r="305" customFormat="false" ht="15" hidden="false" customHeight="false" outlineLevel="0" collapsed="false">
      <c r="A305" s="61" t="n">
        <v>18</v>
      </c>
      <c r="B305" s="321" t="s">
        <v>1031</v>
      </c>
      <c r="C305" s="93" t="n">
        <v>416500</v>
      </c>
      <c r="D305" s="17" t="n">
        <v>416500</v>
      </c>
      <c r="E305" s="83" t="n">
        <f aca="false">C305-D305</f>
        <v>0</v>
      </c>
    </row>
    <row r="306" customFormat="false" ht="15" hidden="false" customHeight="false" outlineLevel="0" collapsed="false">
      <c r="A306" s="15" t="n">
        <v>19</v>
      </c>
      <c r="B306" s="321" t="s">
        <v>1032</v>
      </c>
      <c r="C306" s="93" t="n">
        <v>416500</v>
      </c>
      <c r="D306" s="17" t="n">
        <v>416500</v>
      </c>
      <c r="E306" s="83" t="n">
        <f aca="false">C306-D306</f>
        <v>0</v>
      </c>
    </row>
    <row r="307" customFormat="false" ht="15" hidden="false" customHeight="false" outlineLevel="0" collapsed="false">
      <c r="A307" s="61" t="n">
        <v>20</v>
      </c>
      <c r="B307" s="321" t="s">
        <v>1033</v>
      </c>
      <c r="C307" s="93" t="n">
        <v>416500</v>
      </c>
      <c r="D307" s="17" t="n">
        <v>416500</v>
      </c>
      <c r="E307" s="83" t="n">
        <f aca="false">C307-D307</f>
        <v>0</v>
      </c>
    </row>
    <row r="308" customFormat="false" ht="15" hidden="false" customHeight="false" outlineLevel="0" collapsed="false">
      <c r="A308" s="61" t="n">
        <v>21</v>
      </c>
      <c r="B308" s="321" t="s">
        <v>1034</v>
      </c>
      <c r="C308" s="93" t="n">
        <v>416500</v>
      </c>
      <c r="D308" s="17" t="n">
        <v>416500</v>
      </c>
      <c r="E308" s="83" t="n">
        <f aca="false">C308-D308</f>
        <v>0</v>
      </c>
    </row>
    <row r="309" customFormat="false" ht="15" hidden="false" customHeight="false" outlineLevel="0" collapsed="false">
      <c r="A309" s="15" t="n">
        <v>22</v>
      </c>
      <c r="B309" s="321" t="s">
        <v>1035</v>
      </c>
      <c r="C309" s="93" t="n">
        <v>416500</v>
      </c>
      <c r="D309" s="17" t="n">
        <v>416500</v>
      </c>
      <c r="E309" s="83" t="n">
        <f aca="false">C309-D309</f>
        <v>0</v>
      </c>
    </row>
    <row r="310" customFormat="false" ht="15" hidden="false" customHeight="false" outlineLevel="0" collapsed="false">
      <c r="A310" s="61" t="n">
        <v>23</v>
      </c>
      <c r="B310" s="321" t="s">
        <v>1036</v>
      </c>
      <c r="C310" s="93" t="n">
        <v>416500</v>
      </c>
      <c r="D310" s="17" t="n">
        <v>416500</v>
      </c>
      <c r="E310" s="83" t="n">
        <f aca="false">C310-D310</f>
        <v>0</v>
      </c>
    </row>
    <row r="311" customFormat="false" ht="15" hidden="false" customHeight="false" outlineLevel="0" collapsed="false">
      <c r="A311" s="61" t="n">
        <v>24</v>
      </c>
      <c r="B311" s="321" t="s">
        <v>1037</v>
      </c>
      <c r="C311" s="93" t="n">
        <v>416500</v>
      </c>
      <c r="D311" s="17" t="n">
        <v>416500</v>
      </c>
      <c r="E311" s="83" t="n">
        <f aca="false">C311-D311</f>
        <v>0</v>
      </c>
    </row>
    <row r="312" customFormat="false" ht="15" hidden="false" customHeight="false" outlineLevel="0" collapsed="false">
      <c r="A312" s="15" t="n">
        <v>25</v>
      </c>
      <c r="B312" s="321" t="s">
        <v>1038</v>
      </c>
      <c r="C312" s="93" t="n">
        <v>416500</v>
      </c>
      <c r="D312" s="17" t="n">
        <v>416500</v>
      </c>
      <c r="E312" s="83" t="n">
        <f aca="false">C312-D312</f>
        <v>0</v>
      </c>
    </row>
    <row r="313" customFormat="false" ht="15" hidden="false" customHeight="false" outlineLevel="0" collapsed="false">
      <c r="A313" s="61" t="n">
        <v>26</v>
      </c>
      <c r="B313" s="321" t="s">
        <v>1039</v>
      </c>
      <c r="C313" s="93" t="n">
        <v>416500</v>
      </c>
      <c r="D313" s="17" t="n">
        <v>416500</v>
      </c>
      <c r="E313" s="83" t="n">
        <f aca="false">C313-D313</f>
        <v>0</v>
      </c>
    </row>
    <row r="314" customFormat="false" ht="15" hidden="false" customHeight="false" outlineLevel="0" collapsed="false">
      <c r="A314" s="61" t="n">
        <v>27</v>
      </c>
      <c r="B314" s="321" t="s">
        <v>1040</v>
      </c>
      <c r="C314" s="93" t="n">
        <v>416500</v>
      </c>
      <c r="D314" s="17"/>
      <c r="E314" s="83" t="n">
        <f aca="false">C314-D314</f>
        <v>416500</v>
      </c>
    </row>
    <row r="315" customFormat="false" ht="15" hidden="false" customHeight="false" outlineLevel="0" collapsed="false">
      <c r="A315" s="15" t="n">
        <v>28</v>
      </c>
      <c r="B315" s="326" t="s">
        <v>1041</v>
      </c>
      <c r="C315" s="17" t="n">
        <v>416500</v>
      </c>
      <c r="D315" s="41" t="n">
        <f aca="false">416500</f>
        <v>416500</v>
      </c>
      <c r="E315" s="82" t="n">
        <f aca="false">C315-D315</f>
        <v>0</v>
      </c>
    </row>
    <row r="316" customFormat="false" ht="15" hidden="false" customHeight="false" outlineLevel="0" collapsed="false">
      <c r="A316" s="61" t="n">
        <v>29</v>
      </c>
      <c r="B316" s="321" t="s">
        <v>1042</v>
      </c>
      <c r="C316" s="93" t="n">
        <v>416500</v>
      </c>
      <c r="D316" s="17" t="n">
        <v>416500</v>
      </c>
      <c r="E316" s="83" t="n">
        <f aca="false">C316-D316</f>
        <v>0</v>
      </c>
    </row>
    <row r="317" customFormat="false" ht="28.35" hidden="false" customHeight="false" outlineLevel="0" collapsed="false">
      <c r="A317" s="61" t="n">
        <v>30</v>
      </c>
      <c r="B317" s="321" t="s">
        <v>1043</v>
      </c>
      <c r="C317" s="93" t="n">
        <v>416500</v>
      </c>
      <c r="D317" s="17" t="n">
        <v>416500</v>
      </c>
      <c r="E317" s="83" t="n">
        <f aca="false">C317-D317</f>
        <v>0</v>
      </c>
    </row>
    <row r="318" customFormat="false" ht="15" hidden="false" customHeight="false" outlineLevel="0" collapsed="false">
      <c r="A318" s="15" t="n">
        <v>31</v>
      </c>
      <c r="B318" s="321" t="s">
        <v>1044</v>
      </c>
      <c r="C318" s="93" t="n">
        <v>416500</v>
      </c>
      <c r="D318" s="17" t="n">
        <f aca="false">415000+1500</f>
        <v>416500</v>
      </c>
      <c r="E318" s="83" t="n">
        <f aca="false">C318-D318</f>
        <v>0</v>
      </c>
    </row>
    <row r="319" customFormat="false" ht="28.35" hidden="false" customHeight="false" outlineLevel="0" collapsed="false">
      <c r="A319" s="61" t="n">
        <v>32</v>
      </c>
      <c r="B319" s="321" t="s">
        <v>1045</v>
      </c>
      <c r="C319" s="93" t="n">
        <v>416500</v>
      </c>
      <c r="D319" s="17" t="n">
        <v>416500</v>
      </c>
      <c r="E319" s="83" t="n">
        <f aca="false">C319-D319</f>
        <v>0</v>
      </c>
    </row>
    <row r="320" customFormat="false" ht="15" hidden="false" customHeight="false" outlineLevel="0" collapsed="false">
      <c r="A320" s="61" t="n">
        <v>33</v>
      </c>
      <c r="B320" s="321" t="s">
        <v>1046</v>
      </c>
      <c r="C320" s="17" t="n">
        <v>416500</v>
      </c>
      <c r="D320" s="17" t="n">
        <f aca="false">200000</f>
        <v>200000</v>
      </c>
      <c r="E320" s="82" t="n">
        <f aca="false">C320-D320</f>
        <v>216500</v>
      </c>
    </row>
    <row r="321" customFormat="false" ht="15" hidden="false" customHeight="false" outlineLevel="0" collapsed="false">
      <c r="A321" s="15" t="n">
        <v>34</v>
      </c>
      <c r="B321" s="321" t="s">
        <v>1047</v>
      </c>
      <c r="C321" s="93" t="n">
        <v>416500</v>
      </c>
      <c r="D321" s="17" t="n">
        <v>416500</v>
      </c>
      <c r="E321" s="83" t="n">
        <f aca="false">C321-D321</f>
        <v>0</v>
      </c>
    </row>
    <row r="322" customFormat="false" ht="15" hidden="false" customHeight="false" outlineLevel="0" collapsed="false">
      <c r="A322" s="61" t="n">
        <v>35</v>
      </c>
      <c r="B322" s="321" t="s">
        <v>1048</v>
      </c>
      <c r="C322" s="93" t="n">
        <v>416500</v>
      </c>
      <c r="D322" s="17" t="n">
        <f aca="false">116500+300000</f>
        <v>416500</v>
      </c>
      <c r="E322" s="83" t="n">
        <f aca="false">C322-D322</f>
        <v>0</v>
      </c>
    </row>
    <row r="323" customFormat="false" ht="15" hidden="false" customHeight="false" outlineLevel="0" collapsed="false">
      <c r="A323" s="61" t="n">
        <v>36</v>
      </c>
      <c r="B323" s="321" t="s">
        <v>1049</v>
      </c>
      <c r="C323" s="93" t="n">
        <v>416500</v>
      </c>
      <c r="D323" s="17" t="n">
        <v>416500</v>
      </c>
      <c r="E323" s="83" t="n">
        <f aca="false">C323-D323</f>
        <v>0</v>
      </c>
    </row>
    <row r="324" customFormat="false" ht="15" hidden="false" customHeight="false" outlineLevel="0" collapsed="false">
      <c r="A324" s="15" t="n">
        <v>37</v>
      </c>
      <c r="B324" s="321" t="s">
        <v>1050</v>
      </c>
      <c r="C324" s="93" t="n">
        <v>416500</v>
      </c>
      <c r="D324" s="17" t="n">
        <v>416500</v>
      </c>
      <c r="E324" s="83" t="n">
        <f aca="false">C324-D324</f>
        <v>0</v>
      </c>
    </row>
    <row r="325" customFormat="false" ht="15" hidden="false" customHeight="false" outlineLevel="0" collapsed="false">
      <c r="A325" s="61" t="n">
        <v>38</v>
      </c>
      <c r="B325" s="321" t="s">
        <v>1051</v>
      </c>
      <c r="C325" s="93" t="n">
        <v>416500</v>
      </c>
      <c r="D325" s="17" t="n">
        <v>200000</v>
      </c>
      <c r="E325" s="83" t="n">
        <f aca="false">C325-D325</f>
        <v>216500</v>
      </c>
    </row>
    <row r="326" customFormat="false" ht="15" hidden="false" customHeight="false" outlineLevel="0" collapsed="false">
      <c r="A326" s="61" t="n">
        <v>39</v>
      </c>
      <c r="B326" s="321" t="s">
        <v>1052</v>
      </c>
      <c r="C326" s="93" t="n">
        <v>416500</v>
      </c>
      <c r="D326" s="17" t="n">
        <v>416500</v>
      </c>
      <c r="E326" s="83" t="n">
        <f aca="false">C326-D326</f>
        <v>0</v>
      </c>
    </row>
    <row r="327" customFormat="false" ht="15" hidden="false" customHeight="false" outlineLevel="0" collapsed="false">
      <c r="A327" s="15" t="n">
        <v>40</v>
      </c>
      <c r="B327" s="321" t="s">
        <v>1053</v>
      </c>
      <c r="C327" s="93" t="n">
        <v>416500</v>
      </c>
      <c r="D327" s="17" t="n">
        <v>416500</v>
      </c>
      <c r="E327" s="83" t="n">
        <f aca="false">C327-D327</f>
        <v>0</v>
      </c>
    </row>
    <row r="328" customFormat="false" ht="15" hidden="false" customHeight="false" outlineLevel="0" collapsed="false">
      <c r="A328" s="61" t="n">
        <v>41</v>
      </c>
      <c r="B328" s="321" t="s">
        <v>1054</v>
      </c>
      <c r="C328" s="93" t="n">
        <v>416500</v>
      </c>
      <c r="D328" s="17" t="n">
        <v>416500</v>
      </c>
      <c r="E328" s="83" t="n">
        <f aca="false">C328-D328</f>
        <v>0</v>
      </c>
    </row>
    <row r="329" customFormat="false" ht="15" hidden="false" customHeight="false" outlineLevel="0" collapsed="false">
      <c r="A329" s="61" t="n">
        <v>42</v>
      </c>
      <c r="B329" s="321" t="s">
        <v>1055</v>
      </c>
      <c r="C329" s="93" t="n">
        <v>416500</v>
      </c>
      <c r="D329" s="17" t="n">
        <v>416500</v>
      </c>
      <c r="E329" s="83" t="n">
        <f aca="false">C329-D329</f>
        <v>0</v>
      </c>
    </row>
    <row r="330" customFormat="false" ht="15" hidden="false" customHeight="false" outlineLevel="0" collapsed="false">
      <c r="A330" s="15" t="n">
        <v>43</v>
      </c>
      <c r="B330" s="321" t="s">
        <v>1056</v>
      </c>
      <c r="C330" s="93" t="n">
        <v>416500</v>
      </c>
      <c r="D330" s="17" t="n">
        <f aca="false">150000+266500</f>
        <v>416500</v>
      </c>
      <c r="E330" s="83" t="n">
        <f aca="false">C330-D330</f>
        <v>0</v>
      </c>
    </row>
    <row r="331" customFormat="false" ht="15" hidden="false" customHeight="false" outlineLevel="0" collapsed="false">
      <c r="A331" s="61" t="n">
        <v>44</v>
      </c>
      <c r="B331" s="321" t="s">
        <v>1057</v>
      </c>
      <c r="C331" s="93" t="n">
        <v>416500</v>
      </c>
      <c r="D331" s="42" t="n">
        <f aca="false">216500+200000</f>
        <v>416500</v>
      </c>
      <c r="E331" s="83" t="n">
        <f aca="false">C331-D331</f>
        <v>0</v>
      </c>
    </row>
    <row r="332" customFormat="false" ht="15" hidden="false" customHeight="false" outlineLevel="0" collapsed="false">
      <c r="A332" s="61" t="n">
        <v>45</v>
      </c>
      <c r="B332" s="319" t="s">
        <v>1058</v>
      </c>
      <c r="C332" s="17" t="n">
        <v>416500</v>
      </c>
      <c r="D332" s="42" t="n">
        <v>416500</v>
      </c>
      <c r="E332" s="82" t="n">
        <f aca="false">C332-D332</f>
        <v>0</v>
      </c>
    </row>
    <row r="333" customFormat="false" ht="15" hidden="false" customHeight="false" outlineLevel="0" collapsed="false">
      <c r="A333" s="15" t="n">
        <v>46</v>
      </c>
      <c r="B333" s="327" t="s">
        <v>1059</v>
      </c>
      <c r="C333" s="93" t="n">
        <v>416500</v>
      </c>
      <c r="D333" s="17" t="n">
        <v>416500</v>
      </c>
      <c r="E333" s="83" t="n">
        <f aca="false">C333-D333</f>
        <v>0</v>
      </c>
    </row>
    <row r="334" customFormat="false" ht="15" hidden="false" customHeight="false" outlineLevel="0" collapsed="false">
      <c r="A334" s="61" t="n">
        <v>47</v>
      </c>
      <c r="B334" s="327" t="s">
        <v>1060</v>
      </c>
      <c r="C334" s="93" t="n">
        <v>416500</v>
      </c>
      <c r="D334" s="17" t="n">
        <v>416500</v>
      </c>
      <c r="E334" s="83" t="n">
        <f aca="false">C334-D334</f>
        <v>0</v>
      </c>
    </row>
    <row r="335" customFormat="false" ht="15" hidden="false" customHeight="false" outlineLevel="0" collapsed="false">
      <c r="A335" s="61" t="n">
        <v>48</v>
      </c>
      <c r="B335" s="327" t="s">
        <v>1061</v>
      </c>
      <c r="C335" s="93" t="n">
        <v>416500</v>
      </c>
      <c r="D335" s="17" t="n">
        <f aca="false">212500+204000</f>
        <v>416500</v>
      </c>
      <c r="E335" s="83" t="n">
        <f aca="false">C335-D335</f>
        <v>0</v>
      </c>
    </row>
    <row r="336" customFormat="false" ht="15" hidden="false" customHeight="false" outlineLevel="0" collapsed="false">
      <c r="A336" s="15" t="n">
        <v>49</v>
      </c>
      <c r="B336" s="327" t="s">
        <v>1062</v>
      </c>
      <c r="C336" s="93" t="n">
        <v>416500</v>
      </c>
      <c r="D336" s="17" t="n">
        <v>183500</v>
      </c>
      <c r="E336" s="83" t="n">
        <f aca="false">C336-D336</f>
        <v>233000</v>
      </c>
    </row>
    <row r="337" customFormat="false" ht="15" hidden="false" customHeight="false" outlineLevel="0" collapsed="false">
      <c r="A337" s="61" t="n">
        <v>50</v>
      </c>
      <c r="B337" s="326" t="s">
        <v>1063</v>
      </c>
      <c r="C337" s="17" t="n">
        <v>416500</v>
      </c>
      <c r="D337" s="40" t="n">
        <v>416500</v>
      </c>
      <c r="E337" s="82" t="n">
        <f aca="false">C337-D337</f>
        <v>0</v>
      </c>
    </row>
    <row r="338" customFormat="false" ht="15" hidden="false" customHeight="false" outlineLevel="0" collapsed="false">
      <c r="A338" s="61" t="n">
        <v>51</v>
      </c>
      <c r="B338" s="327" t="s">
        <v>1064</v>
      </c>
      <c r="C338" s="93" t="n">
        <v>416500</v>
      </c>
      <c r="D338" s="17" t="n">
        <v>150000</v>
      </c>
      <c r="E338" s="83" t="n">
        <f aca="false">C338-D338</f>
        <v>266500</v>
      </c>
    </row>
    <row r="339" customFormat="false" ht="28.35" hidden="false" customHeight="false" outlineLevel="0" collapsed="false">
      <c r="A339" s="15" t="n">
        <v>52</v>
      </c>
      <c r="B339" s="327" t="s">
        <v>1065</v>
      </c>
      <c r="C339" s="93" t="n">
        <v>416500</v>
      </c>
      <c r="D339" s="17"/>
      <c r="E339" s="83" t="n">
        <f aca="false">C339-D339</f>
        <v>416500</v>
      </c>
    </row>
    <row r="340" customFormat="false" ht="28.35" hidden="false" customHeight="false" outlineLevel="0" collapsed="false">
      <c r="A340" s="61" t="n">
        <v>53</v>
      </c>
      <c r="B340" s="327" t="s">
        <v>1066</v>
      </c>
      <c r="C340" s="93" t="n">
        <v>416500</v>
      </c>
      <c r="D340" s="17" t="n">
        <v>416500</v>
      </c>
      <c r="E340" s="83" t="n">
        <f aca="false">C340-D340</f>
        <v>0</v>
      </c>
    </row>
    <row r="341" customFormat="false" ht="15" hidden="false" customHeight="false" outlineLevel="0" collapsed="false">
      <c r="A341" s="21"/>
      <c r="B341" s="328"/>
      <c r="C341" s="88" t="n">
        <f aca="false">SUM(C288:C340)</f>
        <v>22074500</v>
      </c>
      <c r="D341" s="329" t="n">
        <f aca="false">SUM(D288:D340)</f>
        <v>20109000</v>
      </c>
      <c r="E341" s="95" t="n">
        <f aca="false">SUM(E288:E340)</f>
        <v>1965500</v>
      </c>
    </row>
    <row r="342" customFormat="false" ht="13.8" hidden="false" customHeight="false" outlineLevel="0" collapsed="false">
      <c r="A342" s="29"/>
      <c r="C342" s="25"/>
      <c r="D342" s="25"/>
    </row>
    <row r="343" customFormat="false" ht="13.8" hidden="false" customHeight="false" outlineLevel="0" collapsed="false">
      <c r="A343" s="29"/>
      <c r="C343" s="25"/>
      <c r="D343" s="25"/>
    </row>
    <row r="344" customFormat="false" ht="13.8" hidden="false" customHeight="false" outlineLevel="0" collapsed="false">
      <c r="A344" s="29"/>
      <c r="C344" s="25"/>
      <c r="D344" s="25"/>
    </row>
    <row r="345" customFormat="false" ht="15" hidden="false" customHeight="false" outlineLevel="0" collapsed="false">
      <c r="C345" s="58"/>
      <c r="D345" s="27"/>
      <c r="E345" s="96"/>
    </row>
    <row r="346" customFormat="false" ht="13.8" hidden="false" customHeight="false" outlineLevel="0" collapsed="false">
      <c r="D346" s="25"/>
    </row>
    <row r="347" customFormat="false" ht="13.8" hidden="false" customHeight="false" outlineLevel="0" collapsed="false">
      <c r="A347" s="29"/>
      <c r="B347" s="29"/>
      <c r="D347" s="25"/>
    </row>
    <row r="348" customFormat="false" ht="13.8" hidden="false" customHeight="false" outlineLevel="0" collapsed="false">
      <c r="A348" s="29"/>
      <c r="B348" s="29"/>
      <c r="D348" s="25"/>
    </row>
    <row r="349" customFormat="false" ht="17.25" hidden="false" customHeight="false" outlineLevel="0" collapsed="false">
      <c r="A349" s="29"/>
      <c r="B349" s="315" t="s">
        <v>1067</v>
      </c>
      <c r="C349" s="315"/>
      <c r="D349" s="315"/>
      <c r="E349" s="315"/>
    </row>
    <row r="350" customFormat="false" ht="15" hidden="false" customHeight="false" outlineLevel="0" collapsed="false">
      <c r="A350" s="29"/>
      <c r="B350" s="29"/>
      <c r="D350" s="25"/>
      <c r="E350" s="107" t="s">
        <v>849</v>
      </c>
    </row>
    <row r="351" customFormat="false" ht="13.8" hidden="false" customHeight="false" outlineLevel="0" collapsed="false">
      <c r="A351" s="29"/>
      <c r="B351" s="29"/>
      <c r="D351" s="25"/>
    </row>
    <row r="352" customFormat="false" ht="15" hidden="false" customHeight="false" outlineLevel="0" collapsed="false">
      <c r="A352" s="7" t="s">
        <v>6</v>
      </c>
      <c r="B352" s="293" t="s">
        <v>7</v>
      </c>
      <c r="C352" s="108" t="s">
        <v>138</v>
      </c>
      <c r="D352" s="59" t="s">
        <v>8</v>
      </c>
      <c r="E352" s="109" t="s">
        <v>9</v>
      </c>
    </row>
    <row r="353" customFormat="false" ht="15" hidden="false" customHeight="false" outlineLevel="0" collapsed="false">
      <c r="A353" s="110" t="n">
        <v>1</v>
      </c>
      <c r="B353" s="330" t="s">
        <v>1068</v>
      </c>
      <c r="C353" s="111" t="n">
        <v>416500</v>
      </c>
      <c r="D353" s="13" t="n">
        <f aca="false">220000+220000</f>
        <v>440000</v>
      </c>
      <c r="E353" s="112" t="n">
        <f aca="false">C353-D353</f>
        <v>-23500</v>
      </c>
    </row>
    <row r="354" customFormat="false" ht="15" hidden="false" customHeight="false" outlineLevel="0" collapsed="false">
      <c r="A354" s="110" t="n">
        <v>2</v>
      </c>
      <c r="B354" s="98" t="s">
        <v>1069</v>
      </c>
      <c r="C354" s="93" t="n">
        <v>416500</v>
      </c>
      <c r="D354" s="13"/>
      <c r="E354" s="83" t="n">
        <f aca="false">C354-D354</f>
        <v>416500</v>
      </c>
    </row>
    <row r="355" customFormat="false" ht="15" hidden="false" customHeight="false" outlineLevel="0" collapsed="false">
      <c r="A355" s="110" t="n">
        <v>3</v>
      </c>
      <c r="B355" s="98" t="s">
        <v>1070</v>
      </c>
      <c r="C355" s="93" t="s">
        <v>50</v>
      </c>
      <c r="D355" s="93" t="s">
        <v>50</v>
      </c>
      <c r="E355" s="93" t="s">
        <v>50</v>
      </c>
    </row>
    <row r="356" customFormat="false" ht="15" hidden="false" customHeight="false" outlineLevel="0" collapsed="false">
      <c r="A356" s="110" t="n">
        <v>4</v>
      </c>
      <c r="B356" s="98" t="s">
        <v>1071</v>
      </c>
      <c r="C356" s="17" t="n">
        <v>416500</v>
      </c>
      <c r="D356" s="14" t="n">
        <v>416500</v>
      </c>
      <c r="E356" s="82" t="n">
        <f aca="false">C356-D356</f>
        <v>0</v>
      </c>
    </row>
    <row r="357" customFormat="false" ht="15" hidden="false" customHeight="false" outlineLevel="0" collapsed="false">
      <c r="A357" s="110" t="n">
        <v>5</v>
      </c>
      <c r="B357" s="98" t="s">
        <v>1072</v>
      </c>
      <c r="C357" s="17" t="n">
        <v>416500</v>
      </c>
      <c r="D357" s="14" t="n">
        <f aca="false">380000+36500</f>
        <v>416500</v>
      </c>
      <c r="E357" s="82" t="n">
        <f aca="false">C357-D357</f>
        <v>0</v>
      </c>
    </row>
    <row r="358" customFormat="false" ht="15" hidden="false" customHeight="false" outlineLevel="0" collapsed="false">
      <c r="A358" s="110" t="n">
        <v>6</v>
      </c>
      <c r="B358" s="98" t="s">
        <v>1073</v>
      </c>
      <c r="C358" s="17" t="n">
        <v>416500</v>
      </c>
      <c r="D358" s="14" t="n">
        <v>416000</v>
      </c>
      <c r="E358" s="82" t="n">
        <f aca="false">C358-D358</f>
        <v>500</v>
      </c>
    </row>
    <row r="359" customFormat="false" ht="15" hidden="false" customHeight="false" outlineLevel="0" collapsed="false">
      <c r="A359" s="110" t="n">
        <v>7</v>
      </c>
      <c r="B359" s="98" t="s">
        <v>1074</v>
      </c>
      <c r="C359" s="93" t="n">
        <v>416500</v>
      </c>
      <c r="D359" s="13" t="n">
        <f aca="false">400000+16500</f>
        <v>416500</v>
      </c>
      <c r="E359" s="82" t="n">
        <f aca="false">C359-D359</f>
        <v>0</v>
      </c>
    </row>
    <row r="360" customFormat="false" ht="15" hidden="false" customHeight="false" outlineLevel="0" collapsed="false">
      <c r="A360" s="110" t="n">
        <v>8</v>
      </c>
      <c r="B360" s="98" t="s">
        <v>1075</v>
      </c>
      <c r="C360" s="93" t="n">
        <v>416500</v>
      </c>
      <c r="D360" s="13" t="n">
        <f aca="false">83500+200000</f>
        <v>283500</v>
      </c>
      <c r="E360" s="82" t="n">
        <f aca="false">C360-D360</f>
        <v>133000</v>
      </c>
    </row>
    <row r="361" customFormat="false" ht="15" hidden="false" customHeight="false" outlineLevel="0" collapsed="false">
      <c r="A361" s="110" t="n">
        <v>9</v>
      </c>
      <c r="B361" s="98" t="s">
        <v>1076</v>
      </c>
      <c r="C361" s="17" t="n">
        <v>416500</v>
      </c>
      <c r="D361" s="14" t="n">
        <f aca="false">300000+116500</f>
        <v>416500</v>
      </c>
      <c r="E361" s="82" t="n">
        <f aca="false">C361-D361</f>
        <v>0</v>
      </c>
    </row>
    <row r="362" customFormat="false" ht="23.45" hidden="false" customHeight="false" outlineLevel="0" collapsed="false">
      <c r="A362" s="110" t="n">
        <v>10</v>
      </c>
      <c r="B362" s="80" t="s">
        <v>1077</v>
      </c>
      <c r="C362" s="93" t="n">
        <v>416500</v>
      </c>
      <c r="D362" s="41"/>
      <c r="E362" s="82" t="n">
        <f aca="false">C362-D362</f>
        <v>416500</v>
      </c>
    </row>
    <row r="363" customFormat="false" ht="23.45" hidden="false" customHeight="false" outlineLevel="0" collapsed="false">
      <c r="A363" s="110" t="n">
        <v>11</v>
      </c>
      <c r="B363" s="80" t="s">
        <v>1078</v>
      </c>
      <c r="C363" s="93" t="n">
        <v>416500</v>
      </c>
      <c r="D363" s="41" t="n">
        <v>100000</v>
      </c>
      <c r="E363" s="82" t="n">
        <f aca="false">C363-D363</f>
        <v>316500</v>
      </c>
    </row>
    <row r="364" customFormat="false" ht="15" hidden="false" customHeight="false" outlineLevel="0" collapsed="false">
      <c r="A364" s="110" t="n">
        <v>12</v>
      </c>
      <c r="B364" s="80" t="s">
        <v>1079</v>
      </c>
      <c r="C364" s="93" t="n">
        <v>416500</v>
      </c>
      <c r="D364" s="41" t="n">
        <v>416500</v>
      </c>
      <c r="E364" s="82" t="n">
        <f aca="false">C364-D364</f>
        <v>0</v>
      </c>
    </row>
    <row r="365" customFormat="false" ht="15" hidden="false" customHeight="false" outlineLevel="0" collapsed="false">
      <c r="A365" s="110" t="n">
        <v>13</v>
      </c>
      <c r="B365" s="118" t="s">
        <v>1080</v>
      </c>
      <c r="C365" s="93" t="n">
        <v>416500</v>
      </c>
      <c r="D365" s="44" t="n">
        <v>220000</v>
      </c>
      <c r="E365" s="82" t="n">
        <f aca="false">C365-D365</f>
        <v>196500</v>
      </c>
    </row>
    <row r="366" customFormat="false" ht="15" hidden="false" customHeight="false" outlineLevel="0" collapsed="false">
      <c r="A366" s="110" t="n">
        <v>14</v>
      </c>
      <c r="B366" s="118" t="s">
        <v>1081</v>
      </c>
      <c r="C366" s="20" t="n">
        <v>416500</v>
      </c>
      <c r="D366" s="20"/>
      <c r="E366" s="331" t="n">
        <f aca="false">C366-D366</f>
        <v>416500</v>
      </c>
    </row>
    <row r="367" customFormat="false" ht="15" hidden="false" customHeight="false" outlineLevel="0" collapsed="false">
      <c r="A367" s="21"/>
      <c r="B367" s="316"/>
      <c r="C367" s="88" t="n">
        <f aca="false">SUM(C354:C366)</f>
        <v>4998000</v>
      </c>
      <c r="D367" s="23" t="n">
        <f aca="false">SUM(D354:D366)</f>
        <v>3102000</v>
      </c>
      <c r="E367" s="95" t="n">
        <f aca="false">C367-D367</f>
        <v>1896000</v>
      </c>
    </row>
    <row r="368" customFormat="false" ht="13.8" hidden="false" customHeight="false" outlineLevel="0" collapsed="false">
      <c r="A368" s="29"/>
      <c r="C368" s="25"/>
      <c r="D368" s="25"/>
    </row>
    <row r="372" customFormat="false" ht="17.35" hidden="false" customHeight="false" outlineLevel="0" collapsed="false">
      <c r="A372" s="73"/>
      <c r="B372" s="26"/>
      <c r="C372" s="27"/>
      <c r="D372" s="28"/>
    </row>
    <row r="373" customFormat="false" ht="17.35" hidden="false" customHeight="false" outlineLevel="0" collapsed="false">
      <c r="A373" s="29"/>
      <c r="B373" s="314" t="s">
        <v>1</v>
      </c>
      <c r="C373" s="314"/>
      <c r="D373" s="314"/>
      <c r="E373" s="314"/>
    </row>
    <row r="374" customFormat="false" ht="17.35" hidden="false" customHeight="false" outlineLevel="0" collapsed="false">
      <c r="A374" s="46"/>
      <c r="B374" s="46"/>
      <c r="D374" s="25"/>
    </row>
    <row r="375" customFormat="false" ht="13.8" hidden="false" customHeight="false" outlineLevel="0" collapsed="false">
      <c r="A375" s="29"/>
      <c r="B375" s="29"/>
      <c r="D375" s="25"/>
    </row>
    <row r="376" customFormat="false" ht="13.8" hidden="false" customHeight="false" outlineLevel="0" collapsed="false">
      <c r="A376" s="29"/>
      <c r="B376" s="29"/>
      <c r="D376" s="25"/>
    </row>
    <row r="377" customFormat="false" ht="15" hidden="false" customHeight="false" outlineLevel="0" collapsed="false">
      <c r="A377" s="29"/>
      <c r="B377" s="29"/>
      <c r="D377" s="38" t="s">
        <v>849</v>
      </c>
    </row>
    <row r="378" customFormat="false" ht="13.8" hidden="false" customHeight="false" outlineLevel="0" collapsed="false">
      <c r="A378" s="29"/>
      <c r="B378" s="29"/>
      <c r="D378" s="25"/>
    </row>
    <row r="379" customFormat="false" ht="15" hidden="false" customHeight="false" outlineLevel="0" collapsed="false">
      <c r="A379" s="31" t="s">
        <v>6</v>
      </c>
      <c r="B379" s="293" t="s">
        <v>7</v>
      </c>
      <c r="C379" s="78" t="s">
        <v>138</v>
      </c>
      <c r="D379" s="33" t="s">
        <v>8</v>
      </c>
      <c r="E379" s="79" t="s">
        <v>9</v>
      </c>
    </row>
    <row r="380" customFormat="false" ht="15" hidden="false" customHeight="false" outlineLevel="0" collapsed="false">
      <c r="A380" s="39" t="n">
        <v>1</v>
      </c>
      <c r="B380" s="80" t="s">
        <v>1082</v>
      </c>
      <c r="C380" s="81" t="n">
        <v>416500</v>
      </c>
      <c r="D380" s="332" t="n">
        <f aca="false">216000+200000</f>
        <v>416000</v>
      </c>
      <c r="E380" s="83" t="n">
        <f aca="false">C380-D380</f>
        <v>500</v>
      </c>
    </row>
    <row r="381" customFormat="false" ht="15" hidden="false" customHeight="false" outlineLevel="0" collapsed="false">
      <c r="A381" s="39" t="n">
        <v>2</v>
      </c>
      <c r="B381" s="80" t="s">
        <v>1083</v>
      </c>
      <c r="C381" s="81" t="n">
        <v>416500</v>
      </c>
      <c r="D381" s="332" t="n">
        <v>103500</v>
      </c>
      <c r="E381" s="83" t="n">
        <f aca="false">C381-D381</f>
        <v>313000</v>
      </c>
    </row>
    <row r="382" customFormat="false" ht="15" hidden="false" customHeight="false" outlineLevel="0" collapsed="false">
      <c r="A382" s="39" t="n">
        <v>3</v>
      </c>
      <c r="B382" s="80" t="s">
        <v>1084</v>
      </c>
      <c r="C382" s="81" t="n">
        <v>416500</v>
      </c>
      <c r="D382" s="333"/>
      <c r="E382" s="83" t="n">
        <f aca="false">C382-D382</f>
        <v>416500</v>
      </c>
    </row>
    <row r="383" customFormat="false" ht="15" hidden="false" customHeight="false" outlineLevel="0" collapsed="false">
      <c r="A383" s="39" t="n">
        <v>4</v>
      </c>
      <c r="B383" s="84" t="s">
        <v>1085</v>
      </c>
      <c r="C383" s="81" t="n">
        <v>416500</v>
      </c>
      <c r="D383" s="332" t="n">
        <v>416500</v>
      </c>
      <c r="E383" s="83" t="n">
        <f aca="false">C383-D383</f>
        <v>0</v>
      </c>
    </row>
    <row r="384" customFormat="false" ht="15" hidden="false" customHeight="false" outlineLevel="0" collapsed="false">
      <c r="A384" s="39" t="n">
        <v>5</v>
      </c>
      <c r="B384" s="84" t="s">
        <v>1086</v>
      </c>
      <c r="C384" s="81" t="n">
        <v>416500</v>
      </c>
      <c r="D384" s="332"/>
      <c r="E384" s="83" t="n">
        <f aca="false">C384-D384</f>
        <v>416500</v>
      </c>
    </row>
    <row r="385" customFormat="false" ht="15" hidden="false" customHeight="false" outlineLevel="0" collapsed="false">
      <c r="A385" s="39" t="n">
        <v>6</v>
      </c>
      <c r="B385" s="84" t="s">
        <v>1087</v>
      </c>
      <c r="C385" s="93" t="n">
        <v>416500</v>
      </c>
      <c r="D385" s="334" t="n">
        <v>150000</v>
      </c>
      <c r="E385" s="83" t="n">
        <f aca="false">C385-D385</f>
        <v>266500</v>
      </c>
    </row>
    <row r="386" customFormat="false" ht="15" hidden="false" customHeight="false" outlineLevel="0" collapsed="false">
      <c r="A386" s="39" t="n">
        <v>7</v>
      </c>
      <c r="B386" s="84" t="s">
        <v>1088</v>
      </c>
      <c r="C386" s="93" t="n">
        <v>416500</v>
      </c>
      <c r="D386" s="334" t="n">
        <f aca="false">416000+500</f>
        <v>416500</v>
      </c>
      <c r="E386" s="83" t="n">
        <f aca="false">C386-D386</f>
        <v>0</v>
      </c>
    </row>
    <row r="387" customFormat="false" ht="15" hidden="false" customHeight="false" outlineLevel="0" collapsed="false">
      <c r="A387" s="39" t="n">
        <v>8</v>
      </c>
      <c r="B387" s="84" t="s">
        <v>1089</v>
      </c>
      <c r="C387" s="93" t="n">
        <v>416500</v>
      </c>
      <c r="D387" s="17" t="n">
        <f aca="false">500+54000</f>
        <v>54500</v>
      </c>
      <c r="E387" s="83" t="n">
        <f aca="false">C387-D387</f>
        <v>362000</v>
      </c>
    </row>
    <row r="388" customFormat="false" ht="15" hidden="false" customHeight="false" outlineLevel="0" collapsed="false">
      <c r="A388" s="39" t="n">
        <v>9</v>
      </c>
      <c r="B388" s="84" t="s">
        <v>1090</v>
      </c>
      <c r="C388" s="93" t="n">
        <v>416500</v>
      </c>
      <c r="D388" s="17"/>
      <c r="E388" s="83" t="n">
        <f aca="false">C388-D388</f>
        <v>416500</v>
      </c>
    </row>
    <row r="389" customFormat="false" ht="15" hidden="false" customHeight="false" outlineLevel="0" collapsed="false">
      <c r="A389" s="39" t="n">
        <v>10</v>
      </c>
      <c r="B389" s="84" t="s">
        <v>1091</v>
      </c>
      <c r="C389" s="93" t="n">
        <v>416500</v>
      </c>
      <c r="D389" s="17" t="n">
        <v>116500</v>
      </c>
      <c r="E389" s="83" t="n">
        <f aca="false">C389-D389</f>
        <v>300000</v>
      </c>
    </row>
    <row r="390" customFormat="false" ht="15" hidden="false" customHeight="false" outlineLevel="0" collapsed="false">
      <c r="A390" s="39" t="n">
        <v>11</v>
      </c>
      <c r="B390" s="84" t="s">
        <v>1092</v>
      </c>
      <c r="C390" s="93" t="n">
        <v>416500</v>
      </c>
      <c r="D390" s="17"/>
      <c r="E390" s="83" t="n">
        <f aca="false">C390-D390</f>
        <v>416500</v>
      </c>
    </row>
    <row r="391" customFormat="false" ht="15" hidden="false" customHeight="false" outlineLevel="0" collapsed="false">
      <c r="A391" s="39" t="n">
        <v>12</v>
      </c>
      <c r="B391" s="84" t="s">
        <v>1093</v>
      </c>
      <c r="C391" s="93" t="n">
        <v>416500</v>
      </c>
      <c r="D391" s="17" t="n">
        <f aca="false">150000+200000</f>
        <v>350000</v>
      </c>
      <c r="E391" s="83" t="n">
        <f aca="false">C391-D391</f>
        <v>66500</v>
      </c>
    </row>
    <row r="392" customFormat="false" ht="23.45" hidden="false" customHeight="false" outlineLevel="0" collapsed="false">
      <c r="A392" s="39" t="n">
        <v>13</v>
      </c>
      <c r="B392" s="84" t="s">
        <v>1094</v>
      </c>
      <c r="C392" s="93" t="n">
        <v>416500</v>
      </c>
      <c r="D392" s="17" t="n">
        <f aca="false">100000+316500</f>
        <v>416500</v>
      </c>
      <c r="E392" s="83" t="n">
        <f aca="false">C392-D392</f>
        <v>0</v>
      </c>
    </row>
    <row r="393" customFormat="false" ht="15" hidden="false" customHeight="false" outlineLevel="0" collapsed="false">
      <c r="A393" s="39" t="n">
        <v>14</v>
      </c>
      <c r="B393" s="84" t="s">
        <v>1095</v>
      </c>
      <c r="C393" s="93" t="n">
        <v>416500</v>
      </c>
      <c r="D393" s="17"/>
      <c r="E393" s="83" t="n">
        <f aca="false">C393-D393</f>
        <v>416500</v>
      </c>
    </row>
    <row r="394" customFormat="false" ht="15" hidden="false" customHeight="false" outlineLevel="0" collapsed="false">
      <c r="A394" s="39" t="n">
        <v>13</v>
      </c>
      <c r="B394" s="62" t="s">
        <v>133</v>
      </c>
      <c r="C394" s="17" t="n">
        <v>416500</v>
      </c>
      <c r="D394" s="35" t="n">
        <v>0</v>
      </c>
      <c r="E394" s="335"/>
    </row>
    <row r="395" customFormat="false" ht="15" hidden="false" customHeight="false" outlineLevel="0" collapsed="false">
      <c r="A395" s="39" t="n">
        <v>15</v>
      </c>
      <c r="B395" s="84" t="s">
        <v>1096</v>
      </c>
      <c r="C395" s="93" t="n">
        <v>416500</v>
      </c>
      <c r="D395" s="17"/>
      <c r="E395" s="83" t="n">
        <f aca="false">C395-D395</f>
        <v>416500</v>
      </c>
    </row>
    <row r="396" customFormat="false" ht="15" hidden="false" customHeight="false" outlineLevel="0" collapsed="false">
      <c r="A396" s="21"/>
      <c r="B396" s="313"/>
      <c r="C396" s="88" t="n">
        <f aca="false">SUM(C380:C395)</f>
        <v>6664000</v>
      </c>
      <c r="D396" s="23" t="n">
        <f aca="false">SUM(D380:D395)</f>
        <v>2440000</v>
      </c>
      <c r="E396" s="95" t="n">
        <f aca="false">SUM(E380:E395)</f>
        <v>3807500</v>
      </c>
    </row>
    <row r="397" customFormat="false" ht="17.35" hidden="false" customHeight="false" outlineLevel="0" collapsed="false">
      <c r="A397" s="73"/>
      <c r="B397" s="26"/>
      <c r="C397" s="27"/>
      <c r="D397" s="28"/>
    </row>
    <row r="398" customFormat="false" ht="13.8" hidden="false" customHeight="false" outlineLevel="0" collapsed="false">
      <c r="C398" s="25"/>
      <c r="D398" s="25"/>
    </row>
    <row r="399" customFormat="false" ht="17.35" hidden="false" customHeight="false" outlineLevel="0" collapsed="false">
      <c r="A399" s="29"/>
      <c r="B399" s="55"/>
      <c r="C399" s="25"/>
      <c r="D399" s="25"/>
    </row>
    <row r="400" customFormat="false" ht="17.35" hidden="false" customHeight="false" outlineLevel="0" collapsed="false">
      <c r="A400" s="29"/>
      <c r="B400" s="55"/>
      <c r="C400" s="25"/>
      <c r="D400" s="25"/>
    </row>
    <row r="401" customFormat="false" ht="17.35" hidden="false" customHeight="false" outlineLevel="0" collapsed="false">
      <c r="A401" s="29"/>
      <c r="B401" s="314" t="s">
        <v>1</v>
      </c>
      <c r="C401" s="314"/>
      <c r="D401" s="314"/>
      <c r="E401" s="314"/>
    </row>
    <row r="402" customFormat="false" ht="17.35" hidden="false" customHeight="false" outlineLevel="0" collapsed="false">
      <c r="A402" s="46"/>
      <c r="B402" s="46"/>
      <c r="D402" s="25"/>
    </row>
    <row r="403" customFormat="false" ht="13.8" hidden="false" customHeight="false" outlineLevel="0" collapsed="false">
      <c r="A403" s="29"/>
      <c r="B403" s="29"/>
      <c r="D403" s="25"/>
    </row>
    <row r="404" customFormat="false" ht="13.8" hidden="false" customHeight="false" outlineLevel="0" collapsed="false">
      <c r="A404" s="29"/>
      <c r="B404" s="29"/>
      <c r="D404" s="25"/>
    </row>
    <row r="405" customFormat="false" ht="15" hidden="false" customHeight="false" outlineLevel="0" collapsed="false">
      <c r="A405" s="29"/>
      <c r="B405" s="29"/>
      <c r="D405" s="38" t="s">
        <v>860</v>
      </c>
    </row>
    <row r="406" customFormat="false" ht="13.8" hidden="false" customHeight="false" outlineLevel="0" collapsed="false">
      <c r="A406" s="29"/>
      <c r="B406" s="29"/>
      <c r="D406" s="25"/>
    </row>
    <row r="407" customFormat="false" ht="15" hidden="false" customHeight="false" outlineLevel="0" collapsed="false">
      <c r="A407" s="31" t="s">
        <v>6</v>
      </c>
      <c r="B407" s="293" t="s">
        <v>7</v>
      </c>
      <c r="C407" s="78" t="s">
        <v>138</v>
      </c>
      <c r="D407" s="33" t="s">
        <v>8</v>
      </c>
      <c r="E407" s="79" t="s">
        <v>9</v>
      </c>
    </row>
    <row r="408" customFormat="false" ht="15" hidden="false" customHeight="false" outlineLevel="0" collapsed="false">
      <c r="A408" s="39" t="n">
        <v>1</v>
      </c>
      <c r="B408" s="336" t="s">
        <v>1097</v>
      </c>
      <c r="C408" s="81" t="n">
        <v>416500</v>
      </c>
      <c r="D408" s="332"/>
      <c r="E408" s="83" t="n">
        <f aca="false">C408-D408</f>
        <v>416500</v>
      </c>
    </row>
    <row r="409" customFormat="false" ht="15" hidden="false" customHeight="false" outlineLevel="0" collapsed="false">
      <c r="A409" s="39" t="n">
        <v>2</v>
      </c>
      <c r="B409" s="337" t="s">
        <v>1098</v>
      </c>
      <c r="C409" s="81" t="n">
        <v>416500</v>
      </c>
      <c r="D409" s="332"/>
      <c r="E409" s="83" t="n">
        <f aca="false">C409-D409</f>
        <v>416500</v>
      </c>
    </row>
    <row r="410" customFormat="false" ht="15" hidden="false" customHeight="false" outlineLevel="0" collapsed="false">
      <c r="A410" s="39" t="n">
        <v>3</v>
      </c>
      <c r="B410" s="338" t="s">
        <v>1099</v>
      </c>
      <c r="C410" s="81" t="n">
        <v>416500</v>
      </c>
      <c r="D410" s="333"/>
      <c r="E410" s="83" t="n">
        <f aca="false">C410-D410</f>
        <v>416500</v>
      </c>
    </row>
    <row r="411" customFormat="false" ht="15" hidden="false" customHeight="false" outlineLevel="0" collapsed="false">
      <c r="A411" s="39" t="n">
        <v>4</v>
      </c>
      <c r="B411" s="337" t="s">
        <v>1100</v>
      </c>
      <c r="C411" s="81" t="n">
        <v>416500</v>
      </c>
      <c r="D411" s="332"/>
      <c r="E411" s="83" t="n">
        <f aca="false">C411-D411</f>
        <v>416500</v>
      </c>
    </row>
    <row r="412" customFormat="false" ht="15" hidden="false" customHeight="false" outlineLevel="0" collapsed="false">
      <c r="A412" s="39" t="n">
        <v>5</v>
      </c>
      <c r="B412" s="339" t="s">
        <v>1101</v>
      </c>
      <c r="C412" s="81" t="n">
        <v>416500</v>
      </c>
      <c r="D412" s="332"/>
      <c r="E412" s="83" t="n">
        <f aca="false">C412-D412</f>
        <v>416500</v>
      </c>
    </row>
    <row r="413" customFormat="false" ht="15" hidden="false" customHeight="false" outlineLevel="0" collapsed="false">
      <c r="A413" s="39" t="n">
        <v>6</v>
      </c>
      <c r="B413" s="339" t="s">
        <v>1101</v>
      </c>
      <c r="C413" s="93" t="n">
        <v>416500</v>
      </c>
      <c r="D413" s="334"/>
      <c r="E413" s="83" t="n">
        <f aca="false">C413-D413</f>
        <v>416500</v>
      </c>
    </row>
    <row r="414" customFormat="false" ht="15" hidden="false" customHeight="false" outlineLevel="0" collapsed="false">
      <c r="A414" s="39" t="n">
        <v>7</v>
      </c>
      <c r="B414" s="340" t="s">
        <v>1102</v>
      </c>
      <c r="C414" s="93" t="n">
        <v>416500</v>
      </c>
      <c r="D414" s="334"/>
      <c r="E414" s="83" t="n">
        <f aca="false">C414-D414</f>
        <v>416500</v>
      </c>
    </row>
    <row r="415" customFormat="false" ht="15" hidden="false" customHeight="false" outlineLevel="0" collapsed="false">
      <c r="A415" s="39" t="n">
        <v>8</v>
      </c>
      <c r="B415" s="341" t="s">
        <v>1103</v>
      </c>
      <c r="C415" s="93" t="n">
        <v>416500</v>
      </c>
      <c r="D415" s="17" t="n">
        <f aca="false">100000+50000</f>
        <v>150000</v>
      </c>
      <c r="E415" s="83" t="n">
        <f aca="false">C415-D415</f>
        <v>266500</v>
      </c>
    </row>
    <row r="416" customFormat="false" ht="15" hidden="false" customHeight="false" outlineLevel="0" collapsed="false">
      <c r="A416" s="39" t="n">
        <v>9</v>
      </c>
      <c r="B416" s="341" t="s">
        <v>1104</v>
      </c>
      <c r="C416" s="93" t="n">
        <v>416500</v>
      </c>
      <c r="D416" s="17" t="n">
        <v>93500</v>
      </c>
      <c r="E416" s="83" t="n">
        <f aca="false">C416-D416</f>
        <v>323000</v>
      </c>
    </row>
    <row r="417" customFormat="false" ht="15" hidden="false" customHeight="false" outlineLevel="0" collapsed="false">
      <c r="A417" s="39" t="n">
        <v>10</v>
      </c>
      <c r="B417" s="341" t="s">
        <v>1105</v>
      </c>
      <c r="C417" s="93" t="n">
        <v>416500</v>
      </c>
      <c r="D417" s="17" t="n">
        <v>416500</v>
      </c>
      <c r="E417" s="83" t="n">
        <f aca="false">C417-D417</f>
        <v>0</v>
      </c>
    </row>
    <row r="418" customFormat="false" ht="15" hidden="false" customHeight="false" outlineLevel="0" collapsed="false">
      <c r="A418" s="15" t="n">
        <v>11</v>
      </c>
      <c r="B418" s="41" t="s">
        <v>1106</v>
      </c>
      <c r="C418" s="17" t="n">
        <f aca="false">93500+100000</f>
        <v>193500</v>
      </c>
      <c r="D418" s="35" t="n">
        <v>416500</v>
      </c>
      <c r="E418" s="335"/>
    </row>
    <row r="419" customFormat="false" ht="15" hidden="false" customHeight="false" outlineLevel="0" collapsed="false">
      <c r="A419" s="39" t="n">
        <v>12</v>
      </c>
      <c r="B419" s="341" t="s">
        <v>1107</v>
      </c>
      <c r="C419" s="93" t="n">
        <v>416500</v>
      </c>
      <c r="D419" s="17"/>
      <c r="E419" s="83" t="n">
        <f aca="false">C419-D419</f>
        <v>416500</v>
      </c>
    </row>
    <row r="420" customFormat="false" ht="15" hidden="false" customHeight="false" outlineLevel="0" collapsed="false">
      <c r="A420" s="39" t="n">
        <v>13</v>
      </c>
      <c r="B420" s="341" t="s">
        <v>1108</v>
      </c>
      <c r="C420" s="93" t="n">
        <v>416500</v>
      </c>
      <c r="D420" s="17" t="n">
        <f aca="false">50000+100000</f>
        <v>150000</v>
      </c>
      <c r="E420" s="83" t="n">
        <f aca="false">C420-D420</f>
        <v>266500</v>
      </c>
    </row>
    <row r="421" customFormat="false" ht="15" hidden="false" customHeight="false" outlineLevel="0" collapsed="false">
      <c r="A421" s="21"/>
      <c r="B421" s="313"/>
      <c r="C421" s="88" t="n">
        <f aca="false">SUM(C408:C420)</f>
        <v>5191500</v>
      </c>
      <c r="D421" s="23" t="n">
        <f aca="false">SUM(D408:D420)</f>
        <v>1226500</v>
      </c>
      <c r="E421" s="95" t="n">
        <f aca="false">SUM(E408:E420)</f>
        <v>4188000</v>
      </c>
    </row>
    <row r="422" customFormat="false" ht="15" hidden="false" customHeight="false" outlineLevel="0" collapsed="false">
      <c r="C422" s="58"/>
      <c r="D422" s="27"/>
      <c r="E422" s="96"/>
    </row>
    <row r="423" customFormat="false" ht="15" hidden="false" customHeight="false" outlineLevel="0" collapsed="false">
      <c r="C423" s="58"/>
      <c r="D423" s="27"/>
      <c r="E423" s="96"/>
    </row>
    <row r="424" customFormat="false" ht="17.35" hidden="false" customHeight="false" outlineLevel="0" collapsed="false">
      <c r="A424" s="29"/>
      <c r="B424" s="55" t="s">
        <v>1</v>
      </c>
      <c r="C424" s="25"/>
      <c r="D424" s="25"/>
    </row>
    <row r="425" customFormat="false" ht="17.35" hidden="false" customHeight="false" outlineLevel="0" collapsed="false">
      <c r="A425" s="46"/>
      <c r="C425" s="25"/>
      <c r="D425" s="25"/>
    </row>
    <row r="426" customFormat="false" ht="13.8" hidden="false" customHeight="false" outlineLevel="0" collapsed="false">
      <c r="A426" s="29"/>
      <c r="C426" s="25"/>
      <c r="D426" s="25"/>
    </row>
    <row r="440" customFormat="false" ht="13.8" hidden="false" customHeight="false" outlineLevel="0" collapsed="false">
      <c r="C440" s="25"/>
      <c r="D440" s="25"/>
    </row>
    <row r="442" customFormat="false" ht="17.35" hidden="false" customHeight="false" outlineLevel="0" collapsed="false">
      <c r="A442" s="29"/>
      <c r="B442" s="55"/>
      <c r="C442" s="25"/>
      <c r="D442" s="25"/>
    </row>
    <row r="443" customFormat="false" ht="17.35" hidden="false" customHeight="false" outlineLevel="0" collapsed="false">
      <c r="A443" s="29"/>
      <c r="B443" s="314" t="s">
        <v>1</v>
      </c>
      <c r="C443" s="314"/>
      <c r="D443" s="314"/>
      <c r="E443" s="314"/>
    </row>
    <row r="444" customFormat="false" ht="17.35" hidden="false" customHeight="false" outlineLevel="0" collapsed="false">
      <c r="A444" s="46"/>
      <c r="B444" s="46"/>
      <c r="D444" s="25"/>
    </row>
    <row r="445" customFormat="false" ht="13.8" hidden="false" customHeight="false" outlineLevel="0" collapsed="false">
      <c r="A445" s="29"/>
      <c r="B445" s="29"/>
      <c r="D445" s="25"/>
    </row>
    <row r="446" customFormat="false" ht="13.8" hidden="false" customHeight="false" outlineLevel="0" collapsed="false">
      <c r="A446" s="29"/>
      <c r="B446" s="29"/>
      <c r="D446" s="25"/>
    </row>
    <row r="447" customFormat="false" ht="15" hidden="false" customHeight="false" outlineLevel="0" collapsed="false">
      <c r="A447" s="29"/>
      <c r="B447" s="29"/>
      <c r="D447" s="38" t="s">
        <v>849</v>
      </c>
    </row>
    <row r="448" customFormat="false" ht="13.8" hidden="false" customHeight="false" outlineLevel="0" collapsed="false">
      <c r="A448" s="29"/>
      <c r="B448" s="29"/>
      <c r="D448" s="25"/>
    </row>
    <row r="449" customFormat="false" ht="15" hidden="false" customHeight="false" outlineLevel="0" collapsed="false">
      <c r="A449" s="31" t="s">
        <v>6</v>
      </c>
      <c r="B449" s="293" t="s">
        <v>7</v>
      </c>
      <c r="C449" s="78" t="s">
        <v>138</v>
      </c>
      <c r="D449" s="33" t="s">
        <v>8</v>
      </c>
      <c r="E449" s="79" t="s">
        <v>9</v>
      </c>
    </row>
    <row r="450" customFormat="false" ht="15" hidden="false" customHeight="false" outlineLevel="0" collapsed="false">
      <c r="A450" s="39" t="n">
        <v>1</v>
      </c>
      <c r="B450" s="80" t="s">
        <v>1109</v>
      </c>
      <c r="C450" s="81" t="n">
        <v>416500</v>
      </c>
      <c r="D450" s="332" t="n">
        <v>66500</v>
      </c>
      <c r="E450" s="83" t="n">
        <f aca="false">C450-D450</f>
        <v>350000</v>
      </c>
    </row>
    <row r="451" customFormat="false" ht="15" hidden="false" customHeight="false" outlineLevel="0" collapsed="false">
      <c r="A451" s="39" t="n">
        <v>2</v>
      </c>
      <c r="B451" s="80" t="s">
        <v>1110</v>
      </c>
      <c r="C451" s="81" t="n">
        <v>416500</v>
      </c>
      <c r="D451" s="332" t="n">
        <f aca="false">200000+150000+5000+61500</f>
        <v>416500</v>
      </c>
      <c r="E451" s="83" t="n">
        <f aca="false">C451-D451</f>
        <v>0</v>
      </c>
    </row>
    <row r="452" customFormat="false" ht="15" hidden="false" customHeight="false" outlineLevel="0" collapsed="false">
      <c r="A452" s="39" t="n">
        <v>3</v>
      </c>
      <c r="B452" s="80" t="s">
        <v>1111</v>
      </c>
      <c r="C452" s="81" t="s">
        <v>50</v>
      </c>
      <c r="D452" s="81" t="s">
        <v>50</v>
      </c>
      <c r="E452" s="81" t="s">
        <v>50</v>
      </c>
    </row>
    <row r="453" customFormat="false" ht="15" hidden="false" customHeight="false" outlineLevel="0" collapsed="false">
      <c r="A453" s="39" t="n">
        <v>4</v>
      </c>
      <c r="B453" s="80" t="s">
        <v>1112</v>
      </c>
      <c r="C453" s="81" t="n">
        <v>416500</v>
      </c>
      <c r="D453" s="332"/>
      <c r="E453" s="83" t="n">
        <f aca="false">C453-D453</f>
        <v>416500</v>
      </c>
    </row>
    <row r="454" customFormat="false" ht="23.45" hidden="false" customHeight="false" outlineLevel="0" collapsed="false">
      <c r="A454" s="39" t="n">
        <v>5</v>
      </c>
      <c r="B454" s="80" t="s">
        <v>1113</v>
      </c>
      <c r="C454" s="81" t="n">
        <v>416500</v>
      </c>
      <c r="D454" s="332" t="n">
        <f aca="false">200000+216500</f>
        <v>416500</v>
      </c>
      <c r="E454" s="83" t="n">
        <f aca="false">C454-D454</f>
        <v>0</v>
      </c>
    </row>
    <row r="455" customFormat="false" ht="15" hidden="false" customHeight="false" outlineLevel="0" collapsed="false">
      <c r="A455" s="39" t="n">
        <v>6</v>
      </c>
      <c r="B455" s="80" t="s">
        <v>1114</v>
      </c>
      <c r="C455" s="93" t="n">
        <v>416500</v>
      </c>
      <c r="D455" s="334" t="n">
        <f aca="false">220000+196500</f>
        <v>416500</v>
      </c>
      <c r="E455" s="83" t="n">
        <f aca="false">C455-D455</f>
        <v>0</v>
      </c>
    </row>
    <row r="456" customFormat="false" ht="23.45" hidden="false" customHeight="false" outlineLevel="0" collapsed="false">
      <c r="A456" s="39" t="n">
        <v>7</v>
      </c>
      <c r="B456" s="80" t="s">
        <v>1115</v>
      </c>
      <c r="C456" s="93" t="n">
        <v>416500</v>
      </c>
      <c r="D456" s="334" t="n">
        <f aca="false">100000+150000+16500+100000</f>
        <v>366500</v>
      </c>
      <c r="E456" s="83" t="n">
        <f aca="false">C456-D456</f>
        <v>50000</v>
      </c>
    </row>
    <row r="457" customFormat="false" ht="15" hidden="false" customHeight="false" outlineLevel="0" collapsed="false">
      <c r="A457" s="39" t="n">
        <v>8</v>
      </c>
      <c r="B457" s="80" t="s">
        <v>1116</v>
      </c>
      <c r="C457" s="93" t="n">
        <v>416500</v>
      </c>
      <c r="D457" s="17" t="n">
        <v>100000</v>
      </c>
      <c r="E457" s="83" t="n">
        <f aca="false">C457-D457</f>
        <v>316500</v>
      </c>
    </row>
    <row r="458" customFormat="false" ht="15" hidden="false" customHeight="false" outlineLevel="0" collapsed="false">
      <c r="A458" s="21"/>
      <c r="B458" s="313"/>
      <c r="C458" s="88" t="n">
        <f aca="false">SUM(C450:C457)</f>
        <v>2915500</v>
      </c>
      <c r="D458" s="23" t="n">
        <f aca="false">SUM(D450:D457)</f>
        <v>1782500</v>
      </c>
      <c r="E458" s="95" t="n">
        <f aca="false">SUM(E450:E457)</f>
        <v>1133000</v>
      </c>
    </row>
    <row r="459" customFormat="false" ht="17.35" hidden="false" customHeight="false" outlineLevel="0" collapsed="false">
      <c r="A459" s="29"/>
      <c r="B459" s="55"/>
      <c r="C459" s="25"/>
      <c r="D459" s="25"/>
    </row>
    <row r="460" customFormat="false" ht="17.35" hidden="false" customHeight="false" outlineLevel="0" collapsed="false">
      <c r="A460" s="29"/>
      <c r="B460" s="55"/>
      <c r="C460" s="25"/>
      <c r="D460" s="25"/>
    </row>
    <row r="461" customFormat="false" ht="17.35" hidden="false" customHeight="false" outlineLevel="0" collapsed="false">
      <c r="A461" s="29"/>
      <c r="B461" s="55"/>
      <c r="C461" s="25"/>
      <c r="D461" s="25"/>
    </row>
    <row r="462" customFormat="false" ht="17.35" hidden="false" customHeight="false" outlineLevel="0" collapsed="false">
      <c r="A462" s="29"/>
      <c r="B462" s="314" t="s">
        <v>1</v>
      </c>
      <c r="C462" s="314"/>
      <c r="D462" s="314"/>
      <c r="E462" s="314"/>
    </row>
    <row r="463" customFormat="false" ht="17.35" hidden="false" customHeight="false" outlineLevel="0" collapsed="false">
      <c r="A463" s="46"/>
      <c r="B463" s="46"/>
      <c r="D463" s="25"/>
    </row>
    <row r="464" customFormat="false" ht="13.8" hidden="false" customHeight="false" outlineLevel="0" collapsed="false">
      <c r="A464" s="29"/>
      <c r="B464" s="29"/>
      <c r="D464" s="25"/>
    </row>
    <row r="465" customFormat="false" ht="15" hidden="false" customHeight="false" outlineLevel="0" collapsed="false">
      <c r="A465" s="29"/>
      <c r="B465" s="29"/>
      <c r="D465" s="25"/>
      <c r="E465" s="38" t="s">
        <v>849</v>
      </c>
    </row>
    <row r="466" customFormat="false" ht="13.8" hidden="false" customHeight="false" outlineLevel="0" collapsed="false">
      <c r="A466" s="29"/>
      <c r="B466" s="29"/>
    </row>
    <row r="467" customFormat="false" ht="13.8" hidden="false" customHeight="false" outlineLevel="0" collapsed="false">
      <c r="A467" s="29"/>
      <c r="B467" s="29"/>
      <c r="D467" s="25"/>
    </row>
    <row r="468" customFormat="false" ht="15" hidden="false" customHeight="false" outlineLevel="0" collapsed="false">
      <c r="A468" s="31" t="s">
        <v>6</v>
      </c>
      <c r="B468" s="293" t="s">
        <v>7</v>
      </c>
      <c r="C468" s="78" t="s">
        <v>138</v>
      </c>
      <c r="D468" s="33" t="s">
        <v>8</v>
      </c>
      <c r="E468" s="79" t="s">
        <v>9</v>
      </c>
    </row>
    <row r="469" customFormat="false" ht="15" hidden="false" customHeight="false" outlineLevel="0" collapsed="false">
      <c r="A469" s="39" t="n">
        <v>1</v>
      </c>
      <c r="B469" s="80" t="s">
        <v>1117</v>
      </c>
      <c r="C469" s="81" t="n">
        <v>416500</v>
      </c>
      <c r="D469" s="332" t="n">
        <v>150000</v>
      </c>
      <c r="E469" s="83" t="n">
        <f aca="false">C469-D469</f>
        <v>266500</v>
      </c>
    </row>
    <row r="470" customFormat="false" ht="15" hidden="false" customHeight="false" outlineLevel="0" collapsed="false">
      <c r="A470" s="39" t="n">
        <v>2</v>
      </c>
      <c r="B470" s="80" t="s">
        <v>1118</v>
      </c>
      <c r="C470" s="81" t="n">
        <v>416500</v>
      </c>
      <c r="D470" s="332" t="n">
        <f aca="false">316500+100000</f>
        <v>416500</v>
      </c>
      <c r="E470" s="83" t="n">
        <f aca="false">C470-D470</f>
        <v>0</v>
      </c>
    </row>
    <row r="471" customFormat="false" ht="23.45" hidden="false" customHeight="false" outlineLevel="0" collapsed="false">
      <c r="A471" s="39" t="n">
        <v>3</v>
      </c>
      <c r="B471" s="84" t="s">
        <v>1119</v>
      </c>
      <c r="C471" s="81" t="n">
        <v>416500</v>
      </c>
      <c r="D471" s="81" t="n">
        <v>416500</v>
      </c>
      <c r="E471" s="83" t="n">
        <f aca="false">C471-D471</f>
        <v>0</v>
      </c>
    </row>
    <row r="472" customFormat="false" ht="23.45" hidden="false" customHeight="false" outlineLevel="0" collapsed="false">
      <c r="A472" s="39" t="n">
        <v>4</v>
      </c>
      <c r="B472" s="84" t="s">
        <v>1120</v>
      </c>
      <c r="C472" s="81" t="n">
        <v>416500</v>
      </c>
      <c r="D472" s="332" t="n">
        <f aca="false">216500+200000</f>
        <v>416500</v>
      </c>
      <c r="E472" s="83" t="n">
        <f aca="false">C472-D472</f>
        <v>0</v>
      </c>
    </row>
    <row r="473" customFormat="false" ht="15" hidden="false" customHeight="false" outlineLevel="0" collapsed="false">
      <c r="A473" s="39" t="n">
        <v>5</v>
      </c>
      <c r="B473" s="80" t="s">
        <v>1121</v>
      </c>
      <c r="C473" s="81" t="n">
        <v>416500</v>
      </c>
      <c r="D473" s="332" t="n">
        <v>200000</v>
      </c>
      <c r="E473" s="83" t="n">
        <f aca="false">C473-D473</f>
        <v>216500</v>
      </c>
    </row>
    <row r="474" customFormat="false" ht="15" hidden="false" customHeight="false" outlineLevel="0" collapsed="false">
      <c r="A474" s="39" t="n">
        <v>6</v>
      </c>
      <c r="B474" s="80" t="s">
        <v>1122</v>
      </c>
      <c r="C474" s="93" t="n">
        <v>416500</v>
      </c>
      <c r="D474" s="334" t="n">
        <v>416500</v>
      </c>
      <c r="E474" s="83" t="n">
        <f aca="false">C474-D474</f>
        <v>0</v>
      </c>
    </row>
    <row r="475" customFormat="false" ht="15" hidden="false" customHeight="false" outlineLevel="0" collapsed="false">
      <c r="A475" s="39" t="n">
        <v>7</v>
      </c>
      <c r="B475" s="80" t="s">
        <v>1123</v>
      </c>
      <c r="C475" s="93" t="n">
        <v>416500</v>
      </c>
      <c r="D475" s="334" t="n">
        <v>100000</v>
      </c>
      <c r="E475" s="83" t="n">
        <f aca="false">C475-D475</f>
        <v>316500</v>
      </c>
    </row>
    <row r="476" customFormat="false" ht="15" hidden="false" customHeight="false" outlineLevel="0" collapsed="false">
      <c r="A476" s="39" t="n">
        <v>8</v>
      </c>
      <c r="B476" s="80" t="s">
        <v>1124</v>
      </c>
      <c r="C476" s="93" t="n">
        <v>416500</v>
      </c>
      <c r="D476" s="334" t="n">
        <v>416500</v>
      </c>
      <c r="E476" s="83" t="n">
        <f aca="false">C476-D476</f>
        <v>0</v>
      </c>
    </row>
    <row r="477" customFormat="false" ht="15" hidden="false" customHeight="false" outlineLevel="0" collapsed="false">
      <c r="A477" s="39" t="n">
        <v>9</v>
      </c>
      <c r="B477" s="80" t="s">
        <v>1125</v>
      </c>
      <c r="C477" s="93" t="n">
        <v>416500</v>
      </c>
      <c r="D477" s="334" t="n">
        <f aca="false">416000+500</f>
        <v>416500</v>
      </c>
      <c r="E477" s="83" t="n">
        <f aca="false">C477-D477</f>
        <v>0</v>
      </c>
    </row>
    <row r="478" customFormat="false" ht="15" hidden="false" customHeight="false" outlineLevel="0" collapsed="false">
      <c r="A478" s="39" t="n">
        <v>10</v>
      </c>
      <c r="B478" s="80" t="s">
        <v>1126</v>
      </c>
      <c r="C478" s="93" t="n">
        <v>416500</v>
      </c>
      <c r="D478" s="17" t="n">
        <v>416500</v>
      </c>
      <c r="E478" s="83" t="n">
        <f aca="false">C478-D478</f>
        <v>0</v>
      </c>
    </row>
    <row r="479" customFormat="false" ht="15" hidden="false" customHeight="false" outlineLevel="0" collapsed="false">
      <c r="A479" s="21"/>
      <c r="B479" s="313"/>
      <c r="C479" s="88" t="n">
        <f aca="false">SUM(C469:C478)</f>
        <v>4165000</v>
      </c>
      <c r="D479" s="23" t="n">
        <f aca="false">SUM(D469:D478)</f>
        <v>3365500</v>
      </c>
      <c r="E479" s="95" t="n">
        <f aca="false">SUM(E469:E478)</f>
        <v>799500</v>
      </c>
    </row>
    <row r="480" customFormat="false" ht="17.35" hidden="false" customHeight="false" outlineLevel="0" collapsed="false">
      <c r="A480" s="29"/>
      <c r="B480" s="55"/>
      <c r="C480" s="25"/>
      <c r="D480" s="25"/>
    </row>
  </sheetData>
  <mergeCells count="19">
    <mergeCell ref="B28:E28"/>
    <mergeCell ref="B29:C31"/>
    <mergeCell ref="A53:D53"/>
    <mergeCell ref="B82:E82"/>
    <mergeCell ref="B120:E120"/>
    <mergeCell ref="B146:E146"/>
    <mergeCell ref="B176:E176"/>
    <mergeCell ref="B179:E179"/>
    <mergeCell ref="B195:E195"/>
    <mergeCell ref="B198:E198"/>
    <mergeCell ref="B229:E229"/>
    <mergeCell ref="B232:E232"/>
    <mergeCell ref="B254:E254"/>
    <mergeCell ref="B257:E257"/>
    <mergeCell ref="B349:E349"/>
    <mergeCell ref="B373:E373"/>
    <mergeCell ref="B401:E401"/>
    <mergeCell ref="B443:E443"/>
    <mergeCell ref="B462:E4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1980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2015-02-05T14:12:00Z</dcterms:created>
  <dc:creator>HP</dc:creator>
  <dc:description/>
  <dc:language>fr-FR</dc:language>
  <cp:lastModifiedBy/>
  <cp:lastPrinted>2022-01-12T18:13:00Z</cp:lastPrinted>
  <dcterms:modified xsi:type="dcterms:W3CDTF">2024-12-23T05:57:56Z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10E0BE55239744D5B1EDCCE75490316E_12</vt:lpwstr>
  </property>
  <property fmtid="{D5CDD505-2E9C-101B-9397-08002B2CF9AE}" pid="3" name="KSOProductBuildVer">
    <vt:lpwstr>1036-12.2.0.17119</vt:lpwstr>
  </property>
</Properties>
</file>