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1 ok" sheetId="1" state="visible" r:id="rId3"/>
    <sheet name="GC2 ok" sheetId="2" state="visible" r:id="rId4"/>
    <sheet name="GC3 ok" sheetId="3" state="visible" r:id="rId5"/>
    <sheet name="Hyd 1 ok" sheetId="4" state="visible" r:id="rId6"/>
    <sheet name="Hyd 2 ok" sheetId="5" state="visible" r:id="rId7"/>
    <sheet name="Hyd 3 ok" sheetId="6" state="visible" r:id="rId8"/>
    <sheet name="Pv2 ok" sheetId="7" state="visible" r:id="rId9"/>
    <sheet name="Pv 3 ok" sheetId="8" state="visible" r:id="rId10"/>
    <sheet name="Ge 2 ok" sheetId="9" state="visible" r:id="rId11"/>
    <sheet name="Gme 1 ok" sheetId="10" state="visible" r:id="rId12"/>
    <sheet name="Sa 1 ok" sheetId="11" state="visible" r:id="rId13"/>
    <sheet name="Env 3 ok" sheetId="12" state="visible" r:id="rId14"/>
    <sheet name="Pa 3 ok" sheetId="13" state="visible" r:id="rId15"/>
    <sheet name="A_IGNORER_1" sheetId="14" state="visible" r:id="rId16"/>
    <sheet name="Sout" sheetId="15" state="visible" r:id="rId17"/>
  </sheets>
  <definedNames>
    <definedName function="false" hidden="false" localSheetId="0" name="Print_Area" vbProcedure="false">'GC1 ok'!$C$8:$G$47</definedName>
    <definedName function="false" hidden="false" localSheetId="1" name="Print_Area" vbProcedure="false">#REF!</definedName>
    <definedName function="false" hidden="false" localSheetId="2" name="Print_Area" vbProcedure="false">'GC3 ok'!$C$5:$G$38</definedName>
    <definedName function="false" hidden="false" localSheetId="3" name="Print_Area" vbProcedure="false">'Hyd 1 ok'!$C$5:$G$21</definedName>
    <definedName function="false" hidden="false" localSheetId="4" name="Print_Area" vbProcedure="false">'Hyd 2 ok'!$C$5:$G$18</definedName>
    <definedName function="false" hidden="false" localSheetId="5" name="Print_Area" vbProcedure="false">'Hyd 3 ok'!$C$6:$G$15</definedName>
    <definedName function="false" hidden="false" localSheetId="6" name="Print_Area" vbProcedure="false">'Pv2 ok'!$C$6:$G$27</definedName>
    <definedName function="false" hidden="false" localSheetId="7" name="Print_Area" vbProcedure="false">'Pv 3 ok'!$C$7:$G$15</definedName>
    <definedName function="false" hidden="false" localSheetId="8" name="Print_Area" vbProcedure="false">'Ge 2 ok'!$A$5:$E$21</definedName>
    <definedName function="false" hidden="false" localSheetId="9" name="Print_Area" vbProcedure="false">'Gme 1 ok'!$C$6:$G$18</definedName>
    <definedName function="false" hidden="false" localSheetId="10" name="Print_Area" vbProcedure="false">'Sa 1 ok'!$C$5:$G$39</definedName>
    <definedName function="false" hidden="false" localSheetId="11" name="Print_Area" vbProcedure="false">'Env 3 ok'!$C$5:$G$20</definedName>
    <definedName function="false" hidden="false" localSheetId="12" name="Print_Area" vbProcedure="false">'Pa 3 ok'!$B$9:$F$21</definedName>
    <definedName function="false" hidden="false" localSheetId="13" name="Print_Area" vbProcedure="false">A_IGNORER_1!$C$3:$G$141</definedName>
    <definedName function="false" hidden="false" localSheetId="14" name="Print_Area" vbProcedure="false">Sout!$C$2:$G$47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<sst xmlns="http://schemas.openxmlformats.org/spreadsheetml/2006/main" count="568" uniqueCount="309">
  <si>
    <r>
      <rPr>
        <b val="true"/>
        <sz val="14"/>
        <rFont val="Arial"/>
        <family val="2"/>
        <charset val="1"/>
      </rPr>
      <t xml:space="preserve">GC1</t>
    </r>
    <r>
      <rPr>
        <sz val="14"/>
        <rFont val="Arial"/>
        <family val="2"/>
        <charset val="1"/>
      </rPr>
      <t xml:space="preserve"> (2003-2004)</t>
    </r>
  </si>
  <si>
    <t xml:space="preserve">  </t>
  </si>
  <si>
    <t xml:space="preserve">N°</t>
  </si>
  <si>
    <t xml:space="preserve">NOM ET PRENOMS</t>
  </si>
  <si>
    <t xml:space="preserve">MONTANT RECOUVRE</t>
  </si>
  <si>
    <t xml:space="preserve">SOLDE A PAYER</t>
  </si>
  <si>
    <t xml:space="preserve">TOTAL A PAYER</t>
  </si>
  <si>
    <t xml:space="preserve">ACHA-AHOWE Rock</t>
  </si>
  <si>
    <t xml:space="preserve">ADEHOSSI Jude</t>
  </si>
  <si>
    <t xml:space="preserve">ADEOTI Habib R.</t>
  </si>
  <si>
    <t xml:space="preserve">ADIDO Rodrigue</t>
  </si>
  <si>
    <t xml:space="preserve">ADJIBOLA Evrard</t>
  </si>
  <si>
    <t xml:space="preserve">AGBOHESSOU Euloge</t>
  </si>
  <si>
    <t xml:space="preserve">AKIONLA Armel</t>
  </si>
  <si>
    <t xml:space="preserve">AKPLOGAN Lydie</t>
  </si>
  <si>
    <t xml:space="preserve">AKPOTIN Hervé</t>
  </si>
  <si>
    <t xml:space="preserve">AKPOVO Brice</t>
  </si>
  <si>
    <t xml:space="preserve">AMADOU O. Grégoire</t>
  </si>
  <si>
    <t xml:space="preserve">ASSOGBA Philippe</t>
  </si>
  <si>
    <t xml:space="preserve">ATOHOUN Comlan Boris</t>
  </si>
  <si>
    <t xml:space="preserve">AVADEME Gilles</t>
  </si>
  <si>
    <t xml:space="preserve">AZONDEKON Florentin</t>
  </si>
  <si>
    <t xml:space="preserve">BADE Marlon C.</t>
  </si>
  <si>
    <t xml:space="preserve">BOURAIMA Mouhamad</t>
  </si>
  <si>
    <t xml:space="preserve">CHABI Bernard</t>
  </si>
  <si>
    <t xml:space="preserve">DJOUMONLO Prudence</t>
  </si>
  <si>
    <t xml:space="preserve">DOGNON Carin</t>
  </si>
  <si>
    <t xml:space="preserve">DOSSOU –YOVO Lambert </t>
  </si>
  <si>
    <t xml:space="preserve">GBAGUIDI Gérard</t>
  </si>
  <si>
    <t xml:space="preserve">GBASSI DOUGLA Lambert</t>
  </si>
  <si>
    <t xml:space="preserve">GNAGNA Damien</t>
  </si>
  <si>
    <t xml:space="preserve">HOUEDANOU L. Abel</t>
  </si>
  <si>
    <t xml:space="preserve">HOUESSOU Mathias</t>
  </si>
  <si>
    <t xml:space="preserve">HOUNGLA Jean Claude</t>
  </si>
  <si>
    <t xml:space="preserve">KOUSSIGNI Eugène</t>
  </si>
  <si>
    <t xml:space="preserve">LALY H. Emile</t>
  </si>
  <si>
    <t xml:space="preserve">MALAULEY Styveen Comlan</t>
  </si>
  <si>
    <t xml:space="preserve">SELEGBE Mathieu</t>
  </si>
  <si>
    <t xml:space="preserve">SESSOU Serge B.</t>
  </si>
  <si>
    <t xml:space="preserve">SOUDE Fidèle D.</t>
  </si>
  <si>
    <t xml:space="preserve">TCHIMON G. Lambert</t>
  </si>
  <si>
    <t xml:space="preserve">VIGNONFODO Marcellin</t>
  </si>
  <si>
    <t xml:space="preserve">ZENONTIN Bertrand</t>
  </si>
  <si>
    <t xml:space="preserve">TOTAL</t>
  </si>
  <si>
    <r>
      <rPr>
        <b val="true"/>
        <sz val="12"/>
        <rFont val="Arial"/>
        <family val="2"/>
      </rPr>
      <t xml:space="preserve">GC2</t>
    </r>
    <r>
      <rPr>
        <sz val="12"/>
        <rFont val="Arial"/>
        <family val="2"/>
      </rPr>
      <t xml:space="preserve"> (2003 – 2004)</t>
    </r>
  </si>
  <si>
    <t xml:space="preserve">ABIKANLOU Eriol T.</t>
  </si>
  <si>
    <t xml:space="preserve">ACCROMBECI Georges</t>
  </si>
  <si>
    <t xml:space="preserve">ADANLAO W. Bienvenu</t>
  </si>
  <si>
    <t xml:space="preserve">ADJOVI Romain Comlan</t>
  </si>
  <si>
    <t xml:space="preserve">AFFEDJOU Sèmiliko A.</t>
  </si>
  <si>
    <t xml:space="preserve">AGBOGBE A. Roger</t>
  </si>
  <si>
    <t xml:space="preserve">AGBOTOUEDO T. B. Sèmayi</t>
  </si>
  <si>
    <t xml:space="preserve">AGOSSADOU C. Rufin</t>
  </si>
  <si>
    <t xml:space="preserve">AHOLOU S. Chimène G.</t>
  </si>
  <si>
    <t xml:space="preserve">AKPAMOLI V. Eric</t>
  </si>
  <si>
    <t xml:space="preserve">ATTA Chabi</t>
  </si>
  <si>
    <t xml:space="preserve">ATTIN S. Raymond</t>
  </si>
  <si>
    <t xml:space="preserve">AVODAGBE F. Pacôme</t>
  </si>
  <si>
    <t xml:space="preserve">AVOHOU Silvère</t>
  </si>
  <si>
    <t xml:space="preserve">BABIO Mama</t>
  </si>
  <si>
    <t xml:space="preserve">BALOGOUN Amanian Hervé</t>
  </si>
  <si>
    <t xml:space="preserve">BANCOLE B. Rico</t>
  </si>
  <si>
    <t xml:space="preserve">CHATIGRE Maxime</t>
  </si>
  <si>
    <t xml:space="preserve">DANSOU A. Delorme</t>
  </si>
  <si>
    <t xml:space="preserve">DAVAKAN T. S. Aubin</t>
  </si>
  <si>
    <t xml:space="preserve">DJIHINTO A. Gaston(Abandon)</t>
  </si>
  <si>
    <t xml:space="preserve">DOSSOU Modeste</t>
  </si>
  <si>
    <t xml:space="preserve">FANSOYE Y. Eric</t>
  </si>
  <si>
    <t xml:space="preserve">GAVI Alexis(Abandon)</t>
  </si>
  <si>
    <t xml:space="preserve">GOUDJO Honoré C.</t>
  </si>
  <si>
    <t xml:space="preserve">HOUENOU Clarisse</t>
  </si>
  <si>
    <t xml:space="preserve">KAKPO D. T. Rock(Redouble)</t>
  </si>
  <si>
    <t xml:space="preserve">KINDOZOUN S. Rodrigue(Redouble)</t>
  </si>
  <si>
    <t xml:space="preserve">KINTOKONOU Cyril A.</t>
  </si>
  <si>
    <t xml:space="preserve">KOUARO Florentin</t>
  </si>
  <si>
    <t xml:space="preserve">KOUTON A. Raoul</t>
  </si>
  <si>
    <t xml:space="preserve">LIGALI K. Moustapha(Abandon)</t>
  </si>
  <si>
    <t xml:space="preserve">LOGBO Y. Maurice</t>
  </si>
  <si>
    <t xml:space="preserve">OROU K. Imorou B.</t>
  </si>
  <si>
    <t xml:space="preserve">PADONOU Christophe</t>
  </si>
  <si>
    <t xml:space="preserve">SAKPE Zinsou </t>
  </si>
  <si>
    <t xml:space="preserve">SAMADI Comlan Ghislain(Abandon)</t>
  </si>
  <si>
    <t xml:space="preserve">SEIDOU Aboubacar</t>
  </si>
  <si>
    <t xml:space="preserve">SINA O. Orou Gbéro</t>
  </si>
  <si>
    <t xml:space="preserve">TOGBE AGLA Pacôme</t>
  </si>
  <si>
    <t xml:space="preserve">TOGBE Moussiliou</t>
  </si>
  <si>
    <t xml:space="preserve">TONGUI Chabi Gani</t>
  </si>
  <si>
    <t xml:space="preserve">TONOUKOUIN C. Francis</t>
  </si>
  <si>
    <t xml:space="preserve">TROUGNIN D. Estelle T. (ajournée)</t>
  </si>
  <si>
    <t xml:space="preserve">-</t>
  </si>
  <si>
    <t xml:space="preserve">VITTO AMOUSSOU Dotou</t>
  </si>
  <si>
    <t xml:space="preserve">YENOUSSI Christian</t>
  </si>
  <si>
    <r>
      <rPr>
        <b val="true"/>
        <sz val="14"/>
        <rFont val="Arial"/>
        <family val="2"/>
        <charset val="1"/>
      </rPr>
      <t xml:space="preserve">GC3</t>
    </r>
    <r>
      <rPr>
        <sz val="14"/>
        <rFont val="Arial"/>
        <family val="2"/>
        <charset val="1"/>
      </rPr>
      <t xml:space="preserve"> (2003-2004)</t>
    </r>
  </si>
  <si>
    <t xml:space="preserve">Nom et Prenoms</t>
  </si>
  <si>
    <t xml:space="preserve">Montant recouvré </t>
  </si>
  <si>
    <t xml:space="preserve">Solde</t>
  </si>
  <si>
    <t xml:space="preserve">Total</t>
  </si>
  <si>
    <t xml:space="preserve">ABLET C. Jonas</t>
  </si>
  <si>
    <t xml:space="preserve">ADOUKO Armel Rock</t>
  </si>
  <si>
    <t xml:space="preserve">AGBOSSAGA Eloi</t>
  </si>
  <si>
    <t xml:space="preserve">AHOGBEHOSSOU T. Ephrem</t>
  </si>
  <si>
    <t xml:space="preserve">AHONON D. Armel</t>
  </si>
  <si>
    <t xml:space="preserve">AÏTCHEME G. Ernest</t>
  </si>
  <si>
    <t xml:space="preserve">AMANONGBE Laetitia</t>
  </si>
  <si>
    <t xml:space="preserve">AVODAGBE P. Magloire</t>
  </si>
  <si>
    <t xml:space="preserve">AWEKPON P. Richard</t>
  </si>
  <si>
    <t xml:space="preserve">BOKODAHO Gilles Claré (Ajourné)</t>
  </si>
  <si>
    <t xml:space="preserve">DAHOUE C. Désiré</t>
  </si>
  <si>
    <t xml:space="preserve">DJIDO Baï Prudence</t>
  </si>
  <si>
    <t xml:space="preserve">GNACADJA Freddy A. C.</t>
  </si>
  <si>
    <t xml:space="preserve">GUEDOU Fortuné</t>
  </si>
  <si>
    <t xml:space="preserve">HEYITAN Germain</t>
  </si>
  <si>
    <t xml:space="preserve">HOUNKPONOU G. Martial</t>
  </si>
  <si>
    <t xml:space="preserve">KABIROU C. Mohamed</t>
  </si>
  <si>
    <t xml:space="preserve">KOUMADOLI D. Aurelien</t>
  </si>
  <si>
    <t xml:space="preserve">LALEYE Paul C. T.</t>
  </si>
  <si>
    <t xml:space="preserve">LEGBA Narcisse B.</t>
  </si>
  <si>
    <t xml:space="preserve">NAHINI Sotima</t>
  </si>
  <si>
    <t xml:space="preserve">NONVIGNON Eric</t>
  </si>
  <si>
    <t xml:space="preserve">QUENUM Désiré (Ajourné)</t>
  </si>
  <si>
    <t xml:space="preserve">SODOKPA T. Hervé</t>
  </si>
  <si>
    <t xml:space="preserve">SODOKPO Kodjo</t>
  </si>
  <si>
    <t xml:space="preserve">SOVOESSI N. P. Joël</t>
  </si>
  <si>
    <t xml:space="preserve">TCHIAKPE K. G. Omer</t>
  </si>
  <si>
    <t xml:space="preserve">TOGBOSSI C. Robert </t>
  </si>
  <si>
    <t xml:space="preserve">TOKOUETE Patrick (Ajourné)</t>
  </si>
  <si>
    <t xml:space="preserve">ZANNOU Flavien</t>
  </si>
  <si>
    <t xml:space="preserve">                         POINT DES DEBITEURS AU TITRE DE L'ANNEE 2003-2004(GC3) </t>
  </si>
  <si>
    <r>
      <rPr>
        <b val="true"/>
        <sz val="12"/>
        <rFont val="Arial"/>
        <family val="2"/>
        <charset val="1"/>
      </rPr>
      <t xml:space="preserve">Hyd1</t>
    </r>
    <r>
      <rPr>
        <sz val="12"/>
        <rFont val="Arial"/>
        <family val="2"/>
        <charset val="1"/>
      </rPr>
      <t xml:space="preserve"> (2003-2004)</t>
    </r>
  </si>
  <si>
    <t xml:space="preserve">Noms &amp; Prénoms</t>
  </si>
  <si>
    <t xml:space="preserve">AZONNAKPO Olivier</t>
  </si>
  <si>
    <t xml:space="preserve">BANKOLE  Alain</t>
  </si>
  <si>
    <t xml:space="preserve">DOKO BOUANRA Amzath</t>
  </si>
  <si>
    <t xml:space="preserve">FEIDJIMI Angelo</t>
  </si>
  <si>
    <t xml:space="preserve">GNAHOUI Luc</t>
  </si>
  <si>
    <t xml:space="preserve">HOUESSIONON Brice</t>
  </si>
  <si>
    <t xml:space="preserve">HOUNGAVOU Pélagie</t>
  </si>
  <si>
    <t xml:space="preserve">KPANOU Victorien</t>
  </si>
  <si>
    <t xml:space="preserve">NASSI Wilfrid</t>
  </si>
  <si>
    <t xml:space="preserve">TABE Imorou</t>
  </si>
  <si>
    <t xml:space="preserve">TCHONGBO Venance</t>
  </si>
  <si>
    <t xml:space="preserve">TOHOUINDJI Irenée</t>
  </si>
  <si>
    <t xml:space="preserve">ZANNOU Yves(Abandon)</t>
  </si>
  <si>
    <r>
      <rPr>
        <b val="true"/>
        <sz val="14"/>
        <rFont val="Arial"/>
        <family val="2"/>
        <charset val="1"/>
      </rPr>
      <t xml:space="preserve">Hyd2</t>
    </r>
    <r>
      <rPr>
        <sz val="14"/>
        <rFont val="Arial"/>
        <family val="2"/>
        <charset val="1"/>
      </rPr>
      <t xml:space="preserve"> (2003-2004)</t>
    </r>
  </si>
  <si>
    <t xml:space="preserve">Nom &amp; Prénoms</t>
  </si>
  <si>
    <t xml:space="preserve">AYEDEGUE O.  Evariste</t>
  </si>
  <si>
    <t xml:space="preserve">BORI –BATA  Y. Abdoulkabir</t>
  </si>
  <si>
    <t xml:space="preserve">GUERRA OROU Dieudonné</t>
  </si>
  <si>
    <t xml:space="preserve">HOUNSINOU V. Christian</t>
  </si>
  <si>
    <t xml:space="preserve">KOUNOUHO D. Jérôme</t>
  </si>
  <si>
    <t xml:space="preserve">SEKOU H. S. Janvier (Ajourné)</t>
  </si>
  <si>
    <t xml:space="preserve">SIDI ALI  Issaou</t>
  </si>
  <si>
    <t xml:space="preserve">SOUROGOU M. Roger</t>
  </si>
  <si>
    <t xml:space="preserve">TAMEGNON A. Rémy(Abandon)</t>
  </si>
  <si>
    <t xml:space="preserve">TCHOKPODO H. Guy (Ajourné)</t>
  </si>
  <si>
    <r>
      <rPr>
        <b val="true"/>
        <sz val="14"/>
        <rFont val="Arial"/>
        <family val="2"/>
        <charset val="1"/>
      </rPr>
      <t xml:space="preserve">Hyd3 </t>
    </r>
    <r>
      <rPr>
        <sz val="14"/>
        <rFont val="Arial"/>
        <family val="2"/>
        <charset val="1"/>
      </rPr>
      <t xml:space="preserve">(2003-2004)</t>
    </r>
  </si>
  <si>
    <t xml:space="preserve">ADJAKOTAN Bernadin</t>
  </si>
  <si>
    <t xml:space="preserve">FECHITAN O. David</t>
  </si>
  <si>
    <t xml:space="preserve">GBEGO Bertrand</t>
  </si>
  <si>
    <t xml:space="preserve">HONGBETE K. Vincent</t>
  </si>
  <si>
    <t xml:space="preserve">MOUSSORO Samson</t>
  </si>
  <si>
    <t xml:space="preserve">NOUKPAKOU A. Joël G.</t>
  </si>
  <si>
    <r>
      <rPr>
        <b val="true"/>
        <sz val="14"/>
        <rFont val="Arial"/>
        <family val="2"/>
        <charset val="1"/>
      </rPr>
      <t xml:space="preserve">PV2</t>
    </r>
    <r>
      <rPr>
        <sz val="14"/>
        <rFont val="Arial"/>
        <family val="2"/>
        <charset val="1"/>
      </rPr>
      <t xml:space="preserve"> (2003-2004)</t>
    </r>
  </si>
  <si>
    <t xml:space="preserve">ADAM Sahadatou</t>
  </si>
  <si>
    <t xml:space="preserve">AHOUANDJINOU S. Gaétan</t>
  </si>
  <si>
    <t xml:space="preserve">AITE Félix</t>
  </si>
  <si>
    <t xml:space="preserve">AMIDOU Nourou</t>
  </si>
  <si>
    <t xml:space="preserve">AYINON Roger</t>
  </si>
  <si>
    <t xml:space="preserve">AZONKPIN Adolphe</t>
  </si>
  <si>
    <t xml:space="preserve">AZONKPIN Saturnin</t>
  </si>
  <si>
    <t xml:space="preserve">BADUIDI Seydou</t>
  </si>
  <si>
    <t xml:space="preserve">CAKPO K. Alain</t>
  </si>
  <si>
    <t xml:space="preserve">FANOU Hospice</t>
  </si>
  <si>
    <t xml:space="preserve">GBEMAVO Z. Florent</t>
  </si>
  <si>
    <t xml:space="preserve">KOUSSOUALI D. Vincent</t>
  </si>
  <si>
    <t xml:space="preserve">NASSARA Rigobert</t>
  </si>
  <si>
    <t xml:space="preserve">NONKOUDJE Prosper</t>
  </si>
  <si>
    <t xml:space="preserve">SODAHLON Télesphore</t>
  </si>
  <si>
    <t xml:space="preserve">TCHENGA Guillaume</t>
  </si>
  <si>
    <t xml:space="preserve">TOHINNOU Joseph</t>
  </si>
  <si>
    <t xml:space="preserve">YEBOU DODO Gérard</t>
  </si>
  <si>
    <r>
      <rPr>
        <b val="true"/>
        <sz val="10"/>
        <rFont val="Arial"/>
        <family val="2"/>
        <charset val="1"/>
      </rPr>
      <t xml:space="preserve">PV3</t>
    </r>
    <r>
      <rPr>
        <sz val="10"/>
        <rFont val="Arial"/>
        <family val="2"/>
        <charset val="1"/>
      </rPr>
      <t xml:space="preserve">  (2003-2004)</t>
    </r>
  </si>
  <si>
    <t xml:space="preserve">BINAZON Fulbert</t>
  </si>
  <si>
    <t xml:space="preserve">COLES C. Sorif</t>
  </si>
  <si>
    <t xml:space="preserve">DESSOU Y. Thomas</t>
  </si>
  <si>
    <t xml:space="preserve">KIKI I. Télesphore</t>
  </si>
  <si>
    <t xml:space="preserve">SODJI Barnabé</t>
  </si>
  <si>
    <r>
      <rPr>
        <b val="true"/>
        <sz val="14"/>
        <rFont val="Arial"/>
        <family val="2"/>
        <charset val="1"/>
      </rPr>
      <t xml:space="preserve">GE2 </t>
    </r>
    <r>
      <rPr>
        <sz val="14"/>
        <rFont val="Arial"/>
        <family val="2"/>
        <charset val="1"/>
      </rPr>
      <t xml:space="preserve">(2003-2004)</t>
    </r>
  </si>
  <si>
    <t xml:space="preserve">AHOUMENOU Rock Peter</t>
  </si>
  <si>
    <t xml:space="preserve">ALAPINI Yves Aurèle</t>
  </si>
  <si>
    <t xml:space="preserve">ASSOU Bernard</t>
  </si>
  <si>
    <t xml:space="preserve">COMBE Martin</t>
  </si>
  <si>
    <t xml:space="preserve">DOVOEDO Hammel M.</t>
  </si>
  <si>
    <t xml:space="preserve">GBEDAN Théodule</t>
  </si>
  <si>
    <t xml:space="preserve">GNONHOUEVI H. Armel</t>
  </si>
  <si>
    <t xml:space="preserve">HODONOU Isabelle </t>
  </si>
  <si>
    <t xml:space="preserve">OBOLI Christian Justin</t>
  </si>
  <si>
    <t xml:space="preserve">OUEHA Abel Casmir </t>
  </si>
  <si>
    <t xml:space="preserve">SONON Sèna Ernest</t>
  </si>
  <si>
    <t xml:space="preserve">SOVI GUIDI Wilfried</t>
  </si>
  <si>
    <t xml:space="preserve">TIEDAN Jules</t>
  </si>
  <si>
    <t xml:space="preserve">GME1 (2003-2004)</t>
  </si>
  <si>
    <t xml:space="preserve">ADJOVI Alain(Abandon)</t>
  </si>
  <si>
    <t xml:space="preserve">AFFEDJOU Ghislain</t>
  </si>
  <si>
    <t xml:space="preserve">DEDEWANOU Christian</t>
  </si>
  <si>
    <t xml:space="preserve">EZIN Jonas</t>
  </si>
  <si>
    <t xml:space="preserve">FOLY Emmanuel</t>
  </si>
  <si>
    <t xml:space="preserve">HOUEHA N. Saturnin</t>
  </si>
  <si>
    <t xml:space="preserve">IBIKOUNLE Dénis</t>
  </si>
  <si>
    <t xml:space="preserve">NASCIMENTO Honoré</t>
  </si>
  <si>
    <t xml:space="preserve">TCHETANGNI Camille</t>
  </si>
  <si>
    <r>
      <rPr>
        <b val="true"/>
        <sz val="14"/>
        <rFont val="Arial"/>
        <family val="2"/>
        <charset val="1"/>
      </rPr>
      <t xml:space="preserve">SA1</t>
    </r>
    <r>
      <rPr>
        <sz val="14"/>
        <rFont val="Arial"/>
        <family val="2"/>
        <charset val="1"/>
      </rPr>
      <t xml:space="preserve"> (2003-2004)</t>
    </r>
  </si>
  <si>
    <t xml:space="preserve">AGBON Pierre</t>
  </si>
  <si>
    <t xml:space="preserve">AHOMADIKPOHOU D. Louis</t>
  </si>
  <si>
    <t xml:space="preserve">AHOU Bruno</t>
  </si>
  <si>
    <t xml:space="preserve">AHOUANDJINOU Coovi Félicien</t>
  </si>
  <si>
    <t xml:space="preserve">AMATA HOUESSIN T. Félix</t>
  </si>
  <si>
    <t xml:space="preserve">AMOUSSOU A. Richard</t>
  </si>
  <si>
    <t xml:space="preserve">AZONNANON Appolinaire</t>
  </si>
  <si>
    <t xml:space="preserve">BIGO Samuel</t>
  </si>
  <si>
    <t xml:space="preserve">CAPO –CHICHI Ulrich </t>
  </si>
  <si>
    <t xml:space="preserve">DADJO A. Achille</t>
  </si>
  <si>
    <t xml:space="preserve">DAYATO QUENUM Christ</t>
  </si>
  <si>
    <t xml:space="preserve">DJIDONOU Jacqueline</t>
  </si>
  <si>
    <t xml:space="preserve">DJOSSOU Paul</t>
  </si>
  <si>
    <t xml:space="preserve">ENOUHERAN M. Blaise(SECURI)</t>
  </si>
  <si>
    <t xml:space="preserve">GBENAKPON A. G. Constant</t>
  </si>
  <si>
    <t xml:space="preserve">GBOYOU Honfin Bernard</t>
  </si>
  <si>
    <t xml:space="preserve">GOUNOU N’GOBI Bakassidi</t>
  </si>
  <si>
    <t xml:space="preserve">HOUECANDE Cyrille</t>
  </si>
  <si>
    <t xml:space="preserve">IDRISSOU Soulé</t>
  </si>
  <si>
    <t xml:space="preserve">KONNOU H. Hugues</t>
  </si>
  <si>
    <t xml:space="preserve">KOUVEGLO Ella</t>
  </si>
  <si>
    <t xml:space="preserve">LADELE A. Adénignin</t>
  </si>
  <si>
    <t xml:space="preserve">LAWIN D. Daniel</t>
  </si>
  <si>
    <t xml:space="preserve">LEGBAGAH H. Renaud</t>
  </si>
  <si>
    <t xml:space="preserve">NAHOU Hervé</t>
  </si>
  <si>
    <t xml:space="preserve">OLOUKOU Antoine</t>
  </si>
  <si>
    <t xml:space="preserve">OROU Sabi</t>
  </si>
  <si>
    <t xml:space="preserve">OSSENI Bakari</t>
  </si>
  <si>
    <t xml:space="preserve">SALOMON BIAOU Nicodème</t>
  </si>
  <si>
    <t xml:space="preserve">WANKPO Célestin</t>
  </si>
  <si>
    <t xml:space="preserve">ZANKRAN A. Yvon</t>
  </si>
  <si>
    <r>
      <rPr>
        <b val="true"/>
        <sz val="14"/>
        <rFont val="Arial"/>
        <family val="2"/>
        <charset val="1"/>
      </rPr>
      <t xml:space="preserve">ENV3</t>
    </r>
    <r>
      <rPr>
        <sz val="14"/>
        <rFont val="Arial"/>
        <family val="2"/>
        <charset val="1"/>
      </rPr>
      <t xml:space="preserve"> (2003-2004)</t>
    </r>
  </si>
  <si>
    <t xml:space="preserve">AGBAHOSSI Jonas</t>
  </si>
  <si>
    <t xml:space="preserve">AGBIKOSSI A. Emmanuel</t>
  </si>
  <si>
    <t xml:space="preserve">AVLESSI Bertin</t>
  </si>
  <si>
    <t xml:space="preserve">BOCCO R. A. Calixte</t>
  </si>
  <si>
    <t xml:space="preserve">DOGANOU T. Théophile</t>
  </si>
  <si>
    <t xml:space="preserve">HOUNMENOU L. Edith</t>
  </si>
  <si>
    <t xml:space="preserve">JACQUET S. Moussilimatou</t>
  </si>
  <si>
    <t xml:space="preserve">KOUKPODE Bruno</t>
  </si>
  <si>
    <t xml:space="preserve">TOKPON Christophe</t>
  </si>
  <si>
    <t xml:space="preserve">TOLEBA Seidou Mamam</t>
  </si>
  <si>
    <t xml:space="preserve">ZINZINDOHOUE T. Rock</t>
  </si>
  <si>
    <t xml:space="preserve">DJOUNGBO Clément</t>
  </si>
  <si>
    <r>
      <rPr>
        <b val="true"/>
        <sz val="10"/>
        <rFont val="Arial"/>
        <family val="2"/>
        <charset val="1"/>
      </rPr>
      <t xml:space="preserve">PA3</t>
    </r>
    <r>
      <rPr>
        <sz val="10"/>
        <rFont val="Arial"/>
        <family val="2"/>
        <charset val="1"/>
      </rPr>
      <t xml:space="preserve"> (2003-2004)</t>
    </r>
  </si>
  <si>
    <t xml:space="preserve">ADINGNI Justin</t>
  </si>
  <si>
    <t xml:space="preserve">AGLOSSI Eugène</t>
  </si>
  <si>
    <t xml:space="preserve">ANAGONOUVI Gabriel</t>
  </si>
  <si>
    <t xml:space="preserve">DAGBETO Irenée</t>
  </si>
  <si>
    <t xml:space="preserve">GAMAVO Victor</t>
  </si>
  <si>
    <t xml:space="preserve">ISSOUMAN Yacoubou</t>
  </si>
  <si>
    <t xml:space="preserve">d’OLIVEIRA  E. Tiburce</t>
  </si>
  <si>
    <t xml:space="preserve">SOGBOSSI Richard</t>
  </si>
  <si>
    <t xml:space="preserve">da SYLVA Serge</t>
  </si>
  <si>
    <t xml:space="preserve">LISTE DES APPRENANTS N'AYANT PAS SOLDE LEUR COMPTE EN 2003 - 2004</t>
  </si>
  <si>
    <r>
      <rPr>
        <b val="true"/>
        <sz val="14"/>
        <rFont val="Arial"/>
        <family val="2"/>
        <charset val="1"/>
      </rPr>
      <t xml:space="preserve">GC1</t>
    </r>
    <r>
      <rPr>
        <sz val="14"/>
        <rFont val="Arial"/>
        <family val="2"/>
        <charset val="1"/>
      </rPr>
      <t xml:space="preserve"> </t>
    </r>
  </si>
  <si>
    <t xml:space="preserve">SOLDE</t>
  </si>
  <si>
    <t xml:space="preserve">1</t>
  </si>
  <si>
    <t xml:space="preserve">2</t>
  </si>
  <si>
    <t xml:space="preserve">3</t>
  </si>
  <si>
    <t xml:space="preserve">4</t>
  </si>
  <si>
    <r>
      <rPr>
        <b val="true"/>
        <sz val="12"/>
        <rFont val="Arial"/>
        <family val="2"/>
        <charset val="1"/>
      </rPr>
      <t xml:space="preserve">CG2</t>
    </r>
    <r>
      <rPr>
        <sz val="12"/>
        <rFont val="Arial"/>
        <family val="2"/>
        <charset val="1"/>
      </rPr>
      <t xml:space="preserve"> </t>
    </r>
  </si>
  <si>
    <t xml:space="preserve">DJIHINTO A. Gaston</t>
  </si>
  <si>
    <t xml:space="preserve">GAVI Alexis</t>
  </si>
  <si>
    <t xml:space="preserve">5</t>
  </si>
  <si>
    <t xml:space="preserve">6</t>
  </si>
  <si>
    <t xml:space="preserve">KINDOZOUN S. Rodrigue</t>
  </si>
  <si>
    <t xml:space="preserve">7</t>
  </si>
  <si>
    <t xml:space="preserve">KAKPO D. T. Rock</t>
  </si>
  <si>
    <t xml:space="preserve">8</t>
  </si>
  <si>
    <t xml:space="preserve">LIGALI K. Moustapha</t>
  </si>
  <si>
    <t xml:space="preserve">9</t>
  </si>
  <si>
    <t xml:space="preserve">SAMADI Comlan Ghislain</t>
  </si>
  <si>
    <r>
      <rPr>
        <b val="true"/>
        <sz val="14"/>
        <rFont val="Arial"/>
        <family val="2"/>
        <charset val="1"/>
      </rPr>
      <t xml:space="preserve">GC3</t>
    </r>
    <r>
      <rPr>
        <sz val="14"/>
        <rFont val="Arial"/>
        <family val="2"/>
        <charset val="1"/>
      </rPr>
      <t xml:space="preserve"> </t>
    </r>
  </si>
  <si>
    <t xml:space="preserve">Noms &amp; Prénoms                             Montant recouvré</t>
  </si>
  <si>
    <t xml:space="preserve">AVODAGBE Patrick Magloire</t>
  </si>
  <si>
    <r>
      <rPr>
        <b val="true"/>
        <sz val="12"/>
        <rFont val="Arial"/>
        <family val="2"/>
        <charset val="1"/>
      </rPr>
      <t xml:space="preserve">Hyd1</t>
    </r>
    <r>
      <rPr>
        <sz val="12"/>
        <rFont val="Arial"/>
        <family val="2"/>
        <charset val="1"/>
      </rPr>
      <t xml:space="preserve"> </t>
    </r>
  </si>
  <si>
    <t xml:space="preserve">ZANNOU Yves</t>
  </si>
  <si>
    <r>
      <rPr>
        <b val="true"/>
        <sz val="14"/>
        <rFont val="Arial"/>
        <family val="2"/>
        <charset val="1"/>
      </rPr>
      <t xml:space="preserve">Hyd2</t>
    </r>
    <r>
      <rPr>
        <sz val="14"/>
        <rFont val="Arial"/>
        <family val="2"/>
        <charset val="1"/>
      </rPr>
      <t xml:space="preserve"> </t>
    </r>
  </si>
  <si>
    <t xml:space="preserve">TAMEGNON A. Rémy</t>
  </si>
  <si>
    <t xml:space="preserve">Hyd3</t>
  </si>
  <si>
    <r>
      <rPr>
        <b val="true"/>
        <sz val="14"/>
        <rFont val="Arial"/>
        <family val="2"/>
        <charset val="1"/>
      </rPr>
      <t xml:space="preserve">PV2</t>
    </r>
    <r>
      <rPr>
        <sz val="14"/>
        <rFont val="Arial"/>
        <family val="2"/>
        <charset val="1"/>
      </rPr>
      <t xml:space="preserve"> </t>
    </r>
  </si>
  <si>
    <r>
      <rPr>
        <b val="true"/>
        <sz val="14"/>
        <rFont val="Arial"/>
        <family val="2"/>
        <charset val="1"/>
      </rPr>
      <t xml:space="preserve">PV3</t>
    </r>
    <r>
      <rPr>
        <sz val="14"/>
        <rFont val="Arial"/>
        <family val="2"/>
        <charset val="1"/>
      </rPr>
      <t xml:space="preserve"> </t>
    </r>
  </si>
  <si>
    <t xml:space="preserve">GE2</t>
  </si>
  <si>
    <t xml:space="preserve">GME1</t>
  </si>
  <si>
    <r>
      <rPr>
        <b val="true"/>
        <sz val="14"/>
        <rFont val="Arial"/>
        <family val="2"/>
        <charset val="1"/>
      </rPr>
      <t xml:space="preserve">SA1</t>
    </r>
    <r>
      <rPr>
        <sz val="14"/>
        <rFont val="Arial"/>
        <family val="2"/>
        <charset val="1"/>
      </rPr>
      <t xml:space="preserve"> </t>
    </r>
  </si>
  <si>
    <t xml:space="preserve">ENOUHERAN M. Blaise</t>
  </si>
  <si>
    <t xml:space="preserve">cecuri</t>
  </si>
  <si>
    <r>
      <rPr>
        <b val="true"/>
        <sz val="14"/>
        <rFont val="Arial"/>
        <family val="2"/>
        <charset val="1"/>
      </rPr>
      <t xml:space="preserve">ENV3</t>
    </r>
    <r>
      <rPr>
        <sz val="14"/>
        <rFont val="Arial"/>
        <family val="2"/>
        <charset val="1"/>
      </rPr>
      <t xml:space="preserve"> </t>
    </r>
  </si>
  <si>
    <r>
      <rPr>
        <b val="true"/>
        <sz val="14"/>
        <rFont val="Arial"/>
        <family val="2"/>
        <charset val="1"/>
      </rPr>
      <t xml:space="preserve">PA3</t>
    </r>
    <r>
      <rPr>
        <sz val="10"/>
        <rFont val="Arial"/>
        <family val="2"/>
        <charset val="1"/>
      </rPr>
      <t xml:space="preserve"> </t>
    </r>
  </si>
  <si>
    <t xml:space="preserve">98 400(cecuri)</t>
  </si>
  <si>
    <t xml:space="preserve">TOTAL GENERAL</t>
  </si>
  <si>
    <t xml:space="preserve">SITUATION DES APPRENANTS AYANT SOUTENU</t>
  </si>
  <si>
    <r>
      <rPr>
        <b val="true"/>
        <sz val="14"/>
        <rFont val="Arial"/>
        <family val="2"/>
        <charset val="1"/>
      </rPr>
      <t xml:space="preserve">PV3</t>
    </r>
    <r>
      <rPr>
        <sz val="10"/>
        <rFont val="Arial"/>
        <family val="2"/>
        <charset val="1"/>
      </rPr>
      <t xml:space="preserve"> </t>
    </r>
    <r>
      <rPr>
        <sz val="14"/>
        <rFont val="Arial"/>
        <family val="2"/>
        <charset val="1"/>
      </rPr>
      <t xml:space="preserve"> (2003-2004)</t>
    </r>
  </si>
  <si>
    <t xml:space="preserve">Restant du</t>
  </si>
  <si>
    <r>
      <rPr>
        <b val="true"/>
        <sz val="14"/>
        <rFont val="Arial"/>
        <family val="2"/>
        <charset val="1"/>
      </rPr>
      <t xml:space="preserve">PA3</t>
    </r>
    <r>
      <rPr>
        <sz val="14"/>
        <rFont val="Arial"/>
        <family val="2"/>
        <charset val="1"/>
      </rPr>
      <t xml:space="preserve"> (2003-2004)</t>
    </r>
  </si>
  <si>
    <t xml:space="preserve">98 400 (cecuri)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</si>
</sst>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</font>
    <font>
      <b val="true"/>
      <sz val="12"/>
      <name val="Arial"/>
      <family val="2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i val="true"/>
      <sz val="14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5" fontId="0" fillId="0" borderId="1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3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5" fontId="9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5" fontId="9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9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7:H104857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9" activeCellId="0" sqref="B9"/>
    </sheetView>
  </sheetViews>
  <sheetFormatPr defaultColWidth="11.41796875" defaultRowHeight="12.75" zeroHeight="false" outlineLevelRow="0" outlineLevelCol="0"/>
  <cols>
    <col collapsed="false" customWidth="true" hidden="false" outlineLevel="0" max="4" min="4" style="1" width="27.85"/>
    <col collapsed="false" customWidth="true" hidden="false" outlineLevel="0" max="5" min="5" style="2" width="21.43"/>
    <col collapsed="false" customWidth="true" hidden="false" outlineLevel="0" max="6" min="6" style="1" width="15.99"/>
    <col collapsed="false" customWidth="true" hidden="false" outlineLevel="0" max="7" min="7" style="1" width="18.41"/>
  </cols>
  <sheetData>
    <row r="7" customFormat="false" ht="12.75" hidden="false" customHeight="false" outlineLevel="0" collapsed="false">
      <c r="C7" s="3"/>
      <c r="D7" s="3"/>
      <c r="E7" s="3"/>
      <c r="F7" s="3"/>
      <c r="G7" s="3"/>
    </row>
    <row r="8" customFormat="false" ht="17.15" hidden="false" customHeight="false" outlineLevel="0" collapsed="false">
      <c r="C8" s="4" t="s">
        <v>0</v>
      </c>
      <c r="D8" s="4"/>
      <c r="E8" s="4"/>
      <c r="F8" s="4"/>
      <c r="G8" s="4"/>
    </row>
    <row r="9" customFormat="false" ht="12.75" hidden="false" customHeight="false" outlineLevel="0" collapsed="false">
      <c r="C9" s="5" t="s">
        <v>1</v>
      </c>
      <c r="D9" s="5"/>
      <c r="E9" s="5"/>
      <c r="F9" s="5"/>
      <c r="G9" s="5"/>
    </row>
    <row r="10" customFormat="false" ht="18.75" hidden="false" customHeight="true" outlineLevel="0" collapsed="false">
      <c r="C10" s="6" t="s">
        <v>2</v>
      </c>
      <c r="D10" s="7" t="s">
        <v>3</v>
      </c>
      <c r="E10" s="8" t="s">
        <v>4</v>
      </c>
      <c r="F10" s="7" t="s">
        <v>5</v>
      </c>
      <c r="G10" s="9" t="s">
        <v>6</v>
      </c>
    </row>
    <row r="11" customFormat="false" ht="18" hidden="false" customHeight="true" outlineLevel="0" collapsed="false">
      <c r="C11" s="10" t="n">
        <v>1</v>
      </c>
      <c r="D11" s="11" t="s">
        <v>7</v>
      </c>
      <c r="E11" s="12" t="n">
        <f aca="false">290200+25000</f>
        <v>315200</v>
      </c>
      <c r="F11" s="12" t="n">
        <f aca="false">G11-E11</f>
        <v>0</v>
      </c>
      <c r="G11" s="13" t="n">
        <v>315200</v>
      </c>
    </row>
    <row r="12" customFormat="false" ht="18" hidden="false" customHeight="true" outlineLevel="0" collapsed="false">
      <c r="C12" s="10" t="n">
        <v>2</v>
      </c>
      <c r="D12" s="11" t="s">
        <v>8</v>
      </c>
      <c r="E12" s="12" t="n">
        <f aca="false">280200+35000</f>
        <v>315200</v>
      </c>
      <c r="F12" s="12" t="n">
        <f aca="false">G12-E12</f>
        <v>0</v>
      </c>
      <c r="G12" s="13" t="n">
        <v>315200</v>
      </c>
    </row>
    <row r="13" customFormat="false" ht="18" hidden="false" customHeight="true" outlineLevel="0" collapsed="false">
      <c r="C13" s="10" t="n">
        <v>3</v>
      </c>
      <c r="D13" s="11" t="s">
        <v>9</v>
      </c>
      <c r="E13" s="12" t="n">
        <f aca="false">250200+50000+15000</f>
        <v>315200</v>
      </c>
      <c r="F13" s="12" t="n">
        <f aca="false">G13-E13</f>
        <v>0</v>
      </c>
      <c r="G13" s="13" t="n">
        <v>315200</v>
      </c>
    </row>
    <row r="14" customFormat="false" ht="18" hidden="false" customHeight="true" outlineLevel="0" collapsed="false">
      <c r="C14" s="10" t="n">
        <v>4</v>
      </c>
      <c r="D14" s="11" t="s">
        <v>10</v>
      </c>
      <c r="E14" s="12" t="n">
        <v>315200</v>
      </c>
      <c r="F14" s="12" t="n">
        <f aca="false">G14-E14</f>
        <v>0</v>
      </c>
      <c r="G14" s="13" t="n">
        <v>315200</v>
      </c>
    </row>
    <row r="15" customFormat="false" ht="18" hidden="false" customHeight="true" outlineLevel="0" collapsed="false">
      <c r="C15" s="10" t="n">
        <v>5</v>
      </c>
      <c r="D15" s="11" t="s">
        <v>11</v>
      </c>
      <c r="E15" s="12" t="n">
        <v>150000</v>
      </c>
      <c r="F15" s="12" t="n">
        <f aca="false">G15-E15</f>
        <v>165200</v>
      </c>
      <c r="G15" s="13" t="n">
        <v>315200</v>
      </c>
    </row>
    <row r="16" customFormat="false" ht="18" hidden="false" customHeight="true" outlineLevel="0" collapsed="false">
      <c r="C16" s="10" t="n">
        <v>6</v>
      </c>
      <c r="D16" s="11" t="s">
        <v>12</v>
      </c>
      <c r="E16" s="12" t="n">
        <v>315200</v>
      </c>
      <c r="F16" s="12" t="n">
        <f aca="false">G16-E16</f>
        <v>0</v>
      </c>
      <c r="G16" s="13" t="n">
        <v>315200</v>
      </c>
    </row>
    <row r="17" customFormat="false" ht="18" hidden="false" customHeight="true" outlineLevel="0" collapsed="false">
      <c r="C17" s="10" t="n">
        <v>7</v>
      </c>
      <c r="D17" s="11" t="s">
        <v>13</v>
      </c>
      <c r="E17" s="12" t="n">
        <v>315200</v>
      </c>
      <c r="F17" s="12" t="n">
        <f aca="false">G17-E17</f>
        <v>0</v>
      </c>
      <c r="G17" s="13" t="n">
        <v>315200</v>
      </c>
    </row>
    <row r="18" customFormat="false" ht="18" hidden="false" customHeight="true" outlineLevel="0" collapsed="false">
      <c r="C18" s="10" t="n">
        <v>8</v>
      </c>
      <c r="D18" s="11" t="s">
        <v>14</v>
      </c>
      <c r="E18" s="12" t="n">
        <v>315200</v>
      </c>
      <c r="F18" s="12" t="n">
        <f aca="false">G18-E18</f>
        <v>0</v>
      </c>
      <c r="G18" s="13" t="n">
        <v>315200</v>
      </c>
    </row>
    <row r="19" customFormat="false" ht="18" hidden="false" customHeight="true" outlineLevel="0" collapsed="false">
      <c r="C19" s="10" t="n">
        <v>9</v>
      </c>
      <c r="D19" s="11" t="s">
        <v>15</v>
      </c>
      <c r="E19" s="12" t="n">
        <v>315200</v>
      </c>
      <c r="F19" s="12" t="n">
        <f aca="false">G19-E19</f>
        <v>0</v>
      </c>
      <c r="G19" s="13" t="n">
        <v>315200</v>
      </c>
    </row>
    <row r="20" customFormat="false" ht="18" hidden="false" customHeight="true" outlineLevel="0" collapsed="false">
      <c r="C20" s="10" t="n">
        <v>10</v>
      </c>
      <c r="D20" s="11" t="s">
        <v>16</v>
      </c>
      <c r="E20" s="12" t="n">
        <f aca="false">250200+25000+40000</f>
        <v>315200</v>
      </c>
      <c r="F20" s="12" t="n">
        <f aca="false">G20-E20</f>
        <v>0</v>
      </c>
      <c r="G20" s="13" t="n">
        <v>315200</v>
      </c>
    </row>
    <row r="21" customFormat="false" ht="18" hidden="false" customHeight="true" outlineLevel="0" collapsed="false">
      <c r="C21" s="10" t="n">
        <v>11</v>
      </c>
      <c r="D21" s="11" t="s">
        <v>17</v>
      </c>
      <c r="E21" s="12" t="n">
        <f aca="false">260200+5000+50000</f>
        <v>315200</v>
      </c>
      <c r="F21" s="12" t="n">
        <f aca="false">G21-E21</f>
        <v>0</v>
      </c>
      <c r="G21" s="13" t="n">
        <v>315200</v>
      </c>
    </row>
    <row r="22" customFormat="false" ht="18" hidden="false" customHeight="true" outlineLevel="0" collapsed="false">
      <c r="C22" s="10" t="n">
        <v>12</v>
      </c>
      <c r="D22" s="11" t="s">
        <v>18</v>
      </c>
      <c r="E22" s="12" t="n">
        <f aca="false">305200+10000</f>
        <v>315200</v>
      </c>
      <c r="F22" s="12" t="n">
        <f aca="false">G22-E22</f>
        <v>0</v>
      </c>
      <c r="G22" s="13" t="n">
        <v>315200</v>
      </c>
    </row>
    <row r="23" customFormat="false" ht="18" hidden="false" customHeight="true" outlineLevel="0" collapsed="false">
      <c r="C23" s="10" t="n">
        <v>13</v>
      </c>
      <c r="D23" s="11" t="s">
        <v>19</v>
      </c>
      <c r="E23" s="12" t="n">
        <v>315200</v>
      </c>
      <c r="F23" s="12" t="n">
        <f aca="false">G23-E23</f>
        <v>0</v>
      </c>
      <c r="G23" s="13" t="n">
        <v>315200</v>
      </c>
    </row>
    <row r="24" customFormat="false" ht="18" hidden="false" customHeight="true" outlineLevel="0" collapsed="false">
      <c r="C24" s="10" t="n">
        <v>14</v>
      </c>
      <c r="D24" s="11" t="s">
        <v>20</v>
      </c>
      <c r="E24" s="12" t="n">
        <f aca="false">300000+15200</f>
        <v>315200</v>
      </c>
      <c r="F24" s="12" t="n">
        <f aca="false">G24-E24</f>
        <v>0</v>
      </c>
      <c r="G24" s="13" t="n">
        <v>315200</v>
      </c>
    </row>
    <row r="25" customFormat="false" ht="18" hidden="false" customHeight="true" outlineLevel="0" collapsed="false">
      <c r="C25" s="10" t="n">
        <v>15</v>
      </c>
      <c r="D25" s="11" t="s">
        <v>21</v>
      </c>
      <c r="E25" s="12" t="n">
        <v>315200</v>
      </c>
      <c r="F25" s="12" t="n">
        <f aca="false">G25-E25</f>
        <v>0</v>
      </c>
      <c r="G25" s="13" t="n">
        <v>315200</v>
      </c>
    </row>
    <row r="26" customFormat="false" ht="18" hidden="false" customHeight="true" outlineLevel="0" collapsed="false">
      <c r="C26" s="10" t="n">
        <v>16</v>
      </c>
      <c r="D26" s="11" t="s">
        <v>22</v>
      </c>
      <c r="E26" s="12" t="n">
        <f aca="false">190200+125000</f>
        <v>315200</v>
      </c>
      <c r="F26" s="12" t="n">
        <f aca="false">G26-E26</f>
        <v>0</v>
      </c>
      <c r="G26" s="13" t="n">
        <v>315200</v>
      </c>
    </row>
    <row r="27" customFormat="false" ht="18" hidden="false" customHeight="true" outlineLevel="0" collapsed="false">
      <c r="C27" s="10" t="n">
        <v>17</v>
      </c>
      <c r="D27" s="11" t="s">
        <v>23</v>
      </c>
      <c r="E27" s="12" t="n">
        <v>315200</v>
      </c>
      <c r="F27" s="12" t="n">
        <f aca="false">G27-E27</f>
        <v>0</v>
      </c>
      <c r="G27" s="13" t="n">
        <v>315200</v>
      </c>
    </row>
    <row r="28" customFormat="false" ht="18" hidden="false" customHeight="true" outlineLevel="0" collapsed="false">
      <c r="C28" s="10" t="n">
        <v>18</v>
      </c>
      <c r="D28" s="11" t="s">
        <v>24</v>
      </c>
      <c r="E28" s="12" t="n">
        <v>315200</v>
      </c>
      <c r="F28" s="12" t="n">
        <f aca="false">G28-E28</f>
        <v>0</v>
      </c>
      <c r="G28" s="13" t="n">
        <v>315200</v>
      </c>
    </row>
    <row r="29" customFormat="false" ht="18" hidden="false" customHeight="true" outlineLevel="0" collapsed="false">
      <c r="C29" s="10" t="n">
        <v>19</v>
      </c>
      <c r="D29" s="11" t="s">
        <v>25</v>
      </c>
      <c r="E29" s="12" t="n">
        <v>315200</v>
      </c>
      <c r="F29" s="12" t="n">
        <f aca="false">G29-E29</f>
        <v>0</v>
      </c>
      <c r="G29" s="13" t="n">
        <v>315200</v>
      </c>
    </row>
    <row r="30" customFormat="false" ht="18" hidden="false" customHeight="true" outlineLevel="0" collapsed="false">
      <c r="C30" s="10" t="n">
        <v>20</v>
      </c>
      <c r="D30" s="11" t="s">
        <v>26</v>
      </c>
      <c r="E30" s="12" t="n">
        <v>315200</v>
      </c>
      <c r="F30" s="12" t="n">
        <f aca="false">G30-E30</f>
        <v>0</v>
      </c>
      <c r="G30" s="13" t="n">
        <v>315200</v>
      </c>
    </row>
    <row r="31" customFormat="false" ht="18" hidden="false" customHeight="true" outlineLevel="0" collapsed="false">
      <c r="C31" s="10" t="n">
        <v>21</v>
      </c>
      <c r="D31" s="11" t="s">
        <v>27</v>
      </c>
      <c r="E31" s="12" t="n">
        <f aca="false">215000+10000+90200</f>
        <v>315200</v>
      </c>
      <c r="F31" s="12" t="n">
        <f aca="false">G31-E31</f>
        <v>0</v>
      </c>
      <c r="G31" s="13" t="n">
        <v>315200</v>
      </c>
      <c r="H31" s="14"/>
    </row>
    <row r="32" customFormat="false" ht="18" hidden="false" customHeight="true" outlineLevel="0" collapsed="false">
      <c r="C32" s="10" t="n">
        <v>22</v>
      </c>
      <c r="D32" s="11" t="s">
        <v>28</v>
      </c>
      <c r="E32" s="12" t="n">
        <f aca="false">290200+25000</f>
        <v>315200</v>
      </c>
      <c r="F32" s="12" t="n">
        <f aca="false">G32-E32</f>
        <v>0</v>
      </c>
      <c r="G32" s="13" t="n">
        <v>315200</v>
      </c>
    </row>
    <row r="33" customFormat="false" ht="18" hidden="false" customHeight="true" outlineLevel="0" collapsed="false">
      <c r="C33" s="10" t="n">
        <v>23</v>
      </c>
      <c r="D33" s="11" t="s">
        <v>29</v>
      </c>
      <c r="E33" s="12" t="n">
        <v>315200</v>
      </c>
      <c r="F33" s="12" t="n">
        <f aca="false">G33-E33</f>
        <v>0</v>
      </c>
      <c r="G33" s="13" t="n">
        <v>315200</v>
      </c>
    </row>
    <row r="34" customFormat="false" ht="18" hidden="false" customHeight="true" outlineLevel="0" collapsed="false">
      <c r="C34" s="10" t="n">
        <v>24</v>
      </c>
      <c r="D34" s="11" t="s">
        <v>30</v>
      </c>
      <c r="E34" s="12" t="n">
        <v>315200</v>
      </c>
      <c r="F34" s="12" t="n">
        <f aca="false">G34-E34</f>
        <v>0</v>
      </c>
      <c r="G34" s="13" t="n">
        <v>315200</v>
      </c>
    </row>
    <row r="35" customFormat="false" ht="18" hidden="false" customHeight="true" outlineLevel="0" collapsed="false">
      <c r="C35" s="10" t="n">
        <v>25</v>
      </c>
      <c r="D35" s="11" t="s">
        <v>31</v>
      </c>
      <c r="E35" s="12" t="n">
        <v>315200</v>
      </c>
      <c r="F35" s="12" t="n">
        <f aca="false">G35-E35</f>
        <v>0</v>
      </c>
      <c r="G35" s="13" t="n">
        <v>315200</v>
      </c>
    </row>
    <row r="36" customFormat="false" ht="18" hidden="false" customHeight="true" outlineLevel="0" collapsed="false">
      <c r="C36" s="10" t="n">
        <v>26</v>
      </c>
      <c r="D36" s="11" t="s">
        <v>32</v>
      </c>
      <c r="E36" s="12" t="n">
        <f aca="false">305200+10000</f>
        <v>315200</v>
      </c>
      <c r="F36" s="12" t="n">
        <f aca="false">G36-E36</f>
        <v>0</v>
      </c>
      <c r="G36" s="13" t="n">
        <v>315200</v>
      </c>
    </row>
    <row r="37" customFormat="false" ht="18" hidden="false" customHeight="true" outlineLevel="0" collapsed="false">
      <c r="C37" s="10" t="n">
        <v>27</v>
      </c>
      <c r="D37" s="11" t="s">
        <v>33</v>
      </c>
      <c r="E37" s="12" t="n">
        <v>315200</v>
      </c>
      <c r="F37" s="12" t="n">
        <f aca="false">G37-E37</f>
        <v>0</v>
      </c>
      <c r="G37" s="13" t="n">
        <v>315200</v>
      </c>
    </row>
    <row r="38" customFormat="false" ht="18" hidden="false" customHeight="true" outlineLevel="0" collapsed="false">
      <c r="C38" s="10" t="n">
        <v>28</v>
      </c>
      <c r="D38" s="11" t="s">
        <v>34</v>
      </c>
      <c r="E38" s="12" t="n">
        <v>315200</v>
      </c>
      <c r="F38" s="12" t="n">
        <f aca="false">G38-E38</f>
        <v>0</v>
      </c>
      <c r="G38" s="13" t="n">
        <v>315200</v>
      </c>
    </row>
    <row r="39" customFormat="false" ht="18" hidden="false" customHeight="true" outlineLevel="0" collapsed="false">
      <c r="C39" s="10" t="n">
        <v>29</v>
      </c>
      <c r="D39" s="11" t="s">
        <v>35</v>
      </c>
      <c r="E39" s="12" t="n">
        <f aca="false">285200+30000</f>
        <v>315200</v>
      </c>
      <c r="F39" s="12" t="n">
        <f aca="false">G39-E39</f>
        <v>0</v>
      </c>
      <c r="G39" s="13" t="n">
        <v>315200</v>
      </c>
    </row>
    <row r="40" customFormat="false" ht="18" hidden="false" customHeight="true" outlineLevel="0" collapsed="false">
      <c r="C40" s="10" t="n">
        <v>30</v>
      </c>
      <c r="D40" s="11" t="s">
        <v>36</v>
      </c>
      <c r="E40" s="12" t="n">
        <f aca="false">290200+25000</f>
        <v>315200</v>
      </c>
      <c r="F40" s="12" t="n">
        <f aca="false">G40-E40</f>
        <v>0</v>
      </c>
      <c r="G40" s="13" t="n">
        <v>315200</v>
      </c>
    </row>
    <row r="41" customFormat="false" ht="18" hidden="false" customHeight="true" outlineLevel="0" collapsed="false">
      <c r="C41" s="10" t="n">
        <v>31</v>
      </c>
      <c r="D41" s="11" t="s">
        <v>37</v>
      </c>
      <c r="E41" s="12" t="n">
        <f aca="false">250200+65000</f>
        <v>315200</v>
      </c>
      <c r="F41" s="12" t="n">
        <f aca="false">G41-E41</f>
        <v>0</v>
      </c>
      <c r="G41" s="13" t="n">
        <v>315200</v>
      </c>
    </row>
    <row r="42" customFormat="false" ht="18" hidden="false" customHeight="true" outlineLevel="0" collapsed="false">
      <c r="C42" s="10" t="n">
        <v>32</v>
      </c>
      <c r="D42" s="11" t="s">
        <v>38</v>
      </c>
      <c r="E42" s="12" t="n">
        <f aca="false">100200+170000+25000+20000</f>
        <v>315200</v>
      </c>
      <c r="F42" s="12" t="n">
        <f aca="false">G42-E42</f>
        <v>0</v>
      </c>
      <c r="G42" s="13" t="n">
        <v>315200</v>
      </c>
    </row>
    <row r="43" customFormat="false" ht="18" hidden="false" customHeight="true" outlineLevel="0" collapsed="false">
      <c r="C43" s="10" t="n">
        <v>33</v>
      </c>
      <c r="D43" s="11" t="s">
        <v>39</v>
      </c>
      <c r="E43" s="12" t="n">
        <v>315200</v>
      </c>
      <c r="F43" s="12" t="n">
        <f aca="false">G43-E43</f>
        <v>0</v>
      </c>
      <c r="G43" s="13" t="n">
        <v>315200</v>
      </c>
    </row>
    <row r="44" customFormat="false" ht="18" hidden="false" customHeight="true" outlineLevel="0" collapsed="false">
      <c r="C44" s="10" t="n">
        <v>34</v>
      </c>
      <c r="D44" s="11" t="s">
        <v>40</v>
      </c>
      <c r="E44" s="12" t="n">
        <f aca="false">215200+100000</f>
        <v>315200</v>
      </c>
      <c r="F44" s="12" t="n">
        <f aca="false">G44-E44</f>
        <v>0</v>
      </c>
      <c r="G44" s="13" t="n">
        <v>315200</v>
      </c>
    </row>
    <row r="45" customFormat="false" ht="18" hidden="false" customHeight="true" outlineLevel="0" collapsed="false">
      <c r="C45" s="10" t="n">
        <v>35</v>
      </c>
      <c r="D45" s="11" t="s">
        <v>41</v>
      </c>
      <c r="E45" s="12" t="n">
        <v>315200</v>
      </c>
      <c r="F45" s="12" t="n">
        <f aca="false">G45-E45</f>
        <v>0</v>
      </c>
      <c r="G45" s="13" t="n">
        <v>315200</v>
      </c>
    </row>
    <row r="46" customFormat="false" ht="18" hidden="false" customHeight="true" outlineLevel="0" collapsed="false">
      <c r="C46" s="10" t="n">
        <v>36</v>
      </c>
      <c r="D46" s="11" t="s">
        <v>42</v>
      </c>
      <c r="E46" s="12" t="n">
        <v>315200</v>
      </c>
      <c r="F46" s="12" t="n">
        <f aca="false">G46-E46</f>
        <v>0</v>
      </c>
      <c r="G46" s="13" t="n">
        <v>315200</v>
      </c>
    </row>
    <row r="47" customFormat="false" ht="18" hidden="false" customHeight="true" outlineLevel="0" collapsed="false">
      <c r="C47" s="15" t="s">
        <v>43</v>
      </c>
      <c r="D47" s="15"/>
      <c r="E47" s="16" t="n">
        <f aca="false">SUM(E11:E46)</f>
        <v>11182000</v>
      </c>
      <c r="F47" s="16" t="n">
        <f aca="false">SUM(F11:F46)</f>
        <v>165200</v>
      </c>
      <c r="G47" s="17" t="n">
        <f aca="false">SUM(G11:G46)</f>
        <v>11347200</v>
      </c>
    </row>
    <row r="48" customFormat="false" ht="18" hidden="false" customHeight="tru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7:G7"/>
    <mergeCell ref="C8:G8"/>
    <mergeCell ref="C9:G9"/>
    <mergeCell ref="C47:D47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4:H104857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" activeCellId="0" sqref="B4"/>
    </sheetView>
  </sheetViews>
  <sheetFormatPr defaultColWidth="11.41796875" defaultRowHeight="12.75" zeroHeight="false" outlineLevelRow="0" outlineLevelCol="0"/>
  <cols>
    <col collapsed="false" customWidth="true" hidden="false" outlineLevel="0" max="5" min="5" style="0" width="37.7"/>
    <col collapsed="false" customWidth="true" hidden="false" outlineLevel="0" max="6" min="6" style="0" width="66.36"/>
    <col collapsed="false" customWidth="true" hidden="false" outlineLevel="0" max="7" min="7" style="0" width="49.52"/>
    <col collapsed="false" customWidth="true" hidden="false" outlineLevel="0" max="8" min="8" style="0" width="24.9"/>
  </cols>
  <sheetData>
    <row r="4" customFormat="false" ht="15" hidden="false" customHeight="false" outlineLevel="0" collapsed="false">
      <c r="F4" s="18"/>
    </row>
    <row r="5" customFormat="false" ht="14.15" hidden="false" customHeight="false" outlineLevel="0" collapsed="false">
      <c r="F5" s="19" t="s">
        <v>44</v>
      </c>
    </row>
    <row r="6" customFormat="false" ht="12.75" hidden="false" customHeight="false" outlineLevel="0" collapsed="false">
      <c r="D6" s="5" t="s">
        <v>1</v>
      </c>
      <c r="E6" s="5"/>
      <c r="F6" s="5"/>
      <c r="G6" s="5"/>
      <c r="H6" s="5"/>
    </row>
    <row r="7" customFormat="false" ht="12.75" hidden="false" customHeight="false" outlineLevel="0" collapsed="false">
      <c r="D7" s="6" t="s">
        <v>2</v>
      </c>
      <c r="E7" s="7" t="s">
        <v>3</v>
      </c>
      <c r="F7" s="8" t="s">
        <v>4</v>
      </c>
      <c r="G7" s="7" t="s">
        <v>5</v>
      </c>
      <c r="H7" s="9" t="s">
        <v>6</v>
      </c>
    </row>
    <row r="8" customFormat="false" ht="15" hidden="false" customHeight="false" outlineLevel="0" collapsed="false">
      <c r="D8" s="20" t="n">
        <v>1</v>
      </c>
      <c r="E8" s="21" t="s">
        <v>45</v>
      </c>
      <c r="F8" s="22" t="n">
        <f aca="false">225200+70000</f>
        <v>295200</v>
      </c>
      <c r="G8" s="23" t="n">
        <f aca="false">H8-F8</f>
        <v>0</v>
      </c>
      <c r="H8" s="23" t="n">
        <v>295200</v>
      </c>
    </row>
    <row r="9" customFormat="false" ht="18" hidden="false" customHeight="true" outlineLevel="0" collapsed="false">
      <c r="B9" s="2"/>
      <c r="D9" s="24" t="n">
        <v>2</v>
      </c>
      <c r="E9" s="25" t="s">
        <v>46</v>
      </c>
      <c r="F9" s="26" t="n">
        <v>295200</v>
      </c>
      <c r="G9" s="26" t="n">
        <f aca="false">H9-F9</f>
        <v>0</v>
      </c>
      <c r="H9" s="26" t="n">
        <v>295200</v>
      </c>
    </row>
    <row r="10" customFormat="false" ht="18" hidden="false" customHeight="true" outlineLevel="0" collapsed="false">
      <c r="B10" s="2"/>
      <c r="D10" s="24" t="n">
        <v>3</v>
      </c>
      <c r="E10" s="25" t="s">
        <v>47</v>
      </c>
      <c r="F10" s="26" t="n">
        <v>295200</v>
      </c>
      <c r="G10" s="26" t="n">
        <f aca="false">H10-F10</f>
        <v>0</v>
      </c>
      <c r="H10" s="26" t="n">
        <v>295200</v>
      </c>
    </row>
    <row r="11" customFormat="false" ht="18" hidden="false" customHeight="true" outlineLevel="0" collapsed="false">
      <c r="B11" s="2"/>
      <c r="D11" s="24" t="n">
        <v>4</v>
      </c>
      <c r="E11" s="25" t="s">
        <v>48</v>
      </c>
      <c r="F11" s="26" t="n">
        <f aca="false">280000+15200</f>
        <v>295200</v>
      </c>
      <c r="G11" s="26" t="n">
        <f aca="false">H11-F11</f>
        <v>0</v>
      </c>
      <c r="H11" s="26" t="n">
        <v>295200</v>
      </c>
    </row>
    <row r="12" customFormat="false" ht="18" hidden="false" customHeight="true" outlineLevel="0" collapsed="false">
      <c r="B12" s="2"/>
      <c r="D12" s="24" t="n">
        <v>5</v>
      </c>
      <c r="E12" s="25" t="s">
        <v>49</v>
      </c>
      <c r="F12" s="26" t="n">
        <f aca="false">200200+95000</f>
        <v>295200</v>
      </c>
      <c r="G12" s="26" t="n">
        <f aca="false">H12-F12</f>
        <v>0</v>
      </c>
      <c r="H12" s="26" t="n">
        <v>295200</v>
      </c>
    </row>
    <row r="13" customFormat="false" ht="18" hidden="false" customHeight="true" outlineLevel="0" collapsed="false">
      <c r="B13" s="2"/>
      <c r="D13" s="24" t="n">
        <v>6</v>
      </c>
      <c r="E13" s="25" t="s">
        <v>50</v>
      </c>
      <c r="F13" s="26" t="n">
        <f aca="false">130200+20000+145000</f>
        <v>295200</v>
      </c>
      <c r="G13" s="26" t="n">
        <f aca="false">H13-F13</f>
        <v>0</v>
      </c>
      <c r="H13" s="26" t="n">
        <v>295200</v>
      </c>
    </row>
    <row r="14" customFormat="false" ht="18" hidden="false" customHeight="true" outlineLevel="0" collapsed="false">
      <c r="B14" s="2"/>
      <c r="D14" s="24" t="n">
        <v>7</v>
      </c>
      <c r="E14" s="25" t="s">
        <v>51</v>
      </c>
      <c r="F14" s="26" t="n">
        <f aca="false">240200+55000</f>
        <v>295200</v>
      </c>
      <c r="G14" s="26" t="n">
        <f aca="false">H14-F14</f>
        <v>0</v>
      </c>
      <c r="H14" s="26" t="n">
        <v>295200</v>
      </c>
    </row>
    <row r="15" customFormat="false" ht="18" hidden="false" customHeight="true" outlineLevel="0" collapsed="false">
      <c r="B15" s="2"/>
      <c r="D15" s="24" t="n">
        <v>8</v>
      </c>
      <c r="E15" s="25" t="s">
        <v>52</v>
      </c>
      <c r="F15" s="26" t="n">
        <f aca="false">125000+170000</f>
        <v>295000</v>
      </c>
      <c r="G15" s="26" t="n">
        <f aca="false">H15-F15</f>
        <v>200</v>
      </c>
      <c r="H15" s="26" t="n">
        <v>295200</v>
      </c>
    </row>
    <row r="16" customFormat="false" ht="18" hidden="false" customHeight="true" outlineLevel="0" collapsed="false">
      <c r="B16" s="2"/>
      <c r="D16" s="24" t="n">
        <v>9</v>
      </c>
      <c r="E16" s="25" t="s">
        <v>53</v>
      </c>
      <c r="F16" s="26" t="n">
        <f aca="false">235200+60000</f>
        <v>295200</v>
      </c>
      <c r="G16" s="26" t="n">
        <f aca="false">H16-F16</f>
        <v>0</v>
      </c>
      <c r="H16" s="26" t="n">
        <v>295200</v>
      </c>
    </row>
    <row r="17" customFormat="false" ht="18" hidden="false" customHeight="true" outlineLevel="0" collapsed="false">
      <c r="B17" s="2"/>
      <c r="D17" s="24" t="n">
        <v>10</v>
      </c>
      <c r="E17" s="25" t="s">
        <v>54</v>
      </c>
      <c r="F17" s="26" t="n">
        <v>295200</v>
      </c>
      <c r="G17" s="26" t="n">
        <f aca="false">H17-F17</f>
        <v>0</v>
      </c>
      <c r="H17" s="26" t="n">
        <v>295200</v>
      </c>
    </row>
    <row r="18" customFormat="false" ht="18" hidden="false" customHeight="true" outlineLevel="0" collapsed="false">
      <c r="B18" s="2"/>
      <c r="D18" s="27" t="n">
        <v>11</v>
      </c>
      <c r="E18" s="25" t="s">
        <v>55</v>
      </c>
      <c r="F18" s="26" t="n">
        <v>295200</v>
      </c>
      <c r="G18" s="26" t="n">
        <f aca="false">H18-F18</f>
        <v>0</v>
      </c>
      <c r="H18" s="26" t="n">
        <v>295200</v>
      </c>
    </row>
    <row r="19" customFormat="false" ht="18" hidden="false" customHeight="true" outlineLevel="0" collapsed="false">
      <c r="B19" s="2"/>
      <c r="D19" s="24" t="n">
        <v>12</v>
      </c>
      <c r="E19" s="25" t="s">
        <v>56</v>
      </c>
      <c r="F19" s="26" t="n">
        <v>295200</v>
      </c>
      <c r="G19" s="26" t="n">
        <f aca="false">H19-F19</f>
        <v>0</v>
      </c>
      <c r="H19" s="26" t="n">
        <v>295200</v>
      </c>
    </row>
    <row r="20" customFormat="false" ht="18" hidden="false" customHeight="true" outlineLevel="0" collapsed="false">
      <c r="B20" s="2"/>
      <c r="D20" s="24" t="n">
        <v>13</v>
      </c>
      <c r="E20" s="25" t="s">
        <v>57</v>
      </c>
      <c r="F20" s="26" t="n">
        <f aca="false">215200+80000</f>
        <v>295200</v>
      </c>
      <c r="G20" s="26" t="n">
        <f aca="false">H20-F20</f>
        <v>0</v>
      </c>
      <c r="H20" s="26" t="n">
        <v>295200</v>
      </c>
    </row>
    <row r="21" customFormat="false" ht="18" hidden="false" customHeight="true" outlineLevel="0" collapsed="false">
      <c r="B21" s="2"/>
      <c r="D21" s="24" t="n">
        <v>14</v>
      </c>
      <c r="E21" s="25" t="s">
        <v>58</v>
      </c>
      <c r="F21" s="26" t="n">
        <v>295200</v>
      </c>
      <c r="G21" s="26" t="n">
        <f aca="false">H21-F21</f>
        <v>0</v>
      </c>
      <c r="H21" s="26" t="n">
        <v>295200</v>
      </c>
    </row>
    <row r="22" customFormat="false" ht="18" hidden="false" customHeight="true" outlineLevel="0" collapsed="false">
      <c r="B22" s="2"/>
      <c r="D22" s="24" t="n">
        <v>15</v>
      </c>
      <c r="E22" s="25" t="s">
        <v>59</v>
      </c>
      <c r="F22" s="26" t="n">
        <f aca="false">225200+70000</f>
        <v>295200</v>
      </c>
      <c r="G22" s="26" t="n">
        <f aca="false">H22-F22</f>
        <v>0</v>
      </c>
      <c r="H22" s="26" t="n">
        <v>295200</v>
      </c>
    </row>
    <row r="23" customFormat="false" ht="18" hidden="false" customHeight="true" outlineLevel="0" collapsed="false">
      <c r="B23" s="2"/>
      <c r="D23" s="24" t="n">
        <v>16</v>
      </c>
      <c r="E23" s="25" t="s">
        <v>60</v>
      </c>
      <c r="F23" s="26" t="n">
        <f aca="false">250000+45200</f>
        <v>295200</v>
      </c>
      <c r="G23" s="26" t="n">
        <f aca="false">H23-F23</f>
        <v>0</v>
      </c>
      <c r="H23" s="26" t="n">
        <v>295200</v>
      </c>
    </row>
    <row r="24" customFormat="false" ht="18" hidden="false" customHeight="true" outlineLevel="0" collapsed="false">
      <c r="B24" s="2"/>
      <c r="D24" s="24" t="n">
        <v>17</v>
      </c>
      <c r="E24" s="25" t="s">
        <v>61</v>
      </c>
      <c r="F24" s="26" t="n">
        <f aca="false">175200+120000</f>
        <v>295200</v>
      </c>
      <c r="G24" s="26" t="n">
        <f aca="false">H24-F24</f>
        <v>0</v>
      </c>
      <c r="H24" s="26" t="n">
        <v>295200</v>
      </c>
    </row>
    <row r="25" customFormat="false" ht="18" hidden="false" customHeight="true" outlineLevel="0" collapsed="false">
      <c r="B25" s="2"/>
      <c r="D25" s="24" t="n">
        <v>18</v>
      </c>
      <c r="E25" s="25" t="s">
        <v>62</v>
      </c>
      <c r="F25" s="26" t="n">
        <f aca="false">250200+45000</f>
        <v>295200</v>
      </c>
      <c r="G25" s="26" t="n">
        <f aca="false">H25-F25</f>
        <v>0</v>
      </c>
      <c r="H25" s="26" t="n">
        <v>295200</v>
      </c>
    </row>
    <row r="26" customFormat="false" ht="18" hidden="false" customHeight="true" outlineLevel="0" collapsed="false">
      <c r="B26" s="2"/>
      <c r="D26" s="24" t="n">
        <v>19</v>
      </c>
      <c r="E26" s="25" t="s">
        <v>63</v>
      </c>
      <c r="F26" s="26" t="n">
        <v>295200</v>
      </c>
      <c r="G26" s="26" t="n">
        <f aca="false">H26-F26</f>
        <v>0</v>
      </c>
      <c r="H26" s="26" t="n">
        <v>295200</v>
      </c>
    </row>
    <row r="27" customFormat="false" ht="18" hidden="false" customHeight="true" outlineLevel="0" collapsed="false">
      <c r="B27" s="2"/>
      <c r="D27" s="24" t="n">
        <v>20</v>
      </c>
      <c r="E27" s="25" t="s">
        <v>64</v>
      </c>
      <c r="F27" s="26" t="n">
        <f aca="false">260000+35200</f>
        <v>295200</v>
      </c>
      <c r="G27" s="26" t="n">
        <f aca="false">H27-F27</f>
        <v>0</v>
      </c>
      <c r="H27" s="26" t="n">
        <v>295200</v>
      </c>
    </row>
    <row r="28" customFormat="false" ht="18" hidden="false" customHeight="true" outlineLevel="0" collapsed="false">
      <c r="B28" s="2"/>
      <c r="D28" s="24" t="n">
        <v>21</v>
      </c>
      <c r="E28" s="25" t="s">
        <v>65</v>
      </c>
      <c r="F28" s="26" t="n">
        <v>150200</v>
      </c>
      <c r="G28" s="26" t="n">
        <f aca="false">H28-F28</f>
        <v>145000</v>
      </c>
      <c r="H28" s="26" t="n">
        <v>295200</v>
      </c>
    </row>
    <row r="29" customFormat="false" ht="18" hidden="false" customHeight="true" outlineLevel="0" collapsed="false">
      <c r="B29" s="2"/>
      <c r="D29" s="24" t="n">
        <v>22</v>
      </c>
      <c r="E29" s="25" t="s">
        <v>66</v>
      </c>
      <c r="F29" s="26" t="n">
        <f aca="false">245200+50000</f>
        <v>295200</v>
      </c>
      <c r="G29" s="26" t="n">
        <f aca="false">H29-F29</f>
        <v>0</v>
      </c>
      <c r="H29" s="26" t="n">
        <v>295200</v>
      </c>
    </row>
    <row r="30" customFormat="false" ht="18" hidden="false" customHeight="true" outlineLevel="0" collapsed="false">
      <c r="B30" s="2"/>
      <c r="D30" s="24" t="n">
        <v>23</v>
      </c>
      <c r="E30" s="25" t="s">
        <v>67</v>
      </c>
      <c r="F30" s="26" t="n">
        <f aca="false">200000+95200</f>
        <v>295200</v>
      </c>
      <c r="G30" s="26" t="n">
        <f aca="false">H30-F30</f>
        <v>0</v>
      </c>
      <c r="H30" s="26" t="n">
        <v>295200</v>
      </c>
    </row>
    <row r="31" customFormat="false" ht="18" hidden="false" customHeight="true" outlineLevel="0" collapsed="false">
      <c r="B31" s="2"/>
      <c r="D31" s="24" t="n">
        <v>24</v>
      </c>
      <c r="E31" s="25" t="s">
        <v>68</v>
      </c>
      <c r="F31" s="26" t="n">
        <v>50000</v>
      </c>
      <c r="G31" s="26" t="n">
        <f aca="false">H31-F31</f>
        <v>245200</v>
      </c>
      <c r="H31" s="26" t="n">
        <v>295200</v>
      </c>
    </row>
    <row r="32" customFormat="false" ht="18" hidden="false" customHeight="true" outlineLevel="0" collapsed="false">
      <c r="B32" s="2"/>
      <c r="D32" s="24" t="n">
        <v>25</v>
      </c>
      <c r="E32" s="25" t="s">
        <v>69</v>
      </c>
      <c r="F32" s="26" t="n">
        <f aca="false">245200+50000</f>
        <v>295200</v>
      </c>
      <c r="G32" s="26" t="n">
        <f aca="false">H32-F32</f>
        <v>0</v>
      </c>
      <c r="H32" s="26" t="n">
        <v>295200</v>
      </c>
    </row>
    <row r="33" customFormat="false" ht="18" hidden="false" customHeight="true" outlineLevel="0" collapsed="false">
      <c r="B33" s="2"/>
      <c r="D33" s="24" t="n">
        <v>26</v>
      </c>
      <c r="E33" s="25" t="s">
        <v>70</v>
      </c>
      <c r="F33" s="26" t="n">
        <f aca="false">250200+45000</f>
        <v>295200</v>
      </c>
      <c r="G33" s="26" t="n">
        <f aca="false">H33-F33</f>
        <v>0</v>
      </c>
      <c r="H33" s="26" t="n">
        <v>295200</v>
      </c>
    </row>
    <row r="34" customFormat="false" ht="18" hidden="false" customHeight="true" outlineLevel="0" collapsed="false">
      <c r="B34" s="2"/>
      <c r="D34" s="24" t="n">
        <v>27</v>
      </c>
      <c r="E34" s="25" t="s">
        <v>71</v>
      </c>
      <c r="F34" s="26" t="n">
        <f aca="false">140200+150000+5000</f>
        <v>295200</v>
      </c>
      <c r="G34" s="26" t="n">
        <f aca="false">H34-F34</f>
        <v>0</v>
      </c>
      <c r="H34" s="26" t="n">
        <v>295200</v>
      </c>
    </row>
    <row r="35" customFormat="false" ht="18" hidden="false" customHeight="true" outlineLevel="0" collapsed="false">
      <c r="B35" s="2"/>
      <c r="D35" s="24" t="n">
        <v>28</v>
      </c>
      <c r="E35" s="25" t="s">
        <v>72</v>
      </c>
      <c r="F35" s="26" t="n">
        <f aca="false">268200+27000</f>
        <v>295200</v>
      </c>
      <c r="G35" s="26" t="n">
        <f aca="false">H35-F35</f>
        <v>0</v>
      </c>
      <c r="H35" s="26" t="n">
        <v>295200</v>
      </c>
    </row>
    <row r="36" customFormat="false" ht="18" hidden="false" customHeight="true" outlineLevel="0" collapsed="false">
      <c r="B36" s="2"/>
      <c r="D36" s="24" t="n">
        <v>29</v>
      </c>
      <c r="E36" s="25" t="s">
        <v>73</v>
      </c>
      <c r="F36" s="26" t="n">
        <v>295200</v>
      </c>
      <c r="G36" s="26" t="n">
        <f aca="false">H36-F36</f>
        <v>0</v>
      </c>
      <c r="H36" s="26" t="n">
        <v>295200</v>
      </c>
    </row>
    <row r="37" customFormat="false" ht="18" hidden="false" customHeight="true" outlineLevel="0" collapsed="false">
      <c r="B37" s="2"/>
      <c r="D37" s="24" t="n">
        <v>30</v>
      </c>
      <c r="E37" s="25" t="s">
        <v>74</v>
      </c>
      <c r="F37" s="26" t="n">
        <f aca="false">250000+45200</f>
        <v>295200</v>
      </c>
      <c r="G37" s="26" t="n">
        <f aca="false">H37-F37</f>
        <v>0</v>
      </c>
      <c r="H37" s="26" t="n">
        <v>295200</v>
      </c>
    </row>
    <row r="38" customFormat="false" ht="18" hidden="false" customHeight="true" outlineLevel="0" collapsed="false">
      <c r="B38" s="2"/>
      <c r="D38" s="24" t="n">
        <v>31</v>
      </c>
      <c r="E38" s="25" t="s">
        <v>75</v>
      </c>
      <c r="F38" s="26" t="n">
        <f aca="false">180000+115200</f>
        <v>295200</v>
      </c>
      <c r="G38" s="26" t="n">
        <f aca="false">H38-F38</f>
        <v>0</v>
      </c>
      <c r="H38" s="26" t="n">
        <v>295200</v>
      </c>
    </row>
    <row r="39" customFormat="false" ht="18" hidden="false" customHeight="true" outlineLevel="0" collapsed="false">
      <c r="B39" s="2"/>
      <c r="D39" s="24" t="n">
        <v>32</v>
      </c>
      <c r="E39" s="25" t="s">
        <v>76</v>
      </c>
      <c r="F39" s="26" t="n">
        <v>180000</v>
      </c>
      <c r="G39" s="26" t="n">
        <f aca="false">H39-F39</f>
        <v>115200</v>
      </c>
      <c r="H39" s="26" t="n">
        <v>295200</v>
      </c>
    </row>
    <row r="40" customFormat="false" ht="18" hidden="false" customHeight="true" outlineLevel="0" collapsed="false">
      <c r="B40" s="2"/>
      <c r="D40" s="24" t="n">
        <v>33</v>
      </c>
      <c r="E40" s="25" t="s">
        <v>77</v>
      </c>
      <c r="F40" s="26" t="n">
        <f aca="false">260200+35000</f>
        <v>295200</v>
      </c>
      <c r="G40" s="26" t="n">
        <f aca="false">H40-F40</f>
        <v>0</v>
      </c>
      <c r="H40" s="26" t="n">
        <v>295200</v>
      </c>
    </row>
    <row r="41" customFormat="false" ht="18" hidden="false" customHeight="true" outlineLevel="0" collapsed="false">
      <c r="B41" s="2"/>
      <c r="D41" s="24" t="n">
        <v>34</v>
      </c>
      <c r="E41" s="25" t="s">
        <v>78</v>
      </c>
      <c r="F41" s="26" t="n">
        <f aca="false">125200+170000</f>
        <v>295200</v>
      </c>
      <c r="G41" s="26" t="n">
        <f aca="false">H41-F41</f>
        <v>0</v>
      </c>
      <c r="H41" s="26" t="n">
        <v>295200</v>
      </c>
    </row>
    <row r="42" customFormat="false" ht="18" hidden="false" customHeight="true" outlineLevel="0" collapsed="false">
      <c r="B42" s="2"/>
      <c r="D42" s="24" t="n">
        <v>35</v>
      </c>
      <c r="E42" s="25" t="s">
        <v>79</v>
      </c>
      <c r="F42" s="26" t="n">
        <f aca="false">200200+95000</f>
        <v>295200</v>
      </c>
      <c r="G42" s="26" t="n">
        <f aca="false">H42-F42</f>
        <v>0</v>
      </c>
      <c r="H42" s="26" t="n">
        <v>295200</v>
      </c>
    </row>
    <row r="43" customFormat="false" ht="18" hidden="false" customHeight="true" outlineLevel="0" collapsed="false">
      <c r="B43" s="2"/>
      <c r="D43" s="24" t="n">
        <v>36</v>
      </c>
      <c r="E43" s="25" t="s">
        <v>80</v>
      </c>
      <c r="F43" s="26" t="n">
        <f aca="false">240000+55200</f>
        <v>295200</v>
      </c>
      <c r="G43" s="26" t="n">
        <f aca="false">H43-F43</f>
        <v>0</v>
      </c>
      <c r="H43" s="26" t="n">
        <v>295200</v>
      </c>
    </row>
    <row r="44" customFormat="false" ht="18" hidden="false" customHeight="true" outlineLevel="0" collapsed="false">
      <c r="B44" s="2"/>
      <c r="D44" s="24" t="n">
        <v>37</v>
      </c>
      <c r="E44" s="25" t="s">
        <v>81</v>
      </c>
      <c r="F44" s="26" t="n">
        <v>100000</v>
      </c>
      <c r="G44" s="26" t="n">
        <f aca="false">H44-F44</f>
        <v>195200</v>
      </c>
      <c r="H44" s="26" t="n">
        <v>295200</v>
      </c>
    </row>
    <row r="45" customFormat="false" ht="18" hidden="false" customHeight="true" outlineLevel="0" collapsed="false">
      <c r="B45" s="2"/>
      <c r="D45" s="24" t="n">
        <v>38</v>
      </c>
      <c r="E45" s="25" t="s">
        <v>82</v>
      </c>
      <c r="F45" s="26" t="n">
        <f aca="false">190200+105000</f>
        <v>295200</v>
      </c>
      <c r="G45" s="26" t="n">
        <f aca="false">H45-F45</f>
        <v>0</v>
      </c>
      <c r="H45" s="26" t="n">
        <v>295200</v>
      </c>
    </row>
    <row r="46" customFormat="false" ht="18" hidden="false" customHeight="true" outlineLevel="0" collapsed="false">
      <c r="B46" s="2"/>
      <c r="D46" s="24" t="n">
        <v>39</v>
      </c>
      <c r="E46" s="25" t="s">
        <v>83</v>
      </c>
      <c r="F46" s="26" t="n">
        <v>295200</v>
      </c>
      <c r="G46" s="26" t="n">
        <f aca="false">H46-F46</f>
        <v>0</v>
      </c>
      <c r="H46" s="26" t="n">
        <v>295200</v>
      </c>
    </row>
    <row r="47" customFormat="false" ht="18" hidden="false" customHeight="true" outlineLevel="0" collapsed="false">
      <c r="B47" s="2"/>
      <c r="D47" s="24" t="n">
        <v>40</v>
      </c>
      <c r="E47" s="25" t="s">
        <v>84</v>
      </c>
      <c r="F47" s="26" t="n">
        <v>295200</v>
      </c>
      <c r="G47" s="26" t="n">
        <f aca="false">H47-F47</f>
        <v>0</v>
      </c>
      <c r="H47" s="26" t="n">
        <v>295200</v>
      </c>
    </row>
    <row r="48" customFormat="false" ht="18" hidden="false" customHeight="true" outlineLevel="0" collapsed="false">
      <c r="B48" s="2"/>
      <c r="D48" s="24" t="n">
        <v>41</v>
      </c>
      <c r="E48" s="25" t="s">
        <v>85</v>
      </c>
      <c r="F48" s="26" t="n">
        <v>295200</v>
      </c>
      <c r="G48" s="26" t="n">
        <f aca="false">H48-F48</f>
        <v>0</v>
      </c>
      <c r="H48" s="26" t="n">
        <v>295200</v>
      </c>
    </row>
    <row r="49" customFormat="false" ht="18" hidden="false" customHeight="true" outlineLevel="0" collapsed="false">
      <c r="B49" s="2"/>
      <c r="D49" s="24" t="n">
        <v>42</v>
      </c>
      <c r="E49" s="25" t="s">
        <v>86</v>
      </c>
      <c r="F49" s="26" t="n">
        <f aca="false">200000+95200</f>
        <v>295200</v>
      </c>
      <c r="G49" s="26" t="n">
        <f aca="false">H49-F49</f>
        <v>0</v>
      </c>
      <c r="H49" s="26" t="n">
        <v>295200</v>
      </c>
    </row>
    <row r="50" customFormat="false" ht="18" hidden="false" customHeight="true" outlineLevel="0" collapsed="false">
      <c r="B50" s="2"/>
      <c r="D50" s="24" t="n">
        <v>43</v>
      </c>
      <c r="E50" s="25" t="s">
        <v>87</v>
      </c>
      <c r="F50" s="26" t="n">
        <v>295200</v>
      </c>
      <c r="G50" s="26" t="n">
        <f aca="false">H50-F50</f>
        <v>0</v>
      </c>
      <c r="H50" s="26" t="n">
        <v>295200</v>
      </c>
    </row>
    <row r="51" customFormat="false" ht="18" hidden="false" customHeight="true" outlineLevel="0" collapsed="false">
      <c r="B51" s="2"/>
      <c r="D51" s="28" t="n">
        <v>44</v>
      </c>
      <c r="E51" s="29" t="s">
        <v>88</v>
      </c>
      <c r="F51" s="28" t="s">
        <v>89</v>
      </c>
      <c r="G51" s="30" t="n">
        <v>295200</v>
      </c>
      <c r="H51" s="30" t="n">
        <v>295200</v>
      </c>
    </row>
    <row r="52" customFormat="false" ht="18" hidden="false" customHeight="true" outlineLevel="0" collapsed="false">
      <c r="B52" s="2"/>
      <c r="D52" s="28"/>
      <c r="E52" s="29"/>
      <c r="F52" s="28"/>
      <c r="G52" s="30"/>
      <c r="H52" s="30"/>
    </row>
    <row r="53" customFormat="false" ht="9" hidden="false" customHeight="true" outlineLevel="0" collapsed="false">
      <c r="B53" s="2"/>
      <c r="D53" s="24" t="n">
        <v>45</v>
      </c>
      <c r="E53" s="25" t="s">
        <v>90</v>
      </c>
      <c r="F53" s="26" t="n">
        <f aca="false">220200+75000</f>
        <v>295200</v>
      </c>
      <c r="G53" s="26" t="n">
        <f aca="false">H53-F53</f>
        <v>0</v>
      </c>
      <c r="H53" s="26" t="n">
        <v>295200</v>
      </c>
    </row>
    <row r="54" customFormat="false" ht="18.75" hidden="false" customHeight="true" outlineLevel="0" collapsed="false">
      <c r="B54" s="2"/>
      <c r="D54" s="31" t="n">
        <v>46</v>
      </c>
      <c r="E54" s="32" t="s">
        <v>91</v>
      </c>
      <c r="F54" s="33" t="n">
        <v>295000</v>
      </c>
      <c r="G54" s="33" t="n">
        <v>0</v>
      </c>
      <c r="H54" s="33" t="n">
        <v>295200</v>
      </c>
    </row>
    <row r="55" customFormat="false" ht="18" hidden="false" customHeight="true" outlineLevel="0" collapsed="false">
      <c r="B55" s="2"/>
      <c r="D55" s="34" t="s">
        <v>43</v>
      </c>
      <c r="E55" s="34"/>
      <c r="F55" s="35" t="n">
        <f aca="false">SUM(F8:F54)</f>
        <v>12583000</v>
      </c>
      <c r="G55" s="35" t="n">
        <f aca="false">SUM(G8:G54)</f>
        <v>996000</v>
      </c>
      <c r="H55" s="35" t="n">
        <f aca="false">SUM(H8:H54)</f>
        <v>13579200</v>
      </c>
    </row>
    <row r="56" customFormat="false" ht="18" hidden="false" customHeight="true" outlineLevel="0" collapsed="false">
      <c r="B56" s="2"/>
    </row>
    <row r="57" customFormat="false" ht="12.75" hidden="false" customHeight="false" outlineLevel="0" collapsed="false">
      <c r="B57" s="2"/>
    </row>
    <row r="58" customFormat="false" ht="12.75" hidden="false" customHeight="false" outlineLevel="0" collapsed="false">
      <c r="B58" s="2"/>
    </row>
    <row r="59" customFormat="false" ht="12.75" hidden="false" customHeight="false" outlineLevel="0" collapsed="false">
      <c r="B59" s="2"/>
    </row>
    <row r="60" customFormat="false" ht="12.75" hidden="false" customHeight="false" outlineLevel="0" collapsed="false">
      <c r="B60" s="2"/>
    </row>
    <row r="61" customFormat="false" ht="12.75" hidden="false" customHeight="false" outlineLevel="0" collapsed="false">
      <c r="B61" s="2"/>
    </row>
    <row r="62" customFormat="false" ht="12.75" hidden="false" customHeight="false" outlineLevel="0" collapsed="false">
      <c r="B62" s="2"/>
    </row>
    <row r="63" customFormat="false" ht="12.75" hidden="false" customHeight="false" outlineLevel="0" collapsed="false">
      <c r="B63" s="2"/>
    </row>
    <row r="64" customFormat="false" ht="12.75" hidden="false" customHeight="false" outlineLevel="0" collapsed="false">
      <c r="B64" s="2"/>
    </row>
    <row r="65" customFormat="false" ht="12.75" hidden="false" customHeight="false" outlineLevel="0" collapsed="false">
      <c r="B65" s="2"/>
    </row>
    <row r="66" customFormat="false" ht="12.75" hidden="false" customHeight="false" outlineLevel="0" collapsed="false">
      <c r="B66" s="2"/>
    </row>
    <row r="67" customFormat="false" ht="12.75" hidden="false" customHeight="false" outlineLevel="0" collapsed="false">
      <c r="B67" s="2"/>
    </row>
    <row r="68" customFormat="false" ht="12.75" hidden="false" customHeight="false" outlineLevel="0" collapsed="false">
      <c r="B68" s="2"/>
    </row>
    <row r="69" customFormat="false" ht="12.75" hidden="false" customHeight="false" outlineLevel="0" collapsed="false">
      <c r="B69" s="2"/>
    </row>
    <row r="70" customFormat="false" ht="12.75" hidden="false" customHeight="false" outlineLevel="0" collapsed="false">
      <c r="B70" s="2"/>
    </row>
    <row r="71" customFormat="false" ht="12.75" hidden="false" customHeight="false" outlineLevel="0" collapsed="false">
      <c r="B71" s="2"/>
    </row>
    <row r="72" customFormat="false" ht="12.75" hidden="false" customHeight="false" outlineLevel="0" collapsed="false">
      <c r="B72" s="2"/>
    </row>
    <row r="73" customFormat="false" ht="12.75" hidden="false" customHeight="false" outlineLevel="0" collapsed="false">
      <c r="B73" s="2"/>
    </row>
    <row r="74" customFormat="false" ht="12.75" hidden="false" customHeight="false" outlineLevel="0" collapsed="false">
      <c r="B74" s="2"/>
    </row>
    <row r="75" customFormat="false" ht="12.75" hidden="false" customHeight="false" outlineLevel="0" collapsed="false">
      <c r="B75" s="2"/>
    </row>
    <row r="76" customFormat="false" ht="12.75" hidden="false" customHeight="false" outlineLevel="0" collapsed="false">
      <c r="B76" s="2"/>
    </row>
    <row r="77" customFormat="false" ht="12.75" hidden="false" customHeight="false" outlineLevel="0" collapsed="false">
      <c r="B77" s="2"/>
    </row>
    <row r="78" customFormat="false" ht="12.75" hidden="false" customHeight="false" outlineLevel="0" collapsed="false">
      <c r="B78" s="2"/>
    </row>
    <row r="79" customFormat="false" ht="12.75" hidden="false" customHeight="false" outlineLevel="0" collapsed="false">
      <c r="B79" s="2"/>
    </row>
    <row r="80" customFormat="false" ht="12.75" hidden="false" customHeight="false" outlineLevel="0" collapsed="false">
      <c r="B80" s="2"/>
    </row>
    <row r="81" customFormat="false" ht="12.75" hidden="false" customHeight="false" outlineLevel="0" collapsed="false">
      <c r="B81" s="2"/>
    </row>
    <row r="82" customFormat="false" ht="12.75" hidden="false" customHeight="false" outlineLevel="0" collapsed="false">
      <c r="B82" s="2"/>
    </row>
    <row r="83" customFormat="false" ht="12.75" hidden="false" customHeight="false" outlineLevel="0" collapsed="false">
      <c r="B83" s="2"/>
    </row>
    <row r="84" customFormat="false" ht="12.75" hidden="false" customHeight="false" outlineLevel="0" collapsed="false">
      <c r="B84" s="2"/>
    </row>
    <row r="85" customFormat="false" ht="12.75" hidden="false" customHeight="false" outlineLevel="0" collapsed="false">
      <c r="B85" s="2"/>
    </row>
    <row r="86" customFormat="false" ht="12.75" hidden="false" customHeight="false" outlineLevel="0" collapsed="false">
      <c r="B86" s="2"/>
    </row>
    <row r="87" customFormat="false" ht="12.75" hidden="false" customHeight="false" outlineLevel="0" collapsed="false">
      <c r="B87" s="2"/>
    </row>
    <row r="88" customFormat="false" ht="12.75" hidden="false" customHeight="false" outlineLevel="0" collapsed="false">
      <c r="B88" s="2"/>
    </row>
    <row r="89" customFormat="false" ht="12.75" hidden="false" customHeight="false" outlineLevel="0" collapsed="false">
      <c r="B89" s="2"/>
    </row>
    <row r="90" customFormat="false" ht="12.75" hidden="false" customHeight="false" outlineLevel="0" collapsed="false">
      <c r="B90" s="2"/>
    </row>
    <row r="91" customFormat="false" ht="12.75" hidden="false" customHeight="false" outlineLevel="0" collapsed="false">
      <c r="B91" s="2"/>
    </row>
    <row r="92" customFormat="false" ht="12.75" hidden="false" customHeight="false" outlineLevel="0" collapsed="false">
      <c r="B92" s="2"/>
    </row>
    <row r="93" customFormat="false" ht="12.75" hidden="false" customHeight="false" outlineLevel="0" collapsed="false">
      <c r="B93" s="2"/>
    </row>
    <row r="94" customFormat="false" ht="12.75" hidden="false" customHeight="false" outlineLevel="0" collapsed="false">
      <c r="B94" s="2"/>
    </row>
    <row r="95" customFormat="false" ht="12.75" hidden="false" customHeight="false" outlineLevel="0" collapsed="false">
      <c r="B95" s="2"/>
    </row>
    <row r="96" customFormat="false" ht="12.75" hidden="false" customHeight="false" outlineLevel="0" collapsed="false">
      <c r="B96" s="2"/>
    </row>
    <row r="97" customFormat="false" ht="12.75" hidden="false" customHeight="false" outlineLevel="0" collapsed="false">
      <c r="B97" s="2"/>
    </row>
    <row r="98" customFormat="false" ht="12.75" hidden="false" customHeight="false" outlineLevel="0" collapsed="false">
      <c r="B98" s="2"/>
    </row>
    <row r="99" customFormat="false" ht="12.75" hidden="false" customHeight="false" outlineLevel="0" collapsed="false">
      <c r="B99" s="2"/>
    </row>
    <row r="100" customFormat="false" ht="12.75" hidden="false" customHeight="false" outlineLevel="0" collapsed="false">
      <c r="B100" s="2"/>
    </row>
    <row r="101" customFormat="false" ht="12.75" hidden="false" customHeight="false" outlineLevel="0" collapsed="false">
      <c r="B101" s="2"/>
    </row>
    <row r="102" customFormat="false" ht="12.75" hidden="false" customHeight="false" outlineLevel="0" collapsed="false">
      <c r="B102" s="2"/>
    </row>
    <row r="103" customFormat="false" ht="12.75" hidden="false" customHeight="false" outlineLevel="0" collapsed="false">
      <c r="B103" s="2"/>
    </row>
    <row r="104" customFormat="false" ht="12.75" hidden="false" customHeight="false" outlineLevel="0" collapsed="false">
      <c r="B104" s="2"/>
    </row>
    <row r="105" customFormat="false" ht="12.75" hidden="false" customHeight="false" outlineLevel="0" collapsed="false">
      <c r="B105" s="2"/>
    </row>
    <row r="106" customFormat="false" ht="12.75" hidden="false" customHeight="false" outlineLevel="0" collapsed="false">
      <c r="B106" s="2"/>
    </row>
    <row r="107" customFormat="false" ht="12.75" hidden="false" customHeight="false" outlineLevel="0" collapsed="false">
      <c r="B107" s="2"/>
    </row>
    <row r="108" customFormat="false" ht="12.75" hidden="false" customHeight="false" outlineLevel="0" collapsed="false">
      <c r="B108" s="2"/>
    </row>
    <row r="109" customFormat="false" ht="12.75" hidden="false" customHeight="false" outlineLevel="0" collapsed="false">
      <c r="B109" s="2"/>
    </row>
    <row r="110" customFormat="false" ht="12.75" hidden="false" customHeight="false" outlineLevel="0" collapsed="false">
      <c r="B110" s="2"/>
    </row>
    <row r="111" customFormat="false" ht="12.75" hidden="false" customHeight="false" outlineLevel="0" collapsed="false">
      <c r="B111" s="2"/>
    </row>
    <row r="112" customFormat="false" ht="12.75" hidden="false" customHeight="false" outlineLevel="0" collapsed="false">
      <c r="B112" s="2"/>
    </row>
    <row r="113" customFormat="false" ht="12.75" hidden="false" customHeight="false" outlineLevel="0" collapsed="false">
      <c r="B113" s="2"/>
    </row>
    <row r="114" customFormat="false" ht="12.75" hidden="false" customHeight="false" outlineLevel="0" collapsed="false">
      <c r="B114" s="2"/>
    </row>
    <row r="115" customFormat="false" ht="12.75" hidden="false" customHeight="false" outlineLevel="0" collapsed="false">
      <c r="B115" s="2"/>
    </row>
    <row r="116" customFormat="false" ht="12.75" hidden="false" customHeight="false" outlineLevel="0" collapsed="false">
      <c r="B116" s="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D6:H6"/>
    <mergeCell ref="D51:D52"/>
    <mergeCell ref="E51:E52"/>
    <mergeCell ref="F51:F52"/>
    <mergeCell ref="G51:G52"/>
    <mergeCell ref="H51:H52"/>
    <mergeCell ref="D55:E5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5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9" activeCellId="0" sqref="I59"/>
    </sheetView>
  </sheetViews>
  <sheetFormatPr defaultColWidth="11.41796875" defaultRowHeight="12.75" zeroHeight="false" outlineLevelRow="0" outlineLevelCol="0"/>
  <cols>
    <col collapsed="false" customWidth="true" hidden="false" outlineLevel="0" max="4" min="4" style="1" width="32.85"/>
    <col collapsed="false" customWidth="true" hidden="false" outlineLevel="0" max="5" min="5" style="1" width="21.7"/>
    <col collapsed="false" customWidth="true" hidden="false" outlineLevel="0" max="6" min="6" style="1" width="15.28"/>
    <col collapsed="false" customWidth="true" hidden="false" outlineLevel="0" max="7" min="7" style="1" width="15.7"/>
  </cols>
  <sheetData>
    <row r="5" customFormat="false" ht="17.15" hidden="false" customHeight="false" outlineLevel="0" collapsed="false">
      <c r="C5" s="36" t="s">
        <v>92</v>
      </c>
      <c r="D5" s="36"/>
      <c r="E5" s="36"/>
      <c r="F5" s="36"/>
      <c r="G5" s="36"/>
    </row>
    <row r="6" customFormat="false" ht="12.75" hidden="false" customHeight="false" outlineLevel="0" collapsed="false">
      <c r="C6" s="37" t="s">
        <v>1</v>
      </c>
      <c r="D6" s="37"/>
      <c r="E6" s="37"/>
      <c r="F6" s="37"/>
      <c r="G6" s="37"/>
    </row>
    <row r="7" customFormat="false" ht="15" hidden="false" customHeight="false" outlineLevel="0" collapsed="false">
      <c r="C7" s="34" t="s">
        <v>2</v>
      </c>
      <c r="D7" s="38" t="s">
        <v>93</v>
      </c>
      <c r="E7" s="39" t="s">
        <v>94</v>
      </c>
      <c r="F7" s="34" t="s">
        <v>95</v>
      </c>
      <c r="G7" s="38" t="s">
        <v>96</v>
      </c>
    </row>
    <row r="8" customFormat="false" ht="18" hidden="false" customHeight="true" outlineLevel="0" collapsed="false">
      <c r="C8" s="40" t="n">
        <v>1</v>
      </c>
      <c r="D8" s="41" t="s">
        <v>97</v>
      </c>
      <c r="E8" s="42" t="n">
        <v>295700</v>
      </c>
      <c r="F8" s="42" t="n">
        <f aca="false">G8-E8</f>
        <v>-500</v>
      </c>
      <c r="G8" s="43" t="n">
        <v>295200</v>
      </c>
    </row>
    <row r="9" customFormat="false" ht="18" hidden="false" customHeight="true" outlineLevel="0" collapsed="false">
      <c r="C9" s="40" t="n">
        <v>2</v>
      </c>
      <c r="D9" s="44" t="s">
        <v>98</v>
      </c>
      <c r="E9" s="42" t="n">
        <f aca="false">210000+85200</f>
        <v>295200</v>
      </c>
      <c r="F9" s="42" t="n">
        <f aca="false">G9-E9</f>
        <v>0</v>
      </c>
      <c r="G9" s="43" t="n">
        <v>295200</v>
      </c>
    </row>
    <row r="10" customFormat="false" ht="18" hidden="false" customHeight="true" outlineLevel="0" collapsed="false">
      <c r="C10" s="40" t="n">
        <v>3</v>
      </c>
      <c r="D10" s="44" t="s">
        <v>99</v>
      </c>
      <c r="E10" s="42" t="n">
        <v>295200</v>
      </c>
      <c r="F10" s="42" t="n">
        <f aca="false">G10-E10</f>
        <v>0</v>
      </c>
      <c r="G10" s="43" t="n">
        <v>295200</v>
      </c>
    </row>
    <row r="11" customFormat="false" ht="18" hidden="false" customHeight="true" outlineLevel="0" collapsed="false">
      <c r="C11" s="40" t="n">
        <v>4</v>
      </c>
      <c r="D11" s="44" t="s">
        <v>100</v>
      </c>
      <c r="E11" s="42" t="n">
        <v>295200</v>
      </c>
      <c r="F11" s="42" t="n">
        <f aca="false">G11-E11</f>
        <v>0</v>
      </c>
      <c r="G11" s="43" t="n">
        <v>295200</v>
      </c>
    </row>
    <row r="12" customFormat="false" ht="18" hidden="false" customHeight="true" outlineLevel="0" collapsed="false">
      <c r="C12" s="40" t="n">
        <v>5</v>
      </c>
      <c r="D12" s="44" t="s">
        <v>101</v>
      </c>
      <c r="E12" s="42" t="n">
        <v>295200</v>
      </c>
      <c r="F12" s="42" t="n">
        <f aca="false">G12-E12</f>
        <v>0</v>
      </c>
      <c r="G12" s="43" t="n">
        <v>295200</v>
      </c>
    </row>
    <row r="13" customFormat="false" ht="18" hidden="false" customHeight="true" outlineLevel="0" collapsed="false">
      <c r="C13" s="40" t="n">
        <v>6</v>
      </c>
      <c r="D13" s="44" t="s">
        <v>102</v>
      </c>
      <c r="E13" s="42" t="n">
        <v>295200</v>
      </c>
      <c r="F13" s="42" t="n">
        <f aca="false">G13-E13</f>
        <v>0</v>
      </c>
      <c r="G13" s="43" t="n">
        <v>295200</v>
      </c>
    </row>
    <row r="14" customFormat="false" ht="18" hidden="false" customHeight="true" outlineLevel="0" collapsed="false">
      <c r="C14" s="40" t="n">
        <v>7</v>
      </c>
      <c r="D14" s="44" t="s">
        <v>103</v>
      </c>
      <c r="E14" s="42" t="n">
        <v>295200</v>
      </c>
      <c r="F14" s="42" t="n">
        <f aca="false">G14-E14</f>
        <v>0</v>
      </c>
      <c r="G14" s="43" t="n">
        <v>295200</v>
      </c>
    </row>
    <row r="15" customFormat="false" ht="18" hidden="false" customHeight="true" outlineLevel="0" collapsed="false">
      <c r="C15" s="40" t="n">
        <v>8</v>
      </c>
      <c r="D15" s="44" t="s">
        <v>104</v>
      </c>
      <c r="E15" s="42" t="n">
        <v>295200</v>
      </c>
      <c r="F15" s="42" t="n">
        <f aca="false">G15-E15</f>
        <v>0</v>
      </c>
      <c r="G15" s="43" t="n">
        <v>295200</v>
      </c>
    </row>
    <row r="16" customFormat="false" ht="18" hidden="false" customHeight="true" outlineLevel="0" collapsed="false">
      <c r="C16" s="40" t="n">
        <v>9</v>
      </c>
      <c r="D16" s="44" t="s">
        <v>105</v>
      </c>
      <c r="E16" s="42" t="n">
        <f aca="false">245000+50200</f>
        <v>295200</v>
      </c>
      <c r="F16" s="42" t="n">
        <f aca="false">G16-E16</f>
        <v>0</v>
      </c>
      <c r="G16" s="43" t="n">
        <v>295200</v>
      </c>
    </row>
    <row r="17" customFormat="false" ht="18" hidden="false" customHeight="true" outlineLevel="0" collapsed="false">
      <c r="C17" s="40" t="n">
        <v>10</v>
      </c>
      <c r="D17" s="44" t="s">
        <v>106</v>
      </c>
      <c r="E17" s="42" t="n">
        <f aca="false">100000+100200</f>
        <v>200200</v>
      </c>
      <c r="F17" s="42" t="n">
        <f aca="false">G17-E17</f>
        <v>95000</v>
      </c>
      <c r="G17" s="43" t="n">
        <v>295200</v>
      </c>
    </row>
    <row r="18" customFormat="false" ht="18" hidden="false" customHeight="true" outlineLevel="0" collapsed="false">
      <c r="C18" s="40" t="n">
        <v>11</v>
      </c>
      <c r="D18" s="44" t="s">
        <v>107</v>
      </c>
      <c r="E18" s="42" t="n">
        <f aca="false">230200+65000</f>
        <v>295200</v>
      </c>
      <c r="F18" s="42" t="n">
        <f aca="false">G18-E18</f>
        <v>0</v>
      </c>
      <c r="G18" s="43" t="n">
        <v>295200</v>
      </c>
    </row>
    <row r="19" customFormat="false" ht="18" hidden="false" customHeight="true" outlineLevel="0" collapsed="false">
      <c r="C19" s="40" t="n">
        <v>12</v>
      </c>
      <c r="D19" s="44" t="s">
        <v>108</v>
      </c>
      <c r="E19" s="42" t="n">
        <f aca="false">175200+120000</f>
        <v>295200</v>
      </c>
      <c r="F19" s="42" t="n">
        <f aca="false">G19-E19</f>
        <v>0</v>
      </c>
      <c r="G19" s="43" t="n">
        <v>295200</v>
      </c>
    </row>
    <row r="20" customFormat="false" ht="18" hidden="false" customHeight="true" outlineLevel="0" collapsed="false">
      <c r="C20" s="40" t="n">
        <v>13</v>
      </c>
      <c r="D20" s="44" t="s">
        <v>109</v>
      </c>
      <c r="E20" s="42" t="n">
        <f aca="false">195000+100200</f>
        <v>295200</v>
      </c>
      <c r="F20" s="42" t="n">
        <f aca="false">G20-E20</f>
        <v>0</v>
      </c>
      <c r="G20" s="43" t="n">
        <v>295200</v>
      </c>
    </row>
    <row r="21" customFormat="false" ht="18" hidden="false" customHeight="true" outlineLevel="0" collapsed="false">
      <c r="C21" s="40" t="n">
        <v>14</v>
      </c>
      <c r="D21" s="44" t="s">
        <v>110</v>
      </c>
      <c r="E21" s="42" t="n">
        <f aca="false">200200+50000+45000</f>
        <v>295200</v>
      </c>
      <c r="F21" s="42" t="n">
        <f aca="false">G21-E21</f>
        <v>0</v>
      </c>
      <c r="G21" s="43" t="n">
        <v>295200</v>
      </c>
    </row>
    <row r="22" customFormat="false" ht="18" hidden="false" customHeight="true" outlineLevel="0" collapsed="false">
      <c r="C22" s="40" t="n">
        <v>15</v>
      </c>
      <c r="D22" s="44" t="s">
        <v>111</v>
      </c>
      <c r="E22" s="42" t="n">
        <v>295200</v>
      </c>
      <c r="F22" s="42" t="n">
        <f aca="false">G22-E22</f>
        <v>0</v>
      </c>
      <c r="G22" s="43" t="n">
        <v>295200</v>
      </c>
    </row>
    <row r="23" customFormat="false" ht="18" hidden="false" customHeight="true" outlineLevel="0" collapsed="false">
      <c r="C23" s="40" t="n">
        <v>16</v>
      </c>
      <c r="D23" s="44" t="s">
        <v>112</v>
      </c>
      <c r="E23" s="42" t="n">
        <f aca="false">280200+15000</f>
        <v>295200</v>
      </c>
      <c r="F23" s="42" t="n">
        <f aca="false">G23-E23</f>
        <v>0</v>
      </c>
      <c r="G23" s="43" t="n">
        <v>295200</v>
      </c>
    </row>
    <row r="24" customFormat="false" ht="18" hidden="false" customHeight="true" outlineLevel="0" collapsed="false">
      <c r="C24" s="40" t="n">
        <v>17</v>
      </c>
      <c r="D24" s="44" t="s">
        <v>113</v>
      </c>
      <c r="E24" s="42" t="n">
        <f aca="false">250000+45200</f>
        <v>295200</v>
      </c>
      <c r="F24" s="42" t="n">
        <f aca="false">G24-E24</f>
        <v>0</v>
      </c>
      <c r="G24" s="43" t="n">
        <v>295200</v>
      </c>
    </row>
    <row r="25" customFormat="false" ht="18" hidden="false" customHeight="true" outlineLevel="0" collapsed="false">
      <c r="C25" s="40" t="n">
        <v>18</v>
      </c>
      <c r="D25" s="44" t="s">
        <v>114</v>
      </c>
      <c r="E25" s="42" t="n">
        <f aca="false">250200+45000</f>
        <v>295200</v>
      </c>
      <c r="F25" s="42" t="n">
        <f aca="false">G25-E25</f>
        <v>0</v>
      </c>
      <c r="G25" s="43" t="n">
        <v>295200</v>
      </c>
    </row>
    <row r="26" customFormat="false" ht="18" hidden="false" customHeight="true" outlineLevel="0" collapsed="false">
      <c r="C26" s="40" t="n">
        <v>19</v>
      </c>
      <c r="D26" s="44" t="s">
        <v>115</v>
      </c>
      <c r="E26" s="42" t="n">
        <v>200500</v>
      </c>
      <c r="F26" s="42" t="n">
        <f aca="false">G26-E26</f>
        <v>94700</v>
      </c>
      <c r="G26" s="43" t="n">
        <v>295200</v>
      </c>
    </row>
    <row r="27" customFormat="false" ht="18" hidden="false" customHeight="true" outlineLevel="0" collapsed="false">
      <c r="C27" s="40" t="n">
        <v>20</v>
      </c>
      <c r="D27" s="44" t="s">
        <v>116</v>
      </c>
      <c r="E27" s="42" t="n">
        <v>295200</v>
      </c>
      <c r="F27" s="42" t="n">
        <f aca="false">G27-E27</f>
        <v>0</v>
      </c>
      <c r="G27" s="43" t="n">
        <v>295200</v>
      </c>
    </row>
    <row r="28" customFormat="false" ht="18" hidden="false" customHeight="true" outlineLevel="0" collapsed="false">
      <c r="C28" s="40" t="n">
        <v>21</v>
      </c>
      <c r="D28" s="44" t="s">
        <v>117</v>
      </c>
      <c r="E28" s="42" t="n">
        <f aca="false">25000+40000</f>
        <v>65000</v>
      </c>
      <c r="F28" s="42" t="n">
        <f aca="false">G28-E28</f>
        <v>230200</v>
      </c>
      <c r="G28" s="43" t="n">
        <v>295200</v>
      </c>
    </row>
    <row r="29" customFormat="false" ht="18" hidden="false" customHeight="true" outlineLevel="0" collapsed="false">
      <c r="C29" s="40" t="n">
        <v>22</v>
      </c>
      <c r="D29" s="44" t="s">
        <v>118</v>
      </c>
      <c r="E29" s="42" t="n">
        <f aca="false">255200+40000</f>
        <v>295200</v>
      </c>
      <c r="F29" s="42" t="n">
        <f aca="false">G29-E29</f>
        <v>0</v>
      </c>
      <c r="G29" s="43" t="n">
        <v>295200</v>
      </c>
    </row>
    <row r="30" customFormat="false" ht="18" hidden="false" customHeight="true" outlineLevel="0" collapsed="false">
      <c r="C30" s="40" t="n">
        <v>23</v>
      </c>
      <c r="D30" s="44" t="s">
        <v>119</v>
      </c>
      <c r="E30" s="42" t="n">
        <v>50000</v>
      </c>
      <c r="F30" s="42" t="n">
        <f aca="false">G30-E30</f>
        <v>245200</v>
      </c>
      <c r="G30" s="43" t="n">
        <v>295200</v>
      </c>
    </row>
    <row r="31" customFormat="false" ht="18" hidden="false" customHeight="true" outlineLevel="0" collapsed="false">
      <c r="C31" s="40" t="n">
        <v>24</v>
      </c>
      <c r="D31" s="44" t="s">
        <v>120</v>
      </c>
      <c r="E31" s="42" t="n">
        <f aca="false">275000+20200</f>
        <v>295200</v>
      </c>
      <c r="F31" s="42" t="n">
        <f aca="false">G31-E31</f>
        <v>0</v>
      </c>
      <c r="G31" s="43" t="n">
        <v>295200</v>
      </c>
    </row>
    <row r="32" customFormat="false" ht="18" hidden="false" customHeight="true" outlineLevel="0" collapsed="false">
      <c r="C32" s="40" t="n">
        <v>25</v>
      </c>
      <c r="D32" s="44" t="s">
        <v>121</v>
      </c>
      <c r="E32" s="42" t="n">
        <v>295200</v>
      </c>
      <c r="F32" s="42" t="n">
        <f aca="false">G32-E32</f>
        <v>0</v>
      </c>
      <c r="G32" s="43" t="n">
        <v>295200</v>
      </c>
    </row>
    <row r="33" customFormat="false" ht="18" hidden="false" customHeight="true" outlineLevel="0" collapsed="false">
      <c r="C33" s="40" t="n">
        <v>26</v>
      </c>
      <c r="D33" s="44" t="s">
        <v>122</v>
      </c>
      <c r="E33" s="42" t="n">
        <f aca="false">197200+98000</f>
        <v>295200</v>
      </c>
      <c r="F33" s="42" t="n">
        <f aca="false">G33-E33</f>
        <v>0</v>
      </c>
      <c r="G33" s="43" t="n">
        <v>295200</v>
      </c>
    </row>
    <row r="34" customFormat="false" ht="18" hidden="false" customHeight="true" outlineLevel="0" collapsed="false">
      <c r="C34" s="40" t="n">
        <v>27</v>
      </c>
      <c r="D34" s="44" t="s">
        <v>123</v>
      </c>
      <c r="E34" s="42" t="n">
        <f aca="false">125000+170000</f>
        <v>295000</v>
      </c>
      <c r="F34" s="42" t="n">
        <f aca="false">G34-E34</f>
        <v>200</v>
      </c>
      <c r="G34" s="43" t="n">
        <v>295200</v>
      </c>
    </row>
    <row r="35" customFormat="false" ht="18" hidden="false" customHeight="true" outlineLevel="0" collapsed="false">
      <c r="C35" s="40" t="n">
        <v>28</v>
      </c>
      <c r="D35" s="44" t="s">
        <v>124</v>
      </c>
      <c r="E35" s="42" t="n">
        <v>295200</v>
      </c>
      <c r="F35" s="42" t="n">
        <f aca="false">G35-E35</f>
        <v>0</v>
      </c>
      <c r="G35" s="43" t="n">
        <v>295200</v>
      </c>
    </row>
    <row r="36" customFormat="false" ht="18" hidden="false" customHeight="true" outlineLevel="0" collapsed="false">
      <c r="C36" s="40" t="n">
        <v>29</v>
      </c>
      <c r="D36" s="44" t="s">
        <v>125</v>
      </c>
      <c r="E36" s="42" t="n">
        <v>50000</v>
      </c>
      <c r="F36" s="42" t="n">
        <f aca="false">G36-E36</f>
        <v>245200</v>
      </c>
      <c r="G36" s="43" t="n">
        <v>295200</v>
      </c>
    </row>
    <row r="37" customFormat="false" ht="18" hidden="false" customHeight="true" outlineLevel="0" collapsed="false">
      <c r="C37" s="45" t="n">
        <v>30</v>
      </c>
      <c r="D37" s="46" t="s">
        <v>126</v>
      </c>
      <c r="E37" s="47" t="n">
        <f aca="false">250000+45000</f>
        <v>295000</v>
      </c>
      <c r="F37" s="47" t="n">
        <f aca="false">G37-E37</f>
        <v>200</v>
      </c>
      <c r="G37" s="48" t="n">
        <v>295200</v>
      </c>
    </row>
    <row r="38" customFormat="false" ht="22.5" hidden="false" customHeight="true" outlineLevel="0" collapsed="false">
      <c r="C38" s="49" t="s">
        <v>43</v>
      </c>
      <c r="D38" s="49"/>
      <c r="E38" s="50" t="n">
        <f aca="false">SUM(E8:E37)</f>
        <v>7945800</v>
      </c>
      <c r="F38" s="50" t="n">
        <f aca="false">SUM(F8:F37)</f>
        <v>910200</v>
      </c>
      <c r="G38" s="50" t="n">
        <f aca="false">SUM(G8:G37)</f>
        <v>8856000</v>
      </c>
    </row>
    <row r="51" customFormat="false" ht="12.75" hidden="false" customHeight="false" outlineLevel="0" collapsed="false">
      <c r="D51" s="51" t="s">
        <v>127</v>
      </c>
    </row>
    <row r="52" customFormat="false" ht="12.75" hidden="false" customHeight="false" outlineLevel="0" collapsed="false">
      <c r="C52" s="52" t="s">
        <v>2</v>
      </c>
      <c r="D52" s="7" t="s">
        <v>3</v>
      </c>
      <c r="E52" s="8" t="s">
        <v>4</v>
      </c>
      <c r="F52" s="7" t="s">
        <v>5</v>
      </c>
      <c r="G52" s="9" t="s">
        <v>6</v>
      </c>
    </row>
    <row r="53" customFormat="false" ht="12.75" hidden="false" customHeight="false" outlineLevel="0" collapsed="false">
      <c r="C53" s="52"/>
      <c r="D53" s="7"/>
      <c r="E53" s="8"/>
      <c r="F53" s="7"/>
      <c r="G53" s="9"/>
    </row>
    <row r="54" customFormat="false" ht="12.75" hidden="false" customHeight="false" outlineLevel="0" collapsed="false">
      <c r="C54" s="53" t="n">
        <v>1</v>
      </c>
      <c r="D54" s="54" t="s">
        <v>97</v>
      </c>
      <c r="E54" s="12" t="n">
        <v>195400</v>
      </c>
      <c r="F54" s="12" t="n">
        <f aca="false">G54-E54</f>
        <v>99800</v>
      </c>
      <c r="G54" s="13" t="n">
        <v>295200</v>
      </c>
    </row>
    <row r="55" customFormat="false" ht="12.75" hidden="false" customHeight="false" outlineLevel="0" collapsed="false">
      <c r="C55" s="53" t="n">
        <v>2</v>
      </c>
      <c r="D55" s="54" t="s">
        <v>98</v>
      </c>
      <c r="E55" s="12" t="n">
        <v>210000</v>
      </c>
      <c r="F55" s="12" t="n">
        <f aca="false">G55-E55</f>
        <v>85200</v>
      </c>
      <c r="G55" s="13" t="n">
        <v>295200</v>
      </c>
    </row>
    <row r="56" customFormat="false" ht="12.75" hidden="false" customHeight="false" outlineLevel="0" collapsed="false">
      <c r="C56" s="53" t="n">
        <v>3</v>
      </c>
      <c r="D56" s="54" t="s">
        <v>105</v>
      </c>
      <c r="E56" s="12" t="n">
        <v>245000</v>
      </c>
      <c r="F56" s="12" t="n">
        <f aca="false">G56-E56</f>
        <v>50200</v>
      </c>
      <c r="G56" s="13" t="n">
        <v>295200</v>
      </c>
    </row>
    <row r="57" customFormat="false" ht="12.75" hidden="false" customHeight="false" outlineLevel="0" collapsed="false">
      <c r="C57" s="53" t="n">
        <v>4</v>
      </c>
      <c r="D57" s="54" t="s">
        <v>106</v>
      </c>
      <c r="E57" s="12" t="n">
        <f aca="false">100000+100200</f>
        <v>200200</v>
      </c>
      <c r="F57" s="12" t="n">
        <f aca="false">G57-E57</f>
        <v>95000</v>
      </c>
      <c r="G57" s="13" t="n">
        <v>295200</v>
      </c>
    </row>
    <row r="58" customFormat="false" ht="12.75" hidden="false" customHeight="false" outlineLevel="0" collapsed="false">
      <c r="C58" s="53" t="n">
        <v>5</v>
      </c>
      <c r="D58" s="54" t="s">
        <v>108</v>
      </c>
      <c r="E58" s="12" t="n">
        <v>175200</v>
      </c>
      <c r="F58" s="12" t="n">
        <f aca="false">G58-E58</f>
        <v>120000</v>
      </c>
      <c r="G58" s="13" t="n">
        <v>295200</v>
      </c>
    </row>
    <row r="59" customFormat="false" ht="12.75" hidden="false" customHeight="false" outlineLevel="0" collapsed="false">
      <c r="C59" s="53" t="n">
        <v>6</v>
      </c>
      <c r="D59" s="54" t="s">
        <v>110</v>
      </c>
      <c r="E59" s="12" t="n">
        <v>200200</v>
      </c>
      <c r="F59" s="12" t="n">
        <f aca="false">G59-E59</f>
        <v>95000</v>
      </c>
      <c r="G59" s="13" t="n">
        <v>295200</v>
      </c>
    </row>
    <row r="60" customFormat="false" ht="12.75" hidden="false" customHeight="false" outlineLevel="0" collapsed="false">
      <c r="C60" s="53" t="n">
        <v>7</v>
      </c>
      <c r="D60" s="54" t="s">
        <v>114</v>
      </c>
      <c r="E60" s="12" t="n">
        <v>250200</v>
      </c>
      <c r="F60" s="12" t="n">
        <f aca="false">G60-E60</f>
        <v>45000</v>
      </c>
      <c r="G60" s="13" t="n">
        <v>295200</v>
      </c>
    </row>
    <row r="61" customFormat="false" ht="12.75" hidden="false" customHeight="false" outlineLevel="0" collapsed="false">
      <c r="C61" s="53" t="n">
        <v>8</v>
      </c>
      <c r="D61" s="54" t="s">
        <v>115</v>
      </c>
      <c r="E61" s="12" t="n">
        <v>200500</v>
      </c>
      <c r="F61" s="12" t="n">
        <f aca="false">G61-E61</f>
        <v>94700</v>
      </c>
      <c r="G61" s="13" t="n">
        <v>295200</v>
      </c>
    </row>
    <row r="62" customFormat="false" ht="12.75" hidden="false" customHeight="false" outlineLevel="0" collapsed="false">
      <c r="C62" s="53" t="n">
        <v>9</v>
      </c>
      <c r="D62" s="54" t="s">
        <v>117</v>
      </c>
      <c r="E62" s="12" t="n">
        <f aca="false">25000+40000</f>
        <v>65000</v>
      </c>
      <c r="F62" s="12" t="n">
        <f aca="false">G62-E62</f>
        <v>230200</v>
      </c>
      <c r="G62" s="13" t="n">
        <v>295200</v>
      </c>
    </row>
    <row r="63" customFormat="false" ht="12.75" hidden="false" customHeight="false" outlineLevel="0" collapsed="false">
      <c r="C63" s="53" t="n">
        <v>10</v>
      </c>
      <c r="D63" s="54" t="s">
        <v>118</v>
      </c>
      <c r="E63" s="12" t="n">
        <v>255200</v>
      </c>
      <c r="F63" s="12" t="n">
        <f aca="false">G63-E63</f>
        <v>40000</v>
      </c>
      <c r="G63" s="13" t="n">
        <v>295200</v>
      </c>
    </row>
    <row r="64" customFormat="false" ht="12.75" hidden="false" customHeight="false" outlineLevel="0" collapsed="false">
      <c r="C64" s="53" t="n">
        <v>11</v>
      </c>
      <c r="D64" s="54" t="s">
        <v>119</v>
      </c>
      <c r="E64" s="12" t="n">
        <v>50000</v>
      </c>
      <c r="F64" s="12" t="n">
        <f aca="false">G64-E64</f>
        <v>245200</v>
      </c>
      <c r="G64" s="13" t="n">
        <v>295200</v>
      </c>
    </row>
    <row r="65" customFormat="false" ht="12.75" hidden="false" customHeight="false" outlineLevel="0" collapsed="false">
      <c r="C65" s="53" t="n">
        <v>12</v>
      </c>
      <c r="D65" s="54" t="s">
        <v>120</v>
      </c>
      <c r="E65" s="12" t="n">
        <v>275000</v>
      </c>
      <c r="F65" s="12" t="n">
        <f aca="false">G65-E65</f>
        <v>20200</v>
      </c>
      <c r="G65" s="13" t="n">
        <v>295200</v>
      </c>
    </row>
    <row r="66" customFormat="false" ht="12.75" hidden="false" customHeight="false" outlineLevel="0" collapsed="false">
      <c r="C66" s="53" t="n">
        <v>13</v>
      </c>
      <c r="D66" s="54" t="s">
        <v>122</v>
      </c>
      <c r="E66" s="12" t="n">
        <f aca="false">197200+98000</f>
        <v>295200</v>
      </c>
      <c r="F66" s="12" t="n">
        <f aca="false">G66-E66</f>
        <v>0</v>
      </c>
      <c r="G66" s="13" t="n">
        <v>295200</v>
      </c>
    </row>
    <row r="67" customFormat="false" ht="12.75" hidden="false" customHeight="false" outlineLevel="0" collapsed="false">
      <c r="C67" s="53" t="n">
        <v>14</v>
      </c>
      <c r="D67" s="54" t="s">
        <v>123</v>
      </c>
      <c r="E67" s="12" t="n">
        <v>125000</v>
      </c>
      <c r="F67" s="12" t="n">
        <f aca="false">G67-E67</f>
        <v>170200</v>
      </c>
      <c r="G67" s="13" t="n">
        <v>295200</v>
      </c>
    </row>
    <row r="68" customFormat="false" ht="12.75" hidden="false" customHeight="false" outlineLevel="0" collapsed="false">
      <c r="C68" s="53" t="n">
        <v>15</v>
      </c>
      <c r="D68" s="54" t="s">
        <v>125</v>
      </c>
      <c r="E68" s="12" t="n">
        <v>50000</v>
      </c>
      <c r="F68" s="12" t="n">
        <f aca="false">G68-E68</f>
        <v>245200</v>
      </c>
      <c r="G68" s="13" t="n">
        <v>295200</v>
      </c>
    </row>
    <row r="69" customFormat="false" ht="12.75" hidden="false" customHeight="false" outlineLevel="0" collapsed="false">
      <c r="C69" s="53" t="n">
        <v>16</v>
      </c>
      <c r="D69" s="54" t="s">
        <v>126</v>
      </c>
      <c r="E69" s="12" t="n">
        <v>250000</v>
      </c>
      <c r="F69" s="12" t="n">
        <f aca="false">G69-E69</f>
        <v>45200</v>
      </c>
      <c r="G69" s="13" t="n">
        <v>295200</v>
      </c>
    </row>
    <row r="70" customFormat="false" ht="12.75" hidden="false" customHeight="false" outlineLevel="0" collapsed="false">
      <c r="C70" s="55"/>
      <c r="D70" s="56" t="s">
        <v>43</v>
      </c>
      <c r="E70" s="57"/>
      <c r="F70" s="16" t="n">
        <f aca="false">SUM(F54:F69)</f>
        <v>1681100</v>
      </c>
      <c r="G70" s="58"/>
    </row>
  </sheetData>
  <mergeCells count="8">
    <mergeCell ref="C5:G5"/>
    <mergeCell ref="C6:G6"/>
    <mergeCell ref="C38:D38"/>
    <mergeCell ref="C52:C53"/>
    <mergeCell ref="D52:D53"/>
    <mergeCell ref="E52:E53"/>
    <mergeCell ref="F52:F53"/>
    <mergeCell ref="G52:G53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5:G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6" activeCellId="0" sqref="C26"/>
    </sheetView>
  </sheetViews>
  <sheetFormatPr defaultColWidth="11.41796875" defaultRowHeight="12.75" zeroHeight="false" outlineLevelRow="0" outlineLevelCol="0"/>
  <cols>
    <col collapsed="false" customWidth="true" hidden="false" outlineLevel="0" max="3" min="3" style="1" width="10.85"/>
    <col collapsed="false" customWidth="true" hidden="false" outlineLevel="0" max="4" min="4" style="1" width="23.56"/>
    <col collapsed="false" customWidth="true" hidden="false" outlineLevel="0" max="5" min="5" style="1" width="25.28"/>
    <col collapsed="false" customWidth="true" hidden="false" outlineLevel="0" max="6" min="6" style="1" width="15.56"/>
    <col collapsed="false" customWidth="true" hidden="false" outlineLevel="0" max="7" min="7" style="1" width="15.85"/>
  </cols>
  <sheetData>
    <row r="5" customFormat="false" ht="12.75" hidden="false" customHeight="false" outlineLevel="0" collapsed="false">
      <c r="C5" s="59" t="s">
        <v>128</v>
      </c>
      <c r="D5" s="59"/>
      <c r="E5" s="59"/>
      <c r="F5" s="59"/>
      <c r="G5" s="59"/>
    </row>
    <row r="6" customFormat="false" ht="12.75" hidden="false" customHeight="false" outlineLevel="0" collapsed="false">
      <c r="C6" s="59"/>
      <c r="D6" s="59"/>
      <c r="E6" s="59"/>
      <c r="F6" s="59"/>
      <c r="G6" s="59"/>
    </row>
    <row r="7" customFormat="false" ht="18" hidden="false" customHeight="true" outlineLevel="0" collapsed="false">
      <c r="C7" s="34" t="s">
        <v>2</v>
      </c>
      <c r="D7" s="38" t="s">
        <v>129</v>
      </c>
      <c r="E7" s="39" t="s">
        <v>94</v>
      </c>
      <c r="F7" s="34" t="s">
        <v>95</v>
      </c>
      <c r="G7" s="38" t="s">
        <v>96</v>
      </c>
    </row>
    <row r="8" customFormat="false" ht="18" hidden="false" customHeight="true" outlineLevel="0" collapsed="false">
      <c r="C8" s="10" t="n">
        <v>1</v>
      </c>
      <c r="D8" s="11" t="s">
        <v>130</v>
      </c>
      <c r="E8" s="60" t="n">
        <v>315200</v>
      </c>
      <c r="F8" s="12" t="n">
        <f aca="false">G8-E8</f>
        <v>0</v>
      </c>
      <c r="G8" s="61" t="n">
        <v>315200</v>
      </c>
    </row>
    <row r="9" customFormat="false" ht="18" hidden="false" customHeight="true" outlineLevel="0" collapsed="false">
      <c r="C9" s="10" t="n">
        <v>2</v>
      </c>
      <c r="D9" s="11" t="s">
        <v>131</v>
      </c>
      <c r="E9" s="60" t="n">
        <f aca="false">295200+20000</f>
        <v>315200</v>
      </c>
      <c r="F9" s="12" t="n">
        <f aca="false">G9-E9</f>
        <v>0</v>
      </c>
      <c r="G9" s="61" t="n">
        <v>315200</v>
      </c>
    </row>
    <row r="10" customFormat="false" ht="18" hidden="false" customHeight="true" outlineLevel="0" collapsed="false">
      <c r="C10" s="10" t="n">
        <v>3</v>
      </c>
      <c r="D10" s="11" t="s">
        <v>132</v>
      </c>
      <c r="E10" s="60" t="n">
        <v>315200</v>
      </c>
      <c r="F10" s="12" t="n">
        <f aca="false">G10-E10</f>
        <v>0</v>
      </c>
      <c r="G10" s="61" t="n">
        <v>315200</v>
      </c>
    </row>
    <row r="11" customFormat="false" ht="18" hidden="false" customHeight="true" outlineLevel="0" collapsed="false">
      <c r="C11" s="10" t="n">
        <v>4</v>
      </c>
      <c r="D11" s="11" t="s">
        <v>133</v>
      </c>
      <c r="E11" s="60" t="n">
        <f aca="false">217200+10000+88000</f>
        <v>315200</v>
      </c>
      <c r="F11" s="12" t="n">
        <f aca="false">G11-E11</f>
        <v>0</v>
      </c>
      <c r="G11" s="61" t="n">
        <v>315200</v>
      </c>
    </row>
    <row r="12" customFormat="false" ht="18" hidden="false" customHeight="true" outlineLevel="0" collapsed="false">
      <c r="C12" s="10" t="n">
        <v>5</v>
      </c>
      <c r="D12" s="11" t="s">
        <v>134</v>
      </c>
      <c r="E12" s="60" t="n">
        <v>315200</v>
      </c>
      <c r="F12" s="12" t="n">
        <f aca="false">G12-E12</f>
        <v>0</v>
      </c>
      <c r="G12" s="61" t="n">
        <v>315200</v>
      </c>
    </row>
    <row r="13" customFormat="false" ht="18" hidden="false" customHeight="true" outlineLevel="0" collapsed="false">
      <c r="C13" s="10" t="n">
        <v>6</v>
      </c>
      <c r="D13" s="11" t="s">
        <v>135</v>
      </c>
      <c r="E13" s="60" t="n">
        <v>315200</v>
      </c>
      <c r="F13" s="12" t="n">
        <f aca="false">G13-E13</f>
        <v>0</v>
      </c>
      <c r="G13" s="61" t="n">
        <v>315200</v>
      </c>
    </row>
    <row r="14" customFormat="false" ht="18" hidden="false" customHeight="true" outlineLevel="0" collapsed="false">
      <c r="C14" s="10" t="n">
        <v>7</v>
      </c>
      <c r="D14" s="11" t="s">
        <v>136</v>
      </c>
      <c r="E14" s="12" t="n">
        <f aca="false">280200+35000</f>
        <v>315200</v>
      </c>
      <c r="F14" s="12" t="n">
        <f aca="false">G14-E14</f>
        <v>0</v>
      </c>
      <c r="G14" s="61" t="n">
        <v>315200</v>
      </c>
    </row>
    <row r="15" customFormat="false" ht="18" hidden="false" customHeight="true" outlineLevel="0" collapsed="false">
      <c r="C15" s="10" t="n">
        <v>8</v>
      </c>
      <c r="D15" s="11" t="s">
        <v>137</v>
      </c>
      <c r="E15" s="12" t="n">
        <f aca="false">250200+65000</f>
        <v>315200</v>
      </c>
      <c r="F15" s="12" t="n">
        <f aca="false">G15-E15</f>
        <v>0</v>
      </c>
      <c r="G15" s="61" t="n">
        <v>315200</v>
      </c>
    </row>
    <row r="16" customFormat="false" ht="18" hidden="false" customHeight="true" outlineLevel="0" collapsed="false">
      <c r="C16" s="10" t="n">
        <v>9</v>
      </c>
      <c r="D16" s="11" t="s">
        <v>138</v>
      </c>
      <c r="E16" s="12" t="n">
        <f aca="false">265200+50000</f>
        <v>315200</v>
      </c>
      <c r="F16" s="12" t="n">
        <f aca="false">G16-E16</f>
        <v>0</v>
      </c>
      <c r="G16" s="61" t="n">
        <v>315200</v>
      </c>
    </row>
    <row r="17" customFormat="false" ht="18" hidden="false" customHeight="true" outlineLevel="0" collapsed="false">
      <c r="C17" s="10" t="n">
        <v>10</v>
      </c>
      <c r="D17" s="11" t="s">
        <v>139</v>
      </c>
      <c r="E17" s="12" t="n">
        <f aca="false">265200+50000</f>
        <v>315200</v>
      </c>
      <c r="F17" s="12" t="n">
        <f aca="false">G17-E17</f>
        <v>0</v>
      </c>
      <c r="G17" s="61" t="n">
        <v>315200</v>
      </c>
    </row>
    <row r="18" customFormat="false" ht="18" hidden="false" customHeight="true" outlineLevel="0" collapsed="false">
      <c r="C18" s="10" t="n">
        <v>11</v>
      </c>
      <c r="D18" s="11" t="s">
        <v>140</v>
      </c>
      <c r="E18" s="12" t="n">
        <v>315200</v>
      </c>
      <c r="F18" s="12" t="n">
        <f aca="false">G18-E18</f>
        <v>0</v>
      </c>
      <c r="G18" s="61" t="n">
        <v>315200</v>
      </c>
    </row>
    <row r="19" customFormat="false" ht="18" hidden="false" customHeight="true" outlineLevel="0" collapsed="false">
      <c r="C19" s="10" t="n">
        <v>12</v>
      </c>
      <c r="D19" s="11" t="s">
        <v>141</v>
      </c>
      <c r="E19" s="12" t="n">
        <f aca="false">265200+50000</f>
        <v>315200</v>
      </c>
      <c r="F19" s="12" t="n">
        <f aca="false">G19-E19</f>
        <v>0</v>
      </c>
      <c r="G19" s="61" t="n">
        <v>315200</v>
      </c>
    </row>
    <row r="20" customFormat="false" ht="18" hidden="false" customHeight="true" outlineLevel="0" collapsed="false">
      <c r="C20" s="62" t="n">
        <v>13</v>
      </c>
      <c r="D20" s="63" t="s">
        <v>142</v>
      </c>
      <c r="E20" s="64" t="n">
        <f aca="false">80000+30000</f>
        <v>110000</v>
      </c>
      <c r="F20" s="64" t="n">
        <f aca="false">G20-E20</f>
        <v>205200</v>
      </c>
      <c r="G20" s="65" t="n">
        <v>315200</v>
      </c>
    </row>
    <row r="21" customFormat="false" ht="18" hidden="false" customHeight="true" outlineLevel="0" collapsed="false">
      <c r="C21" s="66" t="s">
        <v>43</v>
      </c>
      <c r="D21" s="66"/>
      <c r="E21" s="50" t="n">
        <f aca="false">SUM(E8:E20)</f>
        <v>3892400</v>
      </c>
      <c r="F21" s="50" t="n">
        <f aca="false">SUM(F8:F20)</f>
        <v>205200</v>
      </c>
      <c r="G21" s="50" t="n">
        <f aca="false">SUM(G8:G20)</f>
        <v>4097600</v>
      </c>
    </row>
    <row r="22" customFormat="false" ht="18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5:G6"/>
    <mergeCell ref="C21:D2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5:G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ColWidth="11.41796875" defaultRowHeight="12.75" zeroHeight="false" outlineLevelRow="0" outlineLevelCol="0"/>
  <cols>
    <col collapsed="false" customWidth="true" hidden="false" outlineLevel="0" max="3" min="3" style="1" width="7.42"/>
    <col collapsed="false" customWidth="true" hidden="false" outlineLevel="0" max="4" min="4" style="1" width="29.56"/>
    <col collapsed="false" customWidth="true" hidden="false" outlineLevel="0" max="5" min="5" style="1" width="21.84"/>
    <col collapsed="false" customWidth="true" hidden="false" outlineLevel="0" max="6" min="6" style="1" width="18.41"/>
    <col collapsed="false" customWidth="true" hidden="false" outlineLevel="0" max="7" min="7" style="1" width="14.56"/>
  </cols>
  <sheetData>
    <row r="5" customFormat="false" ht="12.75" hidden="false" customHeight="false" outlineLevel="0" collapsed="false">
      <c r="C5" s="67" t="s">
        <v>143</v>
      </c>
      <c r="D5" s="67"/>
      <c r="E5" s="67"/>
      <c r="F5" s="67"/>
      <c r="G5" s="67"/>
    </row>
    <row r="6" customFormat="false" ht="12.75" hidden="false" customHeight="false" outlineLevel="0" collapsed="false">
      <c r="C6" s="67"/>
      <c r="D6" s="67"/>
      <c r="E6" s="67"/>
      <c r="F6" s="67"/>
      <c r="G6" s="67"/>
    </row>
    <row r="7" customFormat="false" ht="21" hidden="false" customHeight="true" outlineLevel="0" collapsed="false">
      <c r="C7" s="68" t="s">
        <v>2</v>
      </c>
      <c r="D7" s="39" t="s">
        <v>144</v>
      </c>
      <c r="E7" s="39" t="s">
        <v>94</v>
      </c>
      <c r="F7" s="68" t="s">
        <v>95</v>
      </c>
      <c r="G7" s="39" t="s">
        <v>96</v>
      </c>
    </row>
    <row r="8" customFormat="false" ht="18" hidden="false" customHeight="true" outlineLevel="0" collapsed="false">
      <c r="C8" s="69" t="n">
        <v>1</v>
      </c>
      <c r="D8" s="70" t="s">
        <v>145</v>
      </c>
      <c r="E8" s="71" t="n">
        <f aca="false">225000+70200</f>
        <v>295200</v>
      </c>
      <c r="F8" s="72" t="n">
        <f aca="false">G8-E8</f>
        <v>0</v>
      </c>
      <c r="G8" s="73" t="n">
        <v>295200</v>
      </c>
    </row>
    <row r="9" customFormat="false" ht="18" hidden="false" customHeight="true" outlineLevel="0" collapsed="false">
      <c r="C9" s="10" t="n">
        <v>2</v>
      </c>
      <c r="D9" s="11" t="s">
        <v>146</v>
      </c>
      <c r="E9" s="71" t="n">
        <v>295200</v>
      </c>
      <c r="F9" s="12" t="n">
        <f aca="false">G9-E9</f>
        <v>0</v>
      </c>
      <c r="G9" s="61" t="n">
        <v>295200</v>
      </c>
    </row>
    <row r="10" customFormat="false" ht="18" hidden="false" customHeight="true" outlineLevel="0" collapsed="false">
      <c r="C10" s="10" t="n">
        <v>3</v>
      </c>
      <c r="D10" s="11" t="s">
        <v>147</v>
      </c>
      <c r="E10" s="71" t="n">
        <v>295200</v>
      </c>
      <c r="F10" s="12" t="n">
        <f aca="false">G10-E10</f>
        <v>0</v>
      </c>
      <c r="G10" s="61" t="n">
        <v>295200</v>
      </c>
    </row>
    <row r="11" customFormat="false" ht="18" hidden="false" customHeight="true" outlineLevel="0" collapsed="false">
      <c r="C11" s="10" t="n">
        <v>4</v>
      </c>
      <c r="D11" s="11" t="s">
        <v>148</v>
      </c>
      <c r="E11" s="71" t="n">
        <f aca="false">280200+15000</f>
        <v>295200</v>
      </c>
      <c r="F11" s="12" t="n">
        <f aca="false">G11-E11</f>
        <v>0</v>
      </c>
      <c r="G11" s="61" t="n">
        <v>295200</v>
      </c>
    </row>
    <row r="12" customFormat="false" ht="18" hidden="false" customHeight="true" outlineLevel="0" collapsed="false">
      <c r="C12" s="10" t="n">
        <v>5</v>
      </c>
      <c r="D12" s="11" t="s">
        <v>149</v>
      </c>
      <c r="E12" s="71" t="n">
        <v>295200</v>
      </c>
      <c r="F12" s="12" t="n">
        <f aca="false">G12-E12</f>
        <v>0</v>
      </c>
      <c r="G12" s="61" t="n">
        <v>295200</v>
      </c>
    </row>
    <row r="13" customFormat="false" ht="18" hidden="false" customHeight="true" outlineLevel="0" collapsed="false">
      <c r="C13" s="10" t="n">
        <v>6</v>
      </c>
      <c r="D13" s="11" t="s">
        <v>150</v>
      </c>
      <c r="E13" s="71" t="n">
        <v>60000</v>
      </c>
      <c r="F13" s="12" t="n">
        <f aca="false">G13-E13</f>
        <v>235200</v>
      </c>
      <c r="G13" s="61" t="n">
        <v>295200</v>
      </c>
    </row>
    <row r="14" customFormat="false" ht="18" hidden="false" customHeight="true" outlineLevel="0" collapsed="false">
      <c r="C14" s="10" t="n">
        <v>7</v>
      </c>
      <c r="D14" s="11" t="s">
        <v>151</v>
      </c>
      <c r="E14" s="71" t="n">
        <f aca="false">245200+50000</f>
        <v>295200</v>
      </c>
      <c r="F14" s="12" t="n">
        <f aca="false">G14-E14</f>
        <v>0</v>
      </c>
      <c r="G14" s="61" t="n">
        <v>295200</v>
      </c>
    </row>
    <row r="15" customFormat="false" ht="18" hidden="false" customHeight="true" outlineLevel="0" collapsed="false">
      <c r="C15" s="10" t="n">
        <v>8</v>
      </c>
      <c r="D15" s="11" t="s">
        <v>152</v>
      </c>
      <c r="E15" s="71" t="n">
        <v>295200</v>
      </c>
      <c r="F15" s="12" t="n">
        <f aca="false">G15-E15</f>
        <v>0</v>
      </c>
      <c r="G15" s="61" t="n">
        <v>295200</v>
      </c>
    </row>
    <row r="16" customFormat="false" ht="18" hidden="false" customHeight="true" outlineLevel="0" collapsed="false">
      <c r="C16" s="10" t="n">
        <v>9</v>
      </c>
      <c r="D16" s="11" t="s">
        <v>153</v>
      </c>
      <c r="E16" s="71" t="n">
        <v>25000</v>
      </c>
      <c r="F16" s="12" t="n">
        <f aca="false">G16-E16</f>
        <v>270200</v>
      </c>
      <c r="G16" s="61" t="n">
        <v>295200</v>
      </c>
    </row>
    <row r="17" customFormat="false" ht="18" hidden="false" customHeight="true" outlineLevel="0" collapsed="false">
      <c r="C17" s="62" t="n">
        <v>10</v>
      </c>
      <c r="D17" s="63" t="s">
        <v>154</v>
      </c>
      <c r="E17" s="74" t="n">
        <v>25200</v>
      </c>
      <c r="F17" s="64" t="n">
        <f aca="false">G17-E17</f>
        <v>270000</v>
      </c>
      <c r="G17" s="65" t="n">
        <v>295200</v>
      </c>
    </row>
    <row r="18" s="75" customFormat="true" ht="18" hidden="false" customHeight="true" outlineLevel="0" collapsed="false">
      <c r="C18" s="66" t="s">
        <v>43</v>
      </c>
      <c r="D18" s="66"/>
      <c r="E18" s="76" t="n">
        <f aca="false">SUM(E8:E17)</f>
        <v>2176600</v>
      </c>
      <c r="F18" s="76" t="n">
        <f aca="false">SUM(F8:F17)</f>
        <v>775400</v>
      </c>
      <c r="G18" s="76" t="n">
        <f aca="false">SUM(G8:G17)</f>
        <v>2952000</v>
      </c>
    </row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>
      <c r="D24" s="51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5:G6"/>
    <mergeCell ref="C18:D18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6:G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1.41796875" defaultRowHeight="12.75" zeroHeight="false" outlineLevelRow="0" outlineLevelCol="0"/>
  <cols>
    <col collapsed="false" customWidth="true" hidden="false" outlineLevel="0" max="3" min="3" style="1" width="7.7"/>
    <col collapsed="false" customWidth="true" hidden="false" outlineLevel="0" max="4" min="4" style="1" width="25.85"/>
    <col collapsed="false" customWidth="true" hidden="false" outlineLevel="0" max="5" min="5" style="1" width="21.7"/>
    <col collapsed="false" customWidth="true" hidden="false" outlineLevel="0" max="6" min="6" style="1" width="14.99"/>
    <col collapsed="false" customWidth="true" hidden="false" outlineLevel="0" max="7" min="7" style="1" width="13.85"/>
  </cols>
  <sheetData>
    <row r="6" customFormat="false" ht="12.75" hidden="false" customHeight="true" outlineLevel="0" collapsed="false">
      <c r="C6" s="67" t="s">
        <v>155</v>
      </c>
      <c r="D6" s="67"/>
      <c r="E6" s="67"/>
      <c r="F6" s="67"/>
      <c r="G6" s="67"/>
    </row>
    <row r="7" customFormat="false" ht="13.5" hidden="false" customHeight="true" outlineLevel="0" collapsed="false">
      <c r="C7" s="67"/>
      <c r="D7" s="67"/>
      <c r="E7" s="67"/>
      <c r="F7" s="67"/>
      <c r="G7" s="67"/>
    </row>
    <row r="8" customFormat="false" ht="18" hidden="false" customHeight="true" outlineLevel="0" collapsed="false">
      <c r="C8" s="68" t="s">
        <v>2</v>
      </c>
      <c r="D8" s="39" t="s">
        <v>144</v>
      </c>
      <c r="E8" s="39" t="s">
        <v>94</v>
      </c>
      <c r="F8" s="68" t="s">
        <v>95</v>
      </c>
      <c r="G8" s="39" t="s">
        <v>96</v>
      </c>
    </row>
    <row r="9" customFormat="false" ht="18" hidden="false" customHeight="true" outlineLevel="0" collapsed="false">
      <c r="C9" s="69" t="n">
        <v>1</v>
      </c>
      <c r="D9" s="70" t="s">
        <v>156</v>
      </c>
      <c r="E9" s="77" t="n">
        <v>295200</v>
      </c>
      <c r="F9" s="12" t="n">
        <f aca="false">G9-E9</f>
        <v>0</v>
      </c>
      <c r="G9" s="78" t="n">
        <v>295200</v>
      </c>
    </row>
    <row r="10" customFormat="false" ht="18" hidden="false" customHeight="true" outlineLevel="0" collapsed="false">
      <c r="C10" s="10" t="n">
        <v>2</v>
      </c>
      <c r="D10" s="11" t="s">
        <v>157</v>
      </c>
      <c r="E10" s="60" t="n">
        <v>295200</v>
      </c>
      <c r="F10" s="12" t="n">
        <f aca="false">G10-E10</f>
        <v>0</v>
      </c>
      <c r="G10" s="61" t="n">
        <v>295200</v>
      </c>
    </row>
    <row r="11" customFormat="false" ht="18" hidden="false" customHeight="true" outlineLevel="0" collapsed="false">
      <c r="C11" s="10" t="n">
        <v>3</v>
      </c>
      <c r="D11" s="11" t="s">
        <v>158</v>
      </c>
      <c r="E11" s="60" t="n">
        <v>295200</v>
      </c>
      <c r="F11" s="12" t="n">
        <f aca="false">G11-E11</f>
        <v>0</v>
      </c>
      <c r="G11" s="61" t="n">
        <v>295200</v>
      </c>
    </row>
    <row r="12" customFormat="false" ht="18" hidden="false" customHeight="true" outlineLevel="0" collapsed="false">
      <c r="C12" s="10" t="n">
        <v>4</v>
      </c>
      <c r="D12" s="11" t="s">
        <v>159</v>
      </c>
      <c r="E12" s="60" t="n">
        <f aca="false">120200+175000</f>
        <v>295200</v>
      </c>
      <c r="F12" s="12" t="n">
        <f aca="false">G12-E12</f>
        <v>0</v>
      </c>
      <c r="G12" s="61" t="n">
        <v>295200</v>
      </c>
    </row>
    <row r="13" customFormat="false" ht="18" hidden="false" customHeight="true" outlineLevel="0" collapsed="false">
      <c r="C13" s="10" t="n">
        <v>5</v>
      </c>
      <c r="D13" s="11" t="s">
        <v>160</v>
      </c>
      <c r="E13" s="60" t="n">
        <v>295200</v>
      </c>
      <c r="F13" s="12" t="n">
        <f aca="false">G13-E13</f>
        <v>0</v>
      </c>
      <c r="G13" s="61" t="n">
        <v>295200</v>
      </c>
    </row>
    <row r="14" customFormat="false" ht="18" hidden="false" customHeight="true" outlineLevel="0" collapsed="false">
      <c r="C14" s="62" t="n">
        <v>6</v>
      </c>
      <c r="D14" s="63" t="s">
        <v>161</v>
      </c>
      <c r="E14" s="74" t="n">
        <v>295200</v>
      </c>
      <c r="F14" s="64" t="n">
        <f aca="false">G14-E14</f>
        <v>0</v>
      </c>
      <c r="G14" s="65" t="n">
        <v>295200</v>
      </c>
    </row>
    <row r="15" s="75" customFormat="true" ht="18" hidden="false" customHeight="true" outlineLevel="0" collapsed="false">
      <c r="C15" s="66" t="s">
        <v>43</v>
      </c>
      <c r="D15" s="66"/>
      <c r="E15" s="79" t="n">
        <f aca="false">SUM(E9:E14)</f>
        <v>1771200</v>
      </c>
      <c r="F15" s="79" t="n">
        <f aca="false">SUM(F9:F14)</f>
        <v>0</v>
      </c>
      <c r="G15" s="79" t="n">
        <f aca="false">SUM(G9:G14)</f>
        <v>1771200</v>
      </c>
    </row>
  </sheetData>
  <mergeCells count="2">
    <mergeCell ref="C6:G7"/>
    <mergeCell ref="C15:D1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41796875" defaultRowHeight="12.75" zeroHeight="false" outlineLevelRow="0" outlineLevelCol="0"/>
  <cols>
    <col collapsed="false" customWidth="true" hidden="false" outlineLevel="0" max="3" min="3" style="1" width="7.28"/>
    <col collapsed="false" customWidth="true" hidden="false" outlineLevel="0" max="4" min="4" style="1" width="26.56"/>
    <col collapsed="false" customWidth="true" hidden="false" outlineLevel="0" max="5" min="5" style="1" width="21.28"/>
    <col collapsed="false" customWidth="true" hidden="false" outlineLevel="0" max="6" min="6" style="1" width="15.28"/>
    <col collapsed="false" customWidth="true" hidden="false" outlineLevel="0" max="7" min="7" style="1" width="15.13"/>
  </cols>
  <sheetData>
    <row r="6" customFormat="false" ht="12.75" hidden="false" customHeight="true" outlineLevel="0" collapsed="false">
      <c r="C6" s="67" t="s">
        <v>162</v>
      </c>
      <c r="D6" s="67"/>
      <c r="E6" s="67"/>
      <c r="F6" s="67"/>
      <c r="G6" s="67"/>
    </row>
    <row r="7" customFormat="false" ht="13.5" hidden="false" customHeight="true" outlineLevel="0" collapsed="false">
      <c r="C7" s="67"/>
      <c r="D7" s="67"/>
      <c r="E7" s="67"/>
      <c r="F7" s="67"/>
      <c r="G7" s="67"/>
    </row>
    <row r="8" customFormat="false" ht="15" hidden="false" customHeight="false" outlineLevel="0" collapsed="false">
      <c r="C8" s="68" t="s">
        <v>2</v>
      </c>
      <c r="D8" s="39" t="s">
        <v>144</v>
      </c>
      <c r="E8" s="39" t="s">
        <v>94</v>
      </c>
      <c r="F8" s="68" t="s">
        <v>95</v>
      </c>
      <c r="G8" s="39" t="s">
        <v>96</v>
      </c>
    </row>
    <row r="9" customFormat="false" ht="18" hidden="false" customHeight="true" outlineLevel="0" collapsed="false">
      <c r="C9" s="69" t="n">
        <v>1</v>
      </c>
      <c r="D9" s="70" t="s">
        <v>163</v>
      </c>
      <c r="E9" s="77" t="n">
        <v>295200</v>
      </c>
      <c r="F9" s="77" t="n">
        <f aca="false">G9-E9</f>
        <v>0</v>
      </c>
      <c r="G9" s="78" t="n">
        <v>295200</v>
      </c>
    </row>
    <row r="10" customFormat="false" ht="18" hidden="false" customHeight="true" outlineLevel="0" collapsed="false">
      <c r="C10" s="10" t="n">
        <v>2</v>
      </c>
      <c r="D10" s="11" t="s">
        <v>164</v>
      </c>
      <c r="E10" s="60" t="n">
        <v>295200</v>
      </c>
      <c r="F10" s="80" t="n">
        <f aca="false">G10-E10</f>
        <v>0</v>
      </c>
      <c r="G10" s="61" t="n">
        <v>295200</v>
      </c>
    </row>
    <row r="11" customFormat="false" ht="18" hidden="false" customHeight="true" outlineLevel="0" collapsed="false">
      <c r="C11" s="10" t="n">
        <v>3</v>
      </c>
      <c r="D11" s="11" t="s">
        <v>165</v>
      </c>
      <c r="E11" s="60" t="n">
        <f aca="false">250200+45000</f>
        <v>295200</v>
      </c>
      <c r="F11" s="60" t="n">
        <f aca="false">G11-E11</f>
        <v>0</v>
      </c>
      <c r="G11" s="61" t="n">
        <v>295200</v>
      </c>
    </row>
    <row r="12" customFormat="false" ht="18" hidden="false" customHeight="true" outlineLevel="0" collapsed="false">
      <c r="C12" s="10" t="n">
        <v>4</v>
      </c>
      <c r="D12" s="11" t="s">
        <v>166</v>
      </c>
      <c r="E12" s="60" t="n">
        <v>295200</v>
      </c>
      <c r="F12" s="60" t="n">
        <f aca="false">G12-E12</f>
        <v>0</v>
      </c>
      <c r="G12" s="61" t="n">
        <v>295200</v>
      </c>
    </row>
    <row r="13" customFormat="false" ht="18" hidden="false" customHeight="true" outlineLevel="0" collapsed="false">
      <c r="C13" s="10" t="n">
        <v>5</v>
      </c>
      <c r="D13" s="11" t="s">
        <v>167</v>
      </c>
      <c r="E13" s="60" t="n">
        <v>295200</v>
      </c>
      <c r="F13" s="60" t="n">
        <f aca="false">G13-E13</f>
        <v>0</v>
      </c>
      <c r="G13" s="61" t="n">
        <v>295200</v>
      </c>
    </row>
    <row r="14" customFormat="false" ht="18" hidden="false" customHeight="true" outlineLevel="0" collapsed="false">
      <c r="C14" s="10" t="n">
        <v>6</v>
      </c>
      <c r="D14" s="11" t="s">
        <v>168</v>
      </c>
      <c r="E14" s="60" t="n">
        <v>295200</v>
      </c>
      <c r="F14" s="60" t="n">
        <f aca="false">G14-E14</f>
        <v>0</v>
      </c>
      <c r="G14" s="61" t="n">
        <v>295200</v>
      </c>
    </row>
    <row r="15" customFormat="false" ht="18" hidden="false" customHeight="true" outlineLevel="0" collapsed="false">
      <c r="C15" s="10" t="n">
        <v>7</v>
      </c>
      <c r="D15" s="11" t="s">
        <v>169</v>
      </c>
      <c r="E15" s="12" t="n">
        <v>295200</v>
      </c>
      <c r="F15" s="60" t="n">
        <f aca="false">G15-E15</f>
        <v>0</v>
      </c>
      <c r="G15" s="61" t="n">
        <v>295200</v>
      </c>
    </row>
    <row r="16" customFormat="false" ht="18" hidden="false" customHeight="true" outlineLevel="0" collapsed="false">
      <c r="C16" s="10" t="n">
        <v>8</v>
      </c>
      <c r="D16" s="11" t="s">
        <v>170</v>
      </c>
      <c r="E16" s="12" t="n">
        <v>295200</v>
      </c>
      <c r="F16" s="60" t="n">
        <f aca="false">G16-E16</f>
        <v>0</v>
      </c>
      <c r="G16" s="61" t="n">
        <v>295200</v>
      </c>
    </row>
    <row r="17" customFormat="false" ht="18" hidden="false" customHeight="true" outlineLevel="0" collapsed="false">
      <c r="C17" s="10" t="n">
        <v>9</v>
      </c>
      <c r="D17" s="11" t="s">
        <v>171</v>
      </c>
      <c r="E17" s="12" t="n">
        <v>295200</v>
      </c>
      <c r="F17" s="60" t="n">
        <f aca="false">G17-E17</f>
        <v>0</v>
      </c>
      <c r="G17" s="61" t="n">
        <v>295200</v>
      </c>
    </row>
    <row r="18" customFormat="false" ht="18" hidden="false" customHeight="true" outlineLevel="0" collapsed="false">
      <c r="C18" s="10" t="n">
        <v>10</v>
      </c>
      <c r="D18" s="54" t="s">
        <v>172</v>
      </c>
      <c r="E18" s="12" t="n">
        <f aca="false">295000+200</f>
        <v>295200</v>
      </c>
      <c r="F18" s="60" t="n">
        <f aca="false">G18-E18</f>
        <v>0</v>
      </c>
      <c r="G18" s="61" t="n">
        <v>295200</v>
      </c>
    </row>
    <row r="19" customFormat="false" ht="18" hidden="false" customHeight="true" outlineLevel="0" collapsed="false">
      <c r="C19" s="10" t="n">
        <v>11</v>
      </c>
      <c r="D19" s="54" t="s">
        <v>173</v>
      </c>
      <c r="E19" s="12" t="n">
        <v>295200</v>
      </c>
      <c r="F19" s="60" t="n">
        <f aca="false">G19-E19</f>
        <v>0</v>
      </c>
      <c r="G19" s="61" t="n">
        <v>295200</v>
      </c>
    </row>
    <row r="20" customFormat="false" ht="18" hidden="false" customHeight="true" outlineLevel="0" collapsed="false">
      <c r="C20" s="10" t="n">
        <v>12</v>
      </c>
      <c r="D20" s="54" t="s">
        <v>174</v>
      </c>
      <c r="E20" s="12" t="n">
        <v>295200</v>
      </c>
      <c r="F20" s="60" t="n">
        <f aca="false">G20-E20</f>
        <v>0</v>
      </c>
      <c r="G20" s="61" t="n">
        <v>295200</v>
      </c>
    </row>
    <row r="21" customFormat="false" ht="18" hidden="false" customHeight="true" outlineLevel="0" collapsed="false">
      <c r="C21" s="10" t="n">
        <v>13</v>
      </c>
      <c r="D21" s="11" t="s">
        <v>175</v>
      </c>
      <c r="E21" s="12" t="n">
        <v>295200</v>
      </c>
      <c r="F21" s="60" t="n">
        <f aca="false">G21-E21</f>
        <v>0</v>
      </c>
      <c r="G21" s="61" t="n">
        <v>295200</v>
      </c>
    </row>
    <row r="22" customFormat="false" ht="18" hidden="false" customHeight="true" outlineLevel="0" collapsed="false">
      <c r="C22" s="10" t="n">
        <v>14</v>
      </c>
      <c r="D22" s="11" t="s">
        <v>176</v>
      </c>
      <c r="E22" s="12" t="n">
        <v>295200</v>
      </c>
      <c r="F22" s="60" t="n">
        <f aca="false">G22-E22</f>
        <v>0</v>
      </c>
      <c r="G22" s="61" t="n">
        <v>295200</v>
      </c>
    </row>
    <row r="23" customFormat="false" ht="18" hidden="false" customHeight="true" outlineLevel="0" collapsed="false">
      <c r="C23" s="10" t="n">
        <v>15</v>
      </c>
      <c r="D23" s="11" t="s">
        <v>177</v>
      </c>
      <c r="E23" s="12" t="n">
        <v>295200</v>
      </c>
      <c r="F23" s="60" t="n">
        <f aca="false">G23-E23</f>
        <v>0</v>
      </c>
      <c r="G23" s="61" t="n">
        <v>295200</v>
      </c>
    </row>
    <row r="24" customFormat="false" ht="18" hidden="false" customHeight="true" outlineLevel="0" collapsed="false">
      <c r="C24" s="10" t="n">
        <v>16</v>
      </c>
      <c r="D24" s="11" t="s">
        <v>178</v>
      </c>
      <c r="E24" s="12" t="n">
        <v>295200</v>
      </c>
      <c r="F24" s="60" t="n">
        <f aca="false">G24-E24</f>
        <v>0</v>
      </c>
      <c r="G24" s="61" t="n">
        <v>295200</v>
      </c>
    </row>
    <row r="25" customFormat="false" ht="18" hidden="false" customHeight="true" outlineLevel="0" collapsed="false">
      <c r="C25" s="10" t="n">
        <v>17</v>
      </c>
      <c r="D25" s="11" t="s">
        <v>179</v>
      </c>
      <c r="E25" s="12" t="n">
        <v>295200</v>
      </c>
      <c r="F25" s="60" t="n">
        <f aca="false">G25-E25</f>
        <v>0</v>
      </c>
      <c r="G25" s="61" t="n">
        <v>295200</v>
      </c>
    </row>
    <row r="26" customFormat="false" ht="18" hidden="false" customHeight="true" outlineLevel="0" collapsed="false">
      <c r="C26" s="62" t="n">
        <v>18</v>
      </c>
      <c r="D26" s="63" t="s">
        <v>180</v>
      </c>
      <c r="E26" s="64" t="n">
        <v>295200</v>
      </c>
      <c r="F26" s="74" t="n">
        <f aca="false">G26-E26</f>
        <v>0</v>
      </c>
      <c r="G26" s="65" t="n">
        <v>295200</v>
      </c>
    </row>
    <row r="27" customFormat="false" ht="18" hidden="false" customHeight="true" outlineLevel="0" collapsed="false">
      <c r="A27" s="75"/>
      <c r="B27" s="75"/>
      <c r="C27" s="66" t="s">
        <v>43</v>
      </c>
      <c r="D27" s="66"/>
      <c r="E27" s="76" t="n">
        <f aca="false">SUM(E9:E26)</f>
        <v>5313600</v>
      </c>
      <c r="F27" s="76" t="n">
        <f aca="false">SUM(F9:F26)</f>
        <v>0</v>
      </c>
      <c r="G27" s="76" t="n">
        <f aca="false">SUM(G9:G26)</f>
        <v>5313600</v>
      </c>
    </row>
    <row r="28" customFormat="false" ht="12.75" hidden="false" customHeight="false" outlineLevel="0" collapsed="false">
      <c r="E28" s="2"/>
      <c r="F28" s="2"/>
      <c r="G28" s="2"/>
    </row>
    <row r="29" customFormat="false" ht="12.75" hidden="false" customHeight="false" outlineLevel="0" collapsed="false">
      <c r="E29" s="2"/>
      <c r="F29" s="2"/>
      <c r="G29" s="2"/>
    </row>
    <row r="30" customFormat="false" ht="12.75" hidden="false" customHeight="false" outlineLevel="0" collapsed="false">
      <c r="E30" s="2"/>
      <c r="F30" s="2"/>
      <c r="G30" s="2"/>
    </row>
    <row r="31" customFormat="false" ht="12.75" hidden="false" customHeight="false" outlineLevel="0" collapsed="false">
      <c r="E31" s="2"/>
      <c r="F31" s="2"/>
      <c r="G31" s="2"/>
    </row>
    <row r="32" customFormat="false" ht="12.75" hidden="false" customHeight="false" outlineLevel="0" collapsed="false">
      <c r="E32" s="2"/>
      <c r="F32" s="2"/>
      <c r="G32" s="2"/>
    </row>
    <row r="33" customFormat="false" ht="12.75" hidden="false" customHeight="false" outlineLevel="0" collapsed="false">
      <c r="E33" s="2"/>
      <c r="F33" s="2"/>
      <c r="G33" s="2"/>
    </row>
    <row r="34" customFormat="false" ht="12.75" hidden="false" customHeight="false" outlineLevel="0" collapsed="false">
      <c r="E34" s="2"/>
      <c r="F34" s="2"/>
      <c r="G34" s="2"/>
    </row>
    <row r="35" customFormat="false" ht="12.75" hidden="false" customHeight="false" outlineLevel="0" collapsed="false">
      <c r="E35" s="2"/>
      <c r="F35" s="2"/>
      <c r="G35" s="2"/>
    </row>
    <row r="36" customFormat="false" ht="12.75" hidden="false" customHeight="false" outlineLevel="0" collapsed="false">
      <c r="E36" s="2"/>
      <c r="F36" s="2"/>
      <c r="G36" s="2"/>
    </row>
    <row r="37" customFormat="false" ht="12.75" hidden="false" customHeight="false" outlineLevel="0" collapsed="false">
      <c r="E37" s="2"/>
      <c r="F37" s="2"/>
      <c r="G37" s="2"/>
    </row>
    <row r="38" customFormat="false" ht="12.75" hidden="false" customHeight="false" outlineLevel="0" collapsed="false">
      <c r="E38" s="2"/>
      <c r="F38" s="2"/>
      <c r="G38" s="2"/>
    </row>
    <row r="39" customFormat="false" ht="12.75" hidden="false" customHeight="false" outlineLevel="0" collapsed="false">
      <c r="E39" s="2"/>
      <c r="F39" s="2"/>
      <c r="G39" s="2"/>
    </row>
    <row r="40" customFormat="false" ht="12.75" hidden="false" customHeight="false" outlineLevel="0" collapsed="false">
      <c r="E40" s="2"/>
      <c r="F40" s="2"/>
      <c r="G40" s="2"/>
    </row>
    <row r="41" customFormat="false" ht="12.75" hidden="false" customHeight="false" outlineLevel="0" collapsed="false">
      <c r="E41" s="2"/>
      <c r="F41" s="2"/>
      <c r="G41" s="2"/>
    </row>
    <row r="42" customFormat="false" ht="12.75" hidden="false" customHeight="false" outlineLevel="0" collapsed="false">
      <c r="E42" s="2"/>
      <c r="F42" s="2"/>
      <c r="G42" s="2"/>
    </row>
    <row r="43" customFormat="false" ht="12.75" hidden="false" customHeight="false" outlineLevel="0" collapsed="false">
      <c r="E43" s="2"/>
      <c r="F43" s="2"/>
      <c r="G43" s="2"/>
    </row>
    <row r="44" customFormat="false" ht="12.75" hidden="false" customHeight="false" outlineLevel="0" collapsed="false">
      <c r="E44" s="2"/>
      <c r="F44" s="2"/>
      <c r="G44" s="2"/>
    </row>
    <row r="45" customFormat="false" ht="12.75" hidden="false" customHeight="false" outlineLevel="0" collapsed="false">
      <c r="E45" s="2"/>
      <c r="F45" s="2"/>
      <c r="G45" s="2"/>
    </row>
  </sheetData>
  <mergeCells count="2">
    <mergeCell ref="C6:G7"/>
    <mergeCell ref="C27:D27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7:G1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2" activeCellId="0" sqref="D22"/>
    </sheetView>
  </sheetViews>
  <sheetFormatPr defaultColWidth="11.41796875" defaultRowHeight="12.75" zeroHeight="false" outlineLevelRow="0" outlineLevelCol="0"/>
  <cols>
    <col collapsed="false" customWidth="true" hidden="false" outlineLevel="0" max="4" min="4" style="1" width="19.99"/>
    <col collapsed="false" customWidth="true" hidden="false" outlineLevel="0" max="5" min="5" style="1" width="21.56"/>
    <col collapsed="false" customWidth="true" hidden="false" outlineLevel="0" max="6" min="6" style="1" width="13.41"/>
    <col collapsed="false" customWidth="true" hidden="false" outlineLevel="0" max="7" min="7" style="1" width="15.85"/>
  </cols>
  <sheetData>
    <row r="7" customFormat="false" ht="12.75" hidden="false" customHeight="false" outlineLevel="0" collapsed="false">
      <c r="C7" s="81" t="s">
        <v>181</v>
      </c>
      <c r="D7" s="81"/>
      <c r="E7" s="81"/>
      <c r="F7" s="81"/>
      <c r="G7" s="81"/>
    </row>
    <row r="8" customFormat="false" ht="12.75" hidden="false" customHeight="false" outlineLevel="0" collapsed="false">
      <c r="C8" s="81"/>
      <c r="D8" s="81"/>
      <c r="E8" s="81"/>
      <c r="F8" s="81"/>
      <c r="G8" s="81"/>
    </row>
    <row r="9" customFormat="false" ht="18" hidden="false" customHeight="true" outlineLevel="0" collapsed="false">
      <c r="C9" s="68" t="s">
        <v>2</v>
      </c>
      <c r="D9" s="39" t="s">
        <v>144</v>
      </c>
      <c r="E9" s="39" t="s">
        <v>94</v>
      </c>
      <c r="F9" s="68" t="s">
        <v>95</v>
      </c>
      <c r="G9" s="39" t="s">
        <v>96</v>
      </c>
    </row>
    <row r="10" customFormat="false" ht="18" hidden="false" customHeight="true" outlineLevel="0" collapsed="false">
      <c r="C10" s="69" t="n">
        <v>1</v>
      </c>
      <c r="D10" s="70" t="s">
        <v>182</v>
      </c>
      <c r="E10" s="77" t="n">
        <v>50000</v>
      </c>
      <c r="F10" s="77" t="n">
        <f aca="false">G10-E10</f>
        <v>245200</v>
      </c>
      <c r="G10" s="78" t="n">
        <v>295200</v>
      </c>
    </row>
    <row r="11" customFormat="false" ht="18" hidden="false" customHeight="true" outlineLevel="0" collapsed="false">
      <c r="C11" s="10" t="n">
        <v>2</v>
      </c>
      <c r="D11" s="11" t="s">
        <v>183</v>
      </c>
      <c r="E11" s="60" t="n">
        <f aca="false">100000+75000+90000+25000+5200</f>
        <v>295200</v>
      </c>
      <c r="F11" s="60" t="n">
        <f aca="false">G11-E11</f>
        <v>0</v>
      </c>
      <c r="G11" s="61" t="n">
        <v>295200</v>
      </c>
    </row>
    <row r="12" customFormat="false" ht="18" hidden="false" customHeight="true" outlineLevel="0" collapsed="false">
      <c r="C12" s="10" t="n">
        <v>3</v>
      </c>
      <c r="D12" s="11" t="s">
        <v>184</v>
      </c>
      <c r="E12" s="60" t="n">
        <v>295200</v>
      </c>
      <c r="F12" s="60" t="n">
        <f aca="false">G12-E12</f>
        <v>0</v>
      </c>
      <c r="G12" s="61" t="n">
        <v>295200</v>
      </c>
    </row>
    <row r="13" customFormat="false" ht="18" hidden="false" customHeight="true" outlineLevel="0" collapsed="false">
      <c r="C13" s="10" t="n">
        <v>4</v>
      </c>
      <c r="D13" s="11" t="s">
        <v>185</v>
      </c>
      <c r="E13" s="60" t="n">
        <v>295200</v>
      </c>
      <c r="F13" s="60" t="n">
        <f aca="false">G13-E13</f>
        <v>0</v>
      </c>
      <c r="G13" s="61" t="n">
        <v>295200</v>
      </c>
    </row>
    <row r="14" customFormat="false" ht="18" hidden="false" customHeight="true" outlineLevel="0" collapsed="false">
      <c r="C14" s="62" t="n">
        <v>5</v>
      </c>
      <c r="D14" s="63" t="s">
        <v>186</v>
      </c>
      <c r="E14" s="74" t="n">
        <f aca="false">125200+100000+70000</f>
        <v>295200</v>
      </c>
      <c r="F14" s="74" t="n">
        <f aca="false">G14-E14</f>
        <v>0</v>
      </c>
      <c r="G14" s="65" t="n">
        <v>295200</v>
      </c>
    </row>
    <row r="15" s="75" customFormat="true" ht="18" hidden="false" customHeight="true" outlineLevel="0" collapsed="false">
      <c r="C15" s="66" t="s">
        <v>43</v>
      </c>
      <c r="D15" s="66"/>
      <c r="E15" s="79" t="n">
        <f aca="false">SUM(E10:E14)</f>
        <v>1230800</v>
      </c>
      <c r="F15" s="79" t="n">
        <f aca="false">SUM(F10:F14)</f>
        <v>245200</v>
      </c>
      <c r="G15" s="79" t="n">
        <f aca="false">SUM(G10:G14)</f>
        <v>1476000</v>
      </c>
    </row>
    <row r="16" customFormat="false" ht="12.75" hidden="false" customHeight="false" outlineLevel="0" collapsed="false">
      <c r="E16" s="2"/>
      <c r="F16" s="2"/>
      <c r="G16" s="2"/>
    </row>
  </sheetData>
  <mergeCells count="2">
    <mergeCell ref="C7:G8"/>
    <mergeCell ref="C15:D15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5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41796875" defaultRowHeight="12.75" zeroHeight="false" outlineLevelRow="0" outlineLevelCol="0"/>
  <cols>
    <col collapsed="false" customWidth="true" hidden="false" outlineLevel="0" max="2" min="2" style="1" width="26.7"/>
    <col collapsed="false" customWidth="true" hidden="false" outlineLevel="0" max="3" min="3" style="1" width="20.85"/>
    <col collapsed="false" customWidth="true" hidden="false" outlineLevel="0" max="4" min="4" style="1" width="17.7"/>
    <col collapsed="false" customWidth="true" hidden="false" outlineLevel="0" max="5" min="5" style="1" width="16.43"/>
  </cols>
  <sheetData>
    <row r="5" customFormat="false" ht="12.75" hidden="false" customHeight="false" outlineLevel="0" collapsed="false">
      <c r="A5" s="67" t="s">
        <v>187</v>
      </c>
      <c r="B5" s="67"/>
      <c r="C5" s="67"/>
      <c r="D5" s="67"/>
      <c r="E5" s="67"/>
    </row>
    <row r="6" customFormat="false" ht="13.5" hidden="false" customHeight="false" outlineLevel="0" collapsed="false">
      <c r="A6" s="67"/>
      <c r="B6" s="67"/>
      <c r="C6" s="67"/>
      <c r="D6" s="67"/>
      <c r="E6" s="67"/>
    </row>
    <row r="7" customFormat="false" ht="18" hidden="false" customHeight="true" outlineLevel="0" collapsed="false">
      <c r="A7" s="68" t="s">
        <v>2</v>
      </c>
      <c r="B7" s="39" t="s">
        <v>144</v>
      </c>
      <c r="C7" s="39" t="s">
        <v>94</v>
      </c>
      <c r="D7" s="68" t="s">
        <v>95</v>
      </c>
      <c r="E7" s="39" t="s">
        <v>96</v>
      </c>
    </row>
    <row r="8" customFormat="false" ht="18" hidden="false" customHeight="true" outlineLevel="0" collapsed="false">
      <c r="A8" s="69" t="n">
        <v>1</v>
      </c>
      <c r="B8" s="70" t="s">
        <v>188</v>
      </c>
      <c r="C8" s="77" t="n">
        <f aca="false">160000+135200</f>
        <v>295200</v>
      </c>
      <c r="D8" s="77" t="n">
        <f aca="false">E8-C8</f>
        <v>0</v>
      </c>
      <c r="E8" s="78" t="n">
        <v>295200</v>
      </c>
    </row>
    <row r="9" customFormat="false" ht="18" hidden="false" customHeight="true" outlineLevel="0" collapsed="false">
      <c r="A9" s="10" t="n">
        <v>2</v>
      </c>
      <c r="B9" s="11" t="s">
        <v>189</v>
      </c>
      <c r="C9" s="60" t="n">
        <f aca="false">215200+80000</f>
        <v>295200</v>
      </c>
      <c r="D9" s="60" t="n">
        <f aca="false">E9-C9</f>
        <v>0</v>
      </c>
      <c r="E9" s="61" t="n">
        <v>295200</v>
      </c>
    </row>
    <row r="10" customFormat="false" ht="18" hidden="false" customHeight="true" outlineLevel="0" collapsed="false">
      <c r="A10" s="10" t="n">
        <v>3</v>
      </c>
      <c r="B10" s="11" t="s">
        <v>190</v>
      </c>
      <c r="C10" s="60" t="n">
        <v>295200</v>
      </c>
      <c r="D10" s="60" t="n">
        <f aca="false">E10-C10</f>
        <v>0</v>
      </c>
      <c r="E10" s="61" t="n">
        <v>295200</v>
      </c>
    </row>
    <row r="11" customFormat="false" ht="18" hidden="false" customHeight="true" outlineLevel="0" collapsed="false">
      <c r="A11" s="10" t="n">
        <v>4</v>
      </c>
      <c r="B11" s="11" t="s">
        <v>191</v>
      </c>
      <c r="C11" s="60" t="n">
        <f aca="false">200200+95000</f>
        <v>295200</v>
      </c>
      <c r="D11" s="60" t="n">
        <f aca="false">E11-C11</f>
        <v>0</v>
      </c>
      <c r="E11" s="61" t="n">
        <v>295200</v>
      </c>
    </row>
    <row r="12" customFormat="false" ht="18" hidden="false" customHeight="true" outlineLevel="0" collapsed="false">
      <c r="A12" s="10" t="n">
        <v>5</v>
      </c>
      <c r="B12" s="11" t="s">
        <v>192</v>
      </c>
      <c r="C12" s="60" t="n">
        <f aca="false">250200+45000</f>
        <v>295200</v>
      </c>
      <c r="D12" s="60" t="n">
        <f aca="false">E12-C12</f>
        <v>0</v>
      </c>
      <c r="E12" s="61" t="n">
        <v>295200</v>
      </c>
    </row>
    <row r="13" customFormat="false" ht="18" hidden="false" customHeight="true" outlineLevel="0" collapsed="false">
      <c r="A13" s="10" t="n">
        <v>6</v>
      </c>
      <c r="B13" s="11" t="s">
        <v>193</v>
      </c>
      <c r="C13" s="60" t="n">
        <v>295200</v>
      </c>
      <c r="D13" s="60" t="n">
        <f aca="false">E13-C13</f>
        <v>0</v>
      </c>
      <c r="E13" s="61" t="n">
        <v>295200</v>
      </c>
    </row>
    <row r="14" customFormat="false" ht="18" hidden="false" customHeight="true" outlineLevel="0" collapsed="false">
      <c r="A14" s="10" t="n">
        <v>7</v>
      </c>
      <c r="B14" s="11" t="s">
        <v>194</v>
      </c>
      <c r="C14" s="12" t="n">
        <f aca="false">150000+50000+95200</f>
        <v>295200</v>
      </c>
      <c r="D14" s="60" t="n">
        <f aca="false">E14-C14</f>
        <v>0</v>
      </c>
      <c r="E14" s="61" t="n">
        <v>295200</v>
      </c>
    </row>
    <row r="15" customFormat="false" ht="18" hidden="false" customHeight="true" outlineLevel="0" collapsed="false">
      <c r="A15" s="10" t="n">
        <v>8</v>
      </c>
      <c r="B15" s="11" t="s">
        <v>195</v>
      </c>
      <c r="C15" s="12" t="n">
        <f aca="false">275200+20000</f>
        <v>295200</v>
      </c>
      <c r="D15" s="60" t="n">
        <f aca="false">E15-C15</f>
        <v>0</v>
      </c>
      <c r="E15" s="61" t="n">
        <v>295200</v>
      </c>
    </row>
    <row r="16" customFormat="false" ht="18" hidden="false" customHeight="true" outlineLevel="0" collapsed="false">
      <c r="A16" s="10" t="n">
        <v>9</v>
      </c>
      <c r="B16" s="11" t="s">
        <v>196</v>
      </c>
      <c r="C16" s="12" t="n">
        <f aca="false">270200+25000</f>
        <v>295200</v>
      </c>
      <c r="D16" s="60" t="n">
        <f aca="false">E16-C16</f>
        <v>0</v>
      </c>
      <c r="E16" s="61" t="n">
        <v>295200</v>
      </c>
    </row>
    <row r="17" customFormat="false" ht="18" hidden="false" customHeight="true" outlineLevel="0" collapsed="false">
      <c r="A17" s="10" t="n">
        <v>10</v>
      </c>
      <c r="B17" s="11" t="s">
        <v>197</v>
      </c>
      <c r="C17" s="12" t="n">
        <f aca="false">205200+90000</f>
        <v>295200</v>
      </c>
      <c r="D17" s="60" t="n">
        <f aca="false">E17-C17</f>
        <v>0</v>
      </c>
      <c r="E17" s="61" t="n">
        <v>295200</v>
      </c>
    </row>
    <row r="18" customFormat="false" ht="18" hidden="false" customHeight="true" outlineLevel="0" collapsed="false">
      <c r="A18" s="10" t="n">
        <v>11</v>
      </c>
      <c r="B18" s="11" t="s">
        <v>198</v>
      </c>
      <c r="C18" s="12" t="n">
        <f aca="false">190000+90000+15200</f>
        <v>295200</v>
      </c>
      <c r="D18" s="60" t="n">
        <f aca="false">E18-C18</f>
        <v>0</v>
      </c>
      <c r="E18" s="61" t="n">
        <v>295200</v>
      </c>
    </row>
    <row r="19" customFormat="false" ht="18" hidden="false" customHeight="true" outlineLevel="0" collapsed="false">
      <c r="A19" s="10" t="n">
        <v>12</v>
      </c>
      <c r="B19" s="11" t="s">
        <v>199</v>
      </c>
      <c r="C19" s="12" t="n">
        <f aca="false">200200+95000</f>
        <v>295200</v>
      </c>
      <c r="D19" s="60" t="n">
        <f aca="false">E19-C19</f>
        <v>0</v>
      </c>
      <c r="E19" s="61" t="n">
        <v>295200</v>
      </c>
    </row>
    <row r="20" customFormat="false" ht="18" hidden="false" customHeight="true" outlineLevel="0" collapsed="false">
      <c r="A20" s="62" t="n">
        <v>13</v>
      </c>
      <c r="B20" s="63" t="s">
        <v>200</v>
      </c>
      <c r="C20" s="64" t="n">
        <f aca="false">200200+95000</f>
        <v>295200</v>
      </c>
      <c r="D20" s="74" t="n">
        <f aca="false">E20-C20</f>
        <v>0</v>
      </c>
      <c r="E20" s="82" t="n">
        <v>295200</v>
      </c>
    </row>
    <row r="21" s="75" customFormat="true" ht="18" hidden="false" customHeight="true" outlineLevel="0" collapsed="false">
      <c r="A21" s="66" t="s">
        <v>43</v>
      </c>
      <c r="B21" s="66"/>
      <c r="C21" s="76" t="n">
        <f aca="false">SUM(C8:C20)</f>
        <v>3837600</v>
      </c>
      <c r="D21" s="76" t="n">
        <f aca="false">SUM(D8:D20)</f>
        <v>0</v>
      </c>
      <c r="E21" s="76" t="n">
        <f aca="false">SUM(E8:E20)</f>
        <v>3837600</v>
      </c>
    </row>
    <row r="22" customFormat="false" ht="18" hidden="false" customHeight="true" outlineLevel="0" collapsed="false">
      <c r="C22" s="2"/>
      <c r="D22" s="2"/>
      <c r="E22" s="2"/>
    </row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5:E6"/>
    <mergeCell ref="A21:B2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6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41796875" defaultRowHeight="12.75" zeroHeight="false" outlineLevelRow="0" outlineLevelCol="0"/>
  <cols>
    <col collapsed="false" customWidth="true" hidden="false" outlineLevel="0" max="5" min="4" style="1" width="21.7"/>
    <col collapsed="false" customWidth="true" hidden="false" outlineLevel="0" max="6" min="6" style="1" width="15.13"/>
    <col collapsed="false" customWidth="true" hidden="false" outlineLevel="0" max="7" min="7" style="1" width="14.99"/>
  </cols>
  <sheetData>
    <row r="6" customFormat="false" ht="12.75" hidden="false" customHeight="false" outlineLevel="0" collapsed="false">
      <c r="C6" s="81" t="s">
        <v>201</v>
      </c>
      <c r="D6" s="81"/>
      <c r="E6" s="81"/>
      <c r="F6" s="81"/>
      <c r="G6" s="81"/>
    </row>
    <row r="7" customFormat="false" ht="12.75" hidden="false" customHeight="false" outlineLevel="0" collapsed="false">
      <c r="C7" s="81"/>
      <c r="D7" s="81"/>
      <c r="E7" s="81"/>
      <c r="F7" s="81"/>
      <c r="G7" s="81"/>
    </row>
    <row r="8" customFormat="false" ht="15" hidden="false" customHeight="false" outlineLevel="0" collapsed="false">
      <c r="C8" s="68" t="s">
        <v>2</v>
      </c>
      <c r="D8" s="39" t="s">
        <v>144</v>
      </c>
      <c r="E8" s="39" t="s">
        <v>94</v>
      </c>
      <c r="F8" s="68" t="s">
        <v>95</v>
      </c>
      <c r="G8" s="39" t="s">
        <v>96</v>
      </c>
    </row>
    <row r="9" customFormat="false" ht="18" hidden="false" customHeight="true" outlineLevel="0" collapsed="false">
      <c r="C9" s="69" t="n">
        <v>1</v>
      </c>
      <c r="D9" s="70" t="s">
        <v>202</v>
      </c>
      <c r="E9" s="77" t="n">
        <v>150000</v>
      </c>
      <c r="F9" s="83" t="n">
        <f aca="false">G9-E9</f>
        <v>165200</v>
      </c>
      <c r="G9" s="78" t="n">
        <v>315200</v>
      </c>
    </row>
    <row r="10" customFormat="false" ht="18" hidden="false" customHeight="true" outlineLevel="0" collapsed="false">
      <c r="C10" s="10" t="n">
        <v>2</v>
      </c>
      <c r="D10" s="11" t="s">
        <v>203</v>
      </c>
      <c r="E10" s="60" t="n">
        <v>315200</v>
      </c>
      <c r="F10" s="60" t="n">
        <f aca="false">G10-E10</f>
        <v>0</v>
      </c>
      <c r="G10" s="61" t="n">
        <v>315200</v>
      </c>
    </row>
    <row r="11" customFormat="false" ht="18" hidden="false" customHeight="true" outlineLevel="0" collapsed="false">
      <c r="C11" s="10" t="n">
        <v>3</v>
      </c>
      <c r="D11" s="11" t="s">
        <v>204</v>
      </c>
      <c r="E11" s="60" t="n">
        <v>315200</v>
      </c>
      <c r="F11" s="60" t="n">
        <f aca="false">G11-E11</f>
        <v>0</v>
      </c>
      <c r="G11" s="61" t="n">
        <v>315200</v>
      </c>
    </row>
    <row r="12" customFormat="false" ht="18" hidden="false" customHeight="true" outlineLevel="0" collapsed="false">
      <c r="C12" s="10" t="n">
        <v>4</v>
      </c>
      <c r="D12" s="11" t="s">
        <v>205</v>
      </c>
      <c r="E12" s="60" t="n">
        <f aca="false">150000+165200</f>
        <v>315200</v>
      </c>
      <c r="F12" s="60" t="n">
        <f aca="false">G12-E12</f>
        <v>0</v>
      </c>
      <c r="G12" s="61" t="n">
        <v>315200</v>
      </c>
    </row>
    <row r="13" customFormat="false" ht="18" hidden="false" customHeight="true" outlineLevel="0" collapsed="false">
      <c r="C13" s="10" t="n">
        <v>5</v>
      </c>
      <c r="D13" s="11" t="s">
        <v>206</v>
      </c>
      <c r="E13" s="60" t="n">
        <f aca="false">285200+30000</f>
        <v>315200</v>
      </c>
      <c r="F13" s="60" t="n">
        <f aca="false">G13-E13</f>
        <v>0</v>
      </c>
      <c r="G13" s="61" t="n">
        <v>315200</v>
      </c>
    </row>
    <row r="14" customFormat="false" ht="18" hidden="false" customHeight="true" outlineLevel="0" collapsed="false">
      <c r="C14" s="10" t="n">
        <v>6</v>
      </c>
      <c r="D14" s="11" t="s">
        <v>207</v>
      </c>
      <c r="E14" s="60" t="n">
        <f aca="false">150000+165200</f>
        <v>315200</v>
      </c>
      <c r="F14" s="60" t="n">
        <f aca="false">G14-E14</f>
        <v>0</v>
      </c>
      <c r="G14" s="61" t="n">
        <v>315200</v>
      </c>
    </row>
    <row r="15" customFormat="false" ht="18" hidden="false" customHeight="true" outlineLevel="0" collapsed="false">
      <c r="C15" s="10" t="n">
        <v>7</v>
      </c>
      <c r="D15" s="11" t="s">
        <v>208</v>
      </c>
      <c r="E15" s="60" t="n">
        <v>315200</v>
      </c>
      <c r="F15" s="60" t="n">
        <f aca="false">G15-E15</f>
        <v>0</v>
      </c>
      <c r="G15" s="61" t="n">
        <v>315200</v>
      </c>
    </row>
    <row r="16" customFormat="false" ht="18" hidden="false" customHeight="true" outlineLevel="0" collapsed="false">
      <c r="C16" s="10" t="n">
        <v>8</v>
      </c>
      <c r="D16" s="11" t="s">
        <v>209</v>
      </c>
      <c r="E16" s="60" t="n">
        <v>315200</v>
      </c>
      <c r="F16" s="60" t="n">
        <f aca="false">G16-E16</f>
        <v>0</v>
      </c>
      <c r="G16" s="61" t="n">
        <v>315200</v>
      </c>
    </row>
    <row r="17" customFormat="false" ht="18" hidden="false" customHeight="true" outlineLevel="0" collapsed="false">
      <c r="C17" s="62" t="n">
        <v>9</v>
      </c>
      <c r="D17" s="63" t="s">
        <v>210</v>
      </c>
      <c r="E17" s="74" t="n">
        <f aca="false">220200+95000</f>
        <v>315200</v>
      </c>
      <c r="F17" s="74" t="n">
        <f aca="false">G17-E17</f>
        <v>0</v>
      </c>
      <c r="G17" s="65" t="n">
        <v>315200</v>
      </c>
    </row>
    <row r="18" s="75" customFormat="true" ht="18" hidden="false" customHeight="true" outlineLevel="0" collapsed="false">
      <c r="C18" s="84" t="s">
        <v>43</v>
      </c>
      <c r="D18" s="84"/>
      <c r="E18" s="79" t="n">
        <f aca="false">SUM(E9:E17)</f>
        <v>2671600</v>
      </c>
      <c r="F18" s="79" t="n">
        <f aca="false">SUM(F9:F17)</f>
        <v>165200</v>
      </c>
      <c r="G18" s="79" t="n">
        <f aca="false">SUM(G9:G17)</f>
        <v>2836800</v>
      </c>
    </row>
    <row r="19" customFormat="false" ht="18" hidden="false" customHeight="true" outlineLevel="0" collapsed="false">
      <c r="E19" s="2"/>
      <c r="F19" s="2"/>
      <c r="G19" s="2"/>
    </row>
    <row r="20" customFormat="false" ht="18" hidden="false" customHeight="true" outlineLevel="0" collapsed="false">
      <c r="E20" s="2"/>
      <c r="F20" s="2"/>
      <c r="G20" s="2"/>
    </row>
    <row r="21" customFormat="false" ht="18" hidden="false" customHeight="true" outlineLevel="0" collapsed="false">
      <c r="E21" s="2"/>
      <c r="F21" s="2"/>
      <c r="G21" s="2"/>
    </row>
    <row r="22" customFormat="false" ht="18" hidden="false" customHeight="true" outlineLevel="0" collapsed="false">
      <c r="E22" s="2"/>
      <c r="F22" s="2"/>
      <c r="G22" s="2"/>
    </row>
    <row r="23" customFormat="false" ht="18" hidden="false" customHeight="true" outlineLevel="0" collapsed="false"/>
    <row r="24" customFormat="false" ht="18" hidden="false" customHeight="true" outlineLevel="0" collapsed="false"/>
  </sheetData>
  <mergeCells count="2">
    <mergeCell ref="C6:G7"/>
    <mergeCell ref="C18:D18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5:G2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21" activeCellId="0" sqref="J21"/>
    </sheetView>
  </sheetViews>
  <sheetFormatPr defaultColWidth="11.41796875" defaultRowHeight="12.75" zeroHeight="false" outlineLevelRow="0" outlineLevelCol="0"/>
  <cols>
    <col collapsed="false" customWidth="true" hidden="false" outlineLevel="0" max="3" min="3" style="1" width="7.85"/>
    <col collapsed="false" customWidth="true" hidden="false" outlineLevel="0" max="4" min="4" style="1" width="31.15"/>
    <col collapsed="false" customWidth="true" hidden="false" outlineLevel="0" max="5" min="5" style="1" width="21.12"/>
    <col collapsed="false" customWidth="true" hidden="false" outlineLevel="0" max="6" min="6" style="1" width="17.42"/>
    <col collapsed="false" customWidth="true" hidden="false" outlineLevel="0" max="7" min="7" style="1" width="15.56"/>
  </cols>
  <sheetData>
    <row r="5" customFormat="false" ht="12.75" hidden="false" customHeight="false" outlineLevel="0" collapsed="false">
      <c r="C5" s="67" t="s">
        <v>211</v>
      </c>
      <c r="D5" s="67"/>
      <c r="E5" s="67"/>
      <c r="F5" s="67"/>
      <c r="G5" s="67"/>
    </row>
    <row r="6" customFormat="false" ht="12.75" hidden="false" customHeight="false" outlineLevel="0" collapsed="false">
      <c r="C6" s="67"/>
      <c r="D6" s="67"/>
      <c r="E6" s="67"/>
      <c r="F6" s="67"/>
      <c r="G6" s="67"/>
    </row>
    <row r="7" customFormat="false" ht="15" hidden="false" customHeight="false" outlineLevel="0" collapsed="false">
      <c r="C7" s="68" t="s">
        <v>2</v>
      </c>
      <c r="D7" s="39" t="s">
        <v>144</v>
      </c>
      <c r="E7" s="39" t="s">
        <v>94</v>
      </c>
      <c r="F7" s="68" t="s">
        <v>95</v>
      </c>
      <c r="G7" s="39" t="s">
        <v>96</v>
      </c>
    </row>
    <row r="8" customFormat="false" ht="18" hidden="false" customHeight="true" outlineLevel="0" collapsed="false">
      <c r="C8" s="69" t="n">
        <v>1</v>
      </c>
      <c r="D8" s="70" t="s">
        <v>212</v>
      </c>
      <c r="E8" s="72" t="n">
        <v>315200</v>
      </c>
      <c r="F8" s="72" t="n">
        <f aca="false">G8-E8</f>
        <v>0</v>
      </c>
      <c r="G8" s="85" t="n">
        <v>315200</v>
      </c>
    </row>
    <row r="9" customFormat="false" ht="18" hidden="false" customHeight="true" outlineLevel="0" collapsed="false">
      <c r="C9" s="10" t="n">
        <v>2</v>
      </c>
      <c r="D9" s="11" t="s">
        <v>213</v>
      </c>
      <c r="E9" s="12" t="n">
        <f aca="false">280200+35000</f>
        <v>315200</v>
      </c>
      <c r="F9" s="12" t="n">
        <f aca="false">G9-E9</f>
        <v>0</v>
      </c>
      <c r="G9" s="13" t="n">
        <v>315200</v>
      </c>
    </row>
    <row r="10" customFormat="false" ht="18" hidden="false" customHeight="true" outlineLevel="0" collapsed="false">
      <c r="C10" s="10" t="n">
        <v>3</v>
      </c>
      <c r="D10" s="11" t="s">
        <v>214</v>
      </c>
      <c r="E10" s="12" t="n">
        <v>315200</v>
      </c>
      <c r="F10" s="12" t="n">
        <f aca="false">G10-E10</f>
        <v>0</v>
      </c>
      <c r="G10" s="13" t="n">
        <v>315200</v>
      </c>
    </row>
    <row r="11" customFormat="false" ht="18" hidden="false" customHeight="true" outlineLevel="0" collapsed="false">
      <c r="C11" s="10" t="n">
        <v>4</v>
      </c>
      <c r="D11" s="11" t="s">
        <v>215</v>
      </c>
      <c r="E11" s="12" t="n">
        <v>315200</v>
      </c>
      <c r="F11" s="12" t="n">
        <f aca="false">G11-E11</f>
        <v>0</v>
      </c>
      <c r="G11" s="13" t="n">
        <v>315200</v>
      </c>
    </row>
    <row r="12" customFormat="false" ht="18" hidden="false" customHeight="true" outlineLevel="0" collapsed="false">
      <c r="C12" s="10" t="n">
        <v>5</v>
      </c>
      <c r="D12" s="11" t="s">
        <v>216</v>
      </c>
      <c r="E12" s="12" t="n">
        <v>315200</v>
      </c>
      <c r="F12" s="12" t="n">
        <f aca="false">G12-E12</f>
        <v>0</v>
      </c>
      <c r="G12" s="13" t="n">
        <v>315200</v>
      </c>
    </row>
    <row r="13" customFormat="false" ht="18" hidden="false" customHeight="true" outlineLevel="0" collapsed="false">
      <c r="C13" s="10" t="n">
        <v>6</v>
      </c>
      <c r="D13" s="11" t="s">
        <v>217</v>
      </c>
      <c r="E13" s="12" t="n">
        <v>315200</v>
      </c>
      <c r="F13" s="12" t="n">
        <f aca="false">G13-E13</f>
        <v>0</v>
      </c>
      <c r="G13" s="13" t="n">
        <v>315200</v>
      </c>
    </row>
    <row r="14" customFormat="false" ht="18" hidden="false" customHeight="true" outlineLevel="0" collapsed="false">
      <c r="C14" s="10" t="n">
        <v>7</v>
      </c>
      <c r="D14" s="11" t="s">
        <v>218</v>
      </c>
      <c r="E14" s="12" t="n">
        <v>315200</v>
      </c>
      <c r="F14" s="12" t="n">
        <f aca="false">G14-E14</f>
        <v>0</v>
      </c>
      <c r="G14" s="13" t="n">
        <v>315200</v>
      </c>
    </row>
    <row r="15" customFormat="false" ht="18" hidden="false" customHeight="true" outlineLevel="0" collapsed="false">
      <c r="C15" s="10" t="n">
        <v>8</v>
      </c>
      <c r="D15" s="11" t="s">
        <v>219</v>
      </c>
      <c r="E15" s="12" t="n">
        <f aca="false">270200+45000</f>
        <v>315200</v>
      </c>
      <c r="F15" s="12" t="n">
        <f aca="false">G15-E15</f>
        <v>0</v>
      </c>
      <c r="G15" s="13" t="n">
        <v>315200</v>
      </c>
    </row>
    <row r="16" customFormat="false" ht="18" hidden="false" customHeight="true" outlineLevel="0" collapsed="false">
      <c r="C16" s="10" t="n">
        <v>9</v>
      </c>
      <c r="D16" s="11" t="s">
        <v>220</v>
      </c>
      <c r="E16" s="12" t="n">
        <v>315200</v>
      </c>
      <c r="F16" s="12" t="n">
        <f aca="false">G16-E16</f>
        <v>0</v>
      </c>
      <c r="G16" s="13" t="n">
        <v>315200</v>
      </c>
    </row>
    <row r="17" customFormat="false" ht="18" hidden="false" customHeight="true" outlineLevel="0" collapsed="false">
      <c r="C17" s="10" t="n">
        <v>10</v>
      </c>
      <c r="D17" s="11" t="s">
        <v>221</v>
      </c>
      <c r="E17" s="12" t="n">
        <v>315200</v>
      </c>
      <c r="F17" s="12" t="n">
        <f aca="false">G17-E17</f>
        <v>0</v>
      </c>
      <c r="G17" s="13" t="n">
        <v>315200</v>
      </c>
    </row>
    <row r="18" customFormat="false" ht="18" hidden="false" customHeight="true" outlineLevel="0" collapsed="false">
      <c r="C18" s="86" t="n">
        <v>11</v>
      </c>
      <c r="D18" s="11" t="s">
        <v>222</v>
      </c>
      <c r="E18" s="12" t="n">
        <f aca="false">200000+100000</f>
        <v>300000</v>
      </c>
      <c r="F18" s="12" t="n">
        <f aca="false">G18-E18</f>
        <v>15200</v>
      </c>
      <c r="G18" s="13" t="n">
        <v>315200</v>
      </c>
    </row>
    <row r="19" customFormat="false" ht="18" hidden="false" customHeight="true" outlineLevel="0" collapsed="false">
      <c r="C19" s="10" t="n">
        <v>12</v>
      </c>
      <c r="D19" s="11" t="s">
        <v>223</v>
      </c>
      <c r="E19" s="12" t="n">
        <v>315200</v>
      </c>
      <c r="F19" s="12" t="n">
        <f aca="false">G19-E19</f>
        <v>0</v>
      </c>
      <c r="G19" s="13" t="n">
        <v>315200</v>
      </c>
    </row>
    <row r="20" customFormat="false" ht="18" hidden="false" customHeight="true" outlineLevel="0" collapsed="false">
      <c r="C20" s="10" t="n">
        <v>13</v>
      </c>
      <c r="D20" s="11" t="s">
        <v>224</v>
      </c>
      <c r="E20" s="12" t="n">
        <v>315200</v>
      </c>
      <c r="F20" s="12" t="n">
        <f aca="false">G20-E20</f>
        <v>0</v>
      </c>
      <c r="G20" s="13" t="n">
        <v>315200</v>
      </c>
    </row>
    <row r="21" customFormat="false" ht="18" hidden="false" customHeight="true" outlineLevel="0" collapsed="false">
      <c r="C21" s="10" t="n">
        <v>14</v>
      </c>
      <c r="D21" s="11" t="s">
        <v>225</v>
      </c>
      <c r="E21" s="12" t="n">
        <v>210300</v>
      </c>
      <c r="F21" s="12" t="n">
        <f aca="false">G21-E21</f>
        <v>104900</v>
      </c>
      <c r="G21" s="13" t="n">
        <v>315200</v>
      </c>
    </row>
    <row r="22" customFormat="false" ht="18" hidden="false" customHeight="true" outlineLevel="0" collapsed="false">
      <c r="C22" s="10" t="n">
        <v>15</v>
      </c>
      <c r="D22" s="11" t="s">
        <v>226</v>
      </c>
      <c r="E22" s="12" t="n">
        <f aca="false">300000+15200</f>
        <v>315200</v>
      </c>
      <c r="F22" s="12" t="n">
        <f aca="false">G22-E22</f>
        <v>0</v>
      </c>
      <c r="G22" s="13" t="n">
        <v>315200</v>
      </c>
    </row>
    <row r="23" customFormat="false" ht="18" hidden="false" customHeight="true" outlineLevel="0" collapsed="false">
      <c r="C23" s="10" t="n">
        <v>16</v>
      </c>
      <c r="D23" s="11" t="s">
        <v>227</v>
      </c>
      <c r="E23" s="12" t="n">
        <v>315200</v>
      </c>
      <c r="F23" s="12" t="n">
        <f aca="false">G23-E23</f>
        <v>0</v>
      </c>
      <c r="G23" s="13" t="n">
        <v>315200</v>
      </c>
    </row>
    <row r="24" customFormat="false" ht="18" hidden="false" customHeight="true" outlineLevel="0" collapsed="false">
      <c r="C24" s="10" t="n">
        <v>17</v>
      </c>
      <c r="D24" s="11" t="s">
        <v>228</v>
      </c>
      <c r="E24" s="12" t="n">
        <v>315200</v>
      </c>
      <c r="F24" s="12" t="n">
        <f aca="false">G24-E24</f>
        <v>0</v>
      </c>
      <c r="G24" s="13" t="n">
        <v>315200</v>
      </c>
    </row>
    <row r="25" customFormat="false" ht="18" hidden="false" customHeight="true" outlineLevel="0" collapsed="false">
      <c r="C25" s="10" t="n">
        <v>18</v>
      </c>
      <c r="D25" s="11" t="s">
        <v>229</v>
      </c>
      <c r="E25" s="12" t="n">
        <v>315200</v>
      </c>
      <c r="F25" s="12" t="n">
        <f aca="false">G25-E25</f>
        <v>0</v>
      </c>
      <c r="G25" s="13" t="n">
        <v>315200</v>
      </c>
    </row>
    <row r="26" customFormat="false" ht="18" hidden="false" customHeight="true" outlineLevel="0" collapsed="false">
      <c r="C26" s="10" t="n">
        <v>19</v>
      </c>
      <c r="D26" s="11" t="s">
        <v>230</v>
      </c>
      <c r="E26" s="12" t="n">
        <v>315200</v>
      </c>
      <c r="F26" s="12" t="n">
        <f aca="false">G26-E26</f>
        <v>0</v>
      </c>
      <c r="G26" s="13" t="n">
        <v>315200</v>
      </c>
    </row>
    <row r="27" customFormat="false" ht="18" hidden="false" customHeight="true" outlineLevel="0" collapsed="false">
      <c r="C27" s="10" t="n">
        <v>20</v>
      </c>
      <c r="D27" s="11" t="s">
        <v>231</v>
      </c>
      <c r="E27" s="12" t="n">
        <f aca="false">250200+65000</f>
        <v>315200</v>
      </c>
      <c r="F27" s="12" t="n">
        <f aca="false">G27-E27</f>
        <v>0</v>
      </c>
      <c r="G27" s="13" t="n">
        <v>315200</v>
      </c>
    </row>
    <row r="28" customFormat="false" ht="18" hidden="false" customHeight="true" outlineLevel="0" collapsed="false">
      <c r="C28" s="10" t="n">
        <v>21</v>
      </c>
      <c r="D28" s="11" t="s">
        <v>232</v>
      </c>
      <c r="E28" s="12" t="n">
        <v>315200</v>
      </c>
      <c r="F28" s="12" t="n">
        <f aca="false">G28-E28</f>
        <v>0</v>
      </c>
      <c r="G28" s="13" t="n">
        <v>315200</v>
      </c>
    </row>
    <row r="29" customFormat="false" ht="18" hidden="false" customHeight="true" outlineLevel="0" collapsed="false">
      <c r="C29" s="10" t="n">
        <v>22</v>
      </c>
      <c r="D29" s="11" t="s">
        <v>233</v>
      </c>
      <c r="E29" s="12" t="n">
        <v>315200</v>
      </c>
      <c r="F29" s="12" t="n">
        <f aca="false">G29-E29</f>
        <v>0</v>
      </c>
      <c r="G29" s="13" t="n">
        <v>315200</v>
      </c>
    </row>
    <row r="30" customFormat="false" ht="18" hidden="false" customHeight="true" outlineLevel="0" collapsed="false">
      <c r="C30" s="10" t="n">
        <v>23</v>
      </c>
      <c r="D30" s="11" t="s">
        <v>234</v>
      </c>
      <c r="E30" s="12" t="n">
        <v>315200</v>
      </c>
      <c r="F30" s="12" t="n">
        <f aca="false">G30-E30</f>
        <v>0</v>
      </c>
      <c r="G30" s="13" t="n">
        <v>315200</v>
      </c>
    </row>
    <row r="31" customFormat="false" ht="18" hidden="false" customHeight="true" outlineLevel="0" collapsed="false">
      <c r="C31" s="10" t="n">
        <v>24</v>
      </c>
      <c r="D31" s="11" t="s">
        <v>235</v>
      </c>
      <c r="E31" s="12" t="n">
        <f aca="false">295200+20000</f>
        <v>315200</v>
      </c>
      <c r="F31" s="12" t="n">
        <f aca="false">G31-E31</f>
        <v>0</v>
      </c>
      <c r="G31" s="13" t="n">
        <v>315200</v>
      </c>
    </row>
    <row r="32" customFormat="false" ht="18" hidden="false" customHeight="true" outlineLevel="0" collapsed="false">
      <c r="C32" s="10" t="n">
        <v>25</v>
      </c>
      <c r="D32" s="11" t="s">
        <v>236</v>
      </c>
      <c r="E32" s="12" t="n">
        <v>315200</v>
      </c>
      <c r="F32" s="12" t="n">
        <f aca="false">G32-E32</f>
        <v>0</v>
      </c>
      <c r="G32" s="13" t="n">
        <v>315200</v>
      </c>
    </row>
    <row r="33" customFormat="false" ht="18" hidden="false" customHeight="true" outlineLevel="0" collapsed="false">
      <c r="C33" s="10" t="n">
        <v>26</v>
      </c>
      <c r="D33" s="11" t="s">
        <v>237</v>
      </c>
      <c r="E33" s="12" t="n">
        <v>315200</v>
      </c>
      <c r="F33" s="12" t="n">
        <f aca="false">G33-E33</f>
        <v>0</v>
      </c>
      <c r="G33" s="13" t="n">
        <v>315200</v>
      </c>
    </row>
    <row r="34" customFormat="false" ht="18" hidden="false" customHeight="true" outlineLevel="0" collapsed="false">
      <c r="C34" s="10" t="n">
        <v>27</v>
      </c>
      <c r="D34" s="11" t="s">
        <v>238</v>
      </c>
      <c r="E34" s="12" t="n">
        <v>315200</v>
      </c>
      <c r="F34" s="12" t="n">
        <f aca="false">G34-E34</f>
        <v>0</v>
      </c>
      <c r="G34" s="13" t="n">
        <v>315200</v>
      </c>
    </row>
    <row r="35" customFormat="false" ht="18" hidden="false" customHeight="true" outlineLevel="0" collapsed="false">
      <c r="C35" s="10" t="n">
        <v>28</v>
      </c>
      <c r="D35" s="11" t="s">
        <v>239</v>
      </c>
      <c r="E35" s="12" t="n">
        <v>315200</v>
      </c>
      <c r="F35" s="12" t="n">
        <f aca="false">G35-E35</f>
        <v>0</v>
      </c>
      <c r="G35" s="13" t="n">
        <v>315200</v>
      </c>
    </row>
    <row r="36" customFormat="false" ht="18" hidden="false" customHeight="true" outlineLevel="0" collapsed="false">
      <c r="C36" s="10" t="n">
        <v>29</v>
      </c>
      <c r="D36" s="11" t="s">
        <v>240</v>
      </c>
      <c r="E36" s="12" t="n">
        <v>315200</v>
      </c>
      <c r="F36" s="12" t="n">
        <f aca="false">G36-E36</f>
        <v>0</v>
      </c>
      <c r="G36" s="13" t="n">
        <v>315200</v>
      </c>
    </row>
    <row r="37" customFormat="false" ht="18" hidden="false" customHeight="true" outlineLevel="0" collapsed="false">
      <c r="C37" s="10" t="n">
        <v>30</v>
      </c>
      <c r="D37" s="11" t="s">
        <v>241</v>
      </c>
      <c r="E37" s="12" t="n">
        <v>315200</v>
      </c>
      <c r="F37" s="12" t="n">
        <f aca="false">G37-E37</f>
        <v>0</v>
      </c>
      <c r="G37" s="13" t="n">
        <v>315200</v>
      </c>
    </row>
    <row r="38" customFormat="false" ht="18" hidden="false" customHeight="true" outlineLevel="0" collapsed="false">
      <c r="C38" s="62" t="n">
        <v>31</v>
      </c>
      <c r="D38" s="63" t="s">
        <v>242</v>
      </c>
      <c r="E38" s="64" t="n">
        <v>315200</v>
      </c>
      <c r="F38" s="64" t="n">
        <f aca="false">G38-E38</f>
        <v>0</v>
      </c>
      <c r="G38" s="82" t="n">
        <v>315200</v>
      </c>
    </row>
    <row r="39" customFormat="false" ht="18" hidden="false" customHeight="true" outlineLevel="0" collapsed="false">
      <c r="A39" s="75"/>
      <c r="B39" s="75"/>
      <c r="C39" s="66" t="s">
        <v>43</v>
      </c>
      <c r="D39" s="66"/>
      <c r="E39" s="79" t="n">
        <f aca="false">SUM(E8:E38)</f>
        <v>9651100</v>
      </c>
      <c r="F39" s="79" t="n">
        <f aca="false">SUM(F8:F38)</f>
        <v>120100</v>
      </c>
      <c r="G39" s="79" t="n">
        <f aca="false">SUM(G8:G38)</f>
        <v>9771200</v>
      </c>
    </row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</sheetData>
  <mergeCells count="2">
    <mergeCell ref="C5:G6"/>
    <mergeCell ref="C39:D39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5:I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41796875" defaultRowHeight="12.75" zeroHeight="false" outlineLevelRow="0" outlineLevelCol="0"/>
  <cols>
    <col collapsed="false" customWidth="true" hidden="false" outlineLevel="0" max="3" min="3" style="1" width="8.85"/>
    <col collapsed="false" customWidth="true" hidden="false" outlineLevel="0" max="4" min="4" style="1" width="31.85"/>
    <col collapsed="false" customWidth="true" hidden="false" outlineLevel="0" max="5" min="5" style="1" width="27.42"/>
    <col collapsed="false" customWidth="true" hidden="false" outlineLevel="0" max="6" min="6" style="1" width="15.56"/>
    <col collapsed="false" customWidth="true" hidden="false" outlineLevel="0" max="7" min="7" style="1" width="15.41"/>
  </cols>
  <sheetData>
    <row r="5" customFormat="false" ht="12.75" hidden="false" customHeight="true" outlineLevel="0" collapsed="false">
      <c r="C5" s="67" t="s">
        <v>243</v>
      </c>
      <c r="D5" s="67"/>
      <c r="E5" s="67"/>
      <c r="F5" s="67"/>
      <c r="G5" s="67"/>
    </row>
    <row r="6" customFormat="false" ht="13.5" hidden="false" customHeight="true" outlineLevel="0" collapsed="false">
      <c r="C6" s="67"/>
      <c r="D6" s="67"/>
      <c r="E6" s="67"/>
      <c r="F6" s="67"/>
      <c r="G6" s="67"/>
    </row>
    <row r="7" customFormat="false" ht="15" hidden="false" customHeight="false" outlineLevel="0" collapsed="false">
      <c r="C7" s="84" t="s">
        <v>2</v>
      </c>
      <c r="D7" s="87" t="s">
        <v>144</v>
      </c>
      <c r="E7" s="87" t="s">
        <v>94</v>
      </c>
      <c r="F7" s="87" t="s">
        <v>95</v>
      </c>
      <c r="G7" s="88" t="s">
        <v>96</v>
      </c>
      <c r="I7" s="2"/>
    </row>
    <row r="8" customFormat="false" ht="18" hidden="false" customHeight="true" outlineLevel="0" collapsed="false">
      <c r="C8" s="89" t="n">
        <v>1</v>
      </c>
      <c r="D8" s="90" t="s">
        <v>244</v>
      </c>
      <c r="E8" s="80" t="n">
        <f aca="false">150200+145000</f>
        <v>295200</v>
      </c>
      <c r="F8" s="80" t="n">
        <f aca="false">G8-E8</f>
        <v>0</v>
      </c>
      <c r="G8" s="91" t="n">
        <v>295200</v>
      </c>
      <c r="I8" s="2"/>
    </row>
    <row r="9" customFormat="false" ht="18" hidden="false" customHeight="true" outlineLevel="0" collapsed="false">
      <c r="C9" s="10" t="n">
        <v>2</v>
      </c>
      <c r="D9" s="11" t="s">
        <v>245</v>
      </c>
      <c r="E9" s="60" t="n">
        <f aca="false">100000+195200</f>
        <v>295200</v>
      </c>
      <c r="F9" s="60" t="n">
        <f aca="false">G9-E9</f>
        <v>0</v>
      </c>
      <c r="G9" s="61" t="n">
        <v>295200</v>
      </c>
      <c r="I9" s="2"/>
    </row>
    <row r="10" customFormat="false" ht="18" hidden="false" customHeight="true" outlineLevel="0" collapsed="false">
      <c r="C10" s="10" t="n">
        <v>3</v>
      </c>
      <c r="D10" s="11" t="s">
        <v>246</v>
      </c>
      <c r="E10" s="60" t="n">
        <f aca="false">100000+75000+120200</f>
        <v>295200</v>
      </c>
      <c r="F10" s="60" t="n">
        <f aca="false">G10-E10</f>
        <v>0</v>
      </c>
      <c r="G10" s="61" t="n">
        <v>295200</v>
      </c>
      <c r="I10" s="2"/>
    </row>
    <row r="11" customFormat="false" ht="18" hidden="false" customHeight="true" outlineLevel="0" collapsed="false">
      <c r="C11" s="10" t="n">
        <v>4</v>
      </c>
      <c r="D11" s="11" t="s">
        <v>247</v>
      </c>
      <c r="E11" s="60" t="n">
        <v>295200</v>
      </c>
      <c r="F11" s="60" t="n">
        <f aca="false">G11-E11</f>
        <v>0</v>
      </c>
      <c r="G11" s="61" t="n">
        <v>295200</v>
      </c>
      <c r="I11" s="2"/>
    </row>
    <row r="12" customFormat="false" ht="18" hidden="false" customHeight="true" outlineLevel="0" collapsed="false">
      <c r="C12" s="10" t="n">
        <v>5</v>
      </c>
      <c r="D12" s="11" t="s">
        <v>248</v>
      </c>
      <c r="E12" s="60" t="n">
        <v>25000</v>
      </c>
      <c r="F12" s="60" t="n">
        <f aca="false">G12-E12</f>
        <v>270200</v>
      </c>
      <c r="G12" s="61" t="n">
        <v>295200</v>
      </c>
      <c r="I12" s="2"/>
    </row>
    <row r="13" customFormat="false" ht="18" hidden="false" customHeight="true" outlineLevel="0" collapsed="false">
      <c r="C13" s="10" t="n">
        <v>6</v>
      </c>
      <c r="D13" s="11" t="s">
        <v>249</v>
      </c>
      <c r="E13" s="60" t="n">
        <v>295200</v>
      </c>
      <c r="F13" s="60" t="n">
        <f aca="false">G13-E13</f>
        <v>0</v>
      </c>
      <c r="G13" s="61" t="n">
        <v>295200</v>
      </c>
      <c r="I13" s="2"/>
    </row>
    <row r="14" customFormat="false" ht="18" hidden="false" customHeight="true" outlineLevel="0" collapsed="false">
      <c r="C14" s="10" t="n">
        <v>7</v>
      </c>
      <c r="D14" s="11" t="s">
        <v>250</v>
      </c>
      <c r="E14" s="12" t="n">
        <v>295200</v>
      </c>
      <c r="F14" s="60" t="n">
        <f aca="false">G14-E14</f>
        <v>0</v>
      </c>
      <c r="G14" s="61" t="n">
        <v>295200</v>
      </c>
      <c r="I14" s="2"/>
    </row>
    <row r="15" customFormat="false" ht="18" hidden="false" customHeight="true" outlineLevel="0" collapsed="false">
      <c r="C15" s="10" t="n">
        <v>8</v>
      </c>
      <c r="D15" s="11" t="s">
        <v>251</v>
      </c>
      <c r="E15" s="12" t="n">
        <f aca="false">125000+170200</f>
        <v>295200</v>
      </c>
      <c r="F15" s="60" t="n">
        <f aca="false">G15-E15</f>
        <v>0</v>
      </c>
      <c r="G15" s="61" t="n">
        <v>295200</v>
      </c>
      <c r="I15" s="2"/>
    </row>
    <row r="16" customFormat="false" ht="18" hidden="false" customHeight="true" outlineLevel="0" collapsed="false">
      <c r="C16" s="10" t="n">
        <v>9</v>
      </c>
      <c r="D16" s="11" t="s">
        <v>252</v>
      </c>
      <c r="E16" s="12" t="n">
        <f aca="false">50000+245200</f>
        <v>295200</v>
      </c>
      <c r="F16" s="60" t="n">
        <f aca="false">G16-E16</f>
        <v>0</v>
      </c>
      <c r="G16" s="61" t="n">
        <v>295200</v>
      </c>
      <c r="I16" s="2"/>
    </row>
    <row r="17" customFormat="false" ht="18" hidden="false" customHeight="true" outlineLevel="0" collapsed="false">
      <c r="C17" s="10" t="n">
        <v>10</v>
      </c>
      <c r="D17" s="54" t="s">
        <v>253</v>
      </c>
      <c r="E17" s="12" t="n">
        <v>295200</v>
      </c>
      <c r="F17" s="60" t="n">
        <f aca="false">G17-E17</f>
        <v>0</v>
      </c>
      <c r="G17" s="61" t="n">
        <v>295200</v>
      </c>
      <c r="I17" s="2"/>
    </row>
    <row r="18" customFormat="false" ht="18" hidden="false" customHeight="true" outlineLevel="0" collapsed="false">
      <c r="C18" s="10" t="n">
        <v>11</v>
      </c>
      <c r="D18" s="54" t="s">
        <v>254</v>
      </c>
      <c r="E18" s="12" t="n">
        <f aca="false">75000+50000+170200</f>
        <v>295200</v>
      </c>
      <c r="F18" s="60" t="n">
        <f aca="false">G18-E18</f>
        <v>0</v>
      </c>
      <c r="G18" s="61" t="n">
        <v>295200</v>
      </c>
      <c r="I18" s="2"/>
    </row>
    <row r="19" customFormat="false" ht="18" hidden="false" customHeight="true" outlineLevel="0" collapsed="false">
      <c r="C19" s="62" t="n">
        <v>12</v>
      </c>
      <c r="D19" s="92" t="s">
        <v>255</v>
      </c>
      <c r="E19" s="64" t="n">
        <v>50000</v>
      </c>
      <c r="F19" s="74" t="n">
        <f aca="false">G19-E19</f>
        <v>245200</v>
      </c>
      <c r="G19" s="65" t="n">
        <v>295200</v>
      </c>
      <c r="I19" s="2"/>
    </row>
    <row r="20" customFormat="false" ht="18" hidden="false" customHeight="true" outlineLevel="0" collapsed="false">
      <c r="C20" s="66" t="s">
        <v>43</v>
      </c>
      <c r="D20" s="66"/>
      <c r="E20" s="76" t="n">
        <f aca="false">SUM(E8:E19)</f>
        <v>3027000</v>
      </c>
      <c r="F20" s="76" t="n">
        <f aca="false">SUM(F8:F19)</f>
        <v>515400</v>
      </c>
      <c r="G20" s="76" t="n">
        <f aca="false">SUM(G8:G19)</f>
        <v>3542400</v>
      </c>
      <c r="I20" s="2"/>
    </row>
    <row r="21" customFormat="false" ht="18" hidden="false" customHeight="true" outlineLevel="0" collapsed="false">
      <c r="I21" s="2"/>
    </row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</sheetData>
  <mergeCells count="2">
    <mergeCell ref="C5:G6"/>
    <mergeCell ref="C20:D20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41796875" defaultRowHeight="14.65" zeroHeight="false" outlineLevelRow="0" outlineLevelCol="0"/>
  <cols>
    <col collapsed="false" customWidth="true" hidden="false" outlineLevel="0" max="2" min="2" style="1" width="7.99"/>
    <col collapsed="false" customWidth="true" hidden="false" outlineLevel="0" max="3" min="3" style="1" width="26.7"/>
    <col collapsed="false" customWidth="true" hidden="false" outlineLevel="0" max="4" min="4" style="1" width="18.41"/>
    <col collapsed="false" customWidth="true" hidden="false" outlineLevel="0" max="5" min="5" style="1" width="17.42"/>
    <col collapsed="false" customWidth="true" hidden="false" outlineLevel="0" max="6" min="6" style="1" width="14.28"/>
    <col collapsed="false" customWidth="true" hidden="false" outlineLevel="0" max="16384" min="16383" style="1" width="11.53"/>
  </cols>
  <sheetData>
    <row r="4" customFormat="false" ht="18" hidden="false" customHeight="true" outlineLevel="0" collapsed="false"/>
    <row r="9" customFormat="false" ht="14.65" hidden="false" customHeight="false" outlineLevel="0" collapsed="false">
      <c r="B9" s="81" t="s">
        <v>256</v>
      </c>
      <c r="C9" s="81"/>
      <c r="D9" s="81"/>
      <c r="E9" s="81"/>
      <c r="F9" s="81"/>
    </row>
    <row r="10" customFormat="false" ht="14.65" hidden="false" customHeight="false" outlineLevel="0" collapsed="false">
      <c r="B10" s="81"/>
      <c r="C10" s="81"/>
      <c r="D10" s="81"/>
      <c r="E10" s="81"/>
      <c r="F10" s="81"/>
    </row>
    <row r="11" customFormat="false" ht="18" hidden="false" customHeight="true" outlineLevel="0" collapsed="false">
      <c r="B11" s="52" t="s">
        <v>2</v>
      </c>
      <c r="C11" s="93" t="s">
        <v>144</v>
      </c>
      <c r="D11" s="7" t="s">
        <v>94</v>
      </c>
      <c r="E11" s="7" t="s">
        <v>95</v>
      </c>
      <c r="F11" s="9" t="s">
        <v>96</v>
      </c>
    </row>
    <row r="12" customFormat="false" ht="18" hidden="false" customHeight="true" outlineLevel="0" collapsed="false">
      <c r="B12" s="10" t="n">
        <v>1</v>
      </c>
      <c r="C12" s="11" t="s">
        <v>257</v>
      </c>
      <c r="D12" s="60" t="n">
        <v>295200</v>
      </c>
      <c r="E12" s="60" t="n">
        <f aca="false">F12-D12</f>
        <v>0</v>
      </c>
      <c r="F12" s="61" t="n">
        <v>295200</v>
      </c>
    </row>
    <row r="13" customFormat="false" ht="18" hidden="false" customHeight="true" outlineLevel="0" collapsed="false">
      <c r="B13" s="10" t="n">
        <v>2</v>
      </c>
      <c r="C13" s="11" t="s">
        <v>258</v>
      </c>
      <c r="D13" s="60" t="n">
        <v>196800</v>
      </c>
      <c r="E13" s="60" t="n">
        <f aca="false">F13-D13</f>
        <v>0</v>
      </c>
      <c r="F13" s="61" t="n">
        <v>196800</v>
      </c>
    </row>
    <row r="14" customFormat="false" ht="18" hidden="false" customHeight="true" outlineLevel="0" collapsed="false">
      <c r="B14" s="10" t="n">
        <v>3</v>
      </c>
      <c r="C14" s="11" t="s">
        <v>259</v>
      </c>
      <c r="D14" s="60" t="n">
        <v>295200</v>
      </c>
      <c r="E14" s="60" t="n">
        <f aca="false">F14-D14</f>
        <v>0</v>
      </c>
      <c r="F14" s="61" t="n">
        <v>295200</v>
      </c>
    </row>
    <row r="15" customFormat="false" ht="18" hidden="false" customHeight="true" outlineLevel="0" collapsed="false">
      <c r="B15" s="10" t="n">
        <v>4</v>
      </c>
      <c r="C15" s="11" t="s">
        <v>260</v>
      </c>
      <c r="D15" s="60" t="n">
        <v>295200</v>
      </c>
      <c r="E15" s="60" t="n">
        <f aca="false">F15-D15</f>
        <v>0</v>
      </c>
      <c r="F15" s="61" t="n">
        <v>295200</v>
      </c>
    </row>
    <row r="16" customFormat="false" ht="18" hidden="false" customHeight="true" outlineLevel="0" collapsed="false">
      <c r="B16" s="10" t="n">
        <v>5</v>
      </c>
      <c r="C16" s="11" t="s">
        <v>261</v>
      </c>
      <c r="D16" s="60" t="n">
        <v>295200</v>
      </c>
      <c r="E16" s="60" t="n">
        <f aca="false">F16-D16</f>
        <v>0</v>
      </c>
      <c r="F16" s="61" t="n">
        <v>295200</v>
      </c>
    </row>
    <row r="17" customFormat="false" ht="18" hidden="false" customHeight="true" outlineLevel="0" collapsed="false">
      <c r="B17" s="10" t="n">
        <v>6</v>
      </c>
      <c r="C17" s="11" t="s">
        <v>262</v>
      </c>
      <c r="D17" s="60" t="n">
        <v>295200</v>
      </c>
      <c r="E17" s="60" t="n">
        <f aca="false">F17-D17</f>
        <v>0</v>
      </c>
      <c r="F17" s="61" t="n">
        <v>295200</v>
      </c>
    </row>
    <row r="18" customFormat="false" ht="18" hidden="false" customHeight="true" outlineLevel="0" collapsed="false">
      <c r="B18" s="10" t="n">
        <v>7</v>
      </c>
      <c r="C18" s="11" t="s">
        <v>263</v>
      </c>
      <c r="D18" s="12" t="n">
        <f aca="false">50000+225200</f>
        <v>275200</v>
      </c>
      <c r="E18" s="60" t="n">
        <f aca="false">F18-D18</f>
        <v>20000</v>
      </c>
      <c r="F18" s="61" t="n">
        <v>295200</v>
      </c>
    </row>
    <row r="19" customFormat="false" ht="18" hidden="false" customHeight="true" outlineLevel="0" collapsed="false">
      <c r="B19" s="10" t="n">
        <v>8</v>
      </c>
      <c r="C19" s="11" t="s">
        <v>264</v>
      </c>
      <c r="D19" s="12" t="n">
        <v>295200</v>
      </c>
      <c r="E19" s="60" t="n">
        <f aca="false">F19-D19</f>
        <v>0</v>
      </c>
      <c r="F19" s="61" t="n">
        <v>295200</v>
      </c>
    </row>
    <row r="20" customFormat="false" ht="18" hidden="false" customHeight="true" outlineLevel="0" collapsed="false">
      <c r="B20" s="62" t="n">
        <v>9</v>
      </c>
      <c r="C20" s="63" t="s">
        <v>265</v>
      </c>
      <c r="D20" s="64" t="n">
        <f aca="false">50000+100000+80000+65200</f>
        <v>295200</v>
      </c>
      <c r="E20" s="74" t="n">
        <f aca="false">F20-D20</f>
        <v>0</v>
      </c>
      <c r="F20" s="65" t="n">
        <v>295200</v>
      </c>
    </row>
    <row r="21" customFormat="false" ht="18" hidden="false" customHeight="true" outlineLevel="0" collapsed="false">
      <c r="B21" s="66" t="s">
        <v>43</v>
      </c>
      <c r="C21" s="66"/>
      <c r="D21" s="76" t="n">
        <f aca="false">SUM(D12:D20)</f>
        <v>2538400</v>
      </c>
      <c r="E21" s="76" t="n">
        <f aca="false">SUM(E12:E20)+98400</f>
        <v>118400</v>
      </c>
      <c r="F21" s="76" t="n">
        <f aca="false">SUM(F12:F20)</f>
        <v>2558400</v>
      </c>
    </row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</sheetData>
  <mergeCells count="2">
    <mergeCell ref="B9:F10"/>
    <mergeCell ref="B21:C2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H469"/>
  <sheetViews>
    <sheetView showFormulas="false" showGridLines="true" showRowColHeaders="true" showZeros="true" rightToLeft="false" tabSelected="false" showOutlineSymbols="true" defaultGridColor="true" view="normal" topLeftCell="B8" colorId="64" zoomScale="100" zoomScaleNormal="100" zoomScalePageLayoutView="100" workbookViewId="0">
      <selection pane="topLeft" activeCell="L23" activeCellId="0" sqref="L23"/>
    </sheetView>
  </sheetViews>
  <sheetFormatPr defaultColWidth="11.41796875" defaultRowHeight="12.75" zeroHeight="false" outlineLevelRow="0" outlineLevelCol="0"/>
  <cols>
    <col collapsed="false" customWidth="true" hidden="false" outlineLevel="0" max="2" min="2" style="1" width="9.7"/>
    <col collapsed="false" customWidth="true" hidden="false" outlineLevel="0" max="3" min="3" style="1" width="14.28"/>
    <col collapsed="false" customWidth="true" hidden="false" outlineLevel="0" max="4" min="4" style="1" width="32.15"/>
    <col collapsed="false" customWidth="true" hidden="false" outlineLevel="0" max="5" min="5" style="1" width="27.56"/>
    <col collapsed="false" customWidth="true" hidden="false" outlineLevel="0" max="6" min="6" style="1" width="15.85"/>
    <col collapsed="false" customWidth="true" hidden="false" outlineLevel="0" max="8" min="7" style="1" width="23.41"/>
  </cols>
  <sheetData>
    <row r="3" customFormat="false" ht="17.35" hidden="false" customHeight="false" outlineLevel="0" collapsed="false">
      <c r="C3" s="94" t="s">
        <v>266</v>
      </c>
      <c r="D3" s="94"/>
      <c r="E3" s="94"/>
      <c r="F3" s="94"/>
      <c r="G3" s="94"/>
    </row>
    <row r="6" customFormat="false" ht="12.75" hidden="false" customHeight="true" outlineLevel="0" collapsed="false">
      <c r="C6" s="95" t="s">
        <v>267</v>
      </c>
      <c r="D6" s="95"/>
      <c r="E6" s="95"/>
      <c r="F6" s="95"/>
      <c r="G6" s="95"/>
    </row>
    <row r="7" customFormat="false" ht="12.75" hidden="false" customHeight="false" outlineLevel="0" collapsed="false">
      <c r="C7" s="95"/>
      <c r="D7" s="95"/>
      <c r="E7" s="95"/>
      <c r="F7" s="95"/>
      <c r="G7" s="95"/>
    </row>
    <row r="8" customFormat="false" ht="15" hidden="false" customHeight="false" outlineLevel="0" collapsed="false">
      <c r="C8" s="96" t="s">
        <v>3</v>
      </c>
      <c r="D8" s="96"/>
      <c r="E8" s="97" t="s">
        <v>4</v>
      </c>
      <c r="F8" s="98" t="s">
        <v>268</v>
      </c>
      <c r="G8" s="98" t="s">
        <v>6</v>
      </c>
    </row>
    <row r="9" customFormat="false" ht="18" hidden="false" customHeight="true" outlineLevel="0" collapsed="false">
      <c r="C9" s="24" t="s">
        <v>269</v>
      </c>
      <c r="D9" s="99" t="s">
        <v>9</v>
      </c>
      <c r="E9" s="26" t="n">
        <f aca="false">250200+50000</f>
        <v>300200</v>
      </c>
      <c r="F9" s="26" t="n">
        <f aca="false">G9-E9</f>
        <v>15000</v>
      </c>
      <c r="G9" s="100" t="n">
        <v>315200</v>
      </c>
    </row>
    <row r="10" customFormat="false" ht="18" hidden="false" customHeight="true" outlineLevel="0" collapsed="false">
      <c r="C10" s="24" t="s">
        <v>270</v>
      </c>
      <c r="D10" s="99" t="s">
        <v>11</v>
      </c>
      <c r="E10" s="26" t="n">
        <v>150000</v>
      </c>
      <c r="F10" s="26" t="n">
        <f aca="false">G10-E10</f>
        <v>165200</v>
      </c>
      <c r="G10" s="100" t="n">
        <v>315200</v>
      </c>
    </row>
    <row r="11" customFormat="false" ht="18" hidden="false" customHeight="true" outlineLevel="0" collapsed="false">
      <c r="C11" s="24" t="s">
        <v>271</v>
      </c>
      <c r="D11" s="99" t="s">
        <v>20</v>
      </c>
      <c r="E11" s="26" t="n">
        <v>300000</v>
      </c>
      <c r="F11" s="26" t="n">
        <f aca="false">G11-E11</f>
        <v>15200</v>
      </c>
      <c r="G11" s="100" t="n">
        <v>315200</v>
      </c>
    </row>
    <row r="12" customFormat="false" ht="18" hidden="false" customHeight="true" outlineLevel="0" collapsed="false">
      <c r="C12" s="24" t="s">
        <v>272</v>
      </c>
      <c r="D12" s="101" t="s">
        <v>40</v>
      </c>
      <c r="E12" s="102" t="n">
        <f aca="false">215200+100000</f>
        <v>315200</v>
      </c>
      <c r="F12" s="102" t="n">
        <f aca="false">G12-E12</f>
        <v>0</v>
      </c>
      <c r="G12" s="103" t="n">
        <v>315200</v>
      </c>
    </row>
    <row r="13" customFormat="false" ht="18" hidden="false" customHeight="true" outlineLevel="0" collapsed="false">
      <c r="C13" s="104"/>
      <c r="D13" s="105" t="s">
        <v>43</v>
      </c>
      <c r="E13" s="106" t="n">
        <f aca="false">SUM(E9:E12)</f>
        <v>1065400</v>
      </c>
      <c r="F13" s="106" t="n">
        <f aca="false">SUM(F9:F12)</f>
        <v>195400</v>
      </c>
      <c r="G13" s="106" t="n">
        <f aca="false">SUM(G9:G12)</f>
        <v>1260800</v>
      </c>
    </row>
    <row r="14" customFormat="false" ht="18" hidden="false" customHeight="true" outlineLevel="0" collapsed="false"/>
    <row r="15" customFormat="false" ht="18" hidden="false" customHeight="true" outlineLevel="0" collapsed="false"/>
    <row r="16" customFormat="false" ht="15.75" hidden="false" customHeight="true" outlineLevel="0" collapsed="false">
      <c r="C16" s="107" t="s">
        <v>273</v>
      </c>
      <c r="D16" s="107"/>
      <c r="E16" s="107"/>
      <c r="F16" s="107"/>
      <c r="G16" s="107"/>
    </row>
    <row r="17" customFormat="false" ht="12.75" hidden="false" customHeight="true" outlineLevel="0" collapsed="false">
      <c r="C17" s="107"/>
      <c r="D17" s="107"/>
      <c r="E17" s="107"/>
      <c r="F17" s="107"/>
      <c r="G17" s="107"/>
    </row>
    <row r="18" customFormat="false" ht="18" hidden="false" customHeight="true" outlineLevel="0" collapsed="false">
      <c r="C18" s="34" t="s">
        <v>129</v>
      </c>
      <c r="D18" s="34"/>
      <c r="E18" s="39" t="s">
        <v>94</v>
      </c>
      <c r="F18" s="34" t="s">
        <v>95</v>
      </c>
      <c r="G18" s="38" t="s">
        <v>96</v>
      </c>
    </row>
    <row r="19" customFormat="false" ht="18" hidden="false" customHeight="true" outlineLevel="0" collapsed="false">
      <c r="C19" s="10" t="s">
        <v>269</v>
      </c>
      <c r="D19" s="25" t="s">
        <v>50</v>
      </c>
      <c r="E19" s="26" t="n">
        <f aca="false">130200+20000</f>
        <v>150200</v>
      </c>
      <c r="F19" s="26" t="n">
        <f aca="false">G19-E19</f>
        <v>145000</v>
      </c>
      <c r="G19" s="26" t="n">
        <v>295200</v>
      </c>
    </row>
    <row r="20" customFormat="false" ht="18" hidden="false" customHeight="true" outlineLevel="0" collapsed="false">
      <c r="C20" s="10" t="s">
        <v>270</v>
      </c>
      <c r="D20" s="25" t="s">
        <v>52</v>
      </c>
      <c r="E20" s="26" t="n">
        <f aca="false">125000+170000</f>
        <v>295000</v>
      </c>
      <c r="F20" s="26" t="n">
        <f aca="false">G20-E20</f>
        <v>200</v>
      </c>
      <c r="G20" s="26" t="n">
        <v>295200</v>
      </c>
    </row>
    <row r="21" customFormat="false" ht="18" hidden="false" customHeight="true" outlineLevel="0" collapsed="false">
      <c r="C21" s="10" t="s">
        <v>271</v>
      </c>
      <c r="D21" s="25" t="s">
        <v>274</v>
      </c>
      <c r="E21" s="26" t="n">
        <v>150200</v>
      </c>
      <c r="F21" s="26" t="n">
        <f aca="false">G21-E21</f>
        <v>145000</v>
      </c>
      <c r="G21" s="26" t="n">
        <v>295200</v>
      </c>
    </row>
    <row r="22" customFormat="false" ht="18" hidden="false" customHeight="true" outlineLevel="0" collapsed="false">
      <c r="C22" s="10" t="s">
        <v>272</v>
      </c>
      <c r="D22" s="25" t="s">
        <v>275</v>
      </c>
      <c r="E22" s="26" t="n">
        <v>50000</v>
      </c>
      <c r="F22" s="26" t="n">
        <f aca="false">G22-E22</f>
        <v>245200</v>
      </c>
      <c r="G22" s="26" t="n">
        <v>295200</v>
      </c>
    </row>
    <row r="23" customFormat="false" ht="18" hidden="false" customHeight="true" outlineLevel="0" collapsed="false">
      <c r="C23" s="10" t="s">
        <v>276</v>
      </c>
      <c r="D23" s="25" t="s">
        <v>70</v>
      </c>
      <c r="E23" s="26" t="n">
        <v>250200</v>
      </c>
      <c r="F23" s="26" t="n">
        <f aca="false">G23-E23</f>
        <v>45000</v>
      </c>
      <c r="G23" s="26" t="n">
        <v>295200</v>
      </c>
    </row>
    <row r="24" customFormat="false" ht="18" hidden="false" customHeight="true" outlineLevel="0" collapsed="false">
      <c r="C24" s="10" t="s">
        <v>277</v>
      </c>
      <c r="D24" s="25" t="s">
        <v>278</v>
      </c>
      <c r="E24" s="26" t="n">
        <f aca="false">268200</f>
        <v>268200</v>
      </c>
      <c r="F24" s="26" t="n">
        <f aca="false">G24-E24</f>
        <v>27000</v>
      </c>
      <c r="G24" s="26" t="n">
        <v>295200</v>
      </c>
    </row>
    <row r="25" customFormat="false" ht="18" hidden="false" customHeight="true" outlineLevel="0" collapsed="false">
      <c r="C25" s="10" t="s">
        <v>279</v>
      </c>
      <c r="D25" s="25" t="s">
        <v>280</v>
      </c>
      <c r="E25" s="26" t="n">
        <f aca="false">140200+150000</f>
        <v>290200</v>
      </c>
      <c r="F25" s="26" t="n">
        <f aca="false">G25-E25</f>
        <v>5000</v>
      </c>
      <c r="G25" s="26" t="n">
        <v>295200</v>
      </c>
    </row>
    <row r="26" customFormat="false" ht="18" hidden="false" customHeight="true" outlineLevel="0" collapsed="false">
      <c r="C26" s="10" t="s">
        <v>281</v>
      </c>
      <c r="D26" s="25" t="s">
        <v>282</v>
      </c>
      <c r="E26" s="26" t="n">
        <v>180000</v>
      </c>
      <c r="F26" s="26" t="n">
        <f aca="false">G26-E26</f>
        <v>115200</v>
      </c>
      <c r="G26" s="26" t="n">
        <v>295200</v>
      </c>
    </row>
    <row r="27" customFormat="false" ht="18" hidden="false" customHeight="true" outlineLevel="0" collapsed="false">
      <c r="C27" s="10" t="s">
        <v>283</v>
      </c>
      <c r="D27" s="25" t="s">
        <v>284</v>
      </c>
      <c r="E27" s="26" t="n">
        <v>100000</v>
      </c>
      <c r="F27" s="26" t="n">
        <f aca="false">G27-E27</f>
        <v>195200</v>
      </c>
      <c r="G27" s="26" t="n">
        <v>295200</v>
      </c>
    </row>
    <row r="28" customFormat="false" ht="18" hidden="false" customHeight="true" outlineLevel="0" collapsed="false">
      <c r="C28" s="28" t="n">
        <v>10</v>
      </c>
      <c r="D28" s="29" t="s">
        <v>88</v>
      </c>
      <c r="E28" s="108" t="s">
        <v>89</v>
      </c>
      <c r="F28" s="109" t="n">
        <v>295200</v>
      </c>
      <c r="G28" s="110" t="n">
        <v>295200</v>
      </c>
    </row>
    <row r="29" customFormat="false" ht="18" hidden="false" customHeight="true" outlineLevel="0" collapsed="false">
      <c r="C29" s="28"/>
      <c r="D29" s="29"/>
      <c r="E29" s="108"/>
      <c r="F29" s="109"/>
      <c r="G29" s="110"/>
    </row>
    <row r="30" customFormat="false" ht="18" hidden="false" customHeight="true" outlineLevel="0" collapsed="false">
      <c r="C30" s="24" t="n">
        <v>11</v>
      </c>
      <c r="D30" s="25" t="s">
        <v>90</v>
      </c>
      <c r="E30" s="26" t="n">
        <v>220200</v>
      </c>
      <c r="F30" s="26" t="n">
        <f aca="false">G30-E30</f>
        <v>75000</v>
      </c>
      <c r="G30" s="26" t="n">
        <v>295200</v>
      </c>
    </row>
    <row r="31" customFormat="false" ht="18" hidden="false" customHeight="true" outlineLevel="0" collapsed="false">
      <c r="C31" s="31" t="n">
        <v>12</v>
      </c>
      <c r="D31" s="32" t="s">
        <v>91</v>
      </c>
      <c r="E31" s="33" t="n">
        <f aca="false">295000+200</f>
        <v>295200</v>
      </c>
      <c r="F31" s="26" t="n">
        <f aca="false">G31-E31</f>
        <v>0</v>
      </c>
      <c r="G31" s="33" t="n">
        <v>295200</v>
      </c>
    </row>
    <row r="32" customFormat="false" ht="18" hidden="false" customHeight="true" outlineLevel="0" collapsed="false">
      <c r="C32" s="104"/>
      <c r="D32" s="105" t="s">
        <v>43</v>
      </c>
      <c r="E32" s="106" t="n">
        <f aca="false">SUM(E19:E31)</f>
        <v>2249400</v>
      </c>
      <c r="F32" s="106" t="n">
        <f aca="false">SUM(F19:F31)</f>
        <v>1293000</v>
      </c>
      <c r="G32" s="106" t="n">
        <f aca="false">SUM(G19:G31)</f>
        <v>3542400</v>
      </c>
    </row>
    <row r="33" customFormat="false" ht="18" hidden="false" customHeight="true" outlineLevel="0" collapsed="false"/>
    <row r="34" customFormat="false" ht="18" hidden="false" customHeight="true" outlineLevel="0" collapsed="false">
      <c r="D34" s="111"/>
      <c r="E34" s="112" t="s">
        <v>285</v>
      </c>
      <c r="F34" s="111"/>
      <c r="G34" s="113"/>
    </row>
    <row r="35" customFormat="false" ht="13.5" hidden="false" customHeight="true" outlineLevel="0" collapsed="false">
      <c r="C35" s="114"/>
      <c r="D35" s="115"/>
      <c r="E35" s="115"/>
      <c r="F35" s="115"/>
      <c r="G35" s="116"/>
    </row>
    <row r="36" customFormat="false" ht="12" hidden="false" customHeight="true" outlineLevel="0" collapsed="false">
      <c r="D36" s="117" t="s">
        <v>286</v>
      </c>
      <c r="E36" s="117"/>
      <c r="F36" s="34" t="s">
        <v>95</v>
      </c>
      <c r="G36" s="38" t="s">
        <v>96</v>
      </c>
    </row>
    <row r="37" customFormat="false" ht="18" hidden="false" customHeight="true" outlineLevel="0" collapsed="false">
      <c r="C37" s="24" t="s">
        <v>269</v>
      </c>
      <c r="D37" s="118" t="s">
        <v>97</v>
      </c>
      <c r="E37" s="22" t="n">
        <v>195400</v>
      </c>
      <c r="F37" s="22" t="n">
        <f aca="false">G37-E37</f>
        <v>99800</v>
      </c>
      <c r="G37" s="119" t="n">
        <v>295200</v>
      </c>
    </row>
    <row r="38" customFormat="false" ht="18" hidden="false" customHeight="true" outlineLevel="0" collapsed="false">
      <c r="C38" s="24" t="s">
        <v>270</v>
      </c>
      <c r="D38" s="120" t="s">
        <v>98</v>
      </c>
      <c r="E38" s="26" t="n">
        <v>210000</v>
      </c>
      <c r="F38" s="26" t="n">
        <f aca="false">G38-E38</f>
        <v>85200</v>
      </c>
      <c r="G38" s="100" t="n">
        <v>295200</v>
      </c>
    </row>
    <row r="39" customFormat="false" ht="18" hidden="false" customHeight="true" outlineLevel="0" collapsed="false">
      <c r="C39" s="14" t="n">
        <v>3</v>
      </c>
      <c r="D39" s="75" t="s">
        <v>287</v>
      </c>
      <c r="E39" s="121" t="n">
        <f aca="false">30200+265000</f>
        <v>295200</v>
      </c>
    </row>
    <row r="40" customFormat="false" ht="18" hidden="false" customHeight="true" outlineLevel="0" collapsed="false">
      <c r="C40" s="24" t="n">
        <v>4</v>
      </c>
      <c r="D40" s="120" t="s">
        <v>105</v>
      </c>
      <c r="E40" s="26" t="n">
        <v>245000</v>
      </c>
      <c r="F40" s="26" t="n">
        <f aca="false">G40-E40</f>
        <v>50200</v>
      </c>
      <c r="G40" s="100" t="n">
        <v>295200</v>
      </c>
    </row>
    <row r="41" customFormat="false" ht="30.75" hidden="false" customHeight="true" outlineLevel="0" collapsed="false">
      <c r="C41" s="24" t="n">
        <v>5</v>
      </c>
      <c r="D41" s="120" t="s">
        <v>106</v>
      </c>
      <c r="E41" s="26" t="n">
        <v>100000</v>
      </c>
      <c r="F41" s="26" t="n">
        <v>95000</v>
      </c>
      <c r="G41" s="100" t="n">
        <v>295200</v>
      </c>
    </row>
    <row r="42" customFormat="false" ht="18" hidden="false" customHeight="true" outlineLevel="0" collapsed="false">
      <c r="C42" s="24" t="n">
        <v>6</v>
      </c>
      <c r="D42" s="120" t="s">
        <v>108</v>
      </c>
      <c r="E42" s="26" t="n">
        <v>175200</v>
      </c>
      <c r="F42" s="26" t="n">
        <f aca="false">G42-E42</f>
        <v>120000</v>
      </c>
      <c r="G42" s="100" t="n">
        <v>295200</v>
      </c>
    </row>
    <row r="43" customFormat="false" ht="18" hidden="false" customHeight="true" outlineLevel="0" collapsed="false">
      <c r="C43" s="24" t="n">
        <v>7</v>
      </c>
      <c r="D43" s="120" t="s">
        <v>110</v>
      </c>
      <c r="E43" s="26" t="n">
        <v>200200</v>
      </c>
      <c r="F43" s="26" t="n">
        <f aca="false">G43-E43</f>
        <v>95000</v>
      </c>
      <c r="G43" s="100" t="n">
        <v>295200</v>
      </c>
    </row>
    <row r="44" customFormat="false" ht="18" hidden="false" customHeight="true" outlineLevel="0" collapsed="false">
      <c r="C44" s="24" t="n">
        <v>8</v>
      </c>
      <c r="D44" s="120" t="s">
        <v>114</v>
      </c>
      <c r="E44" s="26" t="n">
        <v>250200</v>
      </c>
      <c r="F44" s="26" t="n">
        <f aca="false">G44-E44</f>
        <v>45000</v>
      </c>
      <c r="G44" s="100" t="n">
        <v>295200</v>
      </c>
    </row>
    <row r="45" customFormat="false" ht="18" hidden="false" customHeight="true" outlineLevel="0" collapsed="false">
      <c r="C45" s="24" t="n">
        <v>9</v>
      </c>
      <c r="D45" s="120" t="s">
        <v>115</v>
      </c>
      <c r="E45" s="26" t="n">
        <v>200500</v>
      </c>
      <c r="F45" s="26" t="n">
        <f aca="false">G45-E45</f>
        <v>94700</v>
      </c>
      <c r="G45" s="100" t="n">
        <v>295200</v>
      </c>
    </row>
    <row r="46" customFormat="false" ht="18" hidden="false" customHeight="true" outlineLevel="0" collapsed="false">
      <c r="C46" s="24" t="n">
        <v>10</v>
      </c>
      <c r="D46" s="120" t="s">
        <v>117</v>
      </c>
      <c r="E46" s="26" t="n">
        <f aca="false">25000+40000</f>
        <v>65000</v>
      </c>
      <c r="F46" s="26" t="n">
        <f aca="false">G46-E46</f>
        <v>230200</v>
      </c>
      <c r="G46" s="100" t="n">
        <v>295200</v>
      </c>
    </row>
    <row r="47" customFormat="false" ht="18" hidden="false" customHeight="true" outlineLevel="0" collapsed="false">
      <c r="C47" s="24" t="n">
        <v>11</v>
      </c>
      <c r="D47" s="120" t="s">
        <v>118</v>
      </c>
      <c r="E47" s="26" t="n">
        <v>255200</v>
      </c>
      <c r="F47" s="26" t="n">
        <f aca="false">G47-E47</f>
        <v>40000</v>
      </c>
      <c r="G47" s="100" t="n">
        <v>295200</v>
      </c>
    </row>
    <row r="48" customFormat="false" ht="18" hidden="false" customHeight="true" outlineLevel="0" collapsed="false">
      <c r="C48" s="24" t="n">
        <v>12</v>
      </c>
      <c r="D48" s="120" t="s">
        <v>119</v>
      </c>
      <c r="E48" s="26" t="n">
        <v>50000</v>
      </c>
      <c r="F48" s="26" t="n">
        <f aca="false">G48-E48</f>
        <v>245200</v>
      </c>
      <c r="G48" s="100" t="n">
        <v>295200</v>
      </c>
    </row>
    <row r="49" customFormat="false" ht="18" hidden="false" customHeight="true" outlineLevel="0" collapsed="false">
      <c r="C49" s="24" t="n">
        <v>13</v>
      </c>
      <c r="D49" s="120" t="s">
        <v>120</v>
      </c>
      <c r="E49" s="26" t="n">
        <v>275000</v>
      </c>
      <c r="F49" s="26" t="n">
        <f aca="false">G49-E49</f>
        <v>20200</v>
      </c>
      <c r="G49" s="100" t="n">
        <v>295200</v>
      </c>
    </row>
    <row r="50" customFormat="false" ht="18" hidden="false" customHeight="true" outlineLevel="0" collapsed="false">
      <c r="C50" s="24" t="n">
        <v>14</v>
      </c>
      <c r="D50" s="120" t="s">
        <v>122</v>
      </c>
      <c r="E50" s="26" t="n">
        <v>197200</v>
      </c>
      <c r="F50" s="26" t="n">
        <f aca="false">G50-E50</f>
        <v>98000</v>
      </c>
      <c r="G50" s="100" t="n">
        <v>295200</v>
      </c>
    </row>
    <row r="51" customFormat="false" ht="18" hidden="false" customHeight="true" outlineLevel="0" collapsed="false">
      <c r="C51" s="24" t="n">
        <v>15</v>
      </c>
      <c r="D51" s="120" t="s">
        <v>123</v>
      </c>
      <c r="E51" s="26" t="n">
        <v>125000</v>
      </c>
      <c r="F51" s="26" t="n">
        <f aca="false">G51-E51</f>
        <v>170200</v>
      </c>
      <c r="G51" s="100" t="n">
        <v>295200</v>
      </c>
    </row>
    <row r="52" customFormat="false" ht="18" hidden="false" customHeight="true" outlineLevel="0" collapsed="false">
      <c r="C52" s="24" t="n">
        <v>16</v>
      </c>
      <c r="D52" s="120" t="s">
        <v>125</v>
      </c>
      <c r="E52" s="26" t="n">
        <v>50000</v>
      </c>
      <c r="F52" s="26" t="n">
        <f aca="false">G52-E52</f>
        <v>245200</v>
      </c>
      <c r="G52" s="100" t="n">
        <v>295200</v>
      </c>
    </row>
    <row r="53" customFormat="false" ht="18" hidden="false" customHeight="true" outlineLevel="0" collapsed="false">
      <c r="C53" s="24" t="n">
        <v>17</v>
      </c>
      <c r="D53" s="122" t="s">
        <v>126</v>
      </c>
      <c r="E53" s="33" t="n">
        <v>250000</v>
      </c>
      <c r="F53" s="33" t="n">
        <f aca="false">G53-E53</f>
        <v>45200</v>
      </c>
      <c r="G53" s="123" t="n">
        <v>295200</v>
      </c>
    </row>
    <row r="54" customFormat="false" ht="18" hidden="false" customHeight="true" outlineLevel="0" collapsed="false">
      <c r="C54" s="104"/>
      <c r="D54" s="105" t="s">
        <v>43</v>
      </c>
      <c r="E54" s="106" t="n">
        <f aca="false">SUM(E37:E53)</f>
        <v>3139100</v>
      </c>
      <c r="F54" s="106" t="n">
        <f aca="false">SUM(F37:F53)</f>
        <v>1779100</v>
      </c>
      <c r="G54" s="106" t="n">
        <f aca="false">SUM(G37:G53)</f>
        <v>4723200</v>
      </c>
    </row>
    <row r="55" customFormat="false" ht="18" hidden="false" customHeight="true" outlineLevel="0" collapsed="false"/>
    <row r="56" customFormat="false" ht="18" hidden="false" customHeight="true" outlineLevel="0" collapsed="false"/>
    <row r="57" customFormat="false" ht="14.25" hidden="false" customHeight="true" outlineLevel="0" collapsed="false">
      <c r="C57" s="107" t="s">
        <v>288</v>
      </c>
      <c r="D57" s="107"/>
      <c r="E57" s="107"/>
      <c r="F57" s="107"/>
      <c r="G57" s="107"/>
    </row>
    <row r="58" customFormat="false" ht="9.75" hidden="false" customHeight="true" outlineLevel="0" collapsed="false">
      <c r="C58" s="107"/>
      <c r="D58" s="107"/>
      <c r="E58" s="107"/>
      <c r="F58" s="107"/>
      <c r="G58" s="107"/>
    </row>
    <row r="59" customFormat="false" ht="18" hidden="false" customHeight="true" outlineLevel="0" collapsed="false">
      <c r="C59" s="34" t="s">
        <v>129</v>
      </c>
      <c r="D59" s="34"/>
      <c r="E59" s="39" t="s">
        <v>94</v>
      </c>
      <c r="F59" s="34" t="s">
        <v>95</v>
      </c>
      <c r="G59" s="38" t="s">
        <v>96</v>
      </c>
    </row>
    <row r="60" customFormat="false" ht="18" hidden="false" customHeight="true" outlineLevel="0" collapsed="false">
      <c r="C60" s="24" t="n">
        <v>1</v>
      </c>
      <c r="D60" s="101" t="s">
        <v>289</v>
      </c>
      <c r="E60" s="33" t="n">
        <f aca="false">80000+30000</f>
        <v>110000</v>
      </c>
      <c r="F60" s="33" t="n">
        <f aca="false">G60-E60</f>
        <v>205200</v>
      </c>
      <c r="G60" s="124" t="n">
        <v>315200</v>
      </c>
    </row>
    <row r="61" customFormat="false" ht="18" hidden="false" customHeight="true" outlineLevel="0" collapsed="false">
      <c r="C61" s="104"/>
      <c r="D61" s="105" t="s">
        <v>43</v>
      </c>
      <c r="E61" s="106" t="n">
        <f aca="false">SUM(E60)</f>
        <v>110000</v>
      </c>
      <c r="F61" s="106" t="n">
        <f aca="false">SUM(F60)</f>
        <v>205200</v>
      </c>
      <c r="G61" s="106" t="n">
        <f aca="false">SUM(G60)</f>
        <v>315200</v>
      </c>
    </row>
    <row r="62" customFormat="false" ht="18" hidden="false" customHeight="true" outlineLevel="0" collapsed="false"/>
    <row r="63" customFormat="false" ht="18" hidden="false" customHeight="true" outlineLevel="0" collapsed="false"/>
    <row r="64" customFormat="false" ht="14.25" hidden="false" customHeight="true" outlineLevel="0" collapsed="false">
      <c r="C64" s="95" t="s">
        <v>290</v>
      </c>
      <c r="D64" s="95"/>
      <c r="E64" s="95"/>
      <c r="F64" s="95"/>
      <c r="G64" s="95"/>
    </row>
    <row r="65" customFormat="false" ht="12" hidden="false" customHeight="true" outlineLevel="0" collapsed="false">
      <c r="C65" s="95"/>
      <c r="D65" s="95"/>
      <c r="E65" s="95"/>
      <c r="F65" s="95"/>
      <c r="G65" s="95"/>
    </row>
    <row r="66" customFormat="false" ht="18" hidden="false" customHeight="true" outlineLevel="0" collapsed="false">
      <c r="C66" s="68" t="s">
        <v>129</v>
      </c>
      <c r="D66" s="68"/>
      <c r="E66" s="39" t="s">
        <v>94</v>
      </c>
      <c r="F66" s="68" t="s">
        <v>95</v>
      </c>
      <c r="G66" s="39" t="s">
        <v>96</v>
      </c>
    </row>
    <row r="67" customFormat="false" ht="18" hidden="false" customHeight="true" outlineLevel="0" collapsed="false">
      <c r="C67" s="24" t="s">
        <v>269</v>
      </c>
      <c r="D67" s="99" t="s">
        <v>148</v>
      </c>
      <c r="E67" s="125" t="n">
        <v>280200</v>
      </c>
      <c r="F67" s="26" t="n">
        <f aca="false">G67-E67</f>
        <v>15000</v>
      </c>
      <c r="G67" s="126" t="n">
        <v>295200</v>
      </c>
    </row>
    <row r="68" customFormat="false" ht="18" hidden="false" customHeight="true" outlineLevel="0" collapsed="false">
      <c r="C68" s="24" t="s">
        <v>270</v>
      </c>
      <c r="D68" s="99" t="s">
        <v>150</v>
      </c>
      <c r="E68" s="125" t="n">
        <v>60000</v>
      </c>
      <c r="F68" s="26" t="n">
        <f aca="false">G68-E68</f>
        <v>235200</v>
      </c>
      <c r="G68" s="126" t="n">
        <v>295200</v>
      </c>
    </row>
    <row r="69" customFormat="false" ht="18" hidden="false" customHeight="true" outlineLevel="0" collapsed="false">
      <c r="C69" s="24" t="s">
        <v>271</v>
      </c>
      <c r="D69" s="99" t="s">
        <v>291</v>
      </c>
      <c r="E69" s="125" t="n">
        <v>25000</v>
      </c>
      <c r="F69" s="26" t="n">
        <f aca="false">G69-E69</f>
        <v>270200</v>
      </c>
      <c r="G69" s="126" t="n">
        <v>295200</v>
      </c>
    </row>
    <row r="70" customFormat="false" ht="18" hidden="false" customHeight="true" outlineLevel="0" collapsed="false">
      <c r="C70" s="24" t="s">
        <v>272</v>
      </c>
      <c r="D70" s="101" t="s">
        <v>154</v>
      </c>
      <c r="E70" s="127" t="n">
        <v>25200</v>
      </c>
      <c r="F70" s="33" t="n">
        <f aca="false">G70-E70</f>
        <v>270000</v>
      </c>
      <c r="G70" s="124" t="n">
        <v>295200</v>
      </c>
    </row>
    <row r="71" customFormat="false" ht="18" hidden="false" customHeight="true" outlineLevel="0" collapsed="false">
      <c r="C71" s="104"/>
      <c r="D71" s="105" t="s">
        <v>43</v>
      </c>
      <c r="E71" s="106" t="n">
        <f aca="false">SUM(E67:E70)</f>
        <v>390400</v>
      </c>
      <c r="F71" s="106" t="n">
        <f aca="false">SUM(F67:F70)</f>
        <v>790400</v>
      </c>
      <c r="G71" s="106" t="n">
        <f aca="false">SUM(G67:G70)</f>
        <v>1180800</v>
      </c>
    </row>
    <row r="72" customFormat="false" ht="18" hidden="false" customHeight="true" outlineLevel="0" collapsed="false"/>
    <row r="73" customFormat="false" ht="18" hidden="false" customHeight="true" outlineLevel="0" collapsed="false"/>
    <row r="74" customFormat="false" ht="13.5" hidden="false" customHeight="true" outlineLevel="0" collapsed="false">
      <c r="C74" s="95" t="s">
        <v>292</v>
      </c>
      <c r="D74" s="95"/>
      <c r="E74" s="95"/>
      <c r="F74" s="95"/>
      <c r="G74" s="95"/>
    </row>
    <row r="75" customFormat="false" ht="12.75" hidden="false" customHeight="true" outlineLevel="0" collapsed="false">
      <c r="C75" s="95"/>
      <c r="D75" s="95"/>
      <c r="E75" s="95"/>
      <c r="F75" s="95"/>
      <c r="G75" s="95"/>
    </row>
    <row r="76" customFormat="false" ht="18" hidden="false" customHeight="true" outlineLevel="0" collapsed="false">
      <c r="C76" s="68" t="s">
        <v>129</v>
      </c>
      <c r="D76" s="68"/>
      <c r="E76" s="39" t="s">
        <v>94</v>
      </c>
      <c r="F76" s="68" t="s">
        <v>95</v>
      </c>
      <c r="G76" s="39" t="s">
        <v>96</v>
      </c>
    </row>
    <row r="77" customFormat="false" ht="18" hidden="false" customHeight="true" outlineLevel="0" collapsed="false">
      <c r="C77" s="24" t="s">
        <v>269</v>
      </c>
      <c r="D77" s="99" t="s">
        <v>159</v>
      </c>
      <c r="E77" s="128" t="n">
        <v>120200</v>
      </c>
      <c r="F77" s="26" t="n">
        <f aca="false">G77-E77</f>
        <v>175000</v>
      </c>
      <c r="G77" s="126" t="n">
        <v>295200</v>
      </c>
    </row>
    <row r="78" customFormat="false" ht="18" hidden="false" customHeight="true" outlineLevel="0" collapsed="false">
      <c r="C78" s="104"/>
      <c r="D78" s="105" t="s">
        <v>43</v>
      </c>
      <c r="E78" s="106" t="n">
        <f aca="false">SUM(E74:E77)</f>
        <v>120200</v>
      </c>
      <c r="F78" s="106" t="n">
        <f aca="false">SUM(F74:F77)</f>
        <v>175000</v>
      </c>
      <c r="G78" s="106" t="n">
        <f aca="false">SUM(G74:G77)</f>
        <v>295200</v>
      </c>
    </row>
    <row r="79" customFormat="false" ht="18" hidden="false" customHeight="true" outlineLevel="0" collapsed="false"/>
    <row r="80" customFormat="false" ht="18" hidden="false" customHeight="true" outlineLevel="0" collapsed="false"/>
    <row r="81" customFormat="false" ht="14.25" hidden="false" customHeight="true" outlineLevel="0" collapsed="false">
      <c r="C81" s="95" t="s">
        <v>293</v>
      </c>
      <c r="D81" s="95"/>
      <c r="E81" s="95"/>
      <c r="F81" s="95"/>
      <c r="G81" s="95"/>
    </row>
    <row r="82" customFormat="false" ht="10.5" hidden="false" customHeight="true" outlineLevel="0" collapsed="false">
      <c r="C82" s="95"/>
      <c r="D82" s="95"/>
      <c r="E82" s="95"/>
      <c r="F82" s="95"/>
      <c r="G82" s="95"/>
    </row>
    <row r="83" customFormat="false" ht="18" hidden="false" customHeight="true" outlineLevel="0" collapsed="false">
      <c r="C83" s="68" t="s">
        <v>129</v>
      </c>
      <c r="D83" s="68"/>
      <c r="E83" s="39" t="s">
        <v>94</v>
      </c>
      <c r="F83" s="68" t="s">
        <v>95</v>
      </c>
      <c r="G83" s="39" t="s">
        <v>96</v>
      </c>
    </row>
    <row r="84" customFormat="false" ht="18" hidden="false" customHeight="true" outlineLevel="0" collapsed="false">
      <c r="C84" s="129"/>
      <c r="D84" s="130"/>
      <c r="E84" s="93"/>
      <c r="F84" s="93"/>
      <c r="G84" s="131"/>
    </row>
    <row r="85" customFormat="false" ht="18" hidden="false" customHeight="true" outlineLevel="0" collapsed="false">
      <c r="C85" s="24"/>
      <c r="D85" s="120"/>
      <c r="E85" s="26"/>
      <c r="F85" s="128"/>
      <c r="G85" s="126"/>
    </row>
    <row r="86" customFormat="false" ht="18" hidden="false" customHeight="true" outlineLevel="0" collapsed="false">
      <c r="C86" s="104"/>
      <c r="D86" s="105" t="s">
        <v>43</v>
      </c>
      <c r="E86" s="106" t="n">
        <f aca="false">SUM(E81:E85)</f>
        <v>0</v>
      </c>
      <c r="F86" s="106" t="n">
        <f aca="false">SUM(F81:F85)</f>
        <v>0</v>
      </c>
      <c r="G86" s="106" t="n">
        <f aca="false">SUM(G81:G85)</f>
        <v>0</v>
      </c>
    </row>
    <row r="87" customFormat="false" ht="18" hidden="false" customHeight="true" outlineLevel="0" collapsed="false"/>
    <row r="88" customFormat="false" ht="18" hidden="false" customHeight="true" outlineLevel="0" collapsed="false"/>
    <row r="89" customFormat="false" ht="16.5" hidden="false" customHeight="true" outlineLevel="0" collapsed="false">
      <c r="C89" s="95" t="s">
        <v>294</v>
      </c>
      <c r="D89" s="95"/>
      <c r="E89" s="95"/>
      <c r="F89" s="95"/>
      <c r="G89" s="95"/>
    </row>
    <row r="90" customFormat="false" ht="10.5" hidden="false" customHeight="true" outlineLevel="0" collapsed="false">
      <c r="C90" s="95"/>
      <c r="D90" s="95"/>
      <c r="E90" s="95"/>
      <c r="F90" s="95"/>
      <c r="G90" s="95"/>
    </row>
    <row r="91" customFormat="false" ht="18" hidden="false" customHeight="true" outlineLevel="0" collapsed="false">
      <c r="C91" s="68" t="s">
        <v>129</v>
      </c>
      <c r="D91" s="68"/>
      <c r="E91" s="39" t="s">
        <v>94</v>
      </c>
      <c r="F91" s="68" t="s">
        <v>95</v>
      </c>
      <c r="G91" s="39" t="s">
        <v>96</v>
      </c>
    </row>
    <row r="92" customFormat="false" ht="18" hidden="false" customHeight="true" outlineLevel="0" collapsed="false">
      <c r="C92" s="20" t="n">
        <v>1</v>
      </c>
      <c r="D92" s="132" t="s">
        <v>182</v>
      </c>
      <c r="E92" s="133" t="n">
        <v>50000</v>
      </c>
      <c r="F92" s="133" t="n">
        <f aca="false">G92-E92</f>
        <v>245200</v>
      </c>
      <c r="G92" s="134" t="n">
        <v>295200</v>
      </c>
    </row>
    <row r="93" customFormat="false" ht="18" hidden="false" customHeight="true" outlineLevel="0" collapsed="false">
      <c r="C93" s="24" t="n">
        <v>2</v>
      </c>
      <c r="D93" s="99" t="s">
        <v>183</v>
      </c>
      <c r="E93" s="128" t="n">
        <f aca="false">150000+100000</f>
        <v>250000</v>
      </c>
      <c r="F93" s="128" t="n">
        <f aca="false">G93-E93</f>
        <v>45200</v>
      </c>
      <c r="G93" s="126" t="n">
        <v>295200</v>
      </c>
    </row>
    <row r="94" customFormat="false" ht="18" hidden="false" customHeight="true" outlineLevel="0" collapsed="false">
      <c r="C94" s="104"/>
      <c r="D94" s="105" t="s">
        <v>43</v>
      </c>
      <c r="E94" s="106" t="n">
        <f aca="false">SUM(E91:E93)</f>
        <v>300000</v>
      </c>
      <c r="F94" s="106" t="n">
        <f aca="false">SUM(F91:F93)</f>
        <v>290400</v>
      </c>
      <c r="G94" s="106" t="n">
        <f aca="false">SUM(G91:G93)</f>
        <v>590400</v>
      </c>
    </row>
    <row r="95" customFormat="false" ht="18" hidden="false" customHeight="true" outlineLevel="0" collapsed="false"/>
    <row r="96" customFormat="false" ht="18" hidden="false" customHeight="true" outlineLevel="0" collapsed="false"/>
    <row r="97" customFormat="false" ht="13.5" hidden="false" customHeight="true" outlineLevel="0" collapsed="false">
      <c r="C97" s="95" t="s">
        <v>295</v>
      </c>
      <c r="D97" s="95"/>
      <c r="E97" s="95"/>
      <c r="F97" s="95"/>
      <c r="G97" s="95"/>
    </row>
    <row r="98" customFormat="false" ht="11.25" hidden="false" customHeight="true" outlineLevel="0" collapsed="false">
      <c r="C98" s="95"/>
      <c r="D98" s="95"/>
      <c r="E98" s="95"/>
      <c r="F98" s="95"/>
      <c r="G98" s="95"/>
    </row>
    <row r="99" customFormat="false" ht="18" hidden="false" customHeight="true" outlineLevel="0" collapsed="false">
      <c r="C99" s="34" t="s">
        <v>129</v>
      </c>
      <c r="D99" s="34"/>
      <c r="E99" s="39" t="s">
        <v>94</v>
      </c>
      <c r="F99" s="68" t="s">
        <v>95</v>
      </c>
      <c r="G99" s="39" t="s">
        <v>96</v>
      </c>
    </row>
    <row r="100" customFormat="false" ht="18" hidden="false" customHeight="true" outlineLevel="0" collapsed="false">
      <c r="C100" s="135" t="s">
        <v>269</v>
      </c>
      <c r="D100" s="136" t="s">
        <v>188</v>
      </c>
      <c r="E100" s="133" t="n">
        <f aca="false">160000+135200</f>
        <v>295200</v>
      </c>
      <c r="F100" s="133" t="n">
        <f aca="false">G100-E100</f>
        <v>0</v>
      </c>
      <c r="G100" s="134" t="n">
        <v>295200</v>
      </c>
    </row>
    <row r="101" customFormat="false" ht="18" hidden="false" customHeight="true" outlineLevel="0" collapsed="false">
      <c r="C101" s="135" t="s">
        <v>270</v>
      </c>
      <c r="D101" s="99" t="s">
        <v>194</v>
      </c>
      <c r="E101" s="26" t="n">
        <f aca="false">150000+50000</f>
        <v>200000</v>
      </c>
      <c r="F101" s="128" t="n">
        <f aca="false">G101-E101</f>
        <v>95200</v>
      </c>
      <c r="G101" s="126" t="n">
        <v>295200</v>
      </c>
    </row>
    <row r="102" customFormat="false" ht="18" hidden="false" customHeight="true" outlineLevel="0" collapsed="false">
      <c r="C102" s="135" t="s">
        <v>272</v>
      </c>
      <c r="D102" s="99" t="s">
        <v>198</v>
      </c>
      <c r="E102" s="26" t="n">
        <v>190000</v>
      </c>
      <c r="F102" s="128" t="n">
        <f aca="false">G102-E102</f>
        <v>105200</v>
      </c>
      <c r="G102" s="126" t="n">
        <v>295200</v>
      </c>
    </row>
    <row r="103" customFormat="false" ht="18" hidden="false" customHeight="true" outlineLevel="0" collapsed="false">
      <c r="C103" s="104"/>
      <c r="D103" s="105" t="s">
        <v>43</v>
      </c>
      <c r="E103" s="106" t="n">
        <f aca="false">SUM(E100:E102)</f>
        <v>685200</v>
      </c>
      <c r="F103" s="106" t="n">
        <f aca="false">SUM(F100:F102)</f>
        <v>200400</v>
      </c>
      <c r="G103" s="106" t="n">
        <f aca="false">SUM(G100:G102)</f>
        <v>885600</v>
      </c>
    </row>
    <row r="104" customFormat="false" ht="18" hidden="false" customHeight="true" outlineLevel="0" collapsed="false">
      <c r="C104" s="104"/>
      <c r="D104" s="105"/>
      <c r="E104" s="137"/>
      <c r="F104" s="137"/>
      <c r="G104" s="137"/>
    </row>
    <row r="105" customFormat="false" ht="18" hidden="false" customHeight="true" outlineLevel="0" collapsed="false"/>
    <row r="106" customFormat="false" ht="13.5" hidden="false" customHeight="true" outlineLevel="0" collapsed="false">
      <c r="C106" s="95" t="s">
        <v>296</v>
      </c>
      <c r="D106" s="95"/>
      <c r="E106" s="95"/>
      <c r="F106" s="95"/>
      <c r="G106" s="95"/>
    </row>
    <row r="107" customFormat="false" ht="12" hidden="false" customHeight="true" outlineLevel="0" collapsed="false">
      <c r="C107" s="95"/>
      <c r="D107" s="95"/>
      <c r="E107" s="95"/>
      <c r="F107" s="95"/>
      <c r="G107" s="95"/>
    </row>
    <row r="108" customFormat="false" ht="18" hidden="false" customHeight="true" outlineLevel="0" collapsed="false">
      <c r="C108" s="68" t="s">
        <v>129</v>
      </c>
      <c r="D108" s="68"/>
      <c r="E108" s="39" t="s">
        <v>94</v>
      </c>
      <c r="F108" s="68" t="s">
        <v>95</v>
      </c>
      <c r="G108" s="39" t="s">
        <v>96</v>
      </c>
    </row>
    <row r="109" customFormat="false" ht="18" hidden="false" customHeight="true" outlineLevel="0" collapsed="false">
      <c r="C109" s="24" t="n">
        <v>1</v>
      </c>
      <c r="D109" s="99" t="s">
        <v>207</v>
      </c>
      <c r="E109" s="128" t="n">
        <v>150000</v>
      </c>
      <c r="F109" s="128" t="n">
        <f aca="false">G109-E109</f>
        <v>165200</v>
      </c>
      <c r="G109" s="126" t="n">
        <v>315200</v>
      </c>
    </row>
    <row r="110" customFormat="false" ht="18" hidden="false" customHeight="true" outlineLevel="0" collapsed="false">
      <c r="C110" s="104"/>
      <c r="D110" s="105" t="s">
        <v>43</v>
      </c>
      <c r="E110" s="106" t="n">
        <f aca="false">SUM(E106:E109)</f>
        <v>150000</v>
      </c>
      <c r="F110" s="106" t="n">
        <f aca="false">SUM(F106:F109)</f>
        <v>165200</v>
      </c>
      <c r="G110" s="106" t="n">
        <f aca="false">SUM(G106:G109)</f>
        <v>315200</v>
      </c>
    </row>
    <row r="111" customFormat="false" ht="18" hidden="false" customHeight="true" outlineLevel="0" collapsed="false">
      <c r="C111" s="104"/>
      <c r="D111" s="105"/>
      <c r="E111" s="137"/>
      <c r="F111" s="137"/>
      <c r="G111" s="137"/>
    </row>
    <row r="112" customFormat="false" ht="18" hidden="false" customHeight="true" outlineLevel="0" collapsed="false"/>
    <row r="113" customFormat="false" ht="14.25" hidden="false" customHeight="true" outlineLevel="0" collapsed="false">
      <c r="C113" s="95" t="s">
        <v>297</v>
      </c>
      <c r="D113" s="95"/>
      <c r="E113" s="95"/>
      <c r="F113" s="95"/>
      <c r="G113" s="95"/>
    </row>
    <row r="114" customFormat="false" ht="10.5" hidden="false" customHeight="true" outlineLevel="0" collapsed="false">
      <c r="C114" s="95"/>
      <c r="D114" s="95"/>
      <c r="E114" s="95"/>
      <c r="F114" s="95"/>
      <c r="G114" s="95"/>
    </row>
    <row r="115" customFormat="false" ht="18" hidden="false" customHeight="true" outlineLevel="0" collapsed="false">
      <c r="C115" s="68" t="s">
        <v>129</v>
      </c>
      <c r="D115" s="68"/>
      <c r="E115" s="39" t="s">
        <v>94</v>
      </c>
      <c r="F115" s="68" t="s">
        <v>95</v>
      </c>
      <c r="G115" s="39" t="s">
        <v>96</v>
      </c>
    </row>
    <row r="116" customFormat="false" ht="18" hidden="false" customHeight="true" outlineLevel="0" collapsed="false">
      <c r="C116" s="24" t="n">
        <v>1</v>
      </c>
      <c r="D116" s="99" t="s">
        <v>222</v>
      </c>
      <c r="E116" s="26" t="n">
        <v>200000</v>
      </c>
      <c r="F116" s="26" t="n">
        <f aca="false">G116-E116</f>
        <v>115200</v>
      </c>
      <c r="G116" s="100" t="n">
        <v>315200</v>
      </c>
    </row>
    <row r="117" customFormat="false" ht="18" hidden="false" customHeight="true" outlineLevel="0" collapsed="false">
      <c r="C117" s="138" t="n">
        <v>2</v>
      </c>
      <c r="D117" s="139" t="s">
        <v>298</v>
      </c>
      <c r="E117" s="140" t="n">
        <v>210300</v>
      </c>
      <c r="F117" s="140" t="n">
        <f aca="false">G117-E117</f>
        <v>104900</v>
      </c>
      <c r="G117" s="141" t="n">
        <v>315200</v>
      </c>
      <c r="H117" s="14" t="s">
        <v>299</v>
      </c>
    </row>
    <row r="118" customFormat="false" ht="18" hidden="false" customHeight="true" outlineLevel="0" collapsed="false">
      <c r="C118" s="24" t="n">
        <v>3</v>
      </c>
      <c r="D118" s="99" t="s">
        <v>231</v>
      </c>
      <c r="E118" s="26" t="n">
        <v>250200</v>
      </c>
      <c r="F118" s="26" t="n">
        <f aca="false">G118-E118</f>
        <v>65000</v>
      </c>
      <c r="G118" s="100" t="n">
        <v>315200</v>
      </c>
    </row>
    <row r="119" customFormat="false" ht="18" hidden="false" customHeight="true" outlineLevel="0" collapsed="false">
      <c r="C119" s="24" t="n">
        <v>4</v>
      </c>
      <c r="D119" s="99" t="s">
        <v>235</v>
      </c>
      <c r="E119" s="26" t="n">
        <v>295200</v>
      </c>
      <c r="F119" s="26" t="n">
        <f aca="false">G119-E119</f>
        <v>20000</v>
      </c>
      <c r="G119" s="100" t="n">
        <v>315200</v>
      </c>
    </row>
    <row r="120" customFormat="false" ht="18" hidden="false" customHeight="true" outlineLevel="0" collapsed="false">
      <c r="C120" s="104"/>
      <c r="D120" s="105" t="s">
        <v>43</v>
      </c>
      <c r="E120" s="106" t="n">
        <f aca="false">SUM(E114:E119)</f>
        <v>955700</v>
      </c>
      <c r="F120" s="106" t="n">
        <f aca="false">SUM(F114:F119)</f>
        <v>305100</v>
      </c>
      <c r="G120" s="106" t="n">
        <f aca="false">SUM(G114:G119)</f>
        <v>1260800</v>
      </c>
    </row>
    <row r="121" customFormat="false" ht="18" hidden="false" customHeight="true" outlineLevel="0" collapsed="false">
      <c r="C121" s="104"/>
      <c r="D121" s="105"/>
      <c r="E121" s="137"/>
      <c r="F121" s="137"/>
      <c r="G121" s="137"/>
    </row>
    <row r="122" customFormat="false" ht="18" hidden="false" customHeight="true" outlineLevel="0" collapsed="false"/>
    <row r="123" customFormat="false" ht="12.75" hidden="false" customHeight="true" outlineLevel="0" collapsed="false">
      <c r="C123" s="95" t="s">
        <v>300</v>
      </c>
      <c r="D123" s="95"/>
      <c r="E123" s="95"/>
      <c r="F123" s="95"/>
      <c r="G123" s="95"/>
    </row>
    <row r="124" customFormat="false" ht="11.25" hidden="false" customHeight="true" outlineLevel="0" collapsed="false">
      <c r="C124" s="95"/>
      <c r="D124" s="95"/>
      <c r="E124" s="95"/>
      <c r="F124" s="95"/>
      <c r="G124" s="95"/>
    </row>
    <row r="125" customFormat="false" ht="18" hidden="false" customHeight="true" outlineLevel="0" collapsed="false">
      <c r="C125" s="84" t="s">
        <v>129</v>
      </c>
      <c r="D125" s="84"/>
      <c r="E125" s="87" t="s">
        <v>94</v>
      </c>
      <c r="F125" s="87" t="s">
        <v>95</v>
      </c>
      <c r="G125" s="88" t="s">
        <v>96</v>
      </c>
    </row>
    <row r="126" customFormat="false" ht="18" hidden="false" customHeight="true" outlineLevel="0" collapsed="false">
      <c r="C126" s="135" t="s">
        <v>269</v>
      </c>
      <c r="D126" s="99" t="s">
        <v>248</v>
      </c>
      <c r="E126" s="128" t="n">
        <v>25000</v>
      </c>
      <c r="F126" s="128" t="n">
        <f aca="false">G126-E126</f>
        <v>270200</v>
      </c>
      <c r="G126" s="126" t="n">
        <v>295200</v>
      </c>
    </row>
    <row r="127" customFormat="false" ht="18" hidden="false" customHeight="true" outlineLevel="0" collapsed="false">
      <c r="C127" s="135" t="s">
        <v>270</v>
      </c>
      <c r="D127" s="99" t="s">
        <v>251</v>
      </c>
      <c r="E127" s="26" t="n">
        <v>125000</v>
      </c>
      <c r="F127" s="128" t="n">
        <f aca="false">G127-E127</f>
        <v>170200</v>
      </c>
      <c r="G127" s="126" t="n">
        <v>295200</v>
      </c>
    </row>
    <row r="128" customFormat="false" ht="18" hidden="false" customHeight="true" outlineLevel="0" collapsed="false">
      <c r="C128" s="135" t="s">
        <v>271</v>
      </c>
      <c r="D128" s="122" t="s">
        <v>255</v>
      </c>
      <c r="E128" s="33" t="n">
        <v>50000</v>
      </c>
      <c r="F128" s="127" t="n">
        <f aca="false">G128-E128</f>
        <v>245200</v>
      </c>
      <c r="G128" s="124" t="n">
        <v>295200</v>
      </c>
    </row>
    <row r="129" customFormat="false" ht="18" hidden="false" customHeight="true" outlineLevel="0" collapsed="false">
      <c r="C129" s="104"/>
      <c r="D129" s="105" t="s">
        <v>43</v>
      </c>
      <c r="E129" s="106" t="n">
        <f aca="false">SUM(E126:E128)</f>
        <v>200000</v>
      </c>
      <c r="F129" s="106" t="n">
        <f aca="false">SUM(F126:F128)</f>
        <v>685600</v>
      </c>
      <c r="G129" s="106" t="n">
        <f aca="false">SUM(G126:G128)</f>
        <v>885600</v>
      </c>
    </row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4.25" hidden="false" customHeight="true" outlineLevel="0" collapsed="false">
      <c r="C132" s="95" t="s">
        <v>301</v>
      </c>
      <c r="D132" s="95"/>
      <c r="E132" s="95"/>
      <c r="F132" s="95"/>
      <c r="G132" s="95"/>
    </row>
    <row r="133" customFormat="false" ht="11.25" hidden="false" customHeight="true" outlineLevel="0" collapsed="false">
      <c r="C133" s="95"/>
      <c r="D133" s="95"/>
      <c r="E133" s="95"/>
      <c r="F133" s="95"/>
      <c r="G133" s="95"/>
    </row>
    <row r="134" customFormat="false" ht="18" hidden="false" customHeight="true" outlineLevel="0" collapsed="false">
      <c r="C134" s="84" t="s">
        <v>129</v>
      </c>
      <c r="D134" s="84"/>
      <c r="E134" s="87" t="s">
        <v>94</v>
      </c>
      <c r="F134" s="87" t="s">
        <v>95</v>
      </c>
      <c r="G134" s="88" t="s">
        <v>96</v>
      </c>
    </row>
    <row r="135" customFormat="false" ht="18" hidden="false" customHeight="true" outlineLevel="0" collapsed="false">
      <c r="C135" s="24" t="n">
        <v>1</v>
      </c>
      <c r="D135" s="99" t="s">
        <v>258</v>
      </c>
      <c r="E135" s="128" t="n">
        <v>196800</v>
      </c>
      <c r="F135" s="128" t="s">
        <v>302</v>
      </c>
      <c r="G135" s="126" t="n">
        <v>295200</v>
      </c>
    </row>
    <row r="136" customFormat="false" ht="18" hidden="false" customHeight="true" outlineLevel="0" collapsed="false">
      <c r="C136" s="24" t="n">
        <v>2</v>
      </c>
      <c r="D136" s="99" t="s">
        <v>263</v>
      </c>
      <c r="E136" s="26" t="n">
        <f aca="false">50000+225200</f>
        <v>275200</v>
      </c>
      <c r="F136" s="128" t="n">
        <f aca="false">G136-E136</f>
        <v>20000</v>
      </c>
      <c r="G136" s="126" t="n">
        <v>295200</v>
      </c>
    </row>
    <row r="137" customFormat="false" ht="18" hidden="false" customHeight="true" outlineLevel="0" collapsed="false">
      <c r="C137" s="31" t="n">
        <v>3</v>
      </c>
      <c r="D137" s="101" t="s">
        <v>265</v>
      </c>
      <c r="E137" s="33" t="n">
        <f aca="false">50000+100000</f>
        <v>150000</v>
      </c>
      <c r="F137" s="127" t="n">
        <f aca="false">G137-E137</f>
        <v>145200</v>
      </c>
      <c r="G137" s="124" t="n">
        <v>295200</v>
      </c>
    </row>
    <row r="138" customFormat="false" ht="18" hidden="false" customHeight="true" outlineLevel="0" collapsed="false">
      <c r="C138" s="66" t="s">
        <v>43</v>
      </c>
      <c r="D138" s="66"/>
      <c r="E138" s="76" t="n">
        <f aca="false">SUM(E135:E137)</f>
        <v>622000</v>
      </c>
      <c r="F138" s="76" t="n">
        <f aca="false">SUM(F135:F137)+98400</f>
        <v>263600</v>
      </c>
      <c r="G138" s="76" t="n">
        <f aca="false">SUM(G135:G137)</f>
        <v>885600</v>
      </c>
    </row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>
      <c r="C141" s="142" t="s">
        <v>303</v>
      </c>
      <c r="D141" s="143"/>
      <c r="E141" s="144" t="n">
        <f aca="false">E13+E32+E54+E61+E71+E78+E86+E94+E103+E110+E120+E129</f>
        <v>9365400</v>
      </c>
      <c r="F141" s="144" t="n">
        <f aca="false">F13+F32+F54+F61+F71+F78+F86+F94+F103+F110+F120+F129</f>
        <v>6084800</v>
      </c>
      <c r="G141" s="144" t="n">
        <f aca="false">G13+G32+G54+G61+G71+G78+G86+G94+G103+G110+G120+G129</f>
        <v>15255200</v>
      </c>
    </row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</sheetData>
  <mergeCells count="32">
    <mergeCell ref="C3:G3"/>
    <mergeCell ref="C6:G7"/>
    <mergeCell ref="C8:D8"/>
    <mergeCell ref="C16:G17"/>
    <mergeCell ref="C18:D18"/>
    <mergeCell ref="C28:C29"/>
    <mergeCell ref="D28:D29"/>
    <mergeCell ref="E28:E29"/>
    <mergeCell ref="F28:F29"/>
    <mergeCell ref="G28:G29"/>
    <mergeCell ref="D36:E36"/>
    <mergeCell ref="C57:G58"/>
    <mergeCell ref="C59:D59"/>
    <mergeCell ref="C64:G65"/>
    <mergeCell ref="C66:D66"/>
    <mergeCell ref="C74:G75"/>
    <mergeCell ref="C76:D76"/>
    <mergeCell ref="C81:G82"/>
    <mergeCell ref="C83:D83"/>
    <mergeCell ref="C89:G90"/>
    <mergeCell ref="C91:D91"/>
    <mergeCell ref="C97:G98"/>
    <mergeCell ref="C99:D99"/>
    <mergeCell ref="C106:G107"/>
    <mergeCell ref="C108:D108"/>
    <mergeCell ref="C113:G114"/>
    <mergeCell ref="C115:D115"/>
    <mergeCell ref="C123:G124"/>
    <mergeCell ref="C125:D125"/>
    <mergeCell ref="C132:G133"/>
    <mergeCell ref="C134:D134"/>
    <mergeCell ref="C138:D138"/>
  </mergeCells>
  <printOptions headings="false" gridLines="false" gridLinesSet="true" horizontalCentered="true" verticalCentered="false"/>
  <pageMargins left="0.7875" right="0.7875" top="0.984027777777778" bottom="0.984027777777778" header="0.511811023622047" footer="0.511811023622047"/>
  <pageSetup paperSize="9" scale="6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62" man="true" max="16383" min="0"/>
    <brk id="121" man="true" max="16383" min="0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C2:G4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39" activeCellId="0" sqref="B39"/>
    </sheetView>
  </sheetViews>
  <sheetFormatPr defaultColWidth="11.41796875" defaultRowHeight="14.65" zeroHeight="false" outlineLevelRow="0" outlineLevelCol="0"/>
  <cols>
    <col collapsed="false" customWidth="true" hidden="false" outlineLevel="0" max="3" min="3" style="1" width="6.99"/>
    <col collapsed="false" customWidth="true" hidden="false" outlineLevel="0" max="4" min="4" style="1" width="23.7"/>
    <col collapsed="false" customWidth="true" hidden="false" outlineLevel="0" max="5" min="5" style="1" width="22.15"/>
    <col collapsed="false" customWidth="true" hidden="false" outlineLevel="0" max="6" min="6" style="1" width="18.41"/>
    <col collapsed="false" customWidth="true" hidden="false" outlineLevel="0" max="7" min="7" style="1" width="22.7"/>
    <col collapsed="false" customWidth="true" hidden="false" outlineLevel="0" max="16384" min="16383" style="1" width="11.53"/>
  </cols>
  <sheetData>
    <row r="2" customFormat="false" ht="17.35" hidden="false" customHeight="false" outlineLevel="0" collapsed="false">
      <c r="C2" s="145" t="s">
        <v>304</v>
      </c>
      <c r="D2" s="145"/>
      <c r="E2" s="145"/>
      <c r="F2" s="145"/>
      <c r="G2" s="145"/>
    </row>
    <row r="5" customFormat="false" ht="14.65" hidden="false" customHeight="false" outlineLevel="0" collapsed="false">
      <c r="C5" s="67" t="s">
        <v>305</v>
      </c>
      <c r="D5" s="67"/>
      <c r="E5" s="67"/>
      <c r="F5" s="67"/>
      <c r="G5" s="67"/>
    </row>
    <row r="6" customFormat="false" ht="14.65" hidden="false" customHeight="false" outlineLevel="0" collapsed="false">
      <c r="C6" s="67"/>
      <c r="D6" s="67"/>
      <c r="E6" s="67"/>
      <c r="F6" s="67"/>
      <c r="G6" s="67"/>
    </row>
    <row r="7" customFormat="false" ht="15" hidden="false" customHeight="false" outlineLevel="0" collapsed="false">
      <c r="C7" s="68" t="s">
        <v>2</v>
      </c>
      <c r="D7" s="39" t="s">
        <v>144</v>
      </c>
      <c r="E7" s="39" t="s">
        <v>94</v>
      </c>
      <c r="F7" s="68" t="s">
        <v>306</v>
      </c>
      <c r="G7" s="34" t="s">
        <v>96</v>
      </c>
    </row>
    <row r="8" customFormat="false" ht="18" hidden="false" customHeight="true" outlineLevel="0" collapsed="false">
      <c r="C8" s="69" t="n">
        <v>1</v>
      </c>
      <c r="D8" s="70" t="s">
        <v>182</v>
      </c>
      <c r="E8" s="77" t="n">
        <v>50000</v>
      </c>
      <c r="F8" s="77" t="n">
        <f aca="false">G8-E8</f>
        <v>245200</v>
      </c>
      <c r="G8" s="78" t="n">
        <v>295200</v>
      </c>
    </row>
    <row r="9" customFormat="false" ht="18" hidden="false" customHeight="true" outlineLevel="0" collapsed="false">
      <c r="C9" s="10" t="n">
        <v>2</v>
      </c>
      <c r="D9" s="11" t="s">
        <v>183</v>
      </c>
      <c r="E9" s="60" t="n">
        <f aca="false">150000+100000</f>
        <v>250000</v>
      </c>
      <c r="F9" s="60" t="n">
        <f aca="false">G9-E9</f>
        <v>45200</v>
      </c>
      <c r="G9" s="61" t="n">
        <v>295200</v>
      </c>
    </row>
    <row r="10" customFormat="false" ht="18" hidden="false" customHeight="true" outlineLevel="0" collapsed="false">
      <c r="C10" s="10" t="n">
        <v>3</v>
      </c>
      <c r="D10" s="11" t="s">
        <v>184</v>
      </c>
      <c r="E10" s="60" t="n">
        <v>295200</v>
      </c>
      <c r="F10" s="60" t="n">
        <f aca="false">G10-E10</f>
        <v>0</v>
      </c>
      <c r="G10" s="61" t="n">
        <v>295200</v>
      </c>
    </row>
    <row r="11" customFormat="false" ht="18" hidden="false" customHeight="true" outlineLevel="0" collapsed="false">
      <c r="C11" s="10" t="n">
        <v>4</v>
      </c>
      <c r="D11" s="11" t="s">
        <v>185</v>
      </c>
      <c r="E11" s="60" t="n">
        <v>295200</v>
      </c>
      <c r="F11" s="60" t="n">
        <f aca="false">G11-E11</f>
        <v>0</v>
      </c>
      <c r="G11" s="61" t="n">
        <v>295200</v>
      </c>
    </row>
    <row r="12" customFormat="false" ht="18" hidden="false" customHeight="true" outlineLevel="0" collapsed="false">
      <c r="C12" s="62" t="n">
        <v>5</v>
      </c>
      <c r="D12" s="63" t="s">
        <v>186</v>
      </c>
      <c r="E12" s="74" t="n">
        <f aca="false">125200+100000+70000</f>
        <v>295200</v>
      </c>
      <c r="F12" s="74" t="n">
        <f aca="false">G12-E12</f>
        <v>0</v>
      </c>
      <c r="G12" s="65" t="n">
        <v>295200</v>
      </c>
    </row>
    <row r="13" customFormat="false" ht="18" hidden="false" customHeight="true" outlineLevel="0" collapsed="false">
      <c r="C13" s="66" t="s">
        <v>43</v>
      </c>
      <c r="D13" s="66"/>
      <c r="E13" s="79" t="n">
        <f aca="false">SUM(E8:E12)</f>
        <v>1185600</v>
      </c>
      <c r="F13" s="79" t="n">
        <f aca="false">SUM(F8:F12)</f>
        <v>290400</v>
      </c>
      <c r="G13" s="79" t="n">
        <f aca="false">SUM(G8:G12)</f>
        <v>1476000</v>
      </c>
    </row>
    <row r="16" customFormat="false" ht="14.65" hidden="false" customHeight="false" outlineLevel="0" collapsed="false">
      <c r="C16" s="67" t="s">
        <v>307</v>
      </c>
      <c r="D16" s="67"/>
      <c r="E16" s="67"/>
      <c r="F16" s="67"/>
      <c r="G16" s="67"/>
    </row>
    <row r="17" customFormat="false" ht="14.65" hidden="false" customHeight="false" outlineLevel="0" collapsed="false">
      <c r="C17" s="67"/>
      <c r="D17" s="67"/>
      <c r="E17" s="67"/>
      <c r="F17" s="67"/>
      <c r="G17" s="67"/>
    </row>
    <row r="18" customFormat="false" ht="18.75" hidden="false" customHeight="true" outlineLevel="0" collapsed="false">
      <c r="C18" s="52" t="s">
        <v>2</v>
      </c>
      <c r="D18" s="93" t="s">
        <v>144</v>
      </c>
      <c r="E18" s="7" t="s">
        <v>94</v>
      </c>
      <c r="F18" s="68" t="s">
        <v>306</v>
      </c>
      <c r="G18" s="9" t="s">
        <v>96</v>
      </c>
    </row>
    <row r="19" customFormat="false" ht="18" hidden="false" customHeight="true" outlineLevel="0" collapsed="false">
      <c r="C19" s="10" t="n">
        <v>1</v>
      </c>
      <c r="D19" s="11" t="s">
        <v>257</v>
      </c>
      <c r="E19" s="60" t="n">
        <v>295200</v>
      </c>
      <c r="F19" s="60" t="n">
        <f aca="false">G19-E19</f>
        <v>0</v>
      </c>
      <c r="G19" s="61" t="n">
        <v>295200</v>
      </c>
    </row>
    <row r="20" customFormat="false" ht="18" hidden="false" customHeight="true" outlineLevel="0" collapsed="false">
      <c r="C20" s="146" t="n">
        <v>2</v>
      </c>
      <c r="D20" s="147" t="s">
        <v>258</v>
      </c>
      <c r="E20" s="148" t="n">
        <v>196800</v>
      </c>
      <c r="F20" s="148" t="s">
        <v>308</v>
      </c>
      <c r="G20" s="149" t="n">
        <v>295200</v>
      </c>
    </row>
    <row r="21" customFormat="false" ht="18" hidden="false" customHeight="true" outlineLevel="0" collapsed="false">
      <c r="C21" s="10" t="n">
        <v>3</v>
      </c>
      <c r="D21" s="11" t="s">
        <v>259</v>
      </c>
      <c r="E21" s="60" t="n">
        <v>295200</v>
      </c>
      <c r="F21" s="60" t="n">
        <f aca="false">G21-E21</f>
        <v>0</v>
      </c>
      <c r="G21" s="61" t="n">
        <v>295200</v>
      </c>
    </row>
    <row r="22" customFormat="false" ht="18" hidden="false" customHeight="true" outlineLevel="0" collapsed="false">
      <c r="C22" s="10" t="n">
        <v>4</v>
      </c>
      <c r="D22" s="11" t="s">
        <v>260</v>
      </c>
      <c r="E22" s="60" t="n">
        <v>295200</v>
      </c>
      <c r="F22" s="60" t="n">
        <f aca="false">G22-E22</f>
        <v>0</v>
      </c>
      <c r="G22" s="61" t="n">
        <v>295200</v>
      </c>
    </row>
    <row r="23" customFormat="false" ht="18" hidden="false" customHeight="true" outlineLevel="0" collapsed="false">
      <c r="C23" s="10" t="n">
        <v>5</v>
      </c>
      <c r="D23" s="11" t="s">
        <v>261</v>
      </c>
      <c r="E23" s="60" t="n">
        <v>295200</v>
      </c>
      <c r="F23" s="60" t="n">
        <f aca="false">G23-E23</f>
        <v>0</v>
      </c>
      <c r="G23" s="61" t="n">
        <v>295200</v>
      </c>
    </row>
    <row r="24" customFormat="false" ht="18" hidden="false" customHeight="true" outlineLevel="0" collapsed="false">
      <c r="C24" s="10" t="n">
        <v>6</v>
      </c>
      <c r="D24" s="11" t="s">
        <v>262</v>
      </c>
      <c r="E24" s="60" t="n">
        <v>295200</v>
      </c>
      <c r="F24" s="60" t="n">
        <f aca="false">G24-E24</f>
        <v>0</v>
      </c>
      <c r="G24" s="61" t="n">
        <v>295200</v>
      </c>
    </row>
    <row r="25" customFormat="false" ht="18" hidden="false" customHeight="true" outlineLevel="0" collapsed="false">
      <c r="C25" s="146" t="n">
        <v>7</v>
      </c>
      <c r="D25" s="147" t="s">
        <v>263</v>
      </c>
      <c r="E25" s="140" t="n">
        <f aca="false">50000+225200</f>
        <v>275200</v>
      </c>
      <c r="F25" s="148" t="n">
        <f aca="false">G25-E25</f>
        <v>20000</v>
      </c>
      <c r="G25" s="149" t="n">
        <v>295200</v>
      </c>
    </row>
    <row r="26" customFormat="false" ht="18" hidden="false" customHeight="true" outlineLevel="0" collapsed="false">
      <c r="C26" s="10" t="n">
        <v>8</v>
      </c>
      <c r="D26" s="11" t="s">
        <v>264</v>
      </c>
      <c r="E26" s="12" t="n">
        <v>295200</v>
      </c>
      <c r="F26" s="60" t="n">
        <f aca="false">G26-E26</f>
        <v>0</v>
      </c>
      <c r="G26" s="61" t="n">
        <v>295200</v>
      </c>
    </row>
    <row r="27" customFormat="false" ht="18" hidden="false" customHeight="true" outlineLevel="0" collapsed="false">
      <c r="C27" s="62" t="n">
        <v>9</v>
      </c>
      <c r="D27" s="63" t="s">
        <v>265</v>
      </c>
      <c r="E27" s="64" t="n">
        <f aca="false">50000+100000</f>
        <v>150000</v>
      </c>
      <c r="F27" s="74" t="n">
        <f aca="false">G27-E27</f>
        <v>145200</v>
      </c>
      <c r="G27" s="65" t="n">
        <v>295200</v>
      </c>
    </row>
    <row r="28" customFormat="false" ht="18" hidden="false" customHeight="true" outlineLevel="0" collapsed="false">
      <c r="C28" s="66" t="s">
        <v>43</v>
      </c>
      <c r="D28" s="66"/>
      <c r="E28" s="76" t="n">
        <f aca="false">SUM(E19:E27)</f>
        <v>2393200</v>
      </c>
      <c r="F28" s="76" t="n">
        <f aca="false">SUM(F19:F27)+98400</f>
        <v>263600</v>
      </c>
      <c r="G28" s="76" t="n">
        <f aca="false">SUM(G19:G27)</f>
        <v>2656800</v>
      </c>
    </row>
    <row r="32" customFormat="false" ht="14.65" hidden="false" customHeight="false" outlineLevel="0" collapsed="false">
      <c r="C32" s="67" t="s">
        <v>243</v>
      </c>
      <c r="D32" s="67"/>
      <c r="E32" s="67"/>
      <c r="F32" s="67"/>
      <c r="G32" s="67"/>
    </row>
    <row r="33" customFormat="false" ht="14.65" hidden="false" customHeight="false" outlineLevel="0" collapsed="false">
      <c r="C33" s="67"/>
      <c r="D33" s="67"/>
      <c r="E33" s="67"/>
      <c r="F33" s="67"/>
      <c r="G33" s="67"/>
    </row>
    <row r="34" customFormat="false" ht="15" hidden="false" customHeight="false" outlineLevel="0" collapsed="false">
      <c r="C34" s="84" t="s">
        <v>2</v>
      </c>
      <c r="D34" s="87" t="s">
        <v>144</v>
      </c>
      <c r="E34" s="87" t="s">
        <v>94</v>
      </c>
      <c r="F34" s="68" t="s">
        <v>306</v>
      </c>
      <c r="G34" s="88" t="s">
        <v>96</v>
      </c>
    </row>
    <row r="35" customFormat="false" ht="18" hidden="false" customHeight="true" outlineLevel="0" collapsed="false">
      <c r="C35" s="89" t="n">
        <v>1</v>
      </c>
      <c r="D35" s="90" t="s">
        <v>244</v>
      </c>
      <c r="E35" s="80" t="n">
        <f aca="false">150200+145000</f>
        <v>295200</v>
      </c>
      <c r="F35" s="80" t="n">
        <f aca="false">G35-E35</f>
        <v>0</v>
      </c>
      <c r="G35" s="150" t="n">
        <v>295200</v>
      </c>
    </row>
    <row r="36" customFormat="false" ht="18" hidden="false" customHeight="true" outlineLevel="0" collapsed="false">
      <c r="C36" s="10" t="n">
        <v>2</v>
      </c>
      <c r="D36" s="11" t="s">
        <v>245</v>
      </c>
      <c r="E36" s="60" t="n">
        <f aca="false">100000+195200</f>
        <v>295200</v>
      </c>
      <c r="F36" s="60" t="n">
        <f aca="false">G36-E36</f>
        <v>0</v>
      </c>
      <c r="G36" s="71" t="n">
        <v>295200</v>
      </c>
    </row>
    <row r="37" customFormat="false" ht="18" hidden="false" customHeight="true" outlineLevel="0" collapsed="false">
      <c r="C37" s="10" t="n">
        <v>3</v>
      </c>
      <c r="D37" s="11" t="s">
        <v>246</v>
      </c>
      <c r="E37" s="60" t="n">
        <f aca="false">100000+75000+120200</f>
        <v>295200</v>
      </c>
      <c r="F37" s="60" t="n">
        <f aca="false">G37-E37</f>
        <v>0</v>
      </c>
      <c r="G37" s="71" t="n">
        <v>295200</v>
      </c>
    </row>
    <row r="38" customFormat="false" ht="18" hidden="false" customHeight="true" outlineLevel="0" collapsed="false">
      <c r="C38" s="10" t="n">
        <v>4</v>
      </c>
      <c r="D38" s="11" t="s">
        <v>247</v>
      </c>
      <c r="E38" s="60" t="n">
        <v>295200</v>
      </c>
      <c r="F38" s="60" t="n">
        <f aca="false">G38-E38</f>
        <v>0</v>
      </c>
      <c r="G38" s="71" t="n">
        <v>295200</v>
      </c>
    </row>
    <row r="39" customFormat="false" ht="18" hidden="false" customHeight="true" outlineLevel="0" collapsed="false">
      <c r="C39" s="10" t="n">
        <v>5</v>
      </c>
      <c r="D39" s="11" t="s">
        <v>248</v>
      </c>
      <c r="E39" s="60" t="n">
        <v>25000</v>
      </c>
      <c r="F39" s="60" t="n">
        <f aca="false">G39-E39</f>
        <v>270200</v>
      </c>
      <c r="G39" s="71" t="n">
        <v>295200</v>
      </c>
    </row>
    <row r="40" customFormat="false" ht="18" hidden="false" customHeight="true" outlineLevel="0" collapsed="false">
      <c r="C40" s="10" t="n">
        <v>6</v>
      </c>
      <c r="D40" s="11" t="s">
        <v>249</v>
      </c>
      <c r="E40" s="60" t="n">
        <v>295200</v>
      </c>
      <c r="F40" s="60" t="n">
        <f aca="false">G40-E40</f>
        <v>0</v>
      </c>
      <c r="G40" s="71" t="n">
        <v>295200</v>
      </c>
    </row>
    <row r="41" customFormat="false" ht="27.75" hidden="false" customHeight="true" outlineLevel="0" collapsed="false">
      <c r="C41" s="10" t="n">
        <v>7</v>
      </c>
      <c r="D41" s="11" t="s">
        <v>250</v>
      </c>
      <c r="E41" s="12" t="n">
        <v>295200</v>
      </c>
      <c r="F41" s="60" t="n">
        <f aca="false">G41-E41</f>
        <v>0</v>
      </c>
      <c r="G41" s="71" t="n">
        <v>295200</v>
      </c>
    </row>
    <row r="42" customFormat="false" ht="18" hidden="false" customHeight="true" outlineLevel="0" collapsed="false">
      <c r="C42" s="10" t="n">
        <v>8</v>
      </c>
      <c r="D42" s="11" t="s">
        <v>251</v>
      </c>
      <c r="E42" s="12" t="n">
        <v>125000</v>
      </c>
      <c r="F42" s="60" t="n">
        <f aca="false">G42-E42</f>
        <v>170200</v>
      </c>
      <c r="G42" s="71" t="n">
        <v>295200</v>
      </c>
    </row>
    <row r="43" customFormat="false" ht="18" hidden="false" customHeight="true" outlineLevel="0" collapsed="false">
      <c r="C43" s="10" t="n">
        <v>9</v>
      </c>
      <c r="D43" s="11" t="s">
        <v>252</v>
      </c>
      <c r="E43" s="12" t="n">
        <f aca="false">50000+245200</f>
        <v>295200</v>
      </c>
      <c r="F43" s="60" t="n">
        <f aca="false">G43-E43</f>
        <v>0</v>
      </c>
      <c r="G43" s="71" t="n">
        <v>295200</v>
      </c>
    </row>
    <row r="44" customFormat="false" ht="18" hidden="false" customHeight="true" outlineLevel="0" collapsed="false">
      <c r="C44" s="10" t="n">
        <v>10</v>
      </c>
      <c r="D44" s="54" t="s">
        <v>253</v>
      </c>
      <c r="E44" s="12" t="n">
        <v>295200</v>
      </c>
      <c r="F44" s="60" t="n">
        <f aca="false">G44-E44</f>
        <v>0</v>
      </c>
      <c r="G44" s="71" t="n">
        <v>295200</v>
      </c>
    </row>
    <row r="45" customFormat="false" ht="18" hidden="false" customHeight="true" outlineLevel="0" collapsed="false">
      <c r="C45" s="10" t="n">
        <v>11</v>
      </c>
      <c r="D45" s="54" t="s">
        <v>254</v>
      </c>
      <c r="E45" s="12" t="n">
        <f aca="false">75000+50000+170200</f>
        <v>295200</v>
      </c>
      <c r="F45" s="60" t="n">
        <f aca="false">G45-E45</f>
        <v>0</v>
      </c>
      <c r="G45" s="71" t="n">
        <v>295200</v>
      </c>
    </row>
    <row r="46" customFormat="false" ht="18" hidden="false" customHeight="true" outlineLevel="0" collapsed="false">
      <c r="C46" s="62" t="n">
        <v>12</v>
      </c>
      <c r="D46" s="92" t="s">
        <v>255</v>
      </c>
      <c r="E46" s="64" t="n">
        <v>50000</v>
      </c>
      <c r="F46" s="74" t="n">
        <f aca="false">G46-E46</f>
        <v>245200</v>
      </c>
      <c r="G46" s="151" t="n">
        <v>295200</v>
      </c>
    </row>
    <row r="47" customFormat="false" ht="21.75" hidden="false" customHeight="true" outlineLevel="0" collapsed="false">
      <c r="C47" s="66" t="s">
        <v>43</v>
      </c>
      <c r="D47" s="66"/>
      <c r="E47" s="76" t="n">
        <f aca="false">SUM(E35:E46)</f>
        <v>2856800</v>
      </c>
      <c r="F47" s="76" t="n">
        <f aca="false">SUM(F35:F46)</f>
        <v>685600</v>
      </c>
      <c r="G47" s="76" t="n">
        <f aca="false">SUM(G35:G46)</f>
        <v>3542400</v>
      </c>
    </row>
  </sheetData>
  <mergeCells count="7">
    <mergeCell ref="C2:G2"/>
    <mergeCell ref="C5:G6"/>
    <mergeCell ref="C13:D13"/>
    <mergeCell ref="C16:G17"/>
    <mergeCell ref="C28:D28"/>
    <mergeCell ref="C32:G33"/>
    <mergeCell ref="C47:D47"/>
  </mergeCells>
  <printOptions headings="false" gridLines="false" gridLinesSet="true" horizontalCentered="tru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2024-12-23T07:39:14Z</dcterms:created>
  <dc:creator/>
  <dc:description/>
  <dc:language>fr-FR</dc:language>
  <cp:lastModifiedBy/>
  <cp:lastPrinted>2007-04-10T12:20:34Z</cp:lastPrinted>
  <dcterms:modified xsi:type="dcterms:W3CDTF">2024-12-25T22:43:35Z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236E6C7C39824ADB88E89C7F901091AE_12</vt:lpwstr>
  </property>
  <property fmtid="{D5CDD505-2E9C-101B-9397-08002B2CF9AE}" pid="3" name="KSOProductBuildVer">
    <vt:lpwstr>1036-12.2.0.16909</vt:lpwstr>
  </property>
</Properties>
</file>