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example-app\data excel\"/>
    </mc:Choice>
  </mc:AlternateContent>
  <xr:revisionPtr revIDLastSave="0" documentId="13_ncr:1_{E6BC0BE9-DC3C-42A3-B4D9-885F62167A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TRAINING 1 + ENTROPY" sheetId="17" r:id="rId1"/>
    <sheet name="DATA TRAINING 2 + ENTROPY" sheetId="18" r:id="rId2"/>
    <sheet name="Sheet2" sheetId="11" r:id="rId3"/>
    <sheet name="menu makanan" sheetId="12" r:id="rId4"/>
    <sheet name="data uji1" sheetId="9" r:id="rId5"/>
    <sheet name="data uji2" sheetId="19" r:id="rId6"/>
  </sheets>
  <definedNames>
    <definedName name="_xlnm._FilterDatabase" localSheetId="0" hidden="1">'DATA TRAINING 1 + ENTROPY'!$A$2:$F$182</definedName>
    <definedName name="_xlnm._FilterDatabase" localSheetId="1" hidden="1">'DATA TRAINING 2 + ENTROPY'!$A$2:$E$182</definedName>
    <definedName name="_xlnm._FilterDatabase" localSheetId="2" hidden="1">Sheet2!$A$185:$E$199</definedName>
  </definedNames>
  <calcPr calcId="181029"/>
</workbook>
</file>

<file path=xl/calcChain.xml><?xml version="1.0" encoding="utf-8"?>
<calcChain xmlns="http://schemas.openxmlformats.org/spreadsheetml/2006/main">
  <c r="N9" i="17" l="1"/>
  <c r="AK277" i="18"/>
  <c r="AK274" i="18"/>
  <c r="AK270" i="18"/>
  <c r="AJ269" i="18"/>
  <c r="AJ272" i="18"/>
  <c r="AJ277" i="18"/>
  <c r="AJ268" i="18"/>
  <c r="AD262" i="18"/>
  <c r="AD259" i="18"/>
  <c r="AD255" i="18"/>
  <c r="AC254" i="18"/>
  <c r="AC257" i="18"/>
  <c r="AC259" i="18"/>
  <c r="AC262" i="18"/>
  <c r="AC253" i="18"/>
  <c r="W246" i="18"/>
  <c r="W243" i="18"/>
  <c r="W239" i="18"/>
  <c r="V238" i="18"/>
  <c r="V241" i="18"/>
  <c r="V244" i="18"/>
  <c r="V246" i="18"/>
  <c r="V237" i="18"/>
  <c r="BA245" i="18"/>
  <c r="BA242" i="18"/>
  <c r="BA239" i="18"/>
  <c r="AZ240" i="18"/>
  <c r="AZ238" i="18"/>
  <c r="BA238" i="18" s="1"/>
  <c r="AW242" i="18"/>
  <c r="AM240" i="18"/>
  <c r="AM239" i="18"/>
  <c r="AS227" i="18"/>
  <c r="AR227" i="18"/>
  <c r="AS224" i="18"/>
  <c r="AO225" i="18"/>
  <c r="AP225" i="18"/>
  <c r="AO224" i="18"/>
  <c r="AI208" i="18"/>
  <c r="AQ224" i="18"/>
  <c r="AP224" i="18"/>
  <c r="AF229" i="18"/>
  <c r="AF228" i="18"/>
  <c r="X215" i="18"/>
  <c r="X214" i="18"/>
  <c r="AY240" i="18"/>
  <c r="AX243" i="18"/>
  <c r="AY243" i="18"/>
  <c r="AY245" i="18"/>
  <c r="AY246" i="18"/>
  <c r="AX245" i="18"/>
  <c r="AZ245" i="18" s="1"/>
  <c r="AX246" i="18"/>
  <c r="AY242" i="18"/>
  <c r="AX242" i="18"/>
  <c r="AW245" i="18"/>
  <c r="AW246" i="18"/>
  <c r="AW243" i="18"/>
  <c r="AX240" i="18"/>
  <c r="AW240" i="18"/>
  <c r="AY238" i="18"/>
  <c r="AX238" i="18"/>
  <c r="AP223" i="18"/>
  <c r="AW238" i="18"/>
  <c r="AY237" i="18"/>
  <c r="AX237" i="18"/>
  <c r="AJ216" i="18"/>
  <c r="AJ215" i="18"/>
  <c r="AI216" i="18"/>
  <c r="AI215" i="18"/>
  <c r="AK215" i="18" s="1"/>
  <c r="AH216" i="18"/>
  <c r="AH215" i="18"/>
  <c r="AI213" i="18"/>
  <c r="AI212" i="18"/>
  <c r="AH207" i="18"/>
  <c r="AH213" i="18"/>
  <c r="AH212" i="18"/>
  <c r="AJ209" i="18"/>
  <c r="AI209" i="18"/>
  <c r="AK209" i="18" s="1"/>
  <c r="AH209" i="18"/>
  <c r="X125" i="18"/>
  <c r="X124" i="18"/>
  <c r="AW237" i="18" l="1"/>
  <c r="AR224" i="18"/>
  <c r="AZ237" i="18"/>
  <c r="K17" i="17"/>
  <c r="C184" i="17"/>
  <c r="J47" i="18"/>
  <c r="AI275" i="18"/>
  <c r="AI277" i="18"/>
  <c r="AI278" i="18"/>
  <c r="AI274" i="18"/>
  <c r="AG275" i="18"/>
  <c r="AG277" i="18"/>
  <c r="AG278" i="18"/>
  <c r="AG274" i="18"/>
  <c r="AH275" i="18"/>
  <c r="AH277" i="18"/>
  <c r="AH278" i="18"/>
  <c r="AH274" i="18"/>
  <c r="X272" i="18"/>
  <c r="X271" i="18"/>
  <c r="AI272" i="18"/>
  <c r="AI271" i="18"/>
  <c r="AH272" i="18"/>
  <c r="AH271" i="18"/>
  <c r="AG272" i="18"/>
  <c r="AG271" i="18"/>
  <c r="AI269" i="18"/>
  <c r="AH269" i="18"/>
  <c r="AG269" i="18"/>
  <c r="AI268" i="18"/>
  <c r="AH268" i="18"/>
  <c r="AG268" i="18"/>
  <c r="Q270" i="18"/>
  <c r="AB260" i="18"/>
  <c r="AB262" i="18"/>
  <c r="AB263" i="18"/>
  <c r="AB259" i="18"/>
  <c r="AA260" i="18"/>
  <c r="AA262" i="18"/>
  <c r="AA263" i="18"/>
  <c r="AA259" i="18"/>
  <c r="Z259" i="18"/>
  <c r="Z260" i="18"/>
  <c r="Z262" i="18"/>
  <c r="Z263" i="18"/>
  <c r="Z256" i="18"/>
  <c r="Z257" i="18"/>
  <c r="AB257" i="18"/>
  <c r="AB256" i="18"/>
  <c r="AA257" i="18"/>
  <c r="AA256" i="18"/>
  <c r="AB254" i="18"/>
  <c r="AA254" i="18"/>
  <c r="Z254" i="18"/>
  <c r="AB253" i="18"/>
  <c r="AA253" i="18"/>
  <c r="Z253" i="18"/>
  <c r="Q271" i="18"/>
  <c r="U246" i="18"/>
  <c r="U247" i="18"/>
  <c r="T246" i="18"/>
  <c r="T247" i="18"/>
  <c r="T244" i="18"/>
  <c r="S246" i="18"/>
  <c r="S247" i="18"/>
  <c r="S244" i="18"/>
  <c r="S243" i="18"/>
  <c r="U241" i="18"/>
  <c r="T241" i="18"/>
  <c r="U240" i="18"/>
  <c r="T240" i="18"/>
  <c r="S241" i="18"/>
  <c r="S240" i="18"/>
  <c r="T238" i="18"/>
  <c r="U238" i="18"/>
  <c r="S238" i="18"/>
  <c r="U237" i="18"/>
  <c r="T237" i="18"/>
  <c r="S237" i="18"/>
  <c r="J267" i="18"/>
  <c r="J266" i="18"/>
  <c r="AQ225" i="18"/>
  <c r="AQ223" i="18"/>
  <c r="AO223" i="18"/>
  <c r="AR223" i="18" s="1"/>
  <c r="AP222" i="18"/>
  <c r="AR222" i="18" s="1"/>
  <c r="AQ222" i="18"/>
  <c r="AO222" i="18"/>
  <c r="Q208" i="18"/>
  <c r="Q207" i="18"/>
  <c r="AJ213" i="18"/>
  <c r="AJ212" i="18"/>
  <c r="AK212" i="18" s="1"/>
  <c r="AJ210" i="18"/>
  <c r="AI210" i="18"/>
  <c r="AH210" i="18"/>
  <c r="AJ208" i="18"/>
  <c r="AK208" i="18"/>
  <c r="AH208" i="18"/>
  <c r="AJ207" i="18"/>
  <c r="AK207" i="18" s="1"/>
  <c r="AI207" i="18"/>
  <c r="AB197" i="18"/>
  <c r="AB199" i="18"/>
  <c r="AB200" i="18"/>
  <c r="AB196" i="18"/>
  <c r="AA197" i="18"/>
  <c r="AA199" i="18"/>
  <c r="AA200" i="18"/>
  <c r="AA196" i="18"/>
  <c r="Z197" i="18"/>
  <c r="Z199" i="18"/>
  <c r="Z200" i="18"/>
  <c r="Z196" i="18"/>
  <c r="Z190" i="18"/>
  <c r="AB194" i="18"/>
  <c r="AB193" i="18"/>
  <c r="AA194" i="18"/>
  <c r="AA193" i="18"/>
  <c r="Z194" i="18"/>
  <c r="Z193" i="18"/>
  <c r="AB191" i="18"/>
  <c r="AA191" i="18"/>
  <c r="Z191" i="18"/>
  <c r="AB190" i="18"/>
  <c r="AA190" i="18"/>
  <c r="AC190" i="18" s="1"/>
  <c r="U182" i="18"/>
  <c r="U184" i="18"/>
  <c r="U185" i="18"/>
  <c r="U181" i="18"/>
  <c r="T182" i="18"/>
  <c r="T184" i="18"/>
  <c r="V184" i="18" s="1"/>
  <c r="T185" i="18"/>
  <c r="T181" i="18"/>
  <c r="S182" i="18"/>
  <c r="S184" i="18"/>
  <c r="S185" i="18"/>
  <c r="S181" i="18"/>
  <c r="U179" i="18"/>
  <c r="T179" i="18"/>
  <c r="S179" i="18"/>
  <c r="U178" i="18"/>
  <c r="T178" i="18"/>
  <c r="U176" i="18"/>
  <c r="T176" i="18"/>
  <c r="S176" i="18"/>
  <c r="S175" i="18"/>
  <c r="J205" i="18"/>
  <c r="J204" i="18"/>
  <c r="U170" i="18"/>
  <c r="U169" i="18"/>
  <c r="U167" i="18"/>
  <c r="T167" i="18"/>
  <c r="T169" i="18"/>
  <c r="T170" i="18"/>
  <c r="T166" i="18"/>
  <c r="S170" i="18"/>
  <c r="S169" i="18"/>
  <c r="S167" i="18"/>
  <c r="S166" i="18"/>
  <c r="U166" i="18"/>
  <c r="U164" i="18"/>
  <c r="U163" i="18"/>
  <c r="T164" i="18"/>
  <c r="T163" i="18"/>
  <c r="S164" i="18"/>
  <c r="S163" i="18"/>
  <c r="U161" i="18"/>
  <c r="T161" i="18"/>
  <c r="S161" i="18"/>
  <c r="U160" i="18"/>
  <c r="T160" i="18"/>
  <c r="S160" i="18"/>
  <c r="J165" i="18"/>
  <c r="J164" i="18"/>
  <c r="U138" i="18"/>
  <c r="T138" i="18"/>
  <c r="S138" i="18"/>
  <c r="U137" i="18"/>
  <c r="T137" i="18"/>
  <c r="S137" i="18"/>
  <c r="J149" i="18"/>
  <c r="J148" i="18"/>
  <c r="U131" i="18"/>
  <c r="U135" i="18"/>
  <c r="U134" i="18"/>
  <c r="T135" i="18"/>
  <c r="T134" i="18"/>
  <c r="S135" i="18"/>
  <c r="S134" i="18"/>
  <c r="U132" i="18"/>
  <c r="T132" i="18"/>
  <c r="T131" i="18"/>
  <c r="S132" i="18"/>
  <c r="S131" i="18"/>
  <c r="U128" i="18"/>
  <c r="U129" i="18"/>
  <c r="T128" i="18"/>
  <c r="T129" i="18"/>
  <c r="S129" i="18"/>
  <c r="S128" i="18"/>
  <c r="AF128" i="18"/>
  <c r="AF127" i="18"/>
  <c r="X115" i="18"/>
  <c r="Q106" i="18"/>
  <c r="Q105" i="18"/>
  <c r="AJ118" i="18"/>
  <c r="AJ120" i="18"/>
  <c r="AJ121" i="18"/>
  <c r="AI118" i="18"/>
  <c r="AI120" i="18"/>
  <c r="AI121" i="18"/>
  <c r="AH118" i="18"/>
  <c r="AH120" i="18"/>
  <c r="AH121" i="18"/>
  <c r="AJ117" i="18"/>
  <c r="AI117" i="18"/>
  <c r="AH117" i="18"/>
  <c r="X116" i="18"/>
  <c r="AJ115" i="18"/>
  <c r="AI115" i="18"/>
  <c r="AH115" i="18"/>
  <c r="AJ112" i="18"/>
  <c r="AJ113" i="18"/>
  <c r="AI112" i="18"/>
  <c r="AI113" i="18"/>
  <c r="AH113" i="18"/>
  <c r="AH112" i="18"/>
  <c r="AA103" i="18"/>
  <c r="AA105" i="18"/>
  <c r="AA106" i="18"/>
  <c r="AA102" i="18"/>
  <c r="AB105" i="18"/>
  <c r="AB106" i="18"/>
  <c r="Z105" i="18"/>
  <c r="Z106" i="18"/>
  <c r="AB103" i="18"/>
  <c r="AB102" i="18"/>
  <c r="Z103" i="18"/>
  <c r="Z102" i="18"/>
  <c r="AB100" i="18"/>
  <c r="AB99" i="18"/>
  <c r="AA100" i="18"/>
  <c r="AA99" i="18"/>
  <c r="Z100" i="18"/>
  <c r="Z99" i="18"/>
  <c r="AA97" i="18"/>
  <c r="AB97" i="18"/>
  <c r="Z97" i="18"/>
  <c r="Z96" i="18"/>
  <c r="U91" i="18"/>
  <c r="U90" i="18"/>
  <c r="T91" i="18"/>
  <c r="T90" i="18"/>
  <c r="S91" i="18"/>
  <c r="S90" i="18"/>
  <c r="U88" i="18"/>
  <c r="U87" i="18"/>
  <c r="T88" i="18"/>
  <c r="T87" i="18"/>
  <c r="S88" i="18"/>
  <c r="S87" i="18"/>
  <c r="U85" i="18"/>
  <c r="U84" i="18"/>
  <c r="T85" i="18"/>
  <c r="T84" i="18"/>
  <c r="S85" i="18"/>
  <c r="S84" i="18"/>
  <c r="U82" i="18"/>
  <c r="T82" i="18"/>
  <c r="S82" i="18"/>
  <c r="J101" i="18"/>
  <c r="J100" i="18"/>
  <c r="S81" i="18"/>
  <c r="U63" i="18"/>
  <c r="U65" i="18"/>
  <c r="U66" i="18"/>
  <c r="U62" i="18"/>
  <c r="T62" i="18"/>
  <c r="T63" i="18"/>
  <c r="T65" i="18"/>
  <c r="T66" i="18"/>
  <c r="S65" i="18"/>
  <c r="S66" i="18"/>
  <c r="S63" i="18"/>
  <c r="S62" i="18"/>
  <c r="J77" i="18"/>
  <c r="J76" i="18"/>
  <c r="U60" i="18"/>
  <c r="U59" i="18"/>
  <c r="T60" i="18"/>
  <c r="T59" i="18"/>
  <c r="S60" i="18"/>
  <c r="S59" i="18"/>
  <c r="U57" i="18"/>
  <c r="T57" i="18"/>
  <c r="S57" i="18"/>
  <c r="U56" i="18"/>
  <c r="T56" i="18"/>
  <c r="S56" i="18"/>
  <c r="T46" i="18"/>
  <c r="S49" i="18"/>
  <c r="U47" i="18"/>
  <c r="T47" i="18"/>
  <c r="S47" i="18"/>
  <c r="U46" i="18"/>
  <c r="S46" i="18"/>
  <c r="S43" i="18"/>
  <c r="U50" i="18"/>
  <c r="T50" i="18"/>
  <c r="S50" i="18"/>
  <c r="U49" i="18"/>
  <c r="T49" i="18"/>
  <c r="J46" i="18"/>
  <c r="L15" i="18"/>
  <c r="N13" i="18"/>
  <c r="M13" i="18"/>
  <c r="L13" i="18"/>
  <c r="N12" i="18"/>
  <c r="M12" i="18"/>
  <c r="L12" i="18"/>
  <c r="N16" i="18"/>
  <c r="M16" i="18"/>
  <c r="L16" i="18"/>
  <c r="B185" i="18"/>
  <c r="B184" i="18"/>
  <c r="U244" i="18"/>
  <c r="U243" i="18"/>
  <c r="T243" i="18"/>
  <c r="S178" i="18"/>
  <c r="U175" i="18"/>
  <c r="T175" i="18"/>
  <c r="V175" i="18" s="1"/>
  <c r="AR128" i="18"/>
  <c r="AQ128" i="18"/>
  <c r="AP128" i="18"/>
  <c r="AR126" i="18"/>
  <c r="AQ126" i="18"/>
  <c r="AP126" i="18"/>
  <c r="AR125" i="18"/>
  <c r="AQ125" i="18"/>
  <c r="AP125" i="18"/>
  <c r="AB96" i="18"/>
  <c r="AA96" i="18"/>
  <c r="U81" i="18"/>
  <c r="T81" i="18"/>
  <c r="U44" i="18"/>
  <c r="T44" i="18"/>
  <c r="S44" i="18"/>
  <c r="U43" i="18"/>
  <c r="T43" i="18"/>
  <c r="U41" i="18"/>
  <c r="T41" i="18"/>
  <c r="S41" i="18"/>
  <c r="U40" i="18"/>
  <c r="T40" i="18"/>
  <c r="S40" i="18"/>
  <c r="N35" i="18"/>
  <c r="M35" i="18"/>
  <c r="L35" i="18"/>
  <c r="N34" i="18"/>
  <c r="M34" i="18"/>
  <c r="L34" i="18"/>
  <c r="N33" i="18"/>
  <c r="M33" i="18"/>
  <c r="L33" i="18"/>
  <c r="N32" i="18"/>
  <c r="M32" i="18"/>
  <c r="L32" i="18"/>
  <c r="N31" i="18"/>
  <c r="M31" i="18"/>
  <c r="L31" i="18"/>
  <c r="N30" i="18"/>
  <c r="M30" i="18"/>
  <c r="L30" i="18"/>
  <c r="N29" i="18"/>
  <c r="M29" i="18"/>
  <c r="L29" i="18"/>
  <c r="N28" i="18"/>
  <c r="M28" i="18"/>
  <c r="L28" i="18"/>
  <c r="N27" i="18"/>
  <c r="M27" i="18"/>
  <c r="L27" i="18"/>
  <c r="N26" i="18"/>
  <c r="M26" i="18"/>
  <c r="L26" i="18"/>
  <c r="N25" i="18"/>
  <c r="M25" i="18"/>
  <c r="L25" i="18"/>
  <c r="N24" i="18"/>
  <c r="M24" i="18"/>
  <c r="L24" i="18"/>
  <c r="N23" i="18"/>
  <c r="M23" i="18"/>
  <c r="L23" i="18"/>
  <c r="N22" i="18"/>
  <c r="M22" i="18"/>
  <c r="L22" i="18"/>
  <c r="N21" i="18"/>
  <c r="M21" i="18"/>
  <c r="L21" i="18"/>
  <c r="N20" i="18"/>
  <c r="M20" i="18"/>
  <c r="L20" i="18"/>
  <c r="N19" i="18"/>
  <c r="M19" i="18"/>
  <c r="L19" i="18"/>
  <c r="N18" i="18"/>
  <c r="M18" i="18"/>
  <c r="L18" i="18"/>
  <c r="N15" i="18"/>
  <c r="M15" i="18"/>
  <c r="N9" i="18"/>
  <c r="M9" i="18"/>
  <c r="L9" i="18"/>
  <c r="N8" i="18"/>
  <c r="M8" i="18"/>
  <c r="L8" i="18"/>
  <c r="N6" i="18"/>
  <c r="M6" i="18"/>
  <c r="L6" i="18"/>
  <c r="AL209" i="18" l="1"/>
  <c r="AL215" i="18"/>
  <c r="AL212" i="18"/>
  <c r="W184" i="18"/>
  <c r="V182" i="18"/>
  <c r="W181" i="18" s="1"/>
  <c r="V169" i="18"/>
  <c r="AS223" i="18"/>
  <c r="V132" i="18"/>
  <c r="V129" i="18"/>
  <c r="V178" i="18"/>
  <c r="AC193" i="18"/>
  <c r="AD192" i="18" s="1"/>
  <c r="AC196" i="18"/>
  <c r="AD196" i="18" s="1"/>
  <c r="V137" i="18"/>
  <c r="V160" i="18"/>
  <c r="V164" i="18"/>
  <c r="V166" i="18"/>
  <c r="V179" i="18"/>
  <c r="AC199" i="18"/>
  <c r="AD199" i="18" s="1"/>
  <c r="AC191" i="18"/>
  <c r="V161" i="18"/>
  <c r="V176" i="18"/>
  <c r="AL208" i="18"/>
  <c r="O12" i="18"/>
  <c r="O13" i="18"/>
  <c r="V85" i="18"/>
  <c r="V40" i="18"/>
  <c r="W49" i="18" s="1"/>
  <c r="V91" i="18"/>
  <c r="AC102" i="18"/>
  <c r="AC96" i="18"/>
  <c r="AC97" i="18"/>
  <c r="V82" i="18"/>
  <c r="AC105" i="18"/>
  <c r="V128" i="18"/>
  <c r="V59" i="18"/>
  <c r="O6" i="18"/>
  <c r="V57" i="18"/>
  <c r="V56" i="18"/>
  <c r="W62" i="18" s="1"/>
  <c r="V60" i="18"/>
  <c r="V88" i="18"/>
  <c r="AC100" i="18"/>
  <c r="V84" i="18"/>
  <c r="O8" i="18"/>
  <c r="V81" i="18"/>
  <c r="AP130" i="18"/>
  <c r="AP131" i="18"/>
  <c r="AQ131" i="18"/>
  <c r="AQ130" i="18"/>
  <c r="AR130" i="18"/>
  <c r="AR131" i="18"/>
  <c r="AK121" i="18"/>
  <c r="AK115" i="18"/>
  <c r="O16" i="18"/>
  <c r="AK112" i="18"/>
  <c r="AS126" i="18"/>
  <c r="W238" i="18"/>
  <c r="V41" i="18"/>
  <c r="O30" i="18"/>
  <c r="O35" i="18"/>
  <c r="O9" i="18"/>
  <c r="O26" i="18"/>
  <c r="AS128" i="18"/>
  <c r="O28" i="18"/>
  <c r="AS125" i="18"/>
  <c r="O29" i="18"/>
  <c r="O34" i="18"/>
  <c r="AK113" i="18"/>
  <c r="O32" i="18"/>
  <c r="O15" i="18"/>
  <c r="W177" i="18" l="1"/>
  <c r="W169" i="18"/>
  <c r="W166" i="18"/>
  <c r="W162" i="18"/>
  <c r="W137" i="18"/>
  <c r="W134" i="18"/>
  <c r="W130" i="18"/>
  <c r="W42" i="18"/>
  <c r="W45" i="18"/>
  <c r="W41" i="18"/>
  <c r="P18" i="18"/>
  <c r="P15" i="18"/>
  <c r="P12" i="18"/>
  <c r="W87" i="18"/>
  <c r="W83" i="18"/>
  <c r="W90" i="18"/>
  <c r="P7" i="18"/>
  <c r="AD102" i="18"/>
  <c r="AD105" i="18"/>
  <c r="AD98" i="18"/>
  <c r="AD97" i="18"/>
  <c r="AD254" i="18"/>
  <c r="AK269" i="18"/>
  <c r="W176" i="18"/>
  <c r="W129" i="18"/>
  <c r="AL120" i="18"/>
  <c r="W65" i="18"/>
  <c r="AL114" i="18"/>
  <c r="AL113" i="18"/>
  <c r="AL117" i="18"/>
  <c r="AT127" i="18"/>
  <c r="W161" i="18"/>
  <c r="W82" i="18"/>
  <c r="AD191" i="18"/>
  <c r="AT126" i="18"/>
  <c r="AT129" i="18"/>
  <c r="W58" i="18"/>
  <c r="W57" i="18"/>
  <c r="K36" i="18" l="1"/>
  <c r="R51" i="18"/>
  <c r="AG48" i="17" l="1"/>
  <c r="AG47" i="17"/>
  <c r="AF47" i="17"/>
  <c r="AH45" i="17"/>
  <c r="AH44" i="17"/>
  <c r="AG45" i="17"/>
  <c r="AF45" i="17"/>
  <c r="AG44" i="17"/>
  <c r="AF44" i="17"/>
  <c r="Y29" i="17"/>
  <c r="X29" i="17"/>
  <c r="W29" i="17"/>
  <c r="W28" i="17"/>
  <c r="X38" i="17"/>
  <c r="Y39" i="17"/>
  <c r="X39" i="17"/>
  <c r="W37" i="17"/>
  <c r="W39" i="17"/>
  <c r="M17" i="17"/>
  <c r="O17" i="17" s="1"/>
  <c r="L18" i="17"/>
  <c r="L17" i="17"/>
  <c r="U46" i="17"/>
  <c r="U45" i="17"/>
  <c r="X36" i="17"/>
  <c r="Y37" i="17"/>
  <c r="X37" i="17"/>
  <c r="J99" i="17"/>
  <c r="J98" i="17"/>
  <c r="N21" i="17"/>
  <c r="M20" i="17"/>
  <c r="C185" i="17"/>
  <c r="AH43" i="17"/>
  <c r="AG43" i="17"/>
  <c r="AF43" i="17"/>
  <c r="Y33" i="17"/>
  <c r="X33" i="17"/>
  <c r="W33" i="17"/>
  <c r="Y32" i="17"/>
  <c r="X32" i="17"/>
  <c r="W32" i="17"/>
  <c r="Y31" i="17"/>
  <c r="X31" i="17"/>
  <c r="W31" i="17"/>
  <c r="Y28" i="17"/>
  <c r="X28" i="17"/>
  <c r="Z28" i="17" s="1"/>
  <c r="M21" i="17"/>
  <c r="L21" i="17"/>
  <c r="N20" i="17"/>
  <c r="L20" i="17"/>
  <c r="N18" i="17"/>
  <c r="M18" i="17"/>
  <c r="O18" i="17" s="1"/>
  <c r="N17" i="17"/>
  <c r="N15" i="17"/>
  <c r="M15" i="17"/>
  <c r="L15" i="17"/>
  <c r="N14" i="17"/>
  <c r="M14" i="17"/>
  <c r="O14" i="17" s="1"/>
  <c r="L14" i="17"/>
  <c r="N13" i="17"/>
  <c r="M13" i="17"/>
  <c r="L13" i="17"/>
  <c r="N10" i="17"/>
  <c r="M10" i="17"/>
  <c r="L10" i="17"/>
  <c r="M9" i="17"/>
  <c r="O9" i="17" s="1"/>
  <c r="L9" i="17"/>
  <c r="N8" i="17"/>
  <c r="M8" i="17"/>
  <c r="L8" i="17"/>
  <c r="N6" i="17"/>
  <c r="M6" i="17"/>
  <c r="L6" i="17"/>
  <c r="O6" i="17" l="1"/>
  <c r="P7" i="17" s="1"/>
  <c r="O20" i="17"/>
  <c r="Z29" i="17"/>
  <c r="AI43" i="17"/>
  <c r="AJ47" i="17" s="1"/>
  <c r="Z39" i="17"/>
  <c r="P17" i="17"/>
  <c r="O15" i="17"/>
  <c r="P12" i="17" s="1"/>
  <c r="O21" i="17"/>
  <c r="AA29" i="17"/>
  <c r="O13" i="17"/>
  <c r="Z33" i="17"/>
  <c r="AA30" i="17" s="1"/>
  <c r="Z37" i="17"/>
  <c r="AI45" i="17"/>
  <c r="AJ45" i="17" s="1"/>
  <c r="AH48" i="17"/>
  <c r="W38" i="17"/>
  <c r="AA38" i="17" s="1"/>
  <c r="AF48" i="17"/>
  <c r="AH47" i="17"/>
  <c r="AI44" i="17"/>
  <c r="W36" i="17"/>
  <c r="AA36" i="17" s="1"/>
  <c r="Y38" i="17"/>
  <c r="Y36" i="17"/>
  <c r="AO230" i="18"/>
  <c r="AP230" i="18"/>
  <c r="AR230" i="18" s="1"/>
  <c r="AO227" i="18"/>
  <c r="AP227" i="18"/>
  <c r="AP231" i="18"/>
  <c r="AP228" i="18"/>
  <c r="AQ227" i="18"/>
  <c r="AQ231" i="18"/>
  <c r="AQ230" i="18"/>
  <c r="AO228" i="18"/>
  <c r="AQ228" i="18"/>
  <c r="AO231" i="18"/>
  <c r="AJ44" i="17" l="1"/>
  <c r="P20" i="17"/>
  <c r="AS230" i="18"/>
</calcChain>
</file>

<file path=xl/sharedStrings.xml><?xml version="1.0" encoding="utf-8"?>
<sst xmlns="http://schemas.openxmlformats.org/spreadsheetml/2006/main" count="3758" uniqueCount="529">
  <si>
    <t>NO</t>
  </si>
  <si>
    <t>NAMA</t>
  </si>
  <si>
    <t xml:space="preserve">Usia Bln </t>
  </si>
  <si>
    <t>BB (kg)</t>
  </si>
  <si>
    <t>TB (cm)</t>
  </si>
  <si>
    <t>BB/U</t>
  </si>
  <si>
    <t>TB/U</t>
  </si>
  <si>
    <t>BB/TB</t>
  </si>
  <si>
    <t>Normal</t>
  </si>
  <si>
    <t>Gizi Baik</t>
  </si>
  <si>
    <t>Gizi Kurang</t>
  </si>
  <si>
    <t>Abidzar Alghifari</t>
  </si>
  <si>
    <t>Abdul Hafizh</t>
  </si>
  <si>
    <t>Mutia Farida</t>
  </si>
  <si>
    <t>Fatimah Zuhra</t>
  </si>
  <si>
    <t>Afifah Khairunnisa</t>
  </si>
  <si>
    <t>M thaha</t>
  </si>
  <si>
    <t>Qina Rania Zuhaira</t>
  </si>
  <si>
    <t>M Izzam Alaksa</t>
  </si>
  <si>
    <t>Muhammad Adam</t>
  </si>
  <si>
    <t>Nurul Ikhwani</t>
  </si>
  <si>
    <t>Ulya Zakiya</t>
  </si>
  <si>
    <t>M Maulana</t>
  </si>
  <si>
    <t>Asyraf Azzulfar</t>
  </si>
  <si>
    <t>Aufa Thesya Mecca</t>
  </si>
  <si>
    <t>Safira Nazhifa</t>
  </si>
  <si>
    <t>Haura Ramadhani</t>
  </si>
  <si>
    <t>Aidil Maulidan</t>
  </si>
  <si>
    <t>Fitria Syawali</t>
  </si>
  <si>
    <t>M Barran</t>
  </si>
  <si>
    <t>Qorisa Humaira</t>
  </si>
  <si>
    <t>Zikra Muliya</t>
  </si>
  <si>
    <t>Zulaikha Azzahra</t>
  </si>
  <si>
    <t>M Sidqan</t>
  </si>
  <si>
    <t>Rumaisya Fazila</t>
  </si>
  <si>
    <t>Farazilla</t>
  </si>
  <si>
    <t>Pendek</t>
  </si>
  <si>
    <t>Alfa Rizqi</t>
  </si>
  <si>
    <t>Azril Razik</t>
  </si>
  <si>
    <t>Siti Sarah</t>
  </si>
  <si>
    <t>Syahrul Ramadhan</t>
  </si>
  <si>
    <t>M Zayyan Faiq</t>
  </si>
  <si>
    <t>M Azizul</t>
  </si>
  <si>
    <t>M Hizqil</t>
  </si>
  <si>
    <t>Riskia Kasyifa</t>
  </si>
  <si>
    <t>Muammar Azian</t>
  </si>
  <si>
    <t>Fithratul Arsyi</t>
  </si>
  <si>
    <t>Ira Syuhada</t>
  </si>
  <si>
    <t>M Atariq Chaliq</t>
  </si>
  <si>
    <t>Jibril Alfatih</t>
  </si>
  <si>
    <t>Nurannasya</t>
  </si>
  <si>
    <t>Aliani</t>
  </si>
  <si>
    <t>M zain Al Zikri</t>
  </si>
  <si>
    <t>Ulfa Zaahirah</t>
  </si>
  <si>
    <t>M Karsani</t>
  </si>
  <si>
    <t>Saif Al Banna</t>
  </si>
  <si>
    <t>Ahmad AL Farizi</t>
  </si>
  <si>
    <t>M farel Geza</t>
  </si>
  <si>
    <t>Zauhara Z</t>
  </si>
  <si>
    <t>M Syukran R</t>
  </si>
  <si>
    <t>M sayidil R</t>
  </si>
  <si>
    <t>M Kaivan A</t>
  </si>
  <si>
    <t>Azril Auladi</t>
  </si>
  <si>
    <t>M Hanif Al Ghazali</t>
  </si>
  <si>
    <t>Abizar Rafasya</t>
  </si>
  <si>
    <t>Cut Alea Zea</t>
  </si>
  <si>
    <t>Saidah Nafisah</t>
  </si>
  <si>
    <t>Aisha Lathifa</t>
  </si>
  <si>
    <t>Mishari Arrasyyid</t>
  </si>
  <si>
    <t>Asma Alifa</t>
  </si>
  <si>
    <t>M Nizam</t>
  </si>
  <si>
    <t>Sangat Pendek</t>
  </si>
  <si>
    <t>M Alawi</t>
  </si>
  <si>
    <t>Yuzana</t>
  </si>
  <si>
    <t>Zahrul Ihsan Altar</t>
  </si>
  <si>
    <t>Khayra zea Ashsa</t>
  </si>
  <si>
    <t>Asyifah Maulida</t>
  </si>
  <si>
    <t>Alifa Almahira</t>
  </si>
  <si>
    <t>Arsyla Yuna Putri</t>
  </si>
  <si>
    <t>Aurra Salwa A</t>
  </si>
  <si>
    <t>M Kaisar Abrar</t>
  </si>
  <si>
    <t>M kaisar Arkhan</t>
  </si>
  <si>
    <t>M Bilal Asyraf</t>
  </si>
  <si>
    <t>M RifqieArsyad</t>
  </si>
  <si>
    <t>Ahmad Al habsyi</t>
  </si>
  <si>
    <t>Rafisqy Al Fariq</t>
  </si>
  <si>
    <t>Naufal Amzar</t>
  </si>
  <si>
    <t>Alisya Azzuhra</t>
  </si>
  <si>
    <t>Naura Delisya</t>
  </si>
  <si>
    <t>M Asyraf</t>
  </si>
  <si>
    <t>M Syawal</t>
  </si>
  <si>
    <t>M Rayyan</t>
  </si>
  <si>
    <t>M Aldi Saputra</t>
  </si>
  <si>
    <t>M Hafizul</t>
  </si>
  <si>
    <t>Najiatul</t>
  </si>
  <si>
    <t>Ulul Azmi</t>
  </si>
  <si>
    <t>Yusnidar</t>
  </si>
  <si>
    <t>M Khairul</t>
  </si>
  <si>
    <t>Nurhafiza</t>
  </si>
  <si>
    <t>M Azril S</t>
  </si>
  <si>
    <t>M Aqil</t>
  </si>
  <si>
    <t>M Ikram</t>
  </si>
  <si>
    <t>M Abiyan</t>
  </si>
  <si>
    <t>Putri Riyana</t>
  </si>
  <si>
    <t>M rafa Aska</t>
  </si>
  <si>
    <t>Asyifa Zaki</t>
  </si>
  <si>
    <t>Mikhayla Zalfa Ramadhani</t>
  </si>
  <si>
    <t>Noval Shahreza</t>
  </si>
  <si>
    <t>Raidatul Isma</t>
  </si>
  <si>
    <t>M Zabran</t>
  </si>
  <si>
    <t>Salman Farisi</t>
  </si>
  <si>
    <t>Ristia Putri</t>
  </si>
  <si>
    <t>M.ILHAM </t>
  </si>
  <si>
    <t>ANNISA SHIDQINA </t>
  </si>
  <si>
    <t>M. FARIS AUDA </t>
  </si>
  <si>
    <t>Assyifa balqis </t>
  </si>
  <si>
    <t>Ibnu darda mas'ula </t>
  </si>
  <si>
    <t>Hilya asy-syamila </t>
  </si>
  <si>
    <t>Riziq khalikurrahman </t>
  </si>
  <si>
    <t>M.KHALID </t>
  </si>
  <si>
    <t>HAFIZA AZZAHIRA </t>
  </si>
  <si>
    <t>TIARA LATIFA </t>
  </si>
  <si>
    <t>SALSABILA HUMAIRA </t>
  </si>
  <si>
    <t>m.tsabiq asy syairazi irfin  </t>
  </si>
  <si>
    <t>AZKIATUL AULIA </t>
  </si>
  <si>
    <t>khairunnisa </t>
  </si>
  <si>
    <t>m.rasyid </t>
  </si>
  <si>
    <t>ASSIFA NAZIA </t>
  </si>
  <si>
    <t>safiya bathina </t>
  </si>
  <si>
    <t>m.arsya </t>
  </si>
  <si>
    <t>M.Alkhalif </t>
  </si>
  <si>
    <t>AIZA NAFEESA </t>
  </si>
  <si>
    <t>Muhammad wahyu </t>
  </si>
  <si>
    <t>ALIFA NAYLA </t>
  </si>
  <si>
    <t>M.HANIF ALFATIH </t>
  </si>
  <si>
    <t>Rafif rayyan </t>
  </si>
  <si>
    <t>ADILA ARDANIA </t>
  </si>
  <si>
    <t>MAHIRA ZAHIDA </t>
  </si>
  <si>
    <t>ASSYIFATU HAIFA HERMAN </t>
  </si>
  <si>
    <t>muhammad asyura </t>
  </si>
  <si>
    <t>ASSYIFA RAMADHANI </t>
  </si>
  <si>
    <t>HAFIZ AL FARIZI </t>
  </si>
  <si>
    <t>CUT AMELIA MENOPO </t>
  </si>
  <si>
    <t>ALIFIA AZKYA MECCA </t>
  </si>
  <si>
    <t>t.m.aqshari zayan </t>
  </si>
  <si>
    <t>MUHAMMAD ZIM FERI </t>
  </si>
  <si>
    <t>ADIBA SHAKILA AL MARINA </t>
  </si>
  <si>
    <t>M.WAZIFUL </t>
  </si>
  <si>
    <t>FARAZILLA </t>
  </si>
  <si>
    <t>DINA SYAKINA </t>
  </si>
  <si>
    <t>ULFA MUNIRA </t>
  </si>
  <si>
    <t>ZAFIRA LATIFA </t>
  </si>
  <si>
    <t>MUHAMMAD SYAUQI </t>
  </si>
  <si>
    <t>FARHAN </t>
  </si>
  <si>
    <t>SAZZA NASHIRA </t>
  </si>
  <si>
    <t>adzra ransi el ghaffar </t>
  </si>
  <si>
    <t>mikhayla jasmine maharani </t>
  </si>
  <si>
    <t>MUHAMMAD HABIB ZAYYAN </t>
  </si>
  <si>
    <t>adam nur wahid </t>
  </si>
  <si>
    <t>fitria shaleha </t>
  </si>
  <si>
    <t>DAFFA ELHASIQ FAHRUZI </t>
  </si>
  <si>
    <t>AISYAH APRINIA ASZAHRA </t>
  </si>
  <si>
    <t>MALIK AZZAHIR </t>
  </si>
  <si>
    <t>SYARIFAH NAFIZA </t>
  </si>
  <si>
    <t>QARISSA </t>
  </si>
  <si>
    <t>JIHAN SAHIRA </t>
  </si>
  <si>
    <t>FARIS MUSTAFA </t>
  </si>
  <si>
    <t>balqis </t>
  </si>
  <si>
    <t>NADIN SIFA BELA </t>
  </si>
  <si>
    <t>RAUDHATUL MAGHFIRAH </t>
  </si>
  <si>
    <t>AIZA KAMILA </t>
  </si>
  <si>
    <t>JIHAN AL KHAIRA </t>
  </si>
  <si>
    <t>T.M ALFATIH </t>
  </si>
  <si>
    <t>INTAN HUMAIRA </t>
  </si>
  <si>
    <t>BOY DANISH </t>
  </si>
  <si>
    <t>M.HABIBI </t>
  </si>
  <si>
    <t>RUMAISHA QAIREEN AZZALEA </t>
  </si>
  <si>
    <t>AQILA ALMAHIRA </t>
  </si>
  <si>
    <t>NARA ATTILA </t>
  </si>
  <si>
    <t>ASYIKA ARRAYAN DEFAN </t>
  </si>
  <si>
    <t>ARSYILA SAFINA </t>
  </si>
  <si>
    <t>SUCI RAMDHANI </t>
  </si>
  <si>
    <t>MUHAMMAD RAIHAN </t>
  </si>
  <si>
    <t>ASYRAF LATIF </t>
  </si>
  <si>
    <t>MUHAMMAD ARSYAD </t>
  </si>
  <si>
    <t>FATHIRA AGHNIA </t>
  </si>
  <si>
    <t>MUHAMMAD HAFIS AL FAYED </t>
  </si>
  <si>
    <t>KHAYLA ALMIRA MARITZA </t>
  </si>
  <si>
    <t>MAFAAZA HANIF </t>
  </si>
  <si>
    <t>ELVINA SHABIYYAH AFIFAH </t>
  </si>
  <si>
    <t>M.SYAWAL </t>
  </si>
  <si>
    <t>MUHAMMAD ADAM RIFQI </t>
  </si>
  <si>
    <t>ALFATIH IZZAZI </t>
  </si>
  <si>
    <t>AL FAIZ </t>
  </si>
  <si>
    <t>NABILA KHANSA </t>
  </si>
  <si>
    <t>AINAYYA FATHIYYATURRAHMA </t>
  </si>
  <si>
    <t>MUHAMMAD IZZAN AL KHLAIS </t>
  </si>
  <si>
    <t>GAISHAN RAFFASYA HAFIS </t>
  </si>
  <si>
    <t>khadijah azzahra </t>
  </si>
  <si>
    <t>m.rizki </t>
  </si>
  <si>
    <t>NAFLA SYAKIRA </t>
  </si>
  <si>
    <t>AISYA FATIQUL </t>
  </si>
  <si>
    <t>103.2</t>
  </si>
  <si>
    <t>16.2</t>
  </si>
  <si>
    <t>12.9</t>
  </si>
  <si>
    <t>94.6</t>
  </si>
  <si>
    <t>16.6</t>
  </si>
  <si>
    <t>12.4</t>
  </si>
  <si>
    <t>93.7</t>
  </si>
  <si>
    <t>12.5</t>
  </si>
  <si>
    <t>13.5</t>
  </si>
  <si>
    <t>102.8</t>
  </si>
  <si>
    <t>13.15</t>
  </si>
  <si>
    <t>100.8</t>
  </si>
  <si>
    <t>16.3</t>
  </si>
  <si>
    <t>101.4</t>
  </si>
  <si>
    <t>10.7</t>
  </si>
  <si>
    <t>93.8</t>
  </si>
  <si>
    <t>Kurang</t>
  </si>
  <si>
    <t>Sangat Kurang</t>
  </si>
  <si>
    <t>jumlah</t>
  </si>
  <si>
    <t>entropy</t>
  </si>
  <si>
    <t>MUHAMMAD AZZAM </t>
  </si>
  <si>
    <t xml:space="preserve"> </t>
  </si>
  <si>
    <t xml:space="preserve"> Sangat Pendek</t>
  </si>
  <si>
    <t>SHANUM AISYAH DINILLA </t>
  </si>
  <si>
    <t>M. ELZIO ATHARAZKA </t>
  </si>
  <si>
    <t>AZKA AULIA RAHMA </t>
  </si>
  <si>
    <t>KHATIJAH KHANZA </t>
  </si>
  <si>
    <t>M. BILAL ASYRAF </t>
  </si>
  <si>
    <t>12.25</t>
  </si>
  <si>
    <t>ARSYIFA CUT ARIANSYAH </t>
  </si>
  <si>
    <t>ZUNUWANIS AL FAIRUZ </t>
  </si>
  <si>
    <t>Tinggi Badan</t>
  </si>
  <si>
    <t xml:space="preserve">Pendek </t>
  </si>
  <si>
    <t>AISHWA NAHLA HIDAYAT </t>
  </si>
  <si>
    <t>Gain</t>
  </si>
  <si>
    <t xml:space="preserve">keterangan </t>
  </si>
  <si>
    <t>NODE</t>
  </si>
  <si>
    <t>Total</t>
  </si>
  <si>
    <t>Keterangan</t>
  </si>
  <si>
    <t>Usia</t>
  </si>
  <si>
    <t>i</t>
  </si>
  <si>
    <t>Berat Badan Kurang</t>
  </si>
  <si>
    <t>status gizi</t>
  </si>
  <si>
    <t>0-5 bulan</t>
  </si>
  <si>
    <t>1. Menyiapkan Data Training</t>
  </si>
  <si>
    <t>2. Menentukan Akar Dari Pohon keputusan (menghilang gain)</t>
  </si>
  <si>
    <t>rata-rata</t>
  </si>
  <si>
    <t>median</t>
  </si>
  <si>
    <t>Azlan Dea Sadisa</t>
  </si>
  <si>
    <t>Asyura</t>
  </si>
  <si>
    <t>1.2</t>
  </si>
  <si>
    <t>UMUR</t>
  </si>
  <si>
    <t>&gt;32</t>
  </si>
  <si>
    <t>&lt;=34</t>
  </si>
  <si>
    <t>&gt;34</t>
  </si>
  <si>
    <t>&lt;=40</t>
  </si>
  <si>
    <t>&gt;40</t>
  </si>
  <si>
    <t>&lt;=49</t>
  </si>
  <si>
    <t>&gt;49</t>
  </si>
  <si>
    <t>&lt;=50</t>
  </si>
  <si>
    <t>&gt;50</t>
  </si>
  <si>
    <t>&lt;=53</t>
  </si>
  <si>
    <t>&gt;53</t>
  </si>
  <si>
    <t>&lt;=54</t>
  </si>
  <si>
    <t>&gt;54</t>
  </si>
  <si>
    <t>&lt;=55</t>
  </si>
  <si>
    <t>&gt;55</t>
  </si>
  <si>
    <t>TINGGI BADAN SANGAT PENDEK</t>
  </si>
  <si>
    <t>KOMBINASI MENU</t>
  </si>
  <si>
    <t>KODE MENU</t>
  </si>
  <si>
    <t>Omelet sayur, roti gandum, susu</t>
  </si>
  <si>
    <t>SARAPAN</t>
  </si>
  <si>
    <t>SNACK PAGI</t>
  </si>
  <si>
    <t>Buah pisang</t>
  </si>
  <si>
    <t>MAKAN SIANG</t>
  </si>
  <si>
    <t>Nasi, ayam panggang, tumis brokoli, jus jeruk</t>
  </si>
  <si>
    <t>SNACK SORE</t>
  </si>
  <si>
    <t>MAKAN MALAM</t>
  </si>
  <si>
    <t>Sup daging sapi dengan kentang dan wortel</t>
  </si>
  <si>
    <t>Buah apel</t>
  </si>
  <si>
    <t>M1</t>
  </si>
  <si>
    <t>Bubur beras merah, daging ayam,bayam dan wortel cincang</t>
  </si>
  <si>
    <t>Pure Pisang</t>
  </si>
  <si>
    <t>Nasi tim daging sapi dan brokoli</t>
  </si>
  <si>
    <t>Yogurt</t>
  </si>
  <si>
    <t>Yogurt dengan potongan buah</t>
  </si>
  <si>
    <t xml:space="preserve">Pure kentang, ikan dengan wortel </t>
  </si>
  <si>
    <t>SNACK MALAM</t>
  </si>
  <si>
    <t>Pure buah apel</t>
  </si>
  <si>
    <t>M2</t>
  </si>
  <si>
    <t>Bubur beras, dengan ayam dan wortel cincang</t>
  </si>
  <si>
    <t>Pure pisang</t>
  </si>
  <si>
    <t>Pure kentang, daging sapi dan bayam</t>
  </si>
  <si>
    <t>Pure ubi jalar, dengan ikan dan brokoli</t>
  </si>
  <si>
    <t>Sereal gula tinggi dan susu rendah lemak</t>
  </si>
  <si>
    <t>keripik kentang</t>
  </si>
  <si>
    <t>Sosis dengan Roti putih</t>
  </si>
  <si>
    <t>Permen gummy</t>
  </si>
  <si>
    <t>Nugget ayam dengan kentang goreng</t>
  </si>
  <si>
    <t>Es krim</t>
  </si>
  <si>
    <t>Donat gula dan susu coklat</t>
  </si>
  <si>
    <t>Biskuit manis</t>
  </si>
  <si>
    <t>Sosis goreng dan roti putih</t>
  </si>
  <si>
    <t>Keripik kentang</t>
  </si>
  <si>
    <t>Nugget ayam dan kentang goreng</t>
  </si>
  <si>
    <t>Biskuit krim</t>
  </si>
  <si>
    <t>Keripik keju</t>
  </si>
  <si>
    <t>Nugget ayam dan nasi putih</t>
  </si>
  <si>
    <t>Jus buah kemasan</t>
  </si>
  <si>
    <t>Pure ubi jalar dan pisang</t>
  </si>
  <si>
    <t>Bubur daging ayam dan sayuran</t>
  </si>
  <si>
    <t>Potongan buah alpukat</t>
  </si>
  <si>
    <t>Pure kacang merah dan labu</t>
  </si>
  <si>
    <t>Pure buah pir</t>
  </si>
  <si>
    <t>Outmeal dengan buah dan kacang</t>
  </si>
  <si>
    <t>Yogurt buah</t>
  </si>
  <si>
    <t>Nasi merah, ayam panggang dan sayuran kukus</t>
  </si>
  <si>
    <t>Smoothie buah dan sayuran</t>
  </si>
  <si>
    <t>Sup kacang merah, dan sayuran</t>
  </si>
  <si>
    <t>Buah apel potong</t>
  </si>
  <si>
    <t>Bubur beras merah, telur rebus</t>
  </si>
  <si>
    <t>Smoothie buah dengan yogurt</t>
  </si>
  <si>
    <t>Nasi merah dengan tumis sayuran dan daging sapi</t>
  </si>
  <si>
    <t>Smoothie sayuran dengan keju</t>
  </si>
  <si>
    <t>Ayam panggang dengan kentang tumbuk dan sayuran rebus</t>
  </si>
  <si>
    <t xml:space="preserve">Smoothie buah </t>
  </si>
  <si>
    <t>M3</t>
  </si>
  <si>
    <t>M4</t>
  </si>
  <si>
    <t>M5</t>
  </si>
  <si>
    <t>M6</t>
  </si>
  <si>
    <t>M7</t>
  </si>
  <si>
    <t>M8</t>
  </si>
  <si>
    <t>M9</t>
  </si>
  <si>
    <t>TOTAL NILAI GIZI MAKANAN</t>
  </si>
  <si>
    <t>KETERANGAN</t>
  </si>
  <si>
    <t>KALORI</t>
  </si>
  <si>
    <t>PROTEIN</t>
  </si>
  <si>
    <t>KARBOHIDRAT</t>
  </si>
  <si>
    <t>1272 kkal</t>
  </si>
  <si>
    <t>152 g</t>
  </si>
  <si>
    <t>Sosis goreng dan kentang tumbuk instan</t>
  </si>
  <si>
    <t>M10</t>
  </si>
  <si>
    <t>M11</t>
  </si>
  <si>
    <t>M12</t>
  </si>
  <si>
    <t>M13</t>
  </si>
  <si>
    <t>4-6 THN</t>
  </si>
  <si>
    <t>523 kkal</t>
  </si>
  <si>
    <t>264 kkal</t>
  </si>
  <si>
    <t>1312 kkal</t>
  </si>
  <si>
    <t>31 g</t>
  </si>
  <si>
    <t>146 g</t>
  </si>
  <si>
    <t>2-5 THN</t>
  </si>
  <si>
    <t>1-2 THN</t>
  </si>
  <si>
    <t>1176 kkal</t>
  </si>
  <si>
    <t>6-12 bln</t>
  </si>
  <si>
    <t>317 kkal</t>
  </si>
  <si>
    <t>15 g</t>
  </si>
  <si>
    <t>50 g</t>
  </si>
  <si>
    <t>705 kkal</t>
  </si>
  <si>
    <t>99 g</t>
  </si>
  <si>
    <t>buah pepaya</t>
  </si>
  <si>
    <t>telur rebus</t>
  </si>
  <si>
    <t>Nasi dengan sup bakso daging</t>
  </si>
  <si>
    <t>Nasi dengan otak-otak ayam</t>
  </si>
  <si>
    <t>Buah melon</t>
  </si>
  <si>
    <t>Buah pisang ayam</t>
  </si>
  <si>
    <t>Nasi dengan cream soup ayam</t>
  </si>
  <si>
    <t>Buah jeruk</t>
  </si>
  <si>
    <t>Nasi dengan tahu bakso</t>
  </si>
  <si>
    <t>Nasi dengan nugget ayam tempe daun kelor</t>
  </si>
  <si>
    <t>`</t>
  </si>
  <si>
    <t>Telur rebus dan susu</t>
  </si>
  <si>
    <t>bubur kacang hijau</t>
  </si>
  <si>
    <t>Telur rebus dan roti gandum</t>
  </si>
  <si>
    <t>singkong rebus</t>
  </si>
  <si>
    <t>Bubur kacang hijau dan pisang</t>
  </si>
  <si>
    <t>Telur rebus dan wortel</t>
  </si>
  <si>
    <t>Nasi merah dengan tumis tahu dan bayam</t>
  </si>
  <si>
    <t>Buah Pisang ayam</t>
  </si>
  <si>
    <t>Singkokng rebus dengan sayur bening dan tempe</t>
  </si>
  <si>
    <t>Buah potong</t>
  </si>
  <si>
    <t>Nasi, tempe goreng, dan sayur bayam</t>
  </si>
  <si>
    <t>Roti gandum dengan selai kacang</t>
  </si>
  <si>
    <t>Sup kacang merah dengan sayuran dan telur dadar</t>
  </si>
  <si>
    <t>Bubur ayam</t>
  </si>
  <si>
    <t>M14</t>
  </si>
  <si>
    <t>M15</t>
  </si>
  <si>
    <t>855 kkal</t>
  </si>
  <si>
    <t>Buah pepaya</t>
  </si>
  <si>
    <t>Buah pepaya dan alpukat</t>
  </si>
  <si>
    <t>61 g</t>
  </si>
  <si>
    <t xml:space="preserve"> 225 g</t>
  </si>
  <si>
    <t>Nasi dengan dadar tahu udang</t>
  </si>
  <si>
    <t>52 g</t>
  </si>
  <si>
    <t>190 g</t>
  </si>
  <si>
    <t>1-3 THN</t>
  </si>
  <si>
    <t>yogurt dan pure buah apel</t>
  </si>
  <si>
    <t>Nasi tim ikan tuna, brokoli dan wortel cincang</t>
  </si>
  <si>
    <t>615 kkal</t>
  </si>
  <si>
    <t>47 g</t>
  </si>
  <si>
    <t>96 g</t>
  </si>
  <si>
    <t>0-5 bln</t>
  </si>
  <si>
    <t>0--5 bln</t>
  </si>
  <si>
    <t>910 kkal</t>
  </si>
  <si>
    <t>66 g</t>
  </si>
  <si>
    <t>121 g</t>
  </si>
  <si>
    <t>M16</t>
  </si>
  <si>
    <t>Roti gandum dan selai kacang</t>
  </si>
  <si>
    <t>Nasi, tempe goreng, dan sayur bening bayam</t>
  </si>
  <si>
    <t>Buah pepaya dan susu</t>
  </si>
  <si>
    <t>M17</t>
  </si>
  <si>
    <t xml:space="preserve">Kode Menu </t>
  </si>
  <si>
    <t>6-11 bln</t>
  </si>
  <si>
    <t>1-3 thn</t>
  </si>
  <si>
    <t>jagung rebus dan singkong rebus</t>
  </si>
  <si>
    <t>kentang goreng</t>
  </si>
  <si>
    <t xml:space="preserve">Nasi bakar ikan tuna </t>
  </si>
  <si>
    <t>222 g</t>
  </si>
  <si>
    <t xml:space="preserve">Buah pepaya dan roti gandum </t>
  </si>
  <si>
    <t>Nasi dengan sup mi soa ikan gabus</t>
  </si>
  <si>
    <t>Nasi ayam dengan sup kentang dan wortel</t>
  </si>
  <si>
    <t>1677 kkal</t>
  </si>
  <si>
    <t>79  g</t>
  </si>
  <si>
    <t>252 g</t>
  </si>
  <si>
    <t>Buah jeruk dan susu</t>
  </si>
  <si>
    <t>singkong rebus dan pepaya</t>
  </si>
  <si>
    <t>71 g</t>
  </si>
  <si>
    <t xml:space="preserve"> 267 g</t>
  </si>
  <si>
    <t>4-6 thn</t>
  </si>
  <si>
    <t>98 g</t>
  </si>
  <si>
    <t>223 g</t>
  </si>
  <si>
    <t>Nasi dengan nugget ayam dan sop</t>
  </si>
  <si>
    <t>1491 kkal</t>
  </si>
  <si>
    <t>81 g</t>
  </si>
  <si>
    <t>Kode Menu Makanan</t>
  </si>
  <si>
    <t xml:space="preserve">Keterangan </t>
  </si>
  <si>
    <t>M18</t>
  </si>
  <si>
    <t>Baik</t>
  </si>
  <si>
    <t>Tidak baik</t>
  </si>
  <si>
    <t>82 g</t>
  </si>
  <si>
    <t>22 g</t>
  </si>
  <si>
    <t>97 g</t>
  </si>
  <si>
    <t>23 g</t>
  </si>
  <si>
    <t>109 g</t>
  </si>
  <si>
    <t>888 kkal</t>
  </si>
  <si>
    <t>37 g</t>
  </si>
  <si>
    <t>USIA</t>
  </si>
  <si>
    <t>Tidak Baik</t>
  </si>
  <si>
    <t>MENU 9</t>
  </si>
  <si>
    <t>MENU 11</t>
  </si>
  <si>
    <t xml:space="preserve"> &lt;=32</t>
  </si>
  <si>
    <t>&lt;=42,93</t>
  </si>
  <si>
    <t>&lt;=32,66</t>
  </si>
  <si>
    <t>&gt;32,66</t>
  </si>
  <si>
    <t>&gt;42,9</t>
  </si>
  <si>
    <t xml:space="preserve"> &lt;=32,04</t>
  </si>
  <si>
    <t>&gt;32,04</t>
  </si>
  <si>
    <t>Berat badan kurang</t>
  </si>
  <si>
    <t xml:space="preserve"> &lt;=38,5</t>
  </si>
  <si>
    <t>&gt;38,5</t>
  </si>
  <si>
    <t>KODE MENU MAKANAN</t>
  </si>
  <si>
    <t>3.9</t>
  </si>
  <si>
    <t>MAX GAIN</t>
  </si>
  <si>
    <t>3.11</t>
  </si>
  <si>
    <t>MENU 12</t>
  </si>
  <si>
    <t>3.12</t>
  </si>
  <si>
    <t>3.12.3.1</t>
  </si>
  <si>
    <t>GIZI KURANG</t>
  </si>
  <si>
    <t>3.12.3.1.2.2</t>
  </si>
  <si>
    <t>MENU 13</t>
  </si>
  <si>
    <t>3.13</t>
  </si>
  <si>
    <t>MENU 15</t>
  </si>
  <si>
    <t>3.15</t>
  </si>
  <si>
    <t>MENU 17</t>
  </si>
  <si>
    <t>3.17</t>
  </si>
  <si>
    <t>3.17.3.1</t>
  </si>
  <si>
    <t>MENU 18</t>
  </si>
  <si>
    <t>3.18</t>
  </si>
  <si>
    <t>GAIN TERTINGGI ADALAH MENU =</t>
  </si>
  <si>
    <t>&lt;42,93</t>
  </si>
  <si>
    <t>&lt;=44,7</t>
  </si>
  <si>
    <t>&gt;44,7</t>
  </si>
  <si>
    <t>&lt;=46,5</t>
  </si>
  <si>
    <t>&gt;46,5</t>
  </si>
  <si>
    <t>RATA-RATA</t>
  </si>
  <si>
    <t>MEDIAN</t>
  </si>
  <si>
    <t>USIA&gt;46,5</t>
  </si>
  <si>
    <t>&lt;=53,11</t>
  </si>
  <si>
    <t>&gt;53,11</t>
  </si>
  <si>
    <t>&lt;=48,5</t>
  </si>
  <si>
    <t>&gt;48,5</t>
  </si>
  <si>
    <t>&lt;=47,5</t>
  </si>
  <si>
    <t>&gt;47,5</t>
  </si>
  <si>
    <t>MEDIAIN</t>
  </si>
  <si>
    <t>&lt;=42,5</t>
  </si>
  <si>
    <t>&gt;42,5</t>
  </si>
  <si>
    <t>&lt;=54,5</t>
  </si>
  <si>
    <t>&gt;54,5</t>
  </si>
  <si>
    <t>&lt;=36,5</t>
  </si>
  <si>
    <t>&gt;36,5</t>
  </si>
  <si>
    <t>&lt;=38,5</t>
  </si>
  <si>
    <t>&lt;=46,51</t>
  </si>
  <si>
    <t>&gt;46,51</t>
  </si>
  <si>
    <t>USIA &gt;46,51</t>
  </si>
  <si>
    <t>&lt;=55,5</t>
  </si>
  <si>
    <t>&gt;55,5</t>
  </si>
  <si>
    <t>&lt;=56,5</t>
  </si>
  <si>
    <t>&gt;56,5</t>
  </si>
  <si>
    <t>USIA &lt;=55,5</t>
  </si>
  <si>
    <t xml:space="preserve"> MEDIAN</t>
  </si>
  <si>
    <t>&lt;=42,58</t>
  </si>
  <si>
    <t>&gt;42,58</t>
  </si>
  <si>
    <t>USIA &gt;42,58</t>
  </si>
  <si>
    <t>&lt;=54,47</t>
  </si>
  <si>
    <t>&gt;54,47</t>
  </si>
  <si>
    <t>&lt;=48,33</t>
  </si>
  <si>
    <t>&gt;48,33</t>
  </si>
  <si>
    <t>USIA &lt;=53,11</t>
  </si>
  <si>
    <t>&lt;=53,125</t>
  </si>
  <si>
    <t>&gt;53,125</t>
  </si>
  <si>
    <t>&lt;=53,14</t>
  </si>
  <si>
    <t>&gt;53,14</t>
  </si>
  <si>
    <t>USIA &lt;=53,125</t>
  </si>
  <si>
    <t>&lt;=50,66</t>
  </si>
  <si>
    <t>&gt;50,66</t>
  </si>
  <si>
    <t>&lt;=52</t>
  </si>
  <si>
    <t>&gt;52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</si>
</sst>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" fillId="0" borderId="0" xfId="0" applyFont="1"/>
    <xf numFmtId="0" fontId="0" fillId="6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5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2" fillId="0" borderId="1" xfId="0" applyFont="1" applyBorder="1"/>
    <xf numFmtId="0" fontId="0" fillId="0" borderId="3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7" borderId="1" xfId="0" applyFill="1" applyBorder="1"/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0" fontId="0" fillId="6" borderId="2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 wrapText="1"/>
    </xf>
    <xf numFmtId="0" fontId="5" fillId="6" borderId="7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6" borderId="1" xfId="0" applyFont="1" applyFill="1" applyBorder="1"/>
    <xf numFmtId="0" fontId="2" fillId="4" borderId="0" xfId="0" applyFont="1" applyFill="1" applyAlignment="1">
      <alignment horizontal="center" vertical="center"/>
    </xf>
    <xf numFmtId="0" fontId="0" fillId="6" borderId="6" xfId="0" applyFill="1" applyBorder="1"/>
    <xf numFmtId="0" fontId="0" fillId="0" borderId="6" xfId="0" applyBorder="1"/>
    <xf numFmtId="0" fontId="0" fillId="0" borderId="11" xfId="0" applyBorder="1"/>
    <xf numFmtId="0" fontId="9" fillId="6" borderId="1" xfId="0" applyFont="1" applyFill="1" applyBorder="1"/>
    <xf numFmtId="0" fontId="2" fillId="7" borderId="1" xfId="0" applyFont="1" applyFill="1" applyBorder="1"/>
    <xf numFmtId="0" fontId="0" fillId="0" borderId="2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6" fillId="4" borderId="2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234950</xdr:colOff>
      <xdr:row>33</xdr:row>
      <xdr:rowOff>158750</xdr:rowOff>
    </xdr:from>
    <xdr:to>
      <xdr:col>17</xdr:col>
      <xdr:colOff>184149</xdr:colOff>
      <xdr:row>36</xdr:row>
      <xdr:rowOff>126999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76E6A10-DA31-4133-BA93-9D86500BD72D}"/>
            </a:ext>
          </a:extLst>
        </xdr:cNvPr>
        <xdr:cNvSpPr/>
      </xdr:nvSpPr>
      <xdr:spPr>
        <a:xfrm>
          <a:off x="20535900" y="7359650"/>
          <a:ext cx="558799" cy="52069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26</xdr:col>
      <xdr:colOff>484188</xdr:colOff>
      <xdr:row>42</xdr:row>
      <xdr:rowOff>23813</xdr:rowOff>
    </xdr:from>
    <xdr:to>
      <xdr:col>27</xdr:col>
      <xdr:colOff>163513</xdr:colOff>
      <xdr:row>44</xdr:row>
      <xdr:rowOff>174625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601BDC4-2885-44D3-8A61-FE91B0109768}"/>
            </a:ext>
          </a:extLst>
        </xdr:cNvPr>
        <xdr:cNvSpPr/>
      </xdr:nvSpPr>
      <xdr:spPr>
        <a:xfrm>
          <a:off x="30335538" y="9250363"/>
          <a:ext cx="561975" cy="51911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5B4C-75D1-4F43-9E30-6BD9EAE4CC38}">
  <dimension ref="A1:AL230"/>
  <sheetViews>
    <sheetView tabSelected="1" topLeftCell="E1" zoomScale="50" zoomScaleNormal="50" workbookViewId="0">
      <selection activeCell="K8" sqref="K8"/>
    </sheetView>
  </sheetViews>
  <sheetFormatPr defaultRowHeight="14.5" x14ac:dyDescent="0.35"/>
  <cols>
    <col min="2" max="2" width="28.1796875" customWidth="1"/>
    <col min="3" max="3" width="11.26953125" bestFit="1" customWidth="1"/>
    <col min="4" max="4" width="29.6328125" customWidth="1"/>
    <col min="5" max="5" width="24" customWidth="1"/>
    <col min="6" max="6" width="16.08984375" customWidth="1"/>
    <col min="8" max="8" width="13.08984375" customWidth="1"/>
    <col min="9" max="9" width="26.1796875" customWidth="1"/>
    <col min="10" max="10" width="12.36328125" customWidth="1"/>
    <col min="11" max="11" width="19.54296875" customWidth="1"/>
    <col min="12" max="12" width="13.1796875" customWidth="1"/>
    <col min="13" max="13" width="17.08984375" customWidth="1"/>
    <col min="14" max="14" width="19.90625" customWidth="1"/>
    <col min="15" max="15" width="10.6328125" customWidth="1"/>
    <col min="16" max="16" width="8.26953125" customWidth="1"/>
    <col min="20" max="20" width="15.81640625" customWidth="1"/>
    <col min="21" max="21" width="17.6328125" bestFit="1" customWidth="1"/>
    <col min="22" max="22" width="15.6328125" customWidth="1"/>
    <col min="24" max="24" width="21.54296875" customWidth="1"/>
    <col min="25" max="25" width="20.6328125" customWidth="1"/>
    <col min="26" max="26" width="12.81640625" customWidth="1"/>
    <col min="27" max="27" width="12.6328125" customWidth="1"/>
    <col min="28" max="28" width="8.7265625" customWidth="1"/>
    <col min="29" max="29" width="11.08984375" customWidth="1"/>
    <col min="30" max="30" width="17.36328125" bestFit="1" customWidth="1"/>
    <col min="31" max="31" width="16.81640625" customWidth="1"/>
    <col min="32" max="32" width="12.90625" customWidth="1"/>
    <col min="33" max="33" width="17.1796875" customWidth="1"/>
    <col min="34" max="34" width="15" customWidth="1"/>
    <col min="35" max="35" width="11.26953125" customWidth="1"/>
    <col min="36" max="36" width="10.453125" customWidth="1"/>
    <col min="37" max="37" width="10" customWidth="1"/>
    <col min="39" max="39" width="14.7265625" customWidth="1"/>
    <col min="40" max="40" width="13.81640625" customWidth="1"/>
  </cols>
  <sheetData>
    <row r="1" spans="1:16" ht="14.5" customHeight="1" thickBot="1" x14ac:dyDescent="0.4">
      <c r="A1" s="92" t="s">
        <v>246</v>
      </c>
      <c r="B1" s="92"/>
      <c r="C1" s="92"/>
      <c r="D1" s="92"/>
      <c r="F1" s="37"/>
      <c r="I1" s="37"/>
    </row>
    <row r="2" spans="1:16" ht="14.5" customHeight="1" thickBot="1" x14ac:dyDescent="0.4">
      <c r="A2" s="31" t="s">
        <v>0</v>
      </c>
      <c r="B2" s="31" t="s">
        <v>1</v>
      </c>
      <c r="C2" s="4" t="s">
        <v>2</v>
      </c>
      <c r="D2" s="3" t="s">
        <v>5</v>
      </c>
      <c r="E2" s="3" t="s">
        <v>6</v>
      </c>
      <c r="F2" s="3" t="s">
        <v>7</v>
      </c>
    </row>
    <row r="3" spans="1:16" ht="14.5" customHeight="1" x14ac:dyDescent="0.35">
      <c r="A3" s="5">
        <v>1</v>
      </c>
      <c r="B3" s="5" t="s">
        <v>53</v>
      </c>
      <c r="C3" s="6">
        <v>2</v>
      </c>
      <c r="D3" s="5" t="s">
        <v>218</v>
      </c>
      <c r="E3" s="5" t="s">
        <v>36</v>
      </c>
      <c r="F3" s="5" t="s">
        <v>10</v>
      </c>
      <c r="I3" s="37" t="s">
        <v>247</v>
      </c>
    </row>
    <row r="4" spans="1:16" ht="14.5" customHeight="1" x14ac:dyDescent="0.35">
      <c r="A4" s="7">
        <v>2</v>
      </c>
      <c r="B4" s="7" t="s">
        <v>61</v>
      </c>
      <c r="C4" s="8">
        <v>6</v>
      </c>
      <c r="D4" s="7" t="s">
        <v>218</v>
      </c>
      <c r="E4" s="7" t="s">
        <v>8</v>
      </c>
      <c r="F4" s="7" t="s">
        <v>10</v>
      </c>
    </row>
    <row r="5" spans="1:16" ht="14.5" customHeight="1" x14ac:dyDescent="0.35">
      <c r="A5" s="5">
        <v>3</v>
      </c>
      <c r="B5" s="7" t="s">
        <v>15</v>
      </c>
      <c r="C5" s="8">
        <v>6</v>
      </c>
      <c r="D5" s="7" t="s">
        <v>218</v>
      </c>
      <c r="E5" s="7" t="s">
        <v>8</v>
      </c>
      <c r="F5" s="7" t="s">
        <v>10</v>
      </c>
      <c r="I5" s="12" t="s">
        <v>238</v>
      </c>
      <c r="J5" s="17"/>
      <c r="K5" s="17" t="s">
        <v>237</v>
      </c>
      <c r="L5" s="17" t="s">
        <v>220</v>
      </c>
      <c r="M5" s="17" t="s">
        <v>9</v>
      </c>
      <c r="N5" s="17" t="s">
        <v>10</v>
      </c>
      <c r="O5" s="17" t="s">
        <v>221</v>
      </c>
      <c r="P5" s="17" t="s">
        <v>236</v>
      </c>
    </row>
    <row r="6" spans="1:16" ht="14.5" customHeight="1" x14ac:dyDescent="0.35">
      <c r="A6" s="5">
        <v>4</v>
      </c>
      <c r="B6" s="7" t="s">
        <v>34</v>
      </c>
      <c r="C6" s="8">
        <v>11</v>
      </c>
      <c r="D6" s="7" t="s">
        <v>219</v>
      </c>
      <c r="E6" s="7" t="s">
        <v>36</v>
      </c>
      <c r="F6" s="7" t="s">
        <v>10</v>
      </c>
      <c r="I6" s="13">
        <v>0</v>
      </c>
      <c r="J6" s="18" t="s">
        <v>239</v>
      </c>
      <c r="K6" s="19"/>
      <c r="L6" s="20">
        <f>COUNTA($B$3:$B$182)</f>
        <v>180</v>
      </c>
      <c r="M6" s="20">
        <f>COUNTIF($F$3:$F$182,M5)</f>
        <v>90</v>
      </c>
      <c r="N6" s="20">
        <f>COUNTIF($F$3:$F$182,N5)</f>
        <v>90</v>
      </c>
      <c r="O6" s="20">
        <f>(((-M6/L6)*IMLOG2(M6/L6))+((-N6/L6)*IMLOG2(N6/L6)))</f>
        <v>1</v>
      </c>
      <c r="P6" s="1"/>
    </row>
    <row r="7" spans="1:16" ht="14.5" customHeight="1" x14ac:dyDescent="0.35">
      <c r="A7" s="7">
        <v>5</v>
      </c>
      <c r="B7" s="7" t="s">
        <v>63</v>
      </c>
      <c r="C7" s="8">
        <v>11</v>
      </c>
      <c r="D7" s="7" t="s">
        <v>218</v>
      </c>
      <c r="E7" s="7" t="s">
        <v>36</v>
      </c>
      <c r="F7" s="7" t="s">
        <v>10</v>
      </c>
      <c r="I7" s="13"/>
      <c r="J7" s="93" t="s">
        <v>5</v>
      </c>
      <c r="K7" s="8"/>
      <c r="L7" s="13"/>
      <c r="M7" s="13"/>
      <c r="N7" s="13"/>
      <c r="O7" s="85"/>
      <c r="P7" s="45">
        <f>O6-((L8/L6*O8)+(L9/L6*O9)+(L10/L6*O10))</f>
        <v>0.95799097961970014</v>
      </c>
    </row>
    <row r="8" spans="1:16" ht="14.5" customHeight="1" x14ac:dyDescent="0.35">
      <c r="A8" s="5">
        <v>6</v>
      </c>
      <c r="B8" s="7" t="s">
        <v>24</v>
      </c>
      <c r="C8" s="8">
        <v>12</v>
      </c>
      <c r="D8" s="7" t="s">
        <v>218</v>
      </c>
      <c r="E8" s="7" t="s">
        <v>8</v>
      </c>
      <c r="F8" s="7" t="s">
        <v>10</v>
      </c>
      <c r="I8" s="13"/>
      <c r="J8" s="94"/>
      <c r="K8" s="15" t="s">
        <v>8</v>
      </c>
      <c r="L8" s="13">
        <f>COUNTIF($D$3:$D$182,K8)</f>
        <v>89</v>
      </c>
      <c r="M8" s="13">
        <f>COUNTIFS($D$3:$D$182,K8,$F$3:$F$182,M5)</f>
        <v>89</v>
      </c>
      <c r="N8" s="13">
        <f>COUNTIFS($D$3:$D$182,K8,$F$3:$F$182,N5)</f>
        <v>0</v>
      </c>
      <c r="O8" s="85">
        <v>0</v>
      </c>
      <c r="P8" s="1"/>
    </row>
    <row r="9" spans="1:16" ht="14.5" customHeight="1" x14ac:dyDescent="0.35">
      <c r="A9" s="5">
        <v>7</v>
      </c>
      <c r="B9" s="7" t="s">
        <v>44</v>
      </c>
      <c r="C9" s="8">
        <v>12</v>
      </c>
      <c r="D9" s="7" t="s">
        <v>218</v>
      </c>
      <c r="E9" s="7" t="s">
        <v>8</v>
      </c>
      <c r="F9" s="7" t="s">
        <v>10</v>
      </c>
      <c r="I9" s="13"/>
      <c r="J9" s="94"/>
      <c r="K9" s="15" t="s">
        <v>218</v>
      </c>
      <c r="L9" s="13">
        <f>COUNTIF($D$3:$D$182,K9)</f>
        <v>70</v>
      </c>
      <c r="M9" s="13">
        <f>COUNTIFS($D$3:$D$182,K9,$F$3:$F$182,M5)</f>
        <v>1</v>
      </c>
      <c r="N9" s="13">
        <f>COUNTIFS($D$3:$D$182,K9,$F$3:$F$182,N5)</f>
        <v>69</v>
      </c>
      <c r="O9" s="85">
        <f>(((-M9/L9)*IMLOG2(M9/L9))+((-N9/L9)*IMLOG2(N9/L9)))</f>
        <v>0.10802319526362834</v>
      </c>
      <c r="P9" s="1"/>
    </row>
    <row r="10" spans="1:16" ht="14.5" customHeight="1" x14ac:dyDescent="0.35">
      <c r="A10" s="7">
        <v>8</v>
      </c>
      <c r="B10" s="7" t="s">
        <v>19</v>
      </c>
      <c r="C10" s="8">
        <v>16</v>
      </c>
      <c r="D10" s="7" t="s">
        <v>218</v>
      </c>
      <c r="E10" s="7" t="s">
        <v>36</v>
      </c>
      <c r="F10" s="7" t="s">
        <v>10</v>
      </c>
      <c r="I10" s="13"/>
      <c r="J10" s="94"/>
      <c r="K10" s="15" t="s">
        <v>219</v>
      </c>
      <c r="L10" s="13">
        <f>COUNTIF($D$3:$D$182,K10)</f>
        <v>21</v>
      </c>
      <c r="M10" s="13">
        <f>COUNTIFS($D$3:$D$182,K10,$F$3:$F$182,M5)</f>
        <v>0</v>
      </c>
      <c r="N10" s="13">
        <f>COUNTIFS($D$3:$D$182,K10,$F$3:$F$182,N5)</f>
        <v>21</v>
      </c>
      <c r="O10" s="85">
        <v>0</v>
      </c>
      <c r="P10" s="1"/>
    </row>
    <row r="11" spans="1:16" ht="14.5" customHeight="1" x14ac:dyDescent="0.35">
      <c r="A11" s="5">
        <v>9</v>
      </c>
      <c r="B11" s="7" t="s">
        <v>60</v>
      </c>
      <c r="C11" s="8">
        <v>16</v>
      </c>
      <c r="D11" s="7" t="s">
        <v>218</v>
      </c>
      <c r="E11" s="7" t="s">
        <v>8</v>
      </c>
      <c r="F11" s="7" t="s">
        <v>10</v>
      </c>
      <c r="I11" s="13"/>
      <c r="J11" s="95"/>
      <c r="K11" s="15"/>
      <c r="L11" s="13"/>
      <c r="M11" s="13"/>
      <c r="N11" s="13"/>
      <c r="O11" s="85"/>
      <c r="P11" s="16"/>
    </row>
    <row r="12" spans="1:16" ht="14.5" customHeight="1" x14ac:dyDescent="0.35">
      <c r="A12" s="5">
        <v>10</v>
      </c>
      <c r="B12" s="7" t="s">
        <v>92</v>
      </c>
      <c r="C12" s="8">
        <v>16</v>
      </c>
      <c r="D12" s="7" t="s">
        <v>218</v>
      </c>
      <c r="E12" s="7" t="s">
        <v>8</v>
      </c>
      <c r="F12" s="7" t="s">
        <v>10</v>
      </c>
      <c r="I12" s="13"/>
      <c r="J12" s="93" t="s">
        <v>6</v>
      </c>
      <c r="K12" s="15"/>
      <c r="L12" s="13"/>
      <c r="M12" s="13"/>
      <c r="N12" s="13"/>
      <c r="O12" s="85"/>
      <c r="P12" s="14">
        <f>O6-((L13/L6*O13)+(L14/L6*O14)+(L15/L6*O15))</f>
        <v>0.26984351667701434</v>
      </c>
    </row>
    <row r="13" spans="1:16" ht="14.5" customHeight="1" x14ac:dyDescent="0.35">
      <c r="A13" s="7">
        <v>11</v>
      </c>
      <c r="B13" s="7" t="s">
        <v>47</v>
      </c>
      <c r="C13" s="8">
        <v>17</v>
      </c>
      <c r="D13" s="7" t="s">
        <v>218</v>
      </c>
      <c r="E13" s="7" t="s">
        <v>8</v>
      </c>
      <c r="F13" s="7" t="s">
        <v>10</v>
      </c>
      <c r="I13" s="13"/>
      <c r="J13" s="94"/>
      <c r="K13" s="8" t="s">
        <v>8</v>
      </c>
      <c r="L13" s="8">
        <f>COUNTIF($E$3:$E$182,K13)</f>
        <v>131</v>
      </c>
      <c r="M13" s="13">
        <f>COUNTIFS($E$3:$E$182,K13,$F$3:$F$182,M5)</f>
        <v>88</v>
      </c>
      <c r="N13" s="13">
        <f>COUNTIFS($E$3:$E$182,K13,$F$3:$F$182,N5)</f>
        <v>43</v>
      </c>
      <c r="O13" s="85">
        <f t="shared" ref="O13:O21" si="0">(((-M13/L13)*IMLOG2(M13/L13))+((-N13/L13)*IMLOG2(N13/L13)))</f>
        <v>0.91312249090941611</v>
      </c>
      <c r="P13" s="1"/>
    </row>
    <row r="14" spans="1:16" ht="14.5" customHeight="1" x14ac:dyDescent="0.35">
      <c r="A14" s="5">
        <v>12</v>
      </c>
      <c r="B14" s="7" t="s">
        <v>12</v>
      </c>
      <c r="C14" s="8">
        <v>17</v>
      </c>
      <c r="D14" s="7" t="s">
        <v>218</v>
      </c>
      <c r="E14" s="7" t="s">
        <v>36</v>
      </c>
      <c r="F14" s="7" t="s">
        <v>10</v>
      </c>
      <c r="I14" s="13"/>
      <c r="J14" s="94"/>
      <c r="K14" s="15" t="s">
        <v>36</v>
      </c>
      <c r="L14" s="8">
        <f>COUNTIF($E$3:$E$182,K14)</f>
        <v>34</v>
      </c>
      <c r="M14" s="13">
        <f>COUNTIFS($E$3:$E$182,K14,$F$3:$F$182,M5)</f>
        <v>1</v>
      </c>
      <c r="N14" s="13">
        <f>COUNTIFS($E$3:$E$182,K14,$F$3:$F$182,N5)</f>
        <v>33</v>
      </c>
      <c r="O14" s="85">
        <f t="shared" si="0"/>
        <v>0.19143325481419349</v>
      </c>
      <c r="P14" s="1"/>
    </row>
    <row r="15" spans="1:16" ht="14.5" customHeight="1" x14ac:dyDescent="0.35">
      <c r="A15" s="5">
        <v>13</v>
      </c>
      <c r="B15" s="7" t="s">
        <v>18</v>
      </c>
      <c r="C15" s="8">
        <v>18</v>
      </c>
      <c r="D15" s="7" t="s">
        <v>218</v>
      </c>
      <c r="E15" s="7" t="s">
        <v>8</v>
      </c>
      <c r="F15" s="7" t="s">
        <v>10</v>
      </c>
      <c r="I15" s="13"/>
      <c r="J15" s="95"/>
      <c r="K15" s="13" t="s">
        <v>71</v>
      </c>
      <c r="L15" s="8">
        <f>COUNTIF($E$3:$E$182,K15)</f>
        <v>15</v>
      </c>
      <c r="M15" s="13">
        <f>COUNTIFS($E$3:$E$182,K15,$F$3:$F$182,M5)</f>
        <v>1</v>
      </c>
      <c r="N15" s="13">
        <f>COUNTIFS($E$3:$E$182,K15,$F$3:$F$182,N5)</f>
        <v>14</v>
      </c>
      <c r="O15" s="85">
        <f t="shared" si="0"/>
        <v>0.35335933502142142</v>
      </c>
      <c r="P15" s="1"/>
    </row>
    <row r="16" spans="1:16" ht="14.5" customHeight="1" x14ac:dyDescent="0.35">
      <c r="A16" s="7">
        <v>14</v>
      </c>
      <c r="B16" s="7" t="s">
        <v>65</v>
      </c>
      <c r="C16" s="8">
        <v>18</v>
      </c>
      <c r="D16" s="7" t="s">
        <v>218</v>
      </c>
      <c r="E16" s="7" t="s">
        <v>8</v>
      </c>
      <c r="F16" s="7" t="s">
        <v>10</v>
      </c>
      <c r="I16" s="41"/>
      <c r="J16" s="89" t="s">
        <v>241</v>
      </c>
      <c r="K16" s="41"/>
      <c r="L16" s="41"/>
      <c r="M16" s="41"/>
      <c r="N16" s="41"/>
      <c r="O16" s="85"/>
      <c r="P16" s="40"/>
    </row>
    <row r="17" spans="1:30" ht="14.5" customHeight="1" x14ac:dyDescent="0.35">
      <c r="A17" s="5">
        <v>15</v>
      </c>
      <c r="B17" s="7" t="s">
        <v>102</v>
      </c>
      <c r="C17" s="8">
        <v>18</v>
      </c>
      <c r="D17" s="7" t="s">
        <v>219</v>
      </c>
      <c r="E17" s="7" t="s">
        <v>71</v>
      </c>
      <c r="F17" s="7" t="s">
        <v>10</v>
      </c>
      <c r="I17" s="41"/>
      <c r="J17" s="90"/>
      <c r="K17" s="41" t="str">
        <f>"&lt;="&amp;AVERAGE(C3:C182)</f>
        <v>&lt;=42,9333333333333</v>
      </c>
      <c r="L17" s="13">
        <f>COUNTIF($C$3:$C$182,"&lt;=42,9")</f>
        <v>72</v>
      </c>
      <c r="M17" s="13">
        <f>COUNTIFS($C$3:$C$182,K17,$F$3:$F$182,$M$5)</f>
        <v>3</v>
      </c>
      <c r="N17" s="13">
        <f>COUNTIFS($C$3:$C$182,K17,$F$3:$F$182,$N$5)</f>
        <v>69</v>
      </c>
      <c r="O17" s="85">
        <f t="shared" si="0"/>
        <v>0.24988229283318564</v>
      </c>
      <c r="P17" s="44">
        <f>O6-((L17/L6*O17)+(L18/L6*O18))</f>
        <v>0.47364097055305188</v>
      </c>
    </row>
    <row r="18" spans="1:30" ht="14.5" customHeight="1" x14ac:dyDescent="0.35">
      <c r="A18" s="5">
        <v>16</v>
      </c>
      <c r="B18" s="52" t="s">
        <v>251</v>
      </c>
      <c r="C18" s="52">
        <v>18</v>
      </c>
      <c r="D18" s="52" t="s">
        <v>8</v>
      </c>
      <c r="E18" s="52" t="s">
        <v>8</v>
      </c>
      <c r="F18" s="52" t="s">
        <v>9</v>
      </c>
      <c r="I18" s="41"/>
      <c r="J18" s="90"/>
      <c r="K18" s="41" t="s">
        <v>456</v>
      </c>
      <c r="L18" s="13">
        <f>COUNTIF($C$3:$C$182,"&gt;42,9")</f>
        <v>108</v>
      </c>
      <c r="M18" s="13">
        <f>COUNTIFS($C$3:$C$182,K18,$F$3:$F$182,$M$5)</f>
        <v>87</v>
      </c>
      <c r="N18" s="13">
        <f>COUNTIFS($C$3:$C$182,K18,$F$3:$F$182,$N$5)</f>
        <v>21</v>
      </c>
      <c r="O18" s="85">
        <f t="shared" si="0"/>
        <v>0.71067685385612311</v>
      </c>
      <c r="P18" s="43"/>
    </row>
    <row r="19" spans="1:30" ht="14.5" customHeight="1" x14ac:dyDescent="0.35">
      <c r="A19" s="7">
        <v>17</v>
      </c>
      <c r="B19" s="7" t="s">
        <v>22</v>
      </c>
      <c r="C19" s="8">
        <v>19</v>
      </c>
      <c r="D19" s="7" t="s">
        <v>218</v>
      </c>
      <c r="E19" s="7" t="s">
        <v>71</v>
      </c>
      <c r="F19" s="7" t="s">
        <v>10</v>
      </c>
      <c r="I19" s="41"/>
      <c r="J19" s="90"/>
      <c r="K19" s="41"/>
      <c r="L19" s="13"/>
      <c r="M19" s="13"/>
      <c r="N19" s="13"/>
      <c r="O19" s="85"/>
      <c r="P19" s="43"/>
    </row>
    <row r="20" spans="1:30" ht="14.5" customHeight="1" x14ac:dyDescent="0.35">
      <c r="A20" s="5">
        <v>18</v>
      </c>
      <c r="B20" s="7" t="s">
        <v>55</v>
      </c>
      <c r="C20" s="8">
        <v>19</v>
      </c>
      <c r="D20" s="7" t="s">
        <v>219</v>
      </c>
      <c r="E20" s="7" t="s">
        <v>71</v>
      </c>
      <c r="F20" s="7" t="s">
        <v>10</v>
      </c>
      <c r="I20" s="41"/>
      <c r="J20" s="90"/>
      <c r="K20" s="41" t="s">
        <v>259</v>
      </c>
      <c r="L20" s="41">
        <f>COUNTIF($C$3:$C$182,K20)</f>
        <v>91</v>
      </c>
      <c r="M20" s="41">
        <f>COUNTIFS($C$3:$C$182,K20,$F$3:$F$182,$M$5)</f>
        <v>7</v>
      </c>
      <c r="N20" s="41">
        <f>COUNTIFS($C$3:$C$182,K20,$F$3:$F$182,$N$5)</f>
        <v>84</v>
      </c>
      <c r="O20" s="85">
        <f t="shared" si="0"/>
        <v>0.39124356362925561</v>
      </c>
      <c r="P20" s="61">
        <f>O6-((L20/L6*O20)+(L21/L6*O21))</f>
        <v>0.6260811564436114</v>
      </c>
    </row>
    <row r="21" spans="1:30" ht="14.5" customHeight="1" x14ac:dyDescent="0.35">
      <c r="A21" s="5">
        <v>19</v>
      </c>
      <c r="B21" s="7" t="s">
        <v>64</v>
      </c>
      <c r="C21" s="8">
        <v>19</v>
      </c>
      <c r="D21" s="7" t="s">
        <v>219</v>
      </c>
      <c r="E21" s="7" t="s">
        <v>36</v>
      </c>
      <c r="F21" s="7" t="s">
        <v>10</v>
      </c>
      <c r="I21" s="13"/>
      <c r="J21" s="90"/>
      <c r="K21" s="13" t="s">
        <v>260</v>
      </c>
      <c r="L21" s="13">
        <f t="shared" ref="L21" si="1">COUNTIF($C$3:$C$182,K21)</f>
        <v>89</v>
      </c>
      <c r="M21" s="13">
        <f>COUNTIFS($C$3:$C$182,K21,$F$3:$F$182,$M$5)</f>
        <v>83</v>
      </c>
      <c r="N21" s="13">
        <f>COUNTIFS($C$3:$C$182,K21,$F$3:$F$182,$N$5)</f>
        <v>6</v>
      </c>
      <c r="O21" s="85">
        <f t="shared" si="0"/>
        <v>0.35620480393132242</v>
      </c>
      <c r="P21" s="43"/>
    </row>
    <row r="22" spans="1:30" ht="14.5" customHeight="1" x14ac:dyDescent="0.35">
      <c r="A22" s="7">
        <v>20</v>
      </c>
      <c r="B22" s="7" t="s">
        <v>89</v>
      </c>
      <c r="C22" s="8">
        <v>19</v>
      </c>
      <c r="D22" s="7" t="s">
        <v>218</v>
      </c>
      <c r="E22" s="7" t="s">
        <v>36</v>
      </c>
      <c r="F22" s="7" t="s">
        <v>10</v>
      </c>
      <c r="I22" s="13"/>
      <c r="J22" s="91"/>
      <c r="K22" s="13"/>
      <c r="L22" s="13"/>
      <c r="M22" s="13"/>
      <c r="N22" s="13"/>
      <c r="O22" s="13"/>
      <c r="P22" s="43"/>
    </row>
    <row r="23" spans="1:30" ht="14.5" customHeight="1" x14ac:dyDescent="0.35">
      <c r="A23" s="5">
        <v>21</v>
      </c>
      <c r="B23" s="7" t="s">
        <v>48</v>
      </c>
      <c r="C23" s="8">
        <v>20</v>
      </c>
      <c r="D23" s="7" t="s">
        <v>218</v>
      </c>
      <c r="E23" s="7" t="s">
        <v>8</v>
      </c>
      <c r="F23" s="7" t="s">
        <v>10</v>
      </c>
      <c r="I23" s="2"/>
      <c r="J23" s="42"/>
      <c r="K23" s="2"/>
      <c r="L23" s="2"/>
      <c r="M23" s="2"/>
      <c r="N23" s="2"/>
      <c r="O23" s="2"/>
    </row>
    <row r="24" spans="1:30" ht="16" customHeight="1" x14ac:dyDescent="0.35">
      <c r="A24" s="5">
        <v>22</v>
      </c>
      <c r="B24" s="7" t="s">
        <v>91</v>
      </c>
      <c r="C24" s="8">
        <v>20</v>
      </c>
      <c r="D24" s="7" t="s">
        <v>219</v>
      </c>
      <c r="E24" s="7" t="s">
        <v>71</v>
      </c>
      <c r="F24" s="7" t="s">
        <v>10</v>
      </c>
      <c r="J24" s="42"/>
      <c r="K24" s="2"/>
      <c r="L24" s="2"/>
      <c r="M24" s="2"/>
      <c r="N24" s="2"/>
      <c r="O24" s="2"/>
    </row>
    <row r="25" spans="1:30" ht="14.5" customHeight="1" x14ac:dyDescent="0.35">
      <c r="A25" s="7">
        <v>23</v>
      </c>
      <c r="B25" s="7" t="s">
        <v>100</v>
      </c>
      <c r="C25" s="8">
        <v>20</v>
      </c>
      <c r="D25" s="7" t="s">
        <v>218</v>
      </c>
      <c r="E25" s="7" t="s">
        <v>36</v>
      </c>
      <c r="F25" s="7" t="s">
        <v>10</v>
      </c>
      <c r="K25" s="2"/>
      <c r="L25" s="2"/>
      <c r="M25" s="2"/>
      <c r="N25" s="2"/>
      <c r="O25" s="2"/>
    </row>
    <row r="26" spans="1:30" ht="14.5" customHeight="1" thickBot="1" x14ac:dyDescent="0.4">
      <c r="A26" s="5">
        <v>24</v>
      </c>
      <c r="B26" s="7" t="s">
        <v>88</v>
      </c>
      <c r="C26" s="8">
        <v>21</v>
      </c>
      <c r="D26" s="7" t="s">
        <v>218</v>
      </c>
      <c r="E26" s="7" t="s">
        <v>8</v>
      </c>
      <c r="F26" s="7" t="s">
        <v>10</v>
      </c>
      <c r="H26" s="34"/>
      <c r="K26" s="96" t="s">
        <v>243</v>
      </c>
      <c r="L26" s="96"/>
      <c r="M26" s="96"/>
      <c r="T26" s="28"/>
      <c r="U26" s="28"/>
      <c r="V26" s="28"/>
      <c r="W26" s="28"/>
      <c r="X26" s="28"/>
      <c r="Y26" s="28"/>
      <c r="Z26" s="28"/>
      <c r="AA26" s="28"/>
    </row>
    <row r="27" spans="1:30" ht="14.5" customHeight="1" thickBot="1" x14ac:dyDescent="0.4">
      <c r="A27" s="5">
        <v>25</v>
      </c>
      <c r="B27" s="7" t="s">
        <v>11</v>
      </c>
      <c r="C27" s="8">
        <v>22</v>
      </c>
      <c r="D27" s="7" t="s">
        <v>219</v>
      </c>
      <c r="E27" s="7" t="s">
        <v>71</v>
      </c>
      <c r="F27" s="7" t="s">
        <v>10</v>
      </c>
      <c r="H27" s="34"/>
      <c r="I27" s="3" t="s">
        <v>1</v>
      </c>
      <c r="J27" s="4" t="s">
        <v>2</v>
      </c>
      <c r="K27" s="3" t="s">
        <v>3</v>
      </c>
      <c r="L27" s="3" t="s">
        <v>4</v>
      </c>
      <c r="M27" s="3" t="s">
        <v>5</v>
      </c>
      <c r="N27" s="3" t="s">
        <v>6</v>
      </c>
      <c r="O27" s="3" t="s">
        <v>244</v>
      </c>
      <c r="T27" s="49" t="s">
        <v>238</v>
      </c>
      <c r="U27" s="50"/>
      <c r="V27" s="50" t="s">
        <v>237</v>
      </c>
      <c r="W27" s="50" t="s">
        <v>220</v>
      </c>
      <c r="X27" s="50" t="s">
        <v>9</v>
      </c>
      <c r="Y27" s="50" t="s">
        <v>10</v>
      </c>
      <c r="Z27" s="50" t="s">
        <v>221</v>
      </c>
      <c r="AA27" s="51" t="s">
        <v>236</v>
      </c>
    </row>
    <row r="28" spans="1:30" ht="14.5" customHeight="1" x14ac:dyDescent="0.35">
      <c r="A28" s="7">
        <v>26</v>
      </c>
      <c r="B28" s="7" t="s">
        <v>13</v>
      </c>
      <c r="C28" s="8">
        <v>22</v>
      </c>
      <c r="D28" s="7" t="s">
        <v>218</v>
      </c>
      <c r="E28" s="7" t="s">
        <v>8</v>
      </c>
      <c r="F28" s="7" t="s">
        <v>10</v>
      </c>
      <c r="H28" s="34"/>
      <c r="I28" s="7" t="s">
        <v>18</v>
      </c>
      <c r="J28" s="8">
        <v>18</v>
      </c>
      <c r="K28" s="7">
        <v>8.1999999999999993</v>
      </c>
      <c r="L28" s="7">
        <v>79</v>
      </c>
      <c r="M28" s="7" t="s">
        <v>218</v>
      </c>
      <c r="N28" s="7" t="s">
        <v>8</v>
      </c>
      <c r="O28" s="7" t="s">
        <v>10</v>
      </c>
      <c r="T28" s="48" t="s">
        <v>252</v>
      </c>
      <c r="U28" s="48" t="s">
        <v>239</v>
      </c>
      <c r="V28" s="48"/>
      <c r="W28" s="48">
        <f>COUNTA(I28:I97)</f>
        <v>70</v>
      </c>
      <c r="X28" s="48">
        <f>COUNTIF($O$28:$O$99,X27)</f>
        <v>1</v>
      </c>
      <c r="Y28" s="48">
        <f>COUNTIF($O$28:$O$99,Y27)</f>
        <v>69</v>
      </c>
      <c r="Z28" s="48">
        <f>(((-X28/W28)*IMLOG2(X28/W28))+((-Y28/W28)*IMLOG2(Y28/W28)))</f>
        <v>0.10802319526362834</v>
      </c>
      <c r="AA28" s="48"/>
    </row>
    <row r="29" spans="1:30" ht="14.5" customHeight="1" x14ac:dyDescent="0.35">
      <c r="A29" s="5">
        <v>27</v>
      </c>
      <c r="B29" s="7" t="s">
        <v>72</v>
      </c>
      <c r="C29" s="8">
        <v>23</v>
      </c>
      <c r="D29" s="7" t="s">
        <v>219</v>
      </c>
      <c r="E29" s="7" t="s">
        <v>36</v>
      </c>
      <c r="F29" s="7" t="s">
        <v>10</v>
      </c>
      <c r="H29" s="34"/>
      <c r="I29" s="7" t="s">
        <v>19</v>
      </c>
      <c r="J29" s="8">
        <v>16</v>
      </c>
      <c r="K29" s="7">
        <v>8</v>
      </c>
      <c r="L29" s="7">
        <v>75</v>
      </c>
      <c r="M29" s="7" t="s">
        <v>218</v>
      </c>
      <c r="N29" s="7" t="s">
        <v>36</v>
      </c>
      <c r="O29" s="7" t="s">
        <v>10</v>
      </c>
      <c r="T29" s="48"/>
      <c r="U29" s="65" t="s">
        <v>459</v>
      </c>
      <c r="V29" s="48" t="s">
        <v>218</v>
      </c>
      <c r="W29" s="48">
        <f>COUNTIF($M$28:$M$97,V29)</f>
        <v>70</v>
      </c>
      <c r="X29" s="48">
        <f>COUNTIFS($M$28:$M$97,V29,$O$28:$O$97,$X$27)</f>
        <v>1</v>
      </c>
      <c r="Y29" s="48">
        <f>COUNTIFS($M$28:$M$97,V29,$O$28:$O$97,$Y$27)</f>
        <v>69</v>
      </c>
      <c r="Z29" s="48">
        <f t="shared" ref="Z29:Z39" si="2">(((-X29/W29)*IMLOG2(X29/W29))+((-Y29/W29)*IMLOG2(Y29/W29)))</f>
        <v>0.10802319526362834</v>
      </c>
      <c r="AA29" s="55">
        <f>Z28-((W29/W28)*Z29)</f>
        <v>0</v>
      </c>
    </row>
    <row r="30" spans="1:30" ht="14.5" customHeight="1" x14ac:dyDescent="0.35">
      <c r="A30" s="5">
        <v>28</v>
      </c>
      <c r="B30" s="7" t="s">
        <v>81</v>
      </c>
      <c r="C30" s="8">
        <v>23</v>
      </c>
      <c r="D30" s="7" t="s">
        <v>218</v>
      </c>
      <c r="E30" s="7" t="s">
        <v>8</v>
      </c>
      <c r="F30" s="7" t="s">
        <v>10</v>
      </c>
      <c r="H30" s="34"/>
      <c r="I30" s="7" t="s">
        <v>21</v>
      </c>
      <c r="J30" s="8">
        <v>29</v>
      </c>
      <c r="K30" s="7">
        <v>9.1999999999999993</v>
      </c>
      <c r="L30" s="7">
        <v>84</v>
      </c>
      <c r="M30" s="7" t="s">
        <v>218</v>
      </c>
      <c r="N30" s="7" t="s">
        <v>8</v>
      </c>
      <c r="O30" s="7" t="s">
        <v>10</v>
      </c>
      <c r="T30" s="21"/>
      <c r="U30" s="58" t="s">
        <v>233</v>
      </c>
      <c r="V30" s="13"/>
      <c r="W30" s="21"/>
      <c r="X30" s="21"/>
      <c r="Y30" s="21"/>
      <c r="Z30" s="48"/>
      <c r="AA30" s="55">
        <f>Z28-((W31/W28*Z31)+(W32/W28*Z32)+(W33/W28*Z33))</f>
        <v>7.9451766692199777E-2</v>
      </c>
    </row>
    <row r="31" spans="1:30" ht="14.5" customHeight="1" x14ac:dyDescent="0.35">
      <c r="A31" s="7">
        <v>29</v>
      </c>
      <c r="B31" s="7" t="s">
        <v>87</v>
      </c>
      <c r="C31" s="8">
        <v>23</v>
      </c>
      <c r="D31" s="7" t="s">
        <v>218</v>
      </c>
      <c r="E31" s="7" t="s">
        <v>8</v>
      </c>
      <c r="F31" s="7" t="s">
        <v>10</v>
      </c>
      <c r="H31" s="34"/>
      <c r="I31" s="7" t="s">
        <v>22</v>
      </c>
      <c r="J31" s="8">
        <v>19</v>
      </c>
      <c r="K31" s="7">
        <v>8</v>
      </c>
      <c r="L31" s="7">
        <v>74.7</v>
      </c>
      <c r="M31" s="7" t="s">
        <v>218</v>
      </c>
      <c r="N31" s="7" t="s">
        <v>71</v>
      </c>
      <c r="O31" s="7" t="s">
        <v>10</v>
      </c>
      <c r="T31" s="21"/>
      <c r="U31" s="59"/>
      <c r="V31" s="13" t="s">
        <v>8</v>
      </c>
      <c r="W31" s="21">
        <f>COUNTIF($N$28:$N$99,V31)</f>
        <v>43</v>
      </c>
      <c r="X31" s="21">
        <f>COUNTIFS($N$28:$N$99,V31,$O$28:$O$99,X27)</f>
        <v>0</v>
      </c>
      <c r="Y31" s="21">
        <f>COUNTIFS($N$28:$N$99,V31,$O$28:$O$99,Y27)</f>
        <v>43</v>
      </c>
      <c r="Z31" s="48">
        <v>0</v>
      </c>
      <c r="AA31" s="21"/>
    </row>
    <row r="32" spans="1:30" ht="14.5" customHeight="1" x14ac:dyDescent="0.35">
      <c r="A32" s="5">
        <v>30</v>
      </c>
      <c r="B32" s="7" t="s">
        <v>107</v>
      </c>
      <c r="C32" s="8">
        <v>24</v>
      </c>
      <c r="D32" s="7" t="s">
        <v>218</v>
      </c>
      <c r="E32" s="7" t="s">
        <v>8</v>
      </c>
      <c r="F32" s="7" t="s">
        <v>10</v>
      </c>
      <c r="H32" s="34"/>
      <c r="I32" s="7" t="s">
        <v>23</v>
      </c>
      <c r="J32" s="8">
        <v>27</v>
      </c>
      <c r="K32" s="7">
        <v>9</v>
      </c>
      <c r="L32" s="7">
        <v>82.8</v>
      </c>
      <c r="M32" s="7" t="s">
        <v>218</v>
      </c>
      <c r="N32" s="7" t="s">
        <v>36</v>
      </c>
      <c r="O32" s="7" t="s">
        <v>10</v>
      </c>
      <c r="T32" s="21"/>
      <c r="U32" s="59"/>
      <c r="V32" s="13" t="s">
        <v>36</v>
      </c>
      <c r="W32" s="21">
        <f>COUNTIF($N$28:$N$99,V32)</f>
        <v>25</v>
      </c>
      <c r="X32" s="21">
        <f>COUNTIFS($N$28:$N$99,V32,$O$28:$O$99,X27)</f>
        <v>0</v>
      </c>
      <c r="Y32" s="21">
        <f>COUNTIFS($N$28:$N$99,V32,$O$28:$O$99,Y27)</f>
        <v>25</v>
      </c>
      <c r="Z32" s="48">
        <v>0</v>
      </c>
      <c r="AA32" s="21"/>
      <c r="AC32" s="37"/>
      <c r="AD32" s="37"/>
    </row>
    <row r="33" spans="1:36" ht="14.5" customHeight="1" x14ac:dyDescent="0.35">
      <c r="A33" s="5">
        <v>31</v>
      </c>
      <c r="B33" s="7" t="s">
        <v>32</v>
      </c>
      <c r="C33" s="8">
        <v>25</v>
      </c>
      <c r="D33" s="7" t="s">
        <v>218</v>
      </c>
      <c r="E33" s="7" t="s">
        <v>8</v>
      </c>
      <c r="F33" s="7" t="s">
        <v>10</v>
      </c>
      <c r="H33" s="34"/>
      <c r="I33" s="7" t="s">
        <v>24</v>
      </c>
      <c r="J33" s="8">
        <v>12</v>
      </c>
      <c r="K33" s="7">
        <v>6.5</v>
      </c>
      <c r="L33" s="7">
        <v>70</v>
      </c>
      <c r="M33" s="7" t="s">
        <v>218</v>
      </c>
      <c r="N33" s="7" t="s">
        <v>8</v>
      </c>
      <c r="O33" s="7" t="s">
        <v>10</v>
      </c>
      <c r="T33" s="21"/>
      <c r="U33" s="60"/>
      <c r="V33" s="1" t="s">
        <v>71</v>
      </c>
      <c r="W33" s="21">
        <f t="shared" ref="W33" si="3">COUNTIF($N$28:$N$99,V33)</f>
        <v>2</v>
      </c>
      <c r="X33" s="21">
        <f>COUNTIFS($N$28:$N$99,V33,$O$28:$O$99,X27)</f>
        <v>1</v>
      </c>
      <c r="Y33" s="21">
        <f>COUNTIFS($N$28:$N$99,V33,$O$28:$O$99,Y27)</f>
        <v>1</v>
      </c>
      <c r="Z33" s="48">
        <f t="shared" si="2"/>
        <v>1</v>
      </c>
      <c r="AA33" s="1"/>
    </row>
    <row r="34" spans="1:36" ht="14.5" customHeight="1" x14ac:dyDescent="0.35">
      <c r="A34" s="7">
        <v>32</v>
      </c>
      <c r="B34" s="7" t="s">
        <v>73</v>
      </c>
      <c r="C34" s="8">
        <v>25</v>
      </c>
      <c r="D34" s="7" t="s">
        <v>218</v>
      </c>
      <c r="E34" s="7" t="s">
        <v>8</v>
      </c>
      <c r="F34" s="7" t="s">
        <v>10</v>
      </c>
      <c r="H34" s="34"/>
      <c r="I34" s="7" t="s">
        <v>25</v>
      </c>
      <c r="J34" s="8">
        <v>35</v>
      </c>
      <c r="K34" s="7">
        <v>10.4</v>
      </c>
      <c r="L34" s="7">
        <v>87</v>
      </c>
      <c r="M34" s="7" t="s">
        <v>218</v>
      </c>
      <c r="N34" s="7" t="s">
        <v>8</v>
      </c>
      <c r="O34" s="7" t="s">
        <v>10</v>
      </c>
      <c r="T34" s="21"/>
      <c r="U34" s="48"/>
      <c r="V34" s="1"/>
      <c r="W34" s="1"/>
      <c r="X34" s="1"/>
      <c r="Y34" s="1"/>
      <c r="Z34" s="48"/>
      <c r="AA34" s="1"/>
    </row>
    <row r="35" spans="1:36" ht="14.5" customHeight="1" x14ac:dyDescent="0.35">
      <c r="A35" s="5">
        <v>33</v>
      </c>
      <c r="B35" s="7" t="s">
        <v>74</v>
      </c>
      <c r="C35" s="8">
        <v>26</v>
      </c>
      <c r="D35" s="7" t="s">
        <v>218</v>
      </c>
      <c r="E35" s="7" t="s">
        <v>36</v>
      </c>
      <c r="F35" s="7" t="s">
        <v>10</v>
      </c>
      <c r="H35" s="34"/>
      <c r="I35" s="7" t="s">
        <v>29</v>
      </c>
      <c r="J35" s="8">
        <v>38</v>
      </c>
      <c r="K35" s="7">
        <v>10.8</v>
      </c>
      <c r="L35" s="7">
        <v>89.2</v>
      </c>
      <c r="M35" s="7" t="s">
        <v>218</v>
      </c>
      <c r="N35" s="7" t="s">
        <v>36</v>
      </c>
      <c r="O35" s="7" t="s">
        <v>10</v>
      </c>
      <c r="T35" s="21"/>
      <c r="U35" s="97" t="s">
        <v>241</v>
      </c>
      <c r="V35" s="87"/>
      <c r="W35" s="87"/>
      <c r="X35" s="87"/>
      <c r="Y35" s="1"/>
      <c r="Z35" s="48"/>
      <c r="AA35" s="1"/>
    </row>
    <row r="36" spans="1:36" ht="14.5" customHeight="1" x14ac:dyDescent="0.35">
      <c r="A36" s="5">
        <v>34</v>
      </c>
      <c r="B36" s="7" t="s">
        <v>77</v>
      </c>
      <c r="C36" s="8">
        <v>26</v>
      </c>
      <c r="D36" s="7" t="s">
        <v>219</v>
      </c>
      <c r="E36" s="7" t="s">
        <v>36</v>
      </c>
      <c r="F36" s="7" t="s">
        <v>10</v>
      </c>
      <c r="H36" s="34"/>
      <c r="I36" s="7" t="s">
        <v>30</v>
      </c>
      <c r="J36" s="8">
        <v>46</v>
      </c>
      <c r="K36" s="7">
        <v>11</v>
      </c>
      <c r="L36" s="7">
        <v>92.3</v>
      </c>
      <c r="M36" s="7" t="s">
        <v>218</v>
      </c>
      <c r="N36" s="7" t="s">
        <v>36</v>
      </c>
      <c r="O36" s="7" t="s">
        <v>10</v>
      </c>
      <c r="T36" s="47"/>
      <c r="U36" s="98"/>
      <c r="V36" s="13" t="s">
        <v>457</v>
      </c>
      <c r="W36" s="13">
        <f>COUNTIF($J$28:$J$99,"&lt;=32,04")</f>
        <v>37</v>
      </c>
      <c r="X36" s="13">
        <f>COUNTIFS($J$28:$J$97,"&lt;=32",$O$28:$O$97,X27)</f>
        <v>0</v>
      </c>
      <c r="Y36" s="13">
        <f>COUNTIFS($J$28:$J$99,"&lt;=32",$O$28:$O$99,Y27)</f>
        <v>36</v>
      </c>
      <c r="Z36" s="48">
        <v>0</v>
      </c>
      <c r="AA36" s="54">
        <f>Z28-((W36/W28*Z36)+(W37/W28*Z37))</f>
        <v>1.5041328639591511E-2</v>
      </c>
    </row>
    <row r="37" spans="1:36" ht="14.5" customHeight="1" x14ac:dyDescent="0.35">
      <c r="A37" s="7">
        <v>35</v>
      </c>
      <c r="B37" s="7" t="s">
        <v>23</v>
      </c>
      <c r="C37" s="8">
        <v>27</v>
      </c>
      <c r="D37" s="7" t="s">
        <v>218</v>
      </c>
      <c r="E37" s="7" t="s">
        <v>36</v>
      </c>
      <c r="F37" s="7" t="s">
        <v>10</v>
      </c>
      <c r="H37" s="34"/>
      <c r="I37" s="7" t="s">
        <v>32</v>
      </c>
      <c r="J37" s="8">
        <v>25</v>
      </c>
      <c r="K37" s="7">
        <v>9</v>
      </c>
      <c r="L37" s="7">
        <v>82</v>
      </c>
      <c r="M37" s="7" t="s">
        <v>218</v>
      </c>
      <c r="N37" s="7" t="s">
        <v>8</v>
      </c>
      <c r="O37" s="7" t="s">
        <v>10</v>
      </c>
      <c r="T37" s="56"/>
      <c r="U37" s="98"/>
      <c r="V37" s="13" t="s">
        <v>458</v>
      </c>
      <c r="W37" s="13">
        <f>COUNTIF($J$28:$J$97,"&gt;32,04")</f>
        <v>34</v>
      </c>
      <c r="X37" s="13">
        <f>COUNTIFS($J$28:$J$97,"&gt;32",$O$28:$O$97,X27)</f>
        <v>1</v>
      </c>
      <c r="Y37" s="13">
        <f>COUNTIFS($J$28:$J$97,"&gt;32",$O$28:$O$97,Y27)</f>
        <v>33</v>
      </c>
      <c r="Z37" s="48">
        <f t="shared" si="2"/>
        <v>0.19143325481419349</v>
      </c>
      <c r="AA37" s="1"/>
    </row>
    <row r="38" spans="1:36" ht="14.5" customHeight="1" x14ac:dyDescent="0.35">
      <c r="A38" s="5">
        <v>36</v>
      </c>
      <c r="B38" s="7" t="s">
        <v>31</v>
      </c>
      <c r="C38" s="8">
        <v>27</v>
      </c>
      <c r="D38" s="7" t="s">
        <v>219</v>
      </c>
      <c r="E38" s="7" t="s">
        <v>71</v>
      </c>
      <c r="F38" s="7" t="s">
        <v>10</v>
      </c>
      <c r="H38" s="34"/>
      <c r="I38" s="7" t="s">
        <v>38</v>
      </c>
      <c r="J38" s="8">
        <v>34</v>
      </c>
      <c r="K38" s="7">
        <v>9.8000000000000007</v>
      </c>
      <c r="L38" s="7">
        <v>85</v>
      </c>
      <c r="M38" s="7" t="s">
        <v>218</v>
      </c>
      <c r="N38" s="7" t="s">
        <v>36</v>
      </c>
      <c r="O38" s="7" t="s">
        <v>10</v>
      </c>
      <c r="T38" s="1"/>
      <c r="U38" s="98"/>
      <c r="V38" s="13" t="s">
        <v>452</v>
      </c>
      <c r="W38" s="13">
        <f>COUNTIF($J$28:$J$99,"&lt;=32")</f>
        <v>37</v>
      </c>
      <c r="X38" s="13">
        <f>COUNTIFS($J$28:$J$97,"&lt;=32",$O$28:$O$97,X27)</f>
        <v>0</v>
      </c>
      <c r="Y38" s="13">
        <f>COUNTIFS($J$28:$J$99,"&lt;=32",$O$28:$O$99,Y27)</f>
        <v>36</v>
      </c>
      <c r="Z38" s="48">
        <v>0</v>
      </c>
      <c r="AA38" s="54">
        <f>Z28-((W38/W28*Z38)+(W39/W28*Z39))</f>
        <v>1.5041328639591511E-2</v>
      </c>
    </row>
    <row r="39" spans="1:36" ht="14.5" customHeight="1" x14ac:dyDescent="0.35">
      <c r="A39" s="5">
        <v>37</v>
      </c>
      <c r="B39" s="7" t="s">
        <v>49</v>
      </c>
      <c r="C39" s="8">
        <v>27</v>
      </c>
      <c r="D39" s="7" t="s">
        <v>218</v>
      </c>
      <c r="E39" s="7" t="s">
        <v>8</v>
      </c>
      <c r="F39" s="7" t="s">
        <v>10</v>
      </c>
      <c r="H39" s="34"/>
      <c r="I39" s="7" t="s">
        <v>39</v>
      </c>
      <c r="J39" s="8">
        <v>32</v>
      </c>
      <c r="K39" s="7">
        <v>9.3000000000000007</v>
      </c>
      <c r="L39" s="7">
        <v>84.5</v>
      </c>
      <c r="M39" s="7" t="s">
        <v>218</v>
      </c>
      <c r="N39" s="7" t="s">
        <v>36</v>
      </c>
      <c r="O39" s="7" t="s">
        <v>10</v>
      </c>
      <c r="T39" s="1"/>
      <c r="U39" s="99"/>
      <c r="V39" s="13" t="s">
        <v>254</v>
      </c>
      <c r="W39" s="13">
        <f>COUNTIF($J$28:$J$97,"&gt;32")</f>
        <v>34</v>
      </c>
      <c r="X39" s="13">
        <f>COUNTIFS($J$28:$J$97,"&gt;32",$O$28:$O$97,X27)</f>
        <v>1</v>
      </c>
      <c r="Y39" s="13">
        <f>COUNTIFS($J$28:$J$97,"&gt;32",$O$28:$O$97,Y27)</f>
        <v>33</v>
      </c>
      <c r="Z39" s="48">
        <f t="shared" si="2"/>
        <v>0.19143325481419349</v>
      </c>
      <c r="AA39" s="1"/>
    </row>
    <row r="40" spans="1:36" ht="14.5" customHeight="1" x14ac:dyDescent="0.35">
      <c r="A40" s="7">
        <v>38</v>
      </c>
      <c r="B40" s="7" t="s">
        <v>50</v>
      </c>
      <c r="C40" s="8">
        <v>27</v>
      </c>
      <c r="D40" s="7" t="s">
        <v>219</v>
      </c>
      <c r="E40" s="7" t="s">
        <v>36</v>
      </c>
      <c r="F40" s="7" t="s">
        <v>10</v>
      </c>
      <c r="H40" s="34"/>
      <c r="I40" s="7" t="s">
        <v>40</v>
      </c>
      <c r="J40" s="8">
        <v>38</v>
      </c>
      <c r="K40" s="7">
        <v>11.7</v>
      </c>
      <c r="L40" s="7">
        <v>90.6</v>
      </c>
      <c r="M40" s="7" t="s">
        <v>218</v>
      </c>
      <c r="N40" s="7" t="s">
        <v>8</v>
      </c>
      <c r="O40" s="7" t="s">
        <v>10</v>
      </c>
      <c r="U40" s="28"/>
      <c r="V40" s="2"/>
      <c r="W40" s="2"/>
      <c r="X40" s="2"/>
      <c r="Y40" s="2"/>
    </row>
    <row r="41" spans="1:36" ht="14.5" customHeight="1" thickBot="1" x14ac:dyDescent="0.4">
      <c r="A41" s="5">
        <v>39</v>
      </c>
      <c r="B41" s="7" t="s">
        <v>51</v>
      </c>
      <c r="C41" s="8">
        <v>27</v>
      </c>
      <c r="D41" s="7" t="s">
        <v>218</v>
      </c>
      <c r="E41" s="7" t="s">
        <v>8</v>
      </c>
      <c r="F41" s="7" t="s">
        <v>10</v>
      </c>
      <c r="H41" s="34"/>
      <c r="I41" s="7" t="s">
        <v>41</v>
      </c>
      <c r="J41" s="8">
        <v>47</v>
      </c>
      <c r="K41" s="7">
        <v>12</v>
      </c>
      <c r="L41" s="7">
        <v>95</v>
      </c>
      <c r="M41" s="7" t="s">
        <v>218</v>
      </c>
      <c r="N41" s="7" t="s">
        <v>8</v>
      </c>
      <c r="O41" s="7" t="s">
        <v>10</v>
      </c>
      <c r="T41" s="32"/>
      <c r="U41" s="30"/>
      <c r="V41" s="88" t="s">
        <v>269</v>
      </c>
      <c r="W41" s="88"/>
      <c r="X41" s="88"/>
      <c r="Y41" s="39"/>
      <c r="Z41" s="39"/>
    </row>
    <row r="42" spans="1:36" ht="14.5" customHeight="1" thickBot="1" x14ac:dyDescent="0.4">
      <c r="A42" s="5">
        <v>40</v>
      </c>
      <c r="B42" s="7" t="s">
        <v>101</v>
      </c>
      <c r="C42" s="8">
        <v>27</v>
      </c>
      <c r="D42" s="7" t="s">
        <v>218</v>
      </c>
      <c r="E42" s="7" t="s">
        <v>8</v>
      </c>
      <c r="F42" s="7" t="s">
        <v>10</v>
      </c>
      <c r="H42" s="34"/>
      <c r="I42" s="7" t="s">
        <v>42</v>
      </c>
      <c r="J42" s="8">
        <v>32</v>
      </c>
      <c r="K42" s="7">
        <v>10</v>
      </c>
      <c r="L42" s="7">
        <v>86.8</v>
      </c>
      <c r="M42" s="7" t="s">
        <v>218</v>
      </c>
      <c r="N42" s="7" t="s">
        <v>8</v>
      </c>
      <c r="O42" s="7" t="s">
        <v>10</v>
      </c>
      <c r="T42" s="3" t="s">
        <v>1</v>
      </c>
      <c r="U42" s="4" t="s">
        <v>2</v>
      </c>
      <c r="V42" s="3" t="s">
        <v>3</v>
      </c>
      <c r="W42" s="3" t="s">
        <v>4</v>
      </c>
      <c r="X42" s="3" t="s">
        <v>5</v>
      </c>
      <c r="Y42" s="3" t="s">
        <v>6</v>
      </c>
      <c r="Z42" s="3" t="s">
        <v>244</v>
      </c>
      <c r="AC42" s="38" t="s">
        <v>238</v>
      </c>
      <c r="AD42" s="38"/>
      <c r="AE42" s="38" t="s">
        <v>237</v>
      </c>
      <c r="AF42" s="38" t="s">
        <v>220</v>
      </c>
      <c r="AG42" s="38" t="s">
        <v>9</v>
      </c>
      <c r="AH42" s="38" t="s">
        <v>10</v>
      </c>
      <c r="AI42" s="38" t="s">
        <v>221</v>
      </c>
      <c r="AJ42" s="38" t="s">
        <v>236</v>
      </c>
    </row>
    <row r="43" spans="1:36" ht="14.5" customHeight="1" x14ac:dyDescent="0.35">
      <c r="A43" s="7">
        <v>41</v>
      </c>
      <c r="B43" s="7" t="s">
        <v>37</v>
      </c>
      <c r="C43" s="8">
        <v>28</v>
      </c>
      <c r="D43" s="7" t="s">
        <v>219</v>
      </c>
      <c r="E43" s="7" t="s">
        <v>71</v>
      </c>
      <c r="F43" s="7" t="s">
        <v>10</v>
      </c>
      <c r="H43" s="34"/>
      <c r="I43" s="7" t="s">
        <v>44</v>
      </c>
      <c r="J43" s="8">
        <v>12</v>
      </c>
      <c r="K43" s="7">
        <v>10</v>
      </c>
      <c r="L43" s="7">
        <v>89.7</v>
      </c>
      <c r="M43" s="7" t="s">
        <v>218</v>
      </c>
      <c r="N43" s="7" t="s">
        <v>8</v>
      </c>
      <c r="O43" s="7" t="s">
        <v>10</v>
      </c>
      <c r="T43" s="7" t="s">
        <v>22</v>
      </c>
      <c r="U43" s="8">
        <v>19</v>
      </c>
      <c r="V43" s="7">
        <v>8</v>
      </c>
      <c r="W43" s="7">
        <v>74.7</v>
      </c>
      <c r="X43" s="7" t="s">
        <v>218</v>
      </c>
      <c r="Y43" s="7" t="s">
        <v>71</v>
      </c>
      <c r="Z43" s="7" t="s">
        <v>10</v>
      </c>
      <c r="AC43" s="21" t="s">
        <v>242</v>
      </c>
      <c r="AD43" s="21" t="s">
        <v>239</v>
      </c>
      <c r="AE43" s="21"/>
      <c r="AF43" s="21">
        <f>COUNTA(T43:T61)</f>
        <v>4</v>
      </c>
      <c r="AG43" s="21">
        <f>COUNTIF(Z43:Z61,AG42)</f>
        <v>1</v>
      </c>
      <c r="AH43" s="21">
        <f>COUNTIF(Z43:Z61,AH42)</f>
        <v>1</v>
      </c>
      <c r="AI43" s="21">
        <f>(((-AG43/AF43)*IMLOG2(AG43/AF43))+((-AH43/AF43)*IMLOG2(AH43/AF43)))</f>
        <v>1</v>
      </c>
      <c r="AJ43" s="21"/>
    </row>
    <row r="44" spans="1:36" ht="14.5" customHeight="1" x14ac:dyDescent="0.35">
      <c r="A44" s="5">
        <v>42</v>
      </c>
      <c r="B44" s="7" t="s">
        <v>69</v>
      </c>
      <c r="C44" s="8">
        <v>28</v>
      </c>
      <c r="D44" s="7" t="s">
        <v>218</v>
      </c>
      <c r="E44" s="7" t="s">
        <v>36</v>
      </c>
      <c r="F44" s="7" t="s">
        <v>10</v>
      </c>
      <c r="H44" s="34"/>
      <c r="I44" s="7" t="s">
        <v>47</v>
      </c>
      <c r="J44" s="8">
        <v>17</v>
      </c>
      <c r="K44" s="7">
        <v>7.5</v>
      </c>
      <c r="L44" s="7">
        <v>74.400000000000006</v>
      </c>
      <c r="M44" s="7" t="s">
        <v>218</v>
      </c>
      <c r="N44" s="7" t="s">
        <v>8</v>
      </c>
      <c r="O44" s="7" t="s">
        <v>10</v>
      </c>
      <c r="T44" s="9" t="s">
        <v>132</v>
      </c>
      <c r="U44" s="9">
        <v>58</v>
      </c>
      <c r="V44" s="9" t="s">
        <v>207</v>
      </c>
      <c r="W44" s="9" t="s">
        <v>208</v>
      </c>
      <c r="X44" s="9" t="s">
        <v>218</v>
      </c>
      <c r="Y44" s="9" t="s">
        <v>71</v>
      </c>
      <c r="Z44" s="9" t="s">
        <v>9</v>
      </c>
      <c r="AC44" s="48"/>
      <c r="AD44" s="65" t="s">
        <v>459</v>
      </c>
      <c r="AE44" s="48" t="s">
        <v>218</v>
      </c>
      <c r="AF44" s="48">
        <f>COUNTIF(X43:X44,AE44)</f>
        <v>2</v>
      </c>
      <c r="AG44" s="48">
        <f>COUNTIFS(X43:X44,AE44,Z43:Z44,AG42)</f>
        <v>1</v>
      </c>
      <c r="AH44" s="48">
        <f>COUNTIFS(X43:X44,AE44,Z43:Z44,AH42)</f>
        <v>1</v>
      </c>
      <c r="AI44" s="48">
        <f>((-AG44/AF44)*IMLOG2(AG44/AF44))+((-AH44/AF44)*IMLOG2(AH44/AF44))</f>
        <v>1</v>
      </c>
      <c r="AJ44" s="21">
        <f>AI43-(AF44/AF43*AI44)</f>
        <v>0.5</v>
      </c>
    </row>
    <row r="45" spans="1:36" ht="14.5" customHeight="1" x14ac:dyDescent="0.35">
      <c r="A45" s="5">
        <v>43</v>
      </c>
      <c r="B45" s="7" t="s">
        <v>21</v>
      </c>
      <c r="C45" s="8">
        <v>29</v>
      </c>
      <c r="D45" s="7" t="s">
        <v>218</v>
      </c>
      <c r="E45" s="7" t="s">
        <v>8</v>
      </c>
      <c r="F45" s="7" t="s">
        <v>10</v>
      </c>
      <c r="H45" s="34"/>
      <c r="I45" s="7" t="s">
        <v>48</v>
      </c>
      <c r="J45" s="8">
        <v>20</v>
      </c>
      <c r="K45" s="7">
        <v>8.6999999999999993</v>
      </c>
      <c r="L45" s="7">
        <v>79.099999999999994</v>
      </c>
      <c r="M45" s="7" t="s">
        <v>218</v>
      </c>
      <c r="N45" s="7" t="s">
        <v>8</v>
      </c>
      <c r="O45" s="7" t="s">
        <v>10</v>
      </c>
      <c r="T45" s="34" t="s">
        <v>248</v>
      </c>
      <c r="U45" s="29">
        <f>AVERAGE(U43:U44)</f>
        <v>38.5</v>
      </c>
      <c r="V45" s="34"/>
      <c r="W45" s="34"/>
      <c r="X45" s="34"/>
      <c r="Y45" s="34"/>
      <c r="Z45" s="34"/>
      <c r="AC45" s="21"/>
      <c r="AD45" s="58" t="s">
        <v>233</v>
      </c>
      <c r="AE45" s="13" t="s">
        <v>71</v>
      </c>
      <c r="AF45" s="48">
        <f>COUNTIF(Y43:Y44,AE45)</f>
        <v>2</v>
      </c>
      <c r="AG45" s="48">
        <f>COUNTIFS(Y43:Y44,AE45,Z43:Z44,AG42)</f>
        <v>1</v>
      </c>
      <c r="AH45" s="48">
        <f>COUNTIFS(Y43:Y44,AE45,Z43:Z44,AH42)</f>
        <v>1</v>
      </c>
      <c r="AI45" s="48">
        <f>((-AG45/AF45)*IMLOG2(AG45/AF45))+((-AH45/AF45)*IMLOG2(AH45/AF45))</f>
        <v>1</v>
      </c>
      <c r="AJ45" s="21">
        <f>AI43-(AF45/AF43*AI45)</f>
        <v>0.5</v>
      </c>
    </row>
    <row r="46" spans="1:36" ht="14.5" customHeight="1" x14ac:dyDescent="0.35">
      <c r="A46" s="7">
        <v>44</v>
      </c>
      <c r="B46" s="7" t="s">
        <v>45</v>
      </c>
      <c r="C46" s="8">
        <v>29</v>
      </c>
      <c r="D46" s="7" t="s">
        <v>219</v>
      </c>
      <c r="E46" s="7" t="s">
        <v>71</v>
      </c>
      <c r="F46" s="7" t="s">
        <v>10</v>
      </c>
      <c r="H46" s="34"/>
      <c r="I46" s="7" t="s">
        <v>49</v>
      </c>
      <c r="J46" s="8">
        <v>27</v>
      </c>
      <c r="K46" s="7">
        <v>10.199999999999999</v>
      </c>
      <c r="L46" s="7">
        <v>87</v>
      </c>
      <c r="M46" s="7" t="s">
        <v>218</v>
      </c>
      <c r="N46" s="7" t="s">
        <v>8</v>
      </c>
      <c r="O46" s="7" t="s">
        <v>10</v>
      </c>
      <c r="T46" s="34" t="s">
        <v>249</v>
      </c>
      <c r="U46" s="29">
        <f>MEDIAN(U43:U44)</f>
        <v>38.5</v>
      </c>
      <c r="V46" s="34"/>
      <c r="W46" s="34"/>
      <c r="X46" s="34"/>
      <c r="Y46" s="34"/>
      <c r="Z46" s="34"/>
      <c r="AC46" s="1"/>
      <c r="AD46" s="66" t="s">
        <v>241</v>
      </c>
      <c r="AE46" s="53"/>
      <c r="AF46" s="52"/>
      <c r="AG46" s="52"/>
      <c r="AH46" s="52"/>
      <c r="AI46" s="52"/>
      <c r="AJ46" s="52"/>
    </row>
    <row r="47" spans="1:36" ht="14.5" customHeight="1" x14ac:dyDescent="0.35">
      <c r="A47" s="5">
        <v>45</v>
      </c>
      <c r="B47" s="7" t="s">
        <v>52</v>
      </c>
      <c r="C47" s="8">
        <v>29</v>
      </c>
      <c r="D47" s="7" t="s">
        <v>219</v>
      </c>
      <c r="E47" s="7" t="s">
        <v>71</v>
      </c>
      <c r="F47" s="7" t="s">
        <v>10</v>
      </c>
      <c r="H47" s="34"/>
      <c r="I47" s="7" t="s">
        <v>51</v>
      </c>
      <c r="J47" s="8">
        <v>27</v>
      </c>
      <c r="K47" s="7">
        <v>9.1</v>
      </c>
      <c r="L47" s="7">
        <v>83</v>
      </c>
      <c r="M47" s="7" t="s">
        <v>218</v>
      </c>
      <c r="N47" s="7" t="s">
        <v>8</v>
      </c>
      <c r="O47" s="7" t="s">
        <v>10</v>
      </c>
      <c r="T47" s="34"/>
      <c r="U47" s="29"/>
      <c r="V47" s="34"/>
      <c r="W47" s="34"/>
      <c r="X47" s="34"/>
      <c r="Y47" s="34"/>
      <c r="Z47" s="34"/>
      <c r="AC47" s="57"/>
      <c r="AD47" s="67"/>
      <c r="AE47" s="62" t="s">
        <v>460</v>
      </c>
      <c r="AF47" s="63">
        <f>COUNTIF($U$43:$U$44,"&lt;=38,5")</f>
        <v>1</v>
      </c>
      <c r="AG47" s="63">
        <f>COUNTIFS($U$43:$U$44,"&lt;=38,5",Z43:Z44,$AG$42)</f>
        <v>0</v>
      </c>
      <c r="AH47" s="63">
        <f>COUNTIFS($U$43:$U$61,"&lt;=38,5",$Z$43:$Z$61,$AH$42)</f>
        <v>1</v>
      </c>
      <c r="AI47" s="63">
        <v>0</v>
      </c>
      <c r="AJ47" s="69">
        <f>AI43-((AF47/AF43*AI47)+(AF48/AF43*AI48))</f>
        <v>1</v>
      </c>
    </row>
    <row r="48" spans="1:36" ht="14.5" customHeight="1" x14ac:dyDescent="0.35">
      <c r="A48" s="5">
        <v>46</v>
      </c>
      <c r="B48" s="7" t="s">
        <v>56</v>
      </c>
      <c r="C48" s="8">
        <v>29</v>
      </c>
      <c r="D48" s="7" t="s">
        <v>218</v>
      </c>
      <c r="E48" s="7" t="s">
        <v>36</v>
      </c>
      <c r="F48" s="7" t="s">
        <v>10</v>
      </c>
      <c r="H48" s="34"/>
      <c r="I48" s="7" t="s">
        <v>53</v>
      </c>
      <c r="J48" s="8">
        <v>2</v>
      </c>
      <c r="K48" s="7">
        <v>3.8</v>
      </c>
      <c r="L48" s="7">
        <v>55.2</v>
      </c>
      <c r="M48" s="7" t="s">
        <v>218</v>
      </c>
      <c r="N48" s="7" t="s">
        <v>36</v>
      </c>
      <c r="O48" s="7" t="s">
        <v>10</v>
      </c>
      <c r="T48" s="34"/>
      <c r="U48" s="29"/>
      <c r="V48" s="34"/>
      <c r="W48" s="34"/>
      <c r="X48" s="34"/>
      <c r="Y48" s="34"/>
      <c r="Z48" s="34"/>
      <c r="AA48" t="s">
        <v>223</v>
      </c>
      <c r="AC48" s="1"/>
      <c r="AD48" s="68"/>
      <c r="AE48" s="53" t="s">
        <v>461</v>
      </c>
      <c r="AF48" s="52">
        <f>COUNTIF($U$43:$U$61,"&gt;38,5")</f>
        <v>1</v>
      </c>
      <c r="AG48" s="52">
        <f>COUNTIFS($U$43:$U$44,"&gt;38,5",$Z$43:$Z$44,$AG$42)</f>
        <v>1</v>
      </c>
      <c r="AH48" s="52">
        <f>COUNTIFS($U$43:$U$61,"&gt;38,5",$Z$43:$Z$61,$AH$42)</f>
        <v>0</v>
      </c>
      <c r="AI48" s="52">
        <v>0</v>
      </c>
      <c r="AJ48" s="52"/>
    </row>
    <row r="49" spans="1:38" ht="14.5" customHeight="1" x14ac:dyDescent="0.35">
      <c r="A49" s="7">
        <v>47</v>
      </c>
      <c r="B49" s="7" t="s">
        <v>85</v>
      </c>
      <c r="C49" s="8">
        <v>29</v>
      </c>
      <c r="D49" s="7" t="s">
        <v>219</v>
      </c>
      <c r="E49" s="7" t="s">
        <v>71</v>
      </c>
      <c r="F49" s="7" t="s">
        <v>10</v>
      </c>
      <c r="H49" s="34"/>
      <c r="I49" s="7" t="s">
        <v>54</v>
      </c>
      <c r="J49" s="8">
        <v>32</v>
      </c>
      <c r="K49" s="7">
        <v>10.3</v>
      </c>
      <c r="L49" s="7">
        <v>87.4</v>
      </c>
      <c r="M49" s="7" t="s">
        <v>218</v>
      </c>
      <c r="N49" s="7" t="s">
        <v>8</v>
      </c>
      <c r="O49" s="7" t="s">
        <v>10</v>
      </c>
      <c r="T49" s="34"/>
      <c r="U49" s="29"/>
      <c r="V49" s="34"/>
      <c r="W49" s="34"/>
      <c r="X49" s="34"/>
      <c r="Y49" s="34"/>
      <c r="Z49" s="34"/>
      <c r="AD49" s="64"/>
      <c r="AE49" s="29"/>
      <c r="AF49" s="34"/>
      <c r="AG49" s="34"/>
      <c r="AH49" s="34"/>
      <c r="AI49" s="34"/>
      <c r="AJ49" s="34"/>
    </row>
    <row r="50" spans="1:38" ht="14.5" customHeight="1" x14ac:dyDescent="0.35">
      <c r="A50" s="5">
        <v>48</v>
      </c>
      <c r="B50" s="7" t="s">
        <v>33</v>
      </c>
      <c r="C50" s="8">
        <v>30</v>
      </c>
      <c r="D50" s="7" t="s">
        <v>219</v>
      </c>
      <c r="E50" s="7" t="s">
        <v>71</v>
      </c>
      <c r="F50" s="7" t="s">
        <v>10</v>
      </c>
      <c r="H50" s="34"/>
      <c r="I50" s="7" t="s">
        <v>56</v>
      </c>
      <c r="J50" s="8">
        <v>29</v>
      </c>
      <c r="K50" s="7">
        <v>9.6999999999999993</v>
      </c>
      <c r="L50" s="7">
        <v>84.2</v>
      </c>
      <c r="M50" s="7" t="s">
        <v>218</v>
      </c>
      <c r="N50" s="7" t="s">
        <v>36</v>
      </c>
      <c r="O50" s="7" t="s">
        <v>10</v>
      </c>
      <c r="T50" s="34"/>
      <c r="U50" s="29"/>
      <c r="V50" s="34"/>
      <c r="W50" s="34"/>
      <c r="X50" s="34"/>
      <c r="Y50" s="34"/>
      <c r="Z50" s="34"/>
      <c r="AD50" s="64"/>
      <c r="AE50" s="29"/>
      <c r="AF50" s="34"/>
      <c r="AG50" s="34"/>
      <c r="AH50" s="34"/>
      <c r="AI50" s="34"/>
      <c r="AJ50" s="34"/>
    </row>
    <row r="51" spans="1:38" ht="14.5" customHeight="1" x14ac:dyDescent="0.35">
      <c r="A51" s="5">
        <v>49</v>
      </c>
      <c r="B51" s="7" t="s">
        <v>104</v>
      </c>
      <c r="C51" s="8">
        <v>31</v>
      </c>
      <c r="D51" s="7" t="s">
        <v>218</v>
      </c>
      <c r="E51" s="7" t="s">
        <v>36</v>
      </c>
      <c r="F51" s="7" t="s">
        <v>10</v>
      </c>
      <c r="H51" s="34"/>
      <c r="I51" s="7" t="s">
        <v>57</v>
      </c>
      <c r="J51" s="8">
        <v>54</v>
      </c>
      <c r="K51" s="7">
        <v>12.5</v>
      </c>
      <c r="L51" s="7">
        <v>98</v>
      </c>
      <c r="M51" s="7" t="s">
        <v>218</v>
      </c>
      <c r="N51" s="7" t="s">
        <v>8</v>
      </c>
      <c r="O51" s="7" t="s">
        <v>10</v>
      </c>
      <c r="T51" s="34"/>
      <c r="U51" s="29"/>
      <c r="V51" s="34"/>
      <c r="W51" s="34"/>
      <c r="X51" s="34"/>
      <c r="Y51" s="34"/>
      <c r="Z51" s="34"/>
      <c r="AD51" s="64"/>
      <c r="AE51" s="29"/>
      <c r="AF51" s="34"/>
      <c r="AG51" s="34"/>
      <c r="AH51" s="34"/>
      <c r="AI51" s="34"/>
      <c r="AJ51" s="34"/>
    </row>
    <row r="52" spans="1:38" ht="14.5" customHeight="1" x14ac:dyDescent="0.35">
      <c r="A52" s="7">
        <v>50</v>
      </c>
      <c r="B52" s="7" t="s">
        <v>39</v>
      </c>
      <c r="C52" s="8">
        <v>32</v>
      </c>
      <c r="D52" s="7" t="s">
        <v>218</v>
      </c>
      <c r="E52" s="7" t="s">
        <v>36</v>
      </c>
      <c r="F52" s="7" t="s">
        <v>10</v>
      </c>
      <c r="H52" s="34"/>
      <c r="I52" s="7" t="s">
        <v>60</v>
      </c>
      <c r="J52" s="8">
        <v>16</v>
      </c>
      <c r="K52" s="7">
        <v>8.6</v>
      </c>
      <c r="L52" s="7">
        <v>75.7</v>
      </c>
      <c r="M52" s="7" t="s">
        <v>218</v>
      </c>
      <c r="N52" s="7" t="s">
        <v>8</v>
      </c>
      <c r="O52" s="7" t="s">
        <v>10</v>
      </c>
      <c r="T52" s="34"/>
      <c r="U52" s="29"/>
      <c r="V52" s="34"/>
      <c r="W52" s="34"/>
      <c r="X52" s="34"/>
      <c r="Y52" s="34"/>
      <c r="Z52" s="34"/>
      <c r="AD52" s="34"/>
      <c r="AE52" s="29"/>
      <c r="AF52" s="34"/>
      <c r="AG52" s="34"/>
      <c r="AH52" s="34"/>
      <c r="AI52" s="34"/>
      <c r="AJ52" s="34"/>
      <c r="AL52" s="28"/>
    </row>
    <row r="53" spans="1:38" ht="14.5" customHeight="1" x14ac:dyDescent="0.35">
      <c r="A53" s="5">
        <v>51</v>
      </c>
      <c r="B53" s="7" t="s">
        <v>42</v>
      </c>
      <c r="C53" s="8">
        <v>32</v>
      </c>
      <c r="D53" s="7" t="s">
        <v>218</v>
      </c>
      <c r="E53" s="7" t="s">
        <v>8</v>
      </c>
      <c r="F53" s="7" t="s">
        <v>10</v>
      </c>
      <c r="H53" s="34"/>
      <c r="I53" s="7" t="s">
        <v>61</v>
      </c>
      <c r="J53" s="8">
        <v>6</v>
      </c>
      <c r="K53" s="7">
        <v>6.1</v>
      </c>
      <c r="L53" s="7">
        <v>64.400000000000006</v>
      </c>
      <c r="M53" s="7" t="s">
        <v>218</v>
      </c>
      <c r="N53" s="7" t="s">
        <v>8</v>
      </c>
      <c r="O53" s="7" t="s">
        <v>10</v>
      </c>
      <c r="T53" s="34"/>
      <c r="U53" s="29"/>
      <c r="V53" s="34"/>
      <c r="W53" s="34"/>
      <c r="X53" s="34"/>
      <c r="Y53" s="34"/>
      <c r="Z53" s="34"/>
      <c r="AC53" s="39"/>
      <c r="AD53" s="30"/>
      <c r="AE53" s="39"/>
      <c r="AF53" s="39"/>
      <c r="AG53" s="39"/>
      <c r="AH53" s="39"/>
      <c r="AI53" s="39"/>
      <c r="AJ53" s="34"/>
      <c r="AL53" s="28"/>
    </row>
    <row r="54" spans="1:38" ht="14.5" customHeight="1" x14ac:dyDescent="0.35">
      <c r="A54" s="5">
        <v>52</v>
      </c>
      <c r="B54" s="7" t="s">
        <v>54</v>
      </c>
      <c r="C54" s="8">
        <v>32</v>
      </c>
      <c r="D54" s="7" t="s">
        <v>218</v>
      </c>
      <c r="E54" s="7" t="s">
        <v>8</v>
      </c>
      <c r="F54" s="7" t="s">
        <v>10</v>
      </c>
      <c r="H54" s="34"/>
      <c r="I54" s="7" t="s">
        <v>62</v>
      </c>
      <c r="J54" s="8">
        <v>52</v>
      </c>
      <c r="K54" s="7">
        <v>13</v>
      </c>
      <c r="L54" s="7">
        <v>102.4</v>
      </c>
      <c r="M54" s="7" t="s">
        <v>218</v>
      </c>
      <c r="N54" s="7" t="s">
        <v>8</v>
      </c>
      <c r="O54" s="7" t="s">
        <v>10</v>
      </c>
      <c r="T54" s="34"/>
      <c r="U54" s="29"/>
      <c r="V54" s="34"/>
      <c r="W54" s="34"/>
      <c r="X54" s="34"/>
      <c r="Y54" s="34"/>
      <c r="Z54" s="34"/>
      <c r="AC54" s="34"/>
      <c r="AD54" s="29"/>
      <c r="AE54" s="34"/>
      <c r="AF54" s="34"/>
      <c r="AG54" s="34"/>
      <c r="AH54" s="34"/>
      <c r="AI54" s="34"/>
      <c r="AJ54" s="34"/>
      <c r="AL54" s="28"/>
    </row>
    <row r="55" spans="1:38" ht="14.5" customHeight="1" x14ac:dyDescent="0.35">
      <c r="A55" s="7">
        <v>53</v>
      </c>
      <c r="B55" s="7" t="s">
        <v>99</v>
      </c>
      <c r="C55" s="11">
        <v>32</v>
      </c>
      <c r="D55" s="7" t="s">
        <v>8</v>
      </c>
      <c r="E55" s="7" t="s">
        <v>8</v>
      </c>
      <c r="F55" s="9" t="s">
        <v>9</v>
      </c>
      <c r="H55" s="34"/>
      <c r="I55" s="7" t="s">
        <v>63</v>
      </c>
      <c r="J55" s="8">
        <v>11</v>
      </c>
      <c r="K55" s="7">
        <v>6.8</v>
      </c>
      <c r="L55" s="7">
        <v>69.3</v>
      </c>
      <c r="M55" s="7" t="s">
        <v>218</v>
      </c>
      <c r="N55" s="7" t="s">
        <v>36</v>
      </c>
      <c r="O55" s="7" t="s">
        <v>10</v>
      </c>
      <c r="T55" s="34"/>
      <c r="U55" s="29"/>
      <c r="V55" s="34"/>
      <c r="W55" s="34"/>
      <c r="X55" s="34"/>
      <c r="Y55" s="34"/>
      <c r="Z55" s="34"/>
      <c r="AC55" s="34"/>
      <c r="AD55" s="29"/>
      <c r="AE55" s="34"/>
      <c r="AF55" s="34"/>
      <c r="AG55" s="34"/>
      <c r="AH55" s="34"/>
      <c r="AI55" s="34"/>
      <c r="AJ55" s="34"/>
      <c r="AK55" s="28"/>
      <c r="AL55" s="28"/>
    </row>
    <row r="56" spans="1:38" ht="14.5" customHeight="1" x14ac:dyDescent="0.35">
      <c r="A56" s="5">
        <v>54</v>
      </c>
      <c r="B56" s="7" t="s">
        <v>58</v>
      </c>
      <c r="C56" s="8">
        <v>33</v>
      </c>
      <c r="D56" s="7" t="s">
        <v>219</v>
      </c>
      <c r="E56" s="7" t="s">
        <v>36</v>
      </c>
      <c r="F56" s="7" t="s">
        <v>10</v>
      </c>
      <c r="H56" s="34"/>
      <c r="I56" s="7" t="s">
        <v>65</v>
      </c>
      <c r="J56" s="8">
        <v>18</v>
      </c>
      <c r="K56" s="7">
        <v>7.8</v>
      </c>
      <c r="L56" s="7">
        <v>77</v>
      </c>
      <c r="M56" s="7" t="s">
        <v>218</v>
      </c>
      <c r="N56" s="7" t="s">
        <v>8</v>
      </c>
      <c r="O56" s="7" t="s">
        <v>10</v>
      </c>
      <c r="T56" s="34"/>
      <c r="U56" s="29"/>
      <c r="V56" s="34"/>
      <c r="W56" s="34"/>
      <c r="X56" s="34"/>
      <c r="Y56" s="34"/>
      <c r="Z56" s="34"/>
      <c r="AC56" s="34"/>
      <c r="AD56" s="29"/>
      <c r="AE56" s="34"/>
      <c r="AF56" s="34"/>
      <c r="AG56" s="34"/>
      <c r="AH56" s="34"/>
      <c r="AI56" s="34"/>
      <c r="AJ56" s="34"/>
      <c r="AK56" s="28"/>
      <c r="AL56" s="28"/>
    </row>
    <row r="57" spans="1:38" ht="14.5" customHeight="1" x14ac:dyDescent="0.35">
      <c r="A57" s="5">
        <v>55</v>
      </c>
      <c r="B57" s="7" t="s">
        <v>67</v>
      </c>
      <c r="C57" s="8">
        <v>33</v>
      </c>
      <c r="D57" s="7" t="s">
        <v>219</v>
      </c>
      <c r="E57" s="7" t="s">
        <v>36</v>
      </c>
      <c r="F57" s="7" t="s">
        <v>10</v>
      </c>
      <c r="H57" s="34"/>
      <c r="I57" s="7" t="s">
        <v>66</v>
      </c>
      <c r="J57" s="8">
        <v>44</v>
      </c>
      <c r="K57" s="7">
        <v>10.65</v>
      </c>
      <c r="L57" s="7">
        <v>90.6</v>
      </c>
      <c r="M57" s="7" t="s">
        <v>218</v>
      </c>
      <c r="N57" s="7" t="s">
        <v>36</v>
      </c>
      <c r="O57" s="7" t="s">
        <v>10</v>
      </c>
      <c r="T57" s="34"/>
      <c r="U57" s="29"/>
      <c r="V57" s="34"/>
      <c r="W57" s="34"/>
      <c r="X57" s="34"/>
      <c r="Y57" s="34"/>
      <c r="Z57" s="34"/>
      <c r="AC57" s="34"/>
      <c r="AD57" s="29"/>
      <c r="AE57" s="34"/>
      <c r="AF57" s="34"/>
      <c r="AG57" s="34"/>
      <c r="AH57" s="34"/>
      <c r="AI57" s="34"/>
      <c r="AJ57" s="34"/>
      <c r="AK57" s="28"/>
    </row>
    <row r="58" spans="1:38" ht="14.5" customHeight="1" x14ac:dyDescent="0.35">
      <c r="A58" s="7">
        <v>56</v>
      </c>
      <c r="B58" s="7" t="s">
        <v>70</v>
      </c>
      <c r="C58" s="8">
        <v>33</v>
      </c>
      <c r="D58" s="7" t="s">
        <v>218</v>
      </c>
      <c r="E58" s="7" t="s">
        <v>36</v>
      </c>
      <c r="F58" s="7" t="s">
        <v>10</v>
      </c>
      <c r="H58" s="34"/>
      <c r="I58" s="7" t="s">
        <v>68</v>
      </c>
      <c r="J58" s="8">
        <v>34</v>
      </c>
      <c r="K58" s="7">
        <v>10.6</v>
      </c>
      <c r="L58" s="7">
        <v>88.2</v>
      </c>
      <c r="M58" s="7" t="s">
        <v>218</v>
      </c>
      <c r="N58" s="7" t="s">
        <v>8</v>
      </c>
      <c r="O58" s="7" t="s">
        <v>10</v>
      </c>
      <c r="T58" s="34"/>
      <c r="U58" s="29"/>
      <c r="V58" s="34"/>
      <c r="W58" s="34"/>
      <c r="X58" s="34"/>
      <c r="Y58" s="34"/>
      <c r="Z58" s="34"/>
      <c r="AC58" s="34"/>
      <c r="AD58" s="29"/>
      <c r="AE58" s="34"/>
      <c r="AF58" s="34"/>
      <c r="AG58" s="34"/>
      <c r="AH58" s="34"/>
      <c r="AI58" s="34"/>
      <c r="AJ58" s="34"/>
      <c r="AK58" s="28"/>
    </row>
    <row r="59" spans="1:38" ht="14.5" customHeight="1" x14ac:dyDescent="0.35">
      <c r="A59" s="5">
        <v>57</v>
      </c>
      <c r="B59" s="7" t="s">
        <v>38</v>
      </c>
      <c r="C59" s="8">
        <v>34</v>
      </c>
      <c r="D59" s="7" t="s">
        <v>218</v>
      </c>
      <c r="E59" s="7" t="s">
        <v>36</v>
      </c>
      <c r="F59" s="7" t="s">
        <v>10</v>
      </c>
      <c r="H59" s="34"/>
      <c r="I59" s="7" t="s">
        <v>69</v>
      </c>
      <c r="J59" s="8">
        <v>28</v>
      </c>
      <c r="K59" s="7">
        <v>8.8000000000000007</v>
      </c>
      <c r="L59" s="7">
        <v>81.5</v>
      </c>
      <c r="M59" s="7" t="s">
        <v>218</v>
      </c>
      <c r="N59" s="7" t="s">
        <v>36</v>
      </c>
      <c r="O59" s="7" t="s">
        <v>10</v>
      </c>
      <c r="T59" s="33"/>
      <c r="U59" s="33"/>
      <c r="V59" s="33"/>
      <c r="W59" s="33"/>
      <c r="X59" s="33"/>
      <c r="Y59" s="33"/>
      <c r="Z59" s="33"/>
      <c r="AC59" s="34"/>
      <c r="AD59" s="29"/>
      <c r="AE59" s="34"/>
      <c r="AF59" s="34"/>
      <c r="AG59" s="34"/>
      <c r="AH59" s="34"/>
      <c r="AI59" s="34"/>
      <c r="AJ59" s="34"/>
      <c r="AK59" s="28"/>
    </row>
    <row r="60" spans="1:38" ht="14.5" customHeight="1" x14ac:dyDescent="0.35">
      <c r="A60" s="5">
        <v>58</v>
      </c>
      <c r="B60" s="7" t="s">
        <v>68</v>
      </c>
      <c r="C60" s="8">
        <v>34</v>
      </c>
      <c r="D60" s="7" t="s">
        <v>218</v>
      </c>
      <c r="E60" s="7" t="s">
        <v>8</v>
      </c>
      <c r="F60" s="7" t="s">
        <v>10</v>
      </c>
      <c r="H60" s="34"/>
      <c r="I60" s="7" t="s">
        <v>70</v>
      </c>
      <c r="J60" s="8">
        <v>33</v>
      </c>
      <c r="K60" s="7">
        <v>9.8000000000000007</v>
      </c>
      <c r="L60" s="7">
        <v>84.6</v>
      </c>
      <c r="M60" s="7" t="s">
        <v>218</v>
      </c>
      <c r="N60" s="7" t="s">
        <v>36</v>
      </c>
      <c r="O60" s="7" t="s">
        <v>10</v>
      </c>
      <c r="T60" s="33"/>
      <c r="U60" s="33"/>
      <c r="V60" s="33"/>
      <c r="W60" s="33"/>
      <c r="X60" s="33"/>
      <c r="Y60" s="33"/>
      <c r="Z60" s="33"/>
      <c r="AC60" s="34"/>
      <c r="AD60" s="29"/>
      <c r="AE60" s="34"/>
      <c r="AF60" s="34"/>
      <c r="AG60" s="34"/>
      <c r="AH60" s="34"/>
      <c r="AI60" s="34"/>
      <c r="AJ60" s="34"/>
    </row>
    <row r="61" spans="1:38" ht="14.5" customHeight="1" x14ac:dyDescent="0.35">
      <c r="A61" s="7">
        <v>59</v>
      </c>
      <c r="B61" s="7" t="s">
        <v>25</v>
      </c>
      <c r="C61" s="8">
        <v>35</v>
      </c>
      <c r="D61" s="7" t="s">
        <v>218</v>
      </c>
      <c r="E61" s="7" t="s">
        <v>8</v>
      </c>
      <c r="F61" s="7" t="s">
        <v>10</v>
      </c>
      <c r="H61" s="34"/>
      <c r="I61" s="7" t="s">
        <v>12</v>
      </c>
      <c r="J61" s="8">
        <v>17</v>
      </c>
      <c r="K61" s="7">
        <v>8</v>
      </c>
      <c r="L61" s="7">
        <v>74.599999999999994</v>
      </c>
      <c r="M61" s="7" t="s">
        <v>218</v>
      </c>
      <c r="N61" s="7" t="s">
        <v>36</v>
      </c>
      <c r="O61" s="7" t="s">
        <v>10</v>
      </c>
      <c r="T61" s="33"/>
      <c r="U61" s="33"/>
      <c r="V61" s="33"/>
      <c r="W61" s="33"/>
      <c r="X61" s="33"/>
      <c r="Y61" s="33"/>
      <c r="Z61" s="33"/>
      <c r="AC61" s="33"/>
      <c r="AD61" s="33"/>
      <c r="AE61" s="33"/>
      <c r="AF61" s="33"/>
      <c r="AG61" s="33"/>
      <c r="AH61" s="33"/>
      <c r="AI61" s="33"/>
      <c r="AJ61" s="34"/>
    </row>
    <row r="62" spans="1:38" ht="14.5" customHeight="1" x14ac:dyDescent="0.35">
      <c r="A62" s="5">
        <v>60</v>
      </c>
      <c r="B62" s="7" t="s">
        <v>84</v>
      </c>
      <c r="C62" s="8">
        <v>35</v>
      </c>
      <c r="D62" s="7" t="s">
        <v>218</v>
      </c>
      <c r="E62" s="7" t="s">
        <v>8</v>
      </c>
      <c r="F62" s="7" t="s">
        <v>10</v>
      </c>
      <c r="H62" s="34"/>
      <c r="I62" s="7" t="s">
        <v>14</v>
      </c>
      <c r="J62" s="8">
        <v>46</v>
      </c>
      <c r="K62" s="7">
        <v>11.5</v>
      </c>
      <c r="L62" s="7">
        <v>96.1</v>
      </c>
      <c r="M62" s="7" t="s">
        <v>218</v>
      </c>
      <c r="N62" s="7" t="s">
        <v>8</v>
      </c>
      <c r="O62" s="7" t="s">
        <v>10</v>
      </c>
      <c r="T62" s="34"/>
      <c r="U62" s="29"/>
      <c r="V62" s="34"/>
      <c r="W62" s="34"/>
      <c r="X62" s="34"/>
      <c r="Y62" s="34"/>
      <c r="Z62" s="34"/>
      <c r="AC62" s="33"/>
      <c r="AD62" s="33"/>
      <c r="AE62" s="33"/>
      <c r="AF62" s="33"/>
      <c r="AG62" s="33"/>
      <c r="AH62" s="33"/>
      <c r="AI62" s="33"/>
      <c r="AJ62" s="33"/>
    </row>
    <row r="63" spans="1:38" ht="14.5" customHeight="1" x14ac:dyDescent="0.35">
      <c r="A63" s="5">
        <v>61</v>
      </c>
      <c r="B63" s="7" t="s">
        <v>108</v>
      </c>
      <c r="C63" s="8">
        <v>36</v>
      </c>
      <c r="D63" s="7" t="s">
        <v>218</v>
      </c>
      <c r="E63" s="7" t="s">
        <v>8</v>
      </c>
      <c r="F63" s="7" t="s">
        <v>10</v>
      </c>
      <c r="H63" s="34"/>
      <c r="I63" s="7" t="s">
        <v>73</v>
      </c>
      <c r="J63" s="8">
        <v>25</v>
      </c>
      <c r="K63" s="7">
        <v>8.73</v>
      </c>
      <c r="L63" s="7">
        <v>81</v>
      </c>
      <c r="M63" s="7" t="s">
        <v>218</v>
      </c>
      <c r="N63" s="7" t="s">
        <v>8</v>
      </c>
      <c r="O63" s="7" t="s">
        <v>10</v>
      </c>
      <c r="T63" s="34"/>
      <c r="U63" s="29"/>
      <c r="V63" s="34"/>
      <c r="W63" s="34"/>
      <c r="X63" s="34"/>
      <c r="Y63" s="34"/>
      <c r="Z63" s="34"/>
      <c r="AD63" s="34"/>
      <c r="AE63" s="33"/>
      <c r="AF63" s="33"/>
      <c r="AG63" s="33"/>
      <c r="AH63" s="33"/>
      <c r="AI63" s="33"/>
      <c r="AJ63" s="33"/>
    </row>
    <row r="64" spans="1:38" ht="14.5" customHeight="1" x14ac:dyDescent="0.35">
      <c r="A64" s="7">
        <v>62</v>
      </c>
      <c r="B64" s="7" t="s">
        <v>28</v>
      </c>
      <c r="C64" s="8">
        <v>38</v>
      </c>
      <c r="D64" s="7" t="s">
        <v>219</v>
      </c>
      <c r="E64" s="7" t="s">
        <v>71</v>
      </c>
      <c r="F64" s="7" t="s">
        <v>10</v>
      </c>
      <c r="H64" s="34"/>
      <c r="I64" s="7" t="s">
        <v>74</v>
      </c>
      <c r="J64" s="8">
        <v>26</v>
      </c>
      <c r="K64" s="7">
        <v>9.15</v>
      </c>
      <c r="L64" s="7">
        <v>81.5</v>
      </c>
      <c r="M64" s="7" t="s">
        <v>218</v>
      </c>
      <c r="N64" s="7" t="s">
        <v>36</v>
      </c>
      <c r="O64" s="7" t="s">
        <v>10</v>
      </c>
      <c r="T64" s="34"/>
      <c r="U64" s="29"/>
      <c r="V64" s="34"/>
      <c r="W64" s="34"/>
      <c r="X64" s="34"/>
      <c r="Y64" s="34"/>
      <c r="Z64" s="34"/>
      <c r="AD64" s="34"/>
      <c r="AE64" s="33"/>
      <c r="AF64" s="33"/>
      <c r="AG64" s="33"/>
      <c r="AH64" s="33"/>
      <c r="AI64" s="33"/>
      <c r="AJ64" s="33"/>
    </row>
    <row r="65" spans="1:36" ht="14.5" customHeight="1" x14ac:dyDescent="0.35">
      <c r="A65" s="5">
        <v>63</v>
      </c>
      <c r="B65" s="7" t="s">
        <v>29</v>
      </c>
      <c r="C65" s="8">
        <v>38</v>
      </c>
      <c r="D65" s="7" t="s">
        <v>218</v>
      </c>
      <c r="E65" s="7" t="s">
        <v>36</v>
      </c>
      <c r="F65" s="7" t="s">
        <v>10</v>
      </c>
      <c r="H65" s="34"/>
      <c r="I65" s="7" t="s">
        <v>75</v>
      </c>
      <c r="J65" s="8">
        <v>47</v>
      </c>
      <c r="K65" s="7">
        <v>11.2</v>
      </c>
      <c r="L65" s="7">
        <v>93.5</v>
      </c>
      <c r="M65" s="7" t="s">
        <v>218</v>
      </c>
      <c r="N65" s="7" t="s">
        <v>36</v>
      </c>
      <c r="O65" s="7" t="s">
        <v>10</v>
      </c>
      <c r="T65" s="34"/>
      <c r="U65" s="29"/>
      <c r="V65" s="34"/>
      <c r="W65" s="34"/>
      <c r="X65" s="34"/>
      <c r="Y65" s="34"/>
      <c r="Z65" s="34"/>
      <c r="AD65" s="34"/>
      <c r="AE65" s="33"/>
      <c r="AF65" s="33"/>
      <c r="AG65" s="33"/>
      <c r="AH65" s="33"/>
      <c r="AI65" s="33"/>
      <c r="AJ65" s="33"/>
    </row>
    <row r="66" spans="1:36" ht="14.5" customHeight="1" x14ac:dyDescent="0.35">
      <c r="A66" s="5">
        <v>64</v>
      </c>
      <c r="B66" s="7" t="s">
        <v>40</v>
      </c>
      <c r="C66" s="8">
        <v>38</v>
      </c>
      <c r="D66" s="7" t="s">
        <v>218</v>
      </c>
      <c r="E66" s="7" t="s">
        <v>8</v>
      </c>
      <c r="F66" s="7" t="s">
        <v>10</v>
      </c>
      <c r="H66" s="34"/>
      <c r="I66" s="7" t="s">
        <v>15</v>
      </c>
      <c r="J66" s="8">
        <v>6</v>
      </c>
      <c r="K66" s="7">
        <v>5.4</v>
      </c>
      <c r="L66" s="7">
        <v>63</v>
      </c>
      <c r="M66" s="7" t="s">
        <v>218</v>
      </c>
      <c r="N66" s="7" t="s">
        <v>8</v>
      </c>
      <c r="O66" s="7" t="s">
        <v>10</v>
      </c>
      <c r="T66" s="34"/>
      <c r="U66" s="29"/>
      <c r="V66" s="34"/>
      <c r="W66" s="34"/>
      <c r="X66" s="34"/>
      <c r="Y66" s="34"/>
      <c r="Z66" s="34"/>
      <c r="AD66" s="34"/>
      <c r="AE66" s="33"/>
      <c r="AF66" s="33"/>
      <c r="AG66" s="33"/>
      <c r="AH66" s="33"/>
      <c r="AI66" s="33"/>
      <c r="AJ66" s="33"/>
    </row>
    <row r="67" spans="1:36" ht="14.5" customHeight="1" x14ac:dyDescent="0.35">
      <c r="A67" s="7">
        <v>65</v>
      </c>
      <c r="B67" s="52" t="s">
        <v>250</v>
      </c>
      <c r="C67" s="52">
        <v>38</v>
      </c>
      <c r="D67" s="52" t="s">
        <v>8</v>
      </c>
      <c r="E67" s="52" t="s">
        <v>8</v>
      </c>
      <c r="F67" s="52" t="s">
        <v>9</v>
      </c>
      <c r="H67" s="34"/>
      <c r="I67" s="7" t="s">
        <v>76</v>
      </c>
      <c r="J67" s="8">
        <v>43</v>
      </c>
      <c r="K67" s="7">
        <v>10.5</v>
      </c>
      <c r="L67" s="7">
        <v>89.4</v>
      </c>
      <c r="M67" s="7" t="s">
        <v>218</v>
      </c>
      <c r="N67" s="7" t="s">
        <v>36</v>
      </c>
      <c r="O67" s="7" t="s">
        <v>10</v>
      </c>
      <c r="T67" s="33"/>
      <c r="U67" s="33"/>
      <c r="V67" s="33"/>
      <c r="W67" s="33"/>
      <c r="X67" s="33"/>
      <c r="Y67" s="33"/>
      <c r="Z67" s="33"/>
      <c r="AD67" s="34"/>
      <c r="AE67" s="33"/>
      <c r="AF67" s="33"/>
      <c r="AG67" s="33"/>
      <c r="AH67" s="33"/>
      <c r="AI67" s="33"/>
      <c r="AJ67" s="33"/>
    </row>
    <row r="68" spans="1:36" ht="14.5" customHeight="1" x14ac:dyDescent="0.35">
      <c r="A68" s="5">
        <v>66</v>
      </c>
      <c r="B68" s="7" t="s">
        <v>94</v>
      </c>
      <c r="C68" s="8">
        <v>39</v>
      </c>
      <c r="D68" s="7" t="s">
        <v>218</v>
      </c>
      <c r="E68" s="7" t="s">
        <v>8</v>
      </c>
      <c r="F68" s="7" t="s">
        <v>10</v>
      </c>
      <c r="H68" s="34"/>
      <c r="I68" s="7" t="s">
        <v>78</v>
      </c>
      <c r="J68" s="8">
        <v>45</v>
      </c>
      <c r="K68" s="7">
        <v>11</v>
      </c>
      <c r="L68" s="7">
        <v>92</v>
      </c>
      <c r="M68" s="7" t="s">
        <v>218</v>
      </c>
      <c r="N68" s="7" t="s">
        <v>36</v>
      </c>
      <c r="O68" s="7" t="s">
        <v>10</v>
      </c>
      <c r="T68" s="33"/>
      <c r="U68" s="33"/>
      <c r="V68" s="33"/>
      <c r="W68" s="33"/>
      <c r="X68" s="33"/>
      <c r="Y68" s="33"/>
      <c r="Z68" s="33"/>
      <c r="AD68" s="34"/>
      <c r="AE68" s="33"/>
      <c r="AF68" s="33"/>
      <c r="AG68" s="33"/>
      <c r="AH68" s="33"/>
      <c r="AI68" s="33"/>
      <c r="AJ68" s="33"/>
    </row>
    <row r="69" spans="1:36" ht="14.5" customHeight="1" x14ac:dyDescent="0.35">
      <c r="A69" s="5">
        <v>67</v>
      </c>
      <c r="B69" s="7" t="s">
        <v>103</v>
      </c>
      <c r="C69" s="8">
        <v>40</v>
      </c>
      <c r="D69" s="7" t="s">
        <v>218</v>
      </c>
      <c r="E69" s="7" t="s">
        <v>8</v>
      </c>
      <c r="F69" s="7" t="s">
        <v>10</v>
      </c>
      <c r="H69" s="34"/>
      <c r="I69" s="7" t="s">
        <v>79</v>
      </c>
      <c r="J69" s="8">
        <v>43</v>
      </c>
      <c r="K69" s="7">
        <v>10.6</v>
      </c>
      <c r="L69" s="7">
        <v>90.1</v>
      </c>
      <c r="M69" s="7" t="s">
        <v>218</v>
      </c>
      <c r="N69" s="7" t="s">
        <v>36</v>
      </c>
      <c r="O69" s="7" t="s">
        <v>10</v>
      </c>
      <c r="T69" s="34"/>
      <c r="U69" s="29"/>
      <c r="V69" s="34"/>
      <c r="W69" s="34"/>
      <c r="X69" s="34"/>
      <c r="Y69" s="34"/>
      <c r="Z69" s="34"/>
      <c r="AD69" s="34"/>
      <c r="AE69" s="33"/>
      <c r="AF69" s="33"/>
      <c r="AG69" s="33"/>
      <c r="AH69" s="33"/>
      <c r="AI69" s="33"/>
      <c r="AJ69" s="33"/>
    </row>
    <row r="70" spans="1:36" ht="14.5" customHeight="1" x14ac:dyDescent="0.35">
      <c r="A70" s="7">
        <v>68</v>
      </c>
      <c r="B70" s="7" t="s">
        <v>109</v>
      </c>
      <c r="C70" s="8">
        <v>40</v>
      </c>
      <c r="D70" s="7" t="s">
        <v>218</v>
      </c>
      <c r="E70" s="7" t="s">
        <v>8</v>
      </c>
      <c r="F70" s="7" t="s">
        <v>10</v>
      </c>
      <c r="H70" s="34"/>
      <c r="I70" s="7" t="s">
        <v>80</v>
      </c>
      <c r="J70" s="8">
        <v>44</v>
      </c>
      <c r="K70" s="7">
        <v>11.5</v>
      </c>
      <c r="L70" s="7">
        <v>92.8</v>
      </c>
      <c r="M70" s="7" t="s">
        <v>218</v>
      </c>
      <c r="N70" s="7" t="s">
        <v>36</v>
      </c>
      <c r="O70" s="7" t="s">
        <v>10</v>
      </c>
      <c r="T70" s="34"/>
      <c r="U70" s="29"/>
      <c r="V70" s="34"/>
      <c r="W70" s="34"/>
      <c r="X70" s="34"/>
      <c r="Y70" s="34"/>
      <c r="Z70" s="34"/>
      <c r="AD70" s="34"/>
      <c r="AE70" s="33"/>
      <c r="AF70" s="33"/>
      <c r="AG70" s="33"/>
      <c r="AH70" s="33"/>
      <c r="AI70" s="33"/>
      <c r="AJ70" s="33"/>
    </row>
    <row r="71" spans="1:36" ht="14.5" customHeight="1" x14ac:dyDescent="0.35">
      <c r="A71" s="5">
        <v>69</v>
      </c>
      <c r="B71" s="7" t="s">
        <v>93</v>
      </c>
      <c r="C71" s="8">
        <v>41</v>
      </c>
      <c r="D71" s="7" t="s">
        <v>218</v>
      </c>
      <c r="E71" s="7" t="s">
        <v>8</v>
      </c>
      <c r="F71" s="7" t="s">
        <v>10</v>
      </c>
      <c r="H71" s="34"/>
      <c r="I71" s="7" t="s">
        <v>81</v>
      </c>
      <c r="J71" s="8">
        <v>23</v>
      </c>
      <c r="K71" s="7">
        <v>9.0500000000000007</v>
      </c>
      <c r="L71" s="7">
        <v>81.599999999999994</v>
      </c>
      <c r="M71" s="7" t="s">
        <v>218</v>
      </c>
      <c r="N71" s="7" t="s">
        <v>8</v>
      </c>
      <c r="O71" s="7" t="s">
        <v>10</v>
      </c>
      <c r="T71" s="34"/>
      <c r="U71" s="29"/>
      <c r="V71" s="34"/>
      <c r="W71" s="34"/>
      <c r="X71" s="34"/>
      <c r="Y71" s="34"/>
      <c r="Z71" s="34"/>
      <c r="AD71" s="34"/>
      <c r="AE71" s="33"/>
      <c r="AF71" s="33"/>
      <c r="AG71" s="33"/>
      <c r="AH71" s="33"/>
      <c r="AI71" s="33"/>
      <c r="AJ71" s="33"/>
    </row>
    <row r="72" spans="1:36" ht="14.5" customHeight="1" x14ac:dyDescent="0.35">
      <c r="A72" s="5">
        <v>70</v>
      </c>
      <c r="B72" s="7" t="s">
        <v>96</v>
      </c>
      <c r="C72" s="8">
        <v>41</v>
      </c>
      <c r="D72" s="7" t="s">
        <v>218</v>
      </c>
      <c r="E72" s="7" t="s">
        <v>8</v>
      </c>
      <c r="F72" s="7" t="s">
        <v>10</v>
      </c>
      <c r="H72" s="34"/>
      <c r="I72" s="7" t="s">
        <v>82</v>
      </c>
      <c r="J72" s="8">
        <v>46</v>
      </c>
      <c r="K72" s="7">
        <v>11.4</v>
      </c>
      <c r="L72" s="7">
        <v>92.2</v>
      </c>
      <c r="M72" s="7" t="s">
        <v>218</v>
      </c>
      <c r="N72" s="7" t="s">
        <v>36</v>
      </c>
      <c r="O72" s="7" t="s">
        <v>10</v>
      </c>
      <c r="T72" s="34"/>
      <c r="U72" s="29"/>
      <c r="V72" s="34"/>
      <c r="W72" s="34"/>
      <c r="X72" s="34"/>
      <c r="Y72" s="34"/>
      <c r="Z72" s="34"/>
      <c r="AD72" s="34"/>
      <c r="AE72" s="33"/>
      <c r="AF72" s="33"/>
      <c r="AG72" s="33"/>
      <c r="AH72" s="33"/>
      <c r="AI72" s="33"/>
      <c r="AJ72" s="33"/>
    </row>
    <row r="73" spans="1:36" ht="14.5" customHeight="1" x14ac:dyDescent="0.35">
      <c r="A73" s="7">
        <v>71</v>
      </c>
      <c r="B73" s="7" t="s">
        <v>16</v>
      </c>
      <c r="C73" s="8">
        <v>42</v>
      </c>
      <c r="D73" s="7" t="s">
        <v>219</v>
      </c>
      <c r="E73" s="7" t="s">
        <v>71</v>
      </c>
      <c r="F73" s="7" t="s">
        <v>10</v>
      </c>
      <c r="H73" s="34"/>
      <c r="I73" s="7" t="s">
        <v>83</v>
      </c>
      <c r="J73" s="8">
        <v>43</v>
      </c>
      <c r="K73" s="7">
        <v>11.3</v>
      </c>
      <c r="L73" s="7">
        <v>92.2</v>
      </c>
      <c r="M73" s="7" t="s">
        <v>218</v>
      </c>
      <c r="N73" s="7" t="s">
        <v>36</v>
      </c>
      <c r="O73" s="7" t="s">
        <v>10</v>
      </c>
      <c r="T73" s="34"/>
      <c r="U73" s="29"/>
      <c r="V73" s="34"/>
      <c r="W73" s="34"/>
      <c r="X73" s="34"/>
      <c r="Y73" s="34"/>
      <c r="Z73" s="34"/>
      <c r="AD73" s="34"/>
      <c r="AE73" s="33"/>
      <c r="AF73" s="33"/>
      <c r="AG73" s="33"/>
      <c r="AH73" s="33"/>
      <c r="AI73" s="33"/>
      <c r="AJ73" s="33"/>
    </row>
    <row r="74" spans="1:36" ht="14.5" customHeight="1" x14ac:dyDescent="0.35">
      <c r="A74" s="5">
        <v>72</v>
      </c>
      <c r="B74" s="7" t="s">
        <v>110</v>
      </c>
      <c r="C74" s="8">
        <v>42</v>
      </c>
      <c r="D74" s="7" t="s">
        <v>218</v>
      </c>
      <c r="E74" s="7" t="s">
        <v>8</v>
      </c>
      <c r="F74" s="7" t="s">
        <v>10</v>
      </c>
      <c r="H74" s="34"/>
      <c r="I74" s="7" t="s">
        <v>84</v>
      </c>
      <c r="J74" s="8">
        <v>35</v>
      </c>
      <c r="K74" s="7">
        <v>10.5</v>
      </c>
      <c r="L74" s="7">
        <v>89.5</v>
      </c>
      <c r="M74" s="7" t="s">
        <v>218</v>
      </c>
      <c r="N74" s="7" t="s">
        <v>8</v>
      </c>
      <c r="O74" s="7" t="s">
        <v>10</v>
      </c>
      <c r="T74" s="34"/>
      <c r="U74" s="29"/>
      <c r="V74" s="34"/>
      <c r="W74" s="34"/>
      <c r="X74" s="34"/>
      <c r="Y74" s="34"/>
      <c r="Z74" s="34"/>
      <c r="AD74" s="33"/>
      <c r="AE74" s="33"/>
      <c r="AF74" s="33"/>
      <c r="AG74" s="33"/>
      <c r="AH74" s="33"/>
      <c r="AI74" s="33"/>
      <c r="AJ74" s="33"/>
    </row>
    <row r="75" spans="1:36" ht="14.5" customHeight="1" x14ac:dyDescent="0.35">
      <c r="A75" s="5">
        <v>73</v>
      </c>
      <c r="B75" s="7" t="s">
        <v>76</v>
      </c>
      <c r="C75" s="8">
        <v>43</v>
      </c>
      <c r="D75" s="7" t="s">
        <v>218</v>
      </c>
      <c r="E75" s="7" t="s">
        <v>36</v>
      </c>
      <c r="F75" s="7" t="s">
        <v>10</v>
      </c>
      <c r="H75" s="34"/>
      <c r="I75" s="7" t="s">
        <v>13</v>
      </c>
      <c r="J75" s="8">
        <v>22</v>
      </c>
      <c r="K75" s="7">
        <v>8.1999999999999993</v>
      </c>
      <c r="L75" s="7">
        <v>78.8</v>
      </c>
      <c r="M75" s="7" t="s">
        <v>218</v>
      </c>
      <c r="N75" s="7" t="s">
        <v>8</v>
      </c>
      <c r="O75" s="7" t="s">
        <v>10</v>
      </c>
      <c r="T75" s="34"/>
      <c r="U75" s="29"/>
      <c r="V75" s="34"/>
      <c r="W75" s="34"/>
      <c r="X75" s="34"/>
      <c r="Y75" s="34"/>
      <c r="Z75" s="34"/>
      <c r="AD75" s="33"/>
      <c r="AE75" s="33"/>
      <c r="AF75" s="33"/>
      <c r="AG75" s="33"/>
      <c r="AH75" s="33"/>
      <c r="AI75" s="33"/>
      <c r="AJ75" s="33"/>
    </row>
    <row r="76" spans="1:36" ht="14.5" customHeight="1" x14ac:dyDescent="0.35">
      <c r="A76" s="7">
        <v>74</v>
      </c>
      <c r="B76" s="7" t="s">
        <v>79</v>
      </c>
      <c r="C76" s="8">
        <v>43</v>
      </c>
      <c r="D76" s="7" t="s">
        <v>218</v>
      </c>
      <c r="E76" s="7" t="s">
        <v>36</v>
      </c>
      <c r="F76" s="7" t="s">
        <v>10</v>
      </c>
      <c r="H76" s="34"/>
      <c r="I76" s="7" t="s">
        <v>87</v>
      </c>
      <c r="J76" s="8">
        <v>23</v>
      </c>
      <c r="K76" s="7">
        <v>8.1999999999999993</v>
      </c>
      <c r="L76" s="7">
        <v>78.900000000000006</v>
      </c>
      <c r="M76" s="7" t="s">
        <v>218</v>
      </c>
      <c r="N76" s="7" t="s">
        <v>8</v>
      </c>
      <c r="O76" s="7" t="s">
        <v>10</v>
      </c>
      <c r="T76" s="34"/>
      <c r="U76" s="29"/>
      <c r="V76" s="34"/>
      <c r="W76" s="34"/>
      <c r="X76" s="34"/>
      <c r="Y76" s="34"/>
      <c r="Z76" s="34"/>
      <c r="AD76" s="33"/>
      <c r="AE76" s="33"/>
      <c r="AF76" s="33"/>
      <c r="AG76" s="33"/>
      <c r="AH76" s="33"/>
      <c r="AI76" s="33"/>
      <c r="AJ76" s="33"/>
    </row>
    <row r="77" spans="1:36" ht="14.5" customHeight="1" x14ac:dyDescent="0.35">
      <c r="A77" s="5">
        <v>75</v>
      </c>
      <c r="B77" s="7" t="s">
        <v>83</v>
      </c>
      <c r="C77" s="8">
        <v>43</v>
      </c>
      <c r="D77" s="7" t="s">
        <v>218</v>
      </c>
      <c r="E77" s="7" t="s">
        <v>36</v>
      </c>
      <c r="F77" s="7" t="s">
        <v>10</v>
      </c>
      <c r="H77" s="34"/>
      <c r="I77" s="7" t="s">
        <v>88</v>
      </c>
      <c r="J77" s="8">
        <v>21</v>
      </c>
      <c r="K77" s="7">
        <v>7.9</v>
      </c>
      <c r="L77" s="7">
        <v>77</v>
      </c>
      <c r="M77" s="7" t="s">
        <v>218</v>
      </c>
      <c r="N77" s="7" t="s">
        <v>8</v>
      </c>
      <c r="O77" s="7" t="s">
        <v>10</v>
      </c>
      <c r="T77" s="34"/>
      <c r="U77" s="29"/>
      <c r="V77" s="34"/>
      <c r="W77" s="34"/>
      <c r="X77" s="34"/>
      <c r="Y77" s="34"/>
      <c r="Z77" s="34"/>
      <c r="AD77" s="33"/>
      <c r="AE77" s="33"/>
      <c r="AF77" s="33"/>
      <c r="AG77" s="33"/>
      <c r="AH77" s="33"/>
      <c r="AI77" s="33"/>
      <c r="AJ77" s="33"/>
    </row>
    <row r="78" spans="1:36" ht="14.5" customHeight="1" x14ac:dyDescent="0.35">
      <c r="A78" s="5">
        <v>76</v>
      </c>
      <c r="B78" s="7" t="s">
        <v>66</v>
      </c>
      <c r="C78" s="8">
        <v>44</v>
      </c>
      <c r="D78" s="7" t="s">
        <v>218</v>
      </c>
      <c r="E78" s="7" t="s">
        <v>36</v>
      </c>
      <c r="F78" s="7" t="s">
        <v>10</v>
      </c>
      <c r="H78" s="34"/>
      <c r="I78" s="7" t="s">
        <v>89</v>
      </c>
      <c r="J78" s="8">
        <v>19</v>
      </c>
      <c r="K78" s="7">
        <v>8.5</v>
      </c>
      <c r="L78" s="7">
        <v>78</v>
      </c>
      <c r="M78" s="7" t="s">
        <v>218</v>
      </c>
      <c r="N78" s="7" t="s">
        <v>36</v>
      </c>
      <c r="O78" s="7" t="s">
        <v>10</v>
      </c>
      <c r="T78" s="34"/>
      <c r="U78" s="29"/>
      <c r="V78" s="34"/>
      <c r="W78" s="34"/>
      <c r="X78" s="34"/>
      <c r="Y78" s="34"/>
      <c r="Z78" s="34"/>
      <c r="AD78" s="33"/>
      <c r="AE78" s="33"/>
      <c r="AF78" s="33"/>
      <c r="AG78" s="33"/>
      <c r="AH78" s="33"/>
      <c r="AI78" s="33"/>
      <c r="AJ78" s="33"/>
    </row>
    <row r="79" spans="1:36" ht="14.5" customHeight="1" x14ac:dyDescent="0.35">
      <c r="A79" s="7">
        <v>77</v>
      </c>
      <c r="B79" s="7" t="s">
        <v>80</v>
      </c>
      <c r="C79" s="8">
        <v>44</v>
      </c>
      <c r="D79" s="7" t="s">
        <v>218</v>
      </c>
      <c r="E79" s="7" t="s">
        <v>36</v>
      </c>
      <c r="F79" s="7" t="s">
        <v>10</v>
      </c>
      <c r="H79" s="34"/>
      <c r="I79" s="7" t="s">
        <v>90</v>
      </c>
      <c r="J79" s="8">
        <v>48</v>
      </c>
      <c r="K79" s="7">
        <v>12</v>
      </c>
      <c r="L79" s="7">
        <v>95.5</v>
      </c>
      <c r="M79" s="7" t="s">
        <v>218</v>
      </c>
      <c r="N79" s="7" t="s">
        <v>8</v>
      </c>
      <c r="O79" s="7" t="s">
        <v>10</v>
      </c>
      <c r="T79" s="34"/>
      <c r="U79" s="29"/>
      <c r="V79" s="34"/>
      <c r="W79" s="34"/>
      <c r="X79" s="34"/>
      <c r="Y79" s="34"/>
      <c r="Z79" s="34"/>
      <c r="AD79" s="33"/>
      <c r="AE79" s="33"/>
      <c r="AF79" s="33"/>
      <c r="AG79" s="33"/>
      <c r="AH79" s="33"/>
      <c r="AI79" s="33"/>
      <c r="AJ79" s="33"/>
    </row>
    <row r="80" spans="1:36" ht="14.5" customHeight="1" x14ac:dyDescent="0.35">
      <c r="A80" s="5">
        <v>78</v>
      </c>
      <c r="B80" s="7" t="s">
        <v>78</v>
      </c>
      <c r="C80" s="8">
        <v>45</v>
      </c>
      <c r="D80" s="7" t="s">
        <v>218</v>
      </c>
      <c r="E80" s="7" t="s">
        <v>36</v>
      </c>
      <c r="F80" s="7" t="s">
        <v>10</v>
      </c>
      <c r="H80" s="34"/>
      <c r="I80" s="7" t="s">
        <v>92</v>
      </c>
      <c r="J80" s="8">
        <v>16</v>
      </c>
      <c r="K80" s="7">
        <v>8</v>
      </c>
      <c r="L80" s="7">
        <v>74.599999999999994</v>
      </c>
      <c r="M80" s="7" t="s">
        <v>218</v>
      </c>
      <c r="N80" s="7" t="s">
        <v>8</v>
      </c>
      <c r="O80" s="7" t="s">
        <v>10</v>
      </c>
      <c r="T80" s="34"/>
      <c r="U80" s="29"/>
      <c r="V80" s="34"/>
      <c r="W80" s="34"/>
      <c r="X80" s="34"/>
      <c r="Y80" s="34"/>
      <c r="Z80" s="34"/>
      <c r="AD80" s="33"/>
      <c r="AE80" s="33"/>
      <c r="AF80" s="33"/>
      <c r="AG80" s="33"/>
      <c r="AH80" s="33"/>
      <c r="AI80" s="33"/>
      <c r="AJ80" s="33"/>
    </row>
    <row r="81" spans="1:36" ht="14.5" customHeight="1" x14ac:dyDescent="0.35">
      <c r="A81" s="5">
        <v>79</v>
      </c>
      <c r="B81" s="7" t="s">
        <v>30</v>
      </c>
      <c r="C81" s="8">
        <v>46</v>
      </c>
      <c r="D81" s="7" t="s">
        <v>218</v>
      </c>
      <c r="E81" s="7" t="s">
        <v>36</v>
      </c>
      <c r="F81" s="7" t="s">
        <v>10</v>
      </c>
      <c r="H81" s="34"/>
      <c r="I81" s="7" t="s">
        <v>93</v>
      </c>
      <c r="J81" s="8">
        <v>41</v>
      </c>
      <c r="K81" s="7">
        <v>12</v>
      </c>
      <c r="L81" s="7">
        <v>95</v>
      </c>
      <c r="M81" s="7" t="s">
        <v>218</v>
      </c>
      <c r="N81" s="7" t="s">
        <v>8</v>
      </c>
      <c r="O81" s="7" t="s">
        <v>10</v>
      </c>
      <c r="T81" s="34"/>
      <c r="U81" s="29"/>
      <c r="V81" s="34"/>
      <c r="W81" s="34"/>
      <c r="X81" s="34"/>
      <c r="Y81" s="34"/>
      <c r="Z81" s="34"/>
      <c r="AD81" s="33"/>
      <c r="AE81" s="33"/>
      <c r="AF81" s="33"/>
      <c r="AG81" s="33"/>
      <c r="AH81" s="33"/>
      <c r="AI81" s="33"/>
      <c r="AJ81" s="33"/>
    </row>
    <row r="82" spans="1:36" ht="14.5" customHeight="1" x14ac:dyDescent="0.35">
      <c r="A82" s="7">
        <v>80</v>
      </c>
      <c r="B82" s="7" t="s">
        <v>14</v>
      </c>
      <c r="C82" s="8">
        <v>46</v>
      </c>
      <c r="D82" s="7" t="s">
        <v>218</v>
      </c>
      <c r="E82" s="7" t="s">
        <v>8</v>
      </c>
      <c r="F82" s="7" t="s">
        <v>10</v>
      </c>
      <c r="H82" s="34"/>
      <c r="I82" s="7" t="s">
        <v>94</v>
      </c>
      <c r="J82" s="8">
        <v>39</v>
      </c>
      <c r="K82" s="7">
        <v>10.8</v>
      </c>
      <c r="L82" s="7">
        <v>91</v>
      </c>
      <c r="M82" s="7" t="s">
        <v>218</v>
      </c>
      <c r="N82" s="7" t="s">
        <v>8</v>
      </c>
      <c r="O82" s="7" t="s">
        <v>10</v>
      </c>
      <c r="T82" s="34"/>
      <c r="U82" s="29"/>
      <c r="V82" s="34"/>
      <c r="W82" s="34"/>
      <c r="X82" s="34"/>
      <c r="Y82" s="34"/>
      <c r="Z82" s="34"/>
      <c r="AD82" s="33"/>
      <c r="AE82" s="33"/>
      <c r="AF82" s="33"/>
      <c r="AG82" s="33"/>
      <c r="AH82" s="33"/>
      <c r="AI82" s="33"/>
      <c r="AJ82" s="33"/>
    </row>
    <row r="83" spans="1:36" ht="14.5" customHeight="1" x14ac:dyDescent="0.35">
      <c r="A83" s="5">
        <v>81</v>
      </c>
      <c r="B83" s="7" t="s">
        <v>82</v>
      </c>
      <c r="C83" s="8">
        <v>46</v>
      </c>
      <c r="D83" s="7" t="s">
        <v>218</v>
      </c>
      <c r="E83" s="7" t="s">
        <v>36</v>
      </c>
      <c r="F83" s="7" t="s">
        <v>10</v>
      </c>
      <c r="H83" s="34"/>
      <c r="I83" s="7" t="s">
        <v>95</v>
      </c>
      <c r="J83" s="8">
        <v>47</v>
      </c>
      <c r="K83" s="7">
        <v>12</v>
      </c>
      <c r="L83" s="7">
        <v>95.3</v>
      </c>
      <c r="M83" s="7" t="s">
        <v>218</v>
      </c>
      <c r="N83" s="7" t="s">
        <v>8</v>
      </c>
      <c r="O83" s="7" t="s">
        <v>10</v>
      </c>
      <c r="T83" s="34"/>
      <c r="U83" s="29"/>
      <c r="V83" s="34"/>
      <c r="W83" s="34"/>
      <c r="X83" s="34"/>
      <c r="Y83" s="34"/>
      <c r="Z83" s="34"/>
      <c r="AD83" s="33"/>
      <c r="AE83" s="33"/>
      <c r="AF83" s="33"/>
      <c r="AG83" s="33"/>
      <c r="AH83" s="33"/>
      <c r="AI83" s="33"/>
      <c r="AJ83" s="33"/>
    </row>
    <row r="84" spans="1:36" ht="14.5" customHeight="1" x14ac:dyDescent="0.35">
      <c r="A84" s="5">
        <v>82</v>
      </c>
      <c r="B84" s="9" t="s">
        <v>113</v>
      </c>
      <c r="C84" s="9">
        <v>46</v>
      </c>
      <c r="D84" s="9" t="s">
        <v>8</v>
      </c>
      <c r="E84" s="9" t="s">
        <v>8</v>
      </c>
      <c r="F84" s="9" t="s">
        <v>9</v>
      </c>
      <c r="H84" s="34"/>
      <c r="I84" s="7" t="s">
        <v>96</v>
      </c>
      <c r="J84" s="8">
        <v>41</v>
      </c>
      <c r="K84" s="7">
        <v>10.9</v>
      </c>
      <c r="L84" s="7">
        <v>91.5</v>
      </c>
      <c r="M84" s="7" t="s">
        <v>218</v>
      </c>
      <c r="N84" s="7" t="s">
        <v>8</v>
      </c>
      <c r="O84" s="7" t="s">
        <v>10</v>
      </c>
      <c r="T84" s="34"/>
      <c r="U84" s="29"/>
      <c r="V84" s="34"/>
      <c r="W84" s="34"/>
      <c r="X84" s="34"/>
      <c r="Y84" s="34"/>
      <c r="Z84" s="34"/>
      <c r="AD84" s="33"/>
      <c r="AE84" s="33"/>
      <c r="AF84" s="33"/>
      <c r="AG84" s="33"/>
      <c r="AH84" s="33"/>
      <c r="AI84" s="33"/>
      <c r="AJ84" s="33"/>
    </row>
    <row r="85" spans="1:36" ht="14.5" customHeight="1" x14ac:dyDescent="0.35">
      <c r="A85" s="7">
        <v>83</v>
      </c>
      <c r="B85" s="7" t="s">
        <v>41</v>
      </c>
      <c r="C85" s="8">
        <v>47</v>
      </c>
      <c r="D85" s="7" t="s">
        <v>218</v>
      </c>
      <c r="E85" s="7" t="s">
        <v>8</v>
      </c>
      <c r="F85" s="7" t="s">
        <v>10</v>
      </c>
      <c r="H85" s="34"/>
      <c r="I85" s="7" t="s">
        <v>97</v>
      </c>
      <c r="J85" s="8">
        <v>53</v>
      </c>
      <c r="K85" s="7">
        <v>11.6</v>
      </c>
      <c r="L85" s="7">
        <v>93.3</v>
      </c>
      <c r="M85" s="7" t="s">
        <v>218</v>
      </c>
      <c r="N85" s="7" t="s">
        <v>36</v>
      </c>
      <c r="O85" s="7" t="s">
        <v>10</v>
      </c>
      <c r="T85" s="34"/>
      <c r="U85" s="29"/>
      <c r="V85" s="34"/>
      <c r="W85" s="34"/>
      <c r="X85" s="34"/>
      <c r="Y85" s="34"/>
      <c r="Z85" s="34"/>
      <c r="AD85" s="33"/>
      <c r="AE85" s="33"/>
      <c r="AF85" s="33"/>
      <c r="AG85" s="33"/>
      <c r="AH85" s="33"/>
      <c r="AI85" s="33"/>
      <c r="AJ85" s="33"/>
    </row>
    <row r="86" spans="1:36" ht="14.5" customHeight="1" x14ac:dyDescent="0.35">
      <c r="A86" s="5">
        <v>84</v>
      </c>
      <c r="B86" s="7" t="s">
        <v>43</v>
      </c>
      <c r="C86" s="8">
        <v>47</v>
      </c>
      <c r="D86" s="7" t="s">
        <v>219</v>
      </c>
      <c r="E86" s="7" t="s">
        <v>71</v>
      </c>
      <c r="F86" s="7" t="s">
        <v>10</v>
      </c>
      <c r="H86" s="34"/>
      <c r="I86" s="7" t="s">
        <v>100</v>
      </c>
      <c r="J86" s="8">
        <v>20</v>
      </c>
      <c r="K86" s="7">
        <v>8.3000000000000007</v>
      </c>
      <c r="L86" s="7">
        <v>76.5</v>
      </c>
      <c r="M86" s="7" t="s">
        <v>218</v>
      </c>
      <c r="N86" s="7" t="s">
        <v>36</v>
      </c>
      <c r="O86" s="7" t="s">
        <v>10</v>
      </c>
      <c r="T86" s="34"/>
      <c r="U86" s="29"/>
      <c r="V86" s="34"/>
      <c r="W86" s="34"/>
      <c r="X86" s="34"/>
      <c r="Y86" s="34"/>
      <c r="Z86" s="34"/>
      <c r="AD86" s="33"/>
      <c r="AE86" s="33"/>
      <c r="AF86" s="33"/>
      <c r="AG86" s="33"/>
      <c r="AH86" s="33"/>
      <c r="AI86" s="33"/>
      <c r="AJ86" s="33"/>
    </row>
    <row r="87" spans="1:36" ht="14.5" customHeight="1" x14ac:dyDescent="0.35">
      <c r="A87" s="5">
        <v>85</v>
      </c>
      <c r="B87" s="7" t="s">
        <v>75</v>
      </c>
      <c r="C87" s="8">
        <v>47</v>
      </c>
      <c r="D87" s="7" t="s">
        <v>218</v>
      </c>
      <c r="E87" s="7" t="s">
        <v>36</v>
      </c>
      <c r="F87" s="7" t="s">
        <v>10</v>
      </c>
      <c r="H87" s="34"/>
      <c r="I87" s="7" t="s">
        <v>101</v>
      </c>
      <c r="J87" s="8">
        <v>27</v>
      </c>
      <c r="K87" s="7">
        <v>9.5</v>
      </c>
      <c r="L87" s="7">
        <v>83.1</v>
      </c>
      <c r="M87" s="7" t="s">
        <v>218</v>
      </c>
      <c r="N87" s="7" t="s">
        <v>8</v>
      </c>
      <c r="O87" s="7" t="s">
        <v>10</v>
      </c>
      <c r="T87" s="34"/>
      <c r="U87" s="29"/>
      <c r="V87" s="34"/>
      <c r="W87" s="34"/>
      <c r="X87" s="34"/>
      <c r="Y87" s="34"/>
      <c r="Z87" s="34"/>
      <c r="AD87" s="33"/>
      <c r="AE87" s="33"/>
      <c r="AF87" s="33"/>
      <c r="AG87" s="33"/>
      <c r="AH87" s="33"/>
      <c r="AI87" s="33"/>
      <c r="AJ87" s="33"/>
    </row>
    <row r="88" spans="1:36" ht="14.5" customHeight="1" x14ac:dyDescent="0.35">
      <c r="A88" s="7">
        <v>86</v>
      </c>
      <c r="B88" s="7" t="s">
        <v>95</v>
      </c>
      <c r="C88" s="8">
        <v>47</v>
      </c>
      <c r="D88" s="7" t="s">
        <v>218</v>
      </c>
      <c r="E88" s="7" t="s">
        <v>8</v>
      </c>
      <c r="F88" s="7" t="s">
        <v>10</v>
      </c>
      <c r="H88" s="34"/>
      <c r="I88" s="7" t="s">
        <v>103</v>
      </c>
      <c r="J88" s="8">
        <v>40</v>
      </c>
      <c r="K88" s="7">
        <v>10.8</v>
      </c>
      <c r="L88" s="7">
        <v>91</v>
      </c>
      <c r="M88" s="7" t="s">
        <v>218</v>
      </c>
      <c r="N88" s="7" t="s">
        <v>8</v>
      </c>
      <c r="O88" s="7" t="s">
        <v>10</v>
      </c>
      <c r="T88" s="34"/>
      <c r="U88" s="29"/>
      <c r="V88" s="34"/>
      <c r="W88" s="34"/>
      <c r="X88" s="34"/>
      <c r="Y88" s="34"/>
      <c r="Z88" s="34"/>
      <c r="AD88" s="33"/>
      <c r="AE88" s="33"/>
      <c r="AF88" s="33"/>
      <c r="AG88" s="33"/>
      <c r="AH88" s="33"/>
      <c r="AI88" s="33"/>
      <c r="AJ88" s="33"/>
    </row>
    <row r="89" spans="1:36" ht="14.5" customHeight="1" x14ac:dyDescent="0.35">
      <c r="A89" s="5">
        <v>87</v>
      </c>
      <c r="B89" s="9" t="s">
        <v>136</v>
      </c>
      <c r="C89" s="11">
        <v>47</v>
      </c>
      <c r="D89" s="9" t="s">
        <v>8</v>
      </c>
      <c r="E89" s="9" t="s">
        <v>8</v>
      </c>
      <c r="F89" s="9" t="s">
        <v>9</v>
      </c>
      <c r="H89" s="34"/>
      <c r="I89" s="7" t="s">
        <v>104</v>
      </c>
      <c r="J89" s="8">
        <v>31</v>
      </c>
      <c r="K89" s="7">
        <v>9.8000000000000007</v>
      </c>
      <c r="L89" s="7">
        <v>84.8</v>
      </c>
      <c r="M89" s="7" t="s">
        <v>218</v>
      </c>
      <c r="N89" s="7" t="s">
        <v>36</v>
      </c>
      <c r="O89" s="7" t="s">
        <v>10</v>
      </c>
      <c r="T89" s="34"/>
      <c r="U89" s="29"/>
      <c r="V89" s="34"/>
      <c r="W89" s="34"/>
      <c r="X89" s="34"/>
      <c r="Y89" s="34"/>
      <c r="Z89" s="34"/>
      <c r="AD89" s="33"/>
      <c r="AE89" s="33"/>
      <c r="AF89" s="33"/>
      <c r="AG89" s="33"/>
      <c r="AH89" s="33"/>
      <c r="AI89" s="33"/>
      <c r="AJ89" s="33"/>
    </row>
    <row r="90" spans="1:36" ht="14.5" customHeight="1" x14ac:dyDescent="0.35">
      <c r="A90" s="5">
        <v>88</v>
      </c>
      <c r="B90" s="7" t="s">
        <v>90</v>
      </c>
      <c r="C90" s="8">
        <v>48</v>
      </c>
      <c r="D90" s="7" t="s">
        <v>218</v>
      </c>
      <c r="E90" s="7" t="s">
        <v>8</v>
      </c>
      <c r="F90" s="7" t="s">
        <v>10</v>
      </c>
      <c r="H90" s="34"/>
      <c r="I90" s="7" t="s">
        <v>105</v>
      </c>
      <c r="J90" s="8">
        <v>50</v>
      </c>
      <c r="K90" s="7">
        <v>11.2</v>
      </c>
      <c r="L90" s="7">
        <v>96.8</v>
      </c>
      <c r="M90" s="7" t="s">
        <v>218</v>
      </c>
      <c r="N90" s="7" t="s">
        <v>8</v>
      </c>
      <c r="O90" s="7" t="s">
        <v>10</v>
      </c>
      <c r="T90" s="34"/>
      <c r="U90" s="29"/>
      <c r="V90" s="34"/>
      <c r="W90" s="34"/>
      <c r="X90" s="34"/>
      <c r="Y90" s="34"/>
      <c r="Z90" s="34"/>
      <c r="AD90" s="33"/>
      <c r="AE90" s="33"/>
      <c r="AF90" s="33"/>
      <c r="AG90" s="33"/>
      <c r="AH90" s="33"/>
      <c r="AI90" s="33"/>
      <c r="AJ90" s="33"/>
    </row>
    <row r="91" spans="1:36" ht="14.5" customHeight="1" x14ac:dyDescent="0.35">
      <c r="A91" s="7">
        <v>89</v>
      </c>
      <c r="B91" s="7" t="s">
        <v>106</v>
      </c>
      <c r="C91" s="8">
        <v>49</v>
      </c>
      <c r="D91" s="7" t="s">
        <v>218</v>
      </c>
      <c r="E91" s="7" t="s">
        <v>8</v>
      </c>
      <c r="F91" s="7" t="s">
        <v>10</v>
      </c>
      <c r="H91" s="34"/>
      <c r="I91" s="7" t="s">
        <v>106</v>
      </c>
      <c r="J91" s="8">
        <v>49</v>
      </c>
      <c r="K91" s="7">
        <v>11.5</v>
      </c>
      <c r="L91" s="7">
        <v>94.9</v>
      </c>
      <c r="M91" s="7" t="s">
        <v>218</v>
      </c>
      <c r="N91" s="7" t="s">
        <v>8</v>
      </c>
      <c r="O91" s="7" t="s">
        <v>10</v>
      </c>
      <c r="T91" s="34"/>
      <c r="U91" s="29"/>
      <c r="V91" s="34"/>
      <c r="W91" s="34"/>
      <c r="X91" s="34"/>
      <c r="Y91" s="34"/>
      <c r="Z91" s="34"/>
      <c r="AD91" s="33"/>
      <c r="AE91" s="33"/>
      <c r="AF91" s="33"/>
      <c r="AG91" s="33"/>
      <c r="AH91" s="33"/>
      <c r="AI91" s="33"/>
      <c r="AJ91" s="33"/>
    </row>
    <row r="92" spans="1:36" ht="14.5" customHeight="1" x14ac:dyDescent="0.35">
      <c r="A92" s="5">
        <v>90</v>
      </c>
      <c r="B92" s="9" t="s">
        <v>114</v>
      </c>
      <c r="C92" s="9">
        <v>49</v>
      </c>
      <c r="D92" s="9" t="s">
        <v>8</v>
      </c>
      <c r="E92" s="9" t="s">
        <v>8</v>
      </c>
      <c r="F92" s="9" t="s">
        <v>9</v>
      </c>
      <c r="H92" s="34"/>
      <c r="I92" s="7" t="s">
        <v>107</v>
      </c>
      <c r="J92" s="8">
        <v>24</v>
      </c>
      <c r="K92" s="7">
        <v>9.5</v>
      </c>
      <c r="L92" s="7">
        <v>83.2</v>
      </c>
      <c r="M92" s="7" t="s">
        <v>218</v>
      </c>
      <c r="N92" s="7" t="s">
        <v>8</v>
      </c>
      <c r="O92" s="7" t="s">
        <v>10</v>
      </c>
      <c r="T92" s="34"/>
      <c r="U92" s="29"/>
      <c r="V92" s="34"/>
      <c r="W92" s="34"/>
      <c r="X92" s="34"/>
      <c r="Y92" s="34"/>
      <c r="Z92" s="34"/>
      <c r="AD92" s="33"/>
      <c r="AE92" s="33"/>
      <c r="AF92" s="33"/>
      <c r="AG92" s="33"/>
      <c r="AH92" s="33"/>
      <c r="AI92" s="33"/>
      <c r="AJ92" s="33"/>
    </row>
    <row r="93" spans="1:36" ht="14.5" customHeight="1" x14ac:dyDescent="0.35">
      <c r="A93" s="5">
        <v>91</v>
      </c>
      <c r="B93" s="9" t="s">
        <v>225</v>
      </c>
      <c r="C93" s="11">
        <v>49</v>
      </c>
      <c r="D93" s="9" t="s">
        <v>8</v>
      </c>
      <c r="E93" s="9" t="s">
        <v>8</v>
      </c>
      <c r="F93" s="9" t="s">
        <v>9</v>
      </c>
      <c r="H93" s="34"/>
      <c r="I93" s="7" t="s">
        <v>108</v>
      </c>
      <c r="J93" s="8">
        <v>36</v>
      </c>
      <c r="K93" s="7">
        <v>10</v>
      </c>
      <c r="L93" s="7">
        <v>87.9</v>
      </c>
      <c r="M93" s="7" t="s">
        <v>218</v>
      </c>
      <c r="N93" s="7" t="s">
        <v>8</v>
      </c>
      <c r="O93" s="7" t="s">
        <v>10</v>
      </c>
      <c r="T93" s="34"/>
      <c r="U93" s="29"/>
      <c r="V93" s="34"/>
      <c r="W93" s="34"/>
      <c r="X93" s="34"/>
      <c r="Y93" s="34"/>
      <c r="Z93" s="34"/>
      <c r="AD93" s="33"/>
      <c r="AE93" s="33"/>
      <c r="AF93" s="33"/>
      <c r="AG93" s="33"/>
      <c r="AH93" s="33"/>
      <c r="AI93" s="33"/>
      <c r="AJ93" s="33"/>
    </row>
    <row r="94" spans="1:36" ht="14.5" customHeight="1" x14ac:dyDescent="0.35">
      <c r="A94" s="7">
        <v>92</v>
      </c>
      <c r="B94" s="7" t="s">
        <v>105</v>
      </c>
      <c r="C94" s="8">
        <v>50</v>
      </c>
      <c r="D94" s="7" t="s">
        <v>218</v>
      </c>
      <c r="E94" s="7" t="s">
        <v>8</v>
      </c>
      <c r="F94" s="7" t="s">
        <v>10</v>
      </c>
      <c r="H94" s="34"/>
      <c r="I94" s="7" t="s">
        <v>109</v>
      </c>
      <c r="J94" s="8">
        <v>40</v>
      </c>
      <c r="K94" s="7">
        <v>10.7</v>
      </c>
      <c r="L94" s="7">
        <v>91</v>
      </c>
      <c r="M94" s="7" t="s">
        <v>218</v>
      </c>
      <c r="N94" s="7" t="s">
        <v>8</v>
      </c>
      <c r="O94" s="7" t="s">
        <v>10</v>
      </c>
      <c r="T94" s="34"/>
      <c r="U94" s="29"/>
      <c r="V94" s="34"/>
      <c r="W94" s="34"/>
      <c r="X94" s="34"/>
      <c r="Y94" s="34"/>
      <c r="Z94" s="34"/>
      <c r="AD94" s="33"/>
      <c r="AE94" s="33"/>
      <c r="AF94" s="33"/>
      <c r="AG94" s="33"/>
      <c r="AH94" s="33"/>
      <c r="AI94" s="33"/>
      <c r="AJ94" s="33"/>
    </row>
    <row r="95" spans="1:36" ht="14.5" customHeight="1" x14ac:dyDescent="0.35">
      <c r="A95" s="5">
        <v>93</v>
      </c>
      <c r="B95" s="7" t="s">
        <v>62</v>
      </c>
      <c r="C95" s="8">
        <v>52</v>
      </c>
      <c r="D95" s="7" t="s">
        <v>218</v>
      </c>
      <c r="E95" s="7" t="s">
        <v>8</v>
      </c>
      <c r="F95" s="7" t="s">
        <v>10</v>
      </c>
      <c r="H95" s="34"/>
      <c r="I95" s="7" t="s">
        <v>110</v>
      </c>
      <c r="J95" s="8">
        <v>42</v>
      </c>
      <c r="K95" s="7">
        <v>11.8</v>
      </c>
      <c r="L95" s="7">
        <v>95</v>
      </c>
      <c r="M95" s="7" t="s">
        <v>218</v>
      </c>
      <c r="N95" s="7" t="s">
        <v>8</v>
      </c>
      <c r="O95" s="7" t="s">
        <v>10</v>
      </c>
      <c r="T95" s="34"/>
      <c r="U95" s="29"/>
      <c r="V95" s="34"/>
      <c r="W95" s="34"/>
      <c r="X95" s="34"/>
      <c r="Y95" s="34"/>
      <c r="Z95" s="34"/>
      <c r="AD95" s="33"/>
      <c r="AE95" s="33"/>
      <c r="AF95" s="33"/>
      <c r="AG95" s="33"/>
      <c r="AH95" s="33"/>
      <c r="AI95" s="33"/>
      <c r="AJ95" s="33"/>
    </row>
    <row r="96" spans="1:36" ht="14.5" customHeight="1" x14ac:dyDescent="0.35">
      <c r="A96" s="5">
        <v>94</v>
      </c>
      <c r="B96" s="9" t="s">
        <v>227</v>
      </c>
      <c r="C96" s="11">
        <v>52</v>
      </c>
      <c r="D96" s="9" t="s">
        <v>8</v>
      </c>
      <c r="E96" s="9" t="s">
        <v>8</v>
      </c>
      <c r="F96" s="9" t="s">
        <v>9</v>
      </c>
      <c r="H96" s="34"/>
      <c r="I96" s="7" t="s">
        <v>111</v>
      </c>
      <c r="J96" s="8">
        <v>57</v>
      </c>
      <c r="K96" s="7">
        <v>12.1</v>
      </c>
      <c r="L96" s="7">
        <v>98.2</v>
      </c>
      <c r="M96" s="7" t="s">
        <v>218</v>
      </c>
      <c r="N96" s="7" t="s">
        <v>8</v>
      </c>
      <c r="O96" s="7" t="s">
        <v>10</v>
      </c>
      <c r="T96" s="34"/>
      <c r="U96" s="29"/>
      <c r="V96" s="34"/>
      <c r="W96" s="34"/>
      <c r="X96" s="34"/>
      <c r="Y96" s="34"/>
      <c r="Z96" s="34"/>
      <c r="AD96" s="33"/>
      <c r="AE96" s="33"/>
      <c r="AF96" s="33"/>
      <c r="AG96" s="33"/>
      <c r="AH96" s="33"/>
      <c r="AI96" s="33"/>
      <c r="AJ96" s="33"/>
    </row>
    <row r="97" spans="1:36" ht="14.5" customHeight="1" x14ac:dyDescent="0.35">
      <c r="A97" s="7">
        <v>95</v>
      </c>
      <c r="B97" s="11" t="s">
        <v>228</v>
      </c>
      <c r="C97" s="11">
        <v>52</v>
      </c>
      <c r="D97" s="7" t="s">
        <v>8</v>
      </c>
      <c r="E97" s="7" t="s">
        <v>8</v>
      </c>
      <c r="F97" s="9" t="s">
        <v>9</v>
      </c>
      <c r="H97" s="34"/>
      <c r="I97" s="9" t="s">
        <v>132</v>
      </c>
      <c r="J97" s="9">
        <v>58</v>
      </c>
      <c r="K97" s="9" t="s">
        <v>207</v>
      </c>
      <c r="L97" s="9" t="s">
        <v>208</v>
      </c>
      <c r="M97" s="9" t="s">
        <v>218</v>
      </c>
      <c r="N97" s="9" t="s">
        <v>71</v>
      </c>
      <c r="O97" s="9" t="s">
        <v>9</v>
      </c>
      <c r="T97" s="34"/>
      <c r="U97" s="29"/>
      <c r="V97" s="34"/>
      <c r="W97" s="34"/>
      <c r="X97" s="34"/>
      <c r="Y97" s="34"/>
      <c r="Z97" s="34"/>
      <c r="AD97" s="33"/>
      <c r="AE97" s="33"/>
      <c r="AF97" s="33"/>
      <c r="AG97" s="33"/>
      <c r="AH97" s="33"/>
      <c r="AI97" s="33"/>
      <c r="AJ97" s="33"/>
    </row>
    <row r="98" spans="1:36" ht="14.5" customHeight="1" x14ac:dyDescent="0.35">
      <c r="A98" s="5">
        <v>96</v>
      </c>
      <c r="B98" s="9" t="s">
        <v>173</v>
      </c>
      <c r="C98" s="11">
        <v>52</v>
      </c>
      <c r="D98" s="9" t="s">
        <v>8</v>
      </c>
      <c r="E98" s="9" t="s">
        <v>8</v>
      </c>
      <c r="F98" s="9" t="s">
        <v>9</v>
      </c>
      <c r="I98" s="33" t="s">
        <v>248</v>
      </c>
      <c r="J98" s="33">
        <f>AVERAGE(J28:J97)</f>
        <v>32.042857142857144</v>
      </c>
      <c r="K98" s="33"/>
      <c r="L98" s="33"/>
      <c r="M98" s="33"/>
      <c r="N98" s="33"/>
      <c r="O98" s="33"/>
      <c r="T98" s="34"/>
      <c r="U98" s="29"/>
      <c r="V98" s="34"/>
      <c r="W98" s="34"/>
      <c r="X98" s="34"/>
      <c r="Y98" s="34"/>
      <c r="Z98" s="34"/>
      <c r="AD98" s="33"/>
      <c r="AE98" s="33"/>
      <c r="AF98" s="33"/>
      <c r="AG98" s="33"/>
      <c r="AH98" s="33"/>
      <c r="AI98" s="33"/>
      <c r="AJ98" s="33"/>
    </row>
    <row r="99" spans="1:36" ht="14.5" customHeight="1" x14ac:dyDescent="0.35">
      <c r="A99" s="5">
        <v>97</v>
      </c>
      <c r="B99" s="9" t="s">
        <v>174</v>
      </c>
      <c r="C99" s="11">
        <v>52</v>
      </c>
      <c r="D99" s="9" t="s">
        <v>8</v>
      </c>
      <c r="E99" s="9" t="s">
        <v>8</v>
      </c>
      <c r="F99" s="9" t="s">
        <v>9</v>
      </c>
      <c r="I99" s="33" t="s">
        <v>249</v>
      </c>
      <c r="J99" s="33">
        <f>MEDIAN(J28:J97)</f>
        <v>32</v>
      </c>
      <c r="K99" s="33"/>
      <c r="L99" s="33"/>
      <c r="M99" s="33"/>
      <c r="N99" s="33"/>
      <c r="O99" s="33"/>
      <c r="T99" s="34"/>
      <c r="U99" s="29"/>
      <c r="V99" s="34"/>
      <c r="W99" s="34"/>
      <c r="X99" s="34"/>
      <c r="Y99" s="34"/>
      <c r="Z99" s="34"/>
      <c r="AD99" s="33"/>
      <c r="AE99" s="33"/>
      <c r="AF99" s="33"/>
      <c r="AG99" s="33"/>
      <c r="AH99" s="33"/>
      <c r="AI99" s="33"/>
      <c r="AJ99" s="33"/>
    </row>
    <row r="100" spans="1:36" ht="14.5" customHeight="1" x14ac:dyDescent="0.35">
      <c r="A100" s="7">
        <v>98</v>
      </c>
      <c r="B100" s="9" t="s">
        <v>175</v>
      </c>
      <c r="C100" s="11">
        <v>52</v>
      </c>
      <c r="D100" s="9" t="s">
        <v>8</v>
      </c>
      <c r="E100" s="9" t="s">
        <v>8</v>
      </c>
      <c r="F100" s="9" t="s">
        <v>9</v>
      </c>
      <c r="T100" s="34"/>
      <c r="U100" s="29"/>
      <c r="V100" s="34"/>
      <c r="W100" s="34"/>
      <c r="X100" s="34"/>
      <c r="Y100" s="34"/>
      <c r="Z100" s="34"/>
      <c r="AD100" s="33"/>
      <c r="AE100" s="33"/>
      <c r="AF100" s="33"/>
      <c r="AG100" s="33"/>
      <c r="AH100" s="33"/>
      <c r="AI100" s="33"/>
      <c r="AJ100" s="33"/>
    </row>
    <row r="101" spans="1:36" ht="14.5" customHeight="1" x14ac:dyDescent="0.35">
      <c r="A101" s="5">
        <v>99</v>
      </c>
      <c r="B101" s="9" t="s">
        <v>176</v>
      </c>
      <c r="C101" s="11">
        <v>52</v>
      </c>
      <c r="D101" s="9" t="s">
        <v>8</v>
      </c>
      <c r="E101" s="9" t="s">
        <v>8</v>
      </c>
      <c r="F101" s="9" t="s">
        <v>9</v>
      </c>
      <c r="T101" s="34"/>
      <c r="U101" s="29"/>
      <c r="V101" s="34"/>
      <c r="W101" s="34"/>
      <c r="X101" s="34"/>
      <c r="Y101" s="34"/>
      <c r="Z101" s="34"/>
      <c r="AD101" s="33"/>
      <c r="AE101" s="33"/>
      <c r="AF101" s="33"/>
      <c r="AG101" s="33"/>
      <c r="AH101" s="33"/>
      <c r="AI101" s="33"/>
      <c r="AJ101" s="33"/>
    </row>
    <row r="102" spans="1:36" ht="14.5" customHeight="1" x14ac:dyDescent="0.35">
      <c r="A102" s="5">
        <v>100</v>
      </c>
      <c r="B102" s="9" t="s">
        <v>177</v>
      </c>
      <c r="C102" s="11">
        <v>52</v>
      </c>
      <c r="D102" s="9" t="s">
        <v>8</v>
      </c>
      <c r="E102" s="9" t="s">
        <v>8</v>
      </c>
      <c r="F102" s="9" t="s">
        <v>9</v>
      </c>
      <c r="T102" s="34"/>
      <c r="U102" s="29"/>
      <c r="V102" s="34"/>
      <c r="W102" s="34"/>
      <c r="X102" s="34"/>
      <c r="Y102" s="34"/>
      <c r="Z102" s="34"/>
      <c r="AD102" s="33"/>
      <c r="AE102" s="33"/>
      <c r="AF102" s="33"/>
      <c r="AG102" s="33"/>
      <c r="AH102" s="33"/>
      <c r="AI102" s="33"/>
      <c r="AJ102" s="33"/>
    </row>
    <row r="103" spans="1:36" ht="14.5" customHeight="1" x14ac:dyDescent="0.35">
      <c r="A103" s="7">
        <v>101</v>
      </c>
      <c r="B103" s="9" t="s">
        <v>185</v>
      </c>
      <c r="C103" s="11">
        <v>52</v>
      </c>
      <c r="D103" s="9" t="s">
        <v>8</v>
      </c>
      <c r="E103" s="9" t="s">
        <v>8</v>
      </c>
      <c r="F103" s="9" t="s">
        <v>9</v>
      </c>
      <c r="T103" s="33"/>
      <c r="U103" s="33"/>
      <c r="V103" s="33"/>
      <c r="W103" s="33"/>
      <c r="X103" s="33"/>
      <c r="Y103" s="33"/>
      <c r="Z103" s="33"/>
      <c r="AD103" s="33"/>
      <c r="AE103" s="33"/>
      <c r="AF103" s="33"/>
      <c r="AG103" s="33"/>
      <c r="AH103" s="33"/>
      <c r="AI103" s="33"/>
      <c r="AJ103" s="33"/>
    </row>
    <row r="104" spans="1:36" ht="14.5" customHeight="1" x14ac:dyDescent="0.35">
      <c r="A104" s="5">
        <v>102</v>
      </c>
      <c r="B104" s="9" t="s">
        <v>186</v>
      </c>
      <c r="C104" s="11">
        <v>52</v>
      </c>
      <c r="D104" s="9" t="s">
        <v>8</v>
      </c>
      <c r="E104" s="9" t="s">
        <v>8</v>
      </c>
      <c r="F104" s="9" t="s">
        <v>9</v>
      </c>
      <c r="T104" s="33"/>
      <c r="U104" s="33"/>
      <c r="V104" s="33"/>
      <c r="W104" s="33"/>
      <c r="X104" s="33"/>
      <c r="Y104" s="33"/>
      <c r="Z104" s="33"/>
      <c r="AD104" s="33"/>
      <c r="AE104" s="33"/>
      <c r="AF104" s="33"/>
      <c r="AG104" s="33"/>
      <c r="AH104" s="33"/>
      <c r="AI104" s="33"/>
      <c r="AJ104" s="33"/>
    </row>
    <row r="105" spans="1:36" ht="14.5" customHeight="1" x14ac:dyDescent="0.35">
      <c r="A105" s="5">
        <v>103</v>
      </c>
      <c r="B105" s="9" t="s">
        <v>192</v>
      </c>
      <c r="C105" s="11">
        <v>52</v>
      </c>
      <c r="D105" s="9" t="s">
        <v>8</v>
      </c>
      <c r="E105" s="9" t="s">
        <v>8</v>
      </c>
      <c r="F105" s="9" t="s">
        <v>9</v>
      </c>
      <c r="T105" s="33"/>
      <c r="U105" s="33"/>
      <c r="V105" s="33"/>
      <c r="W105" s="33"/>
      <c r="X105" s="33"/>
      <c r="Y105" s="33"/>
      <c r="Z105" s="33"/>
      <c r="AD105" s="33"/>
      <c r="AE105" s="33"/>
      <c r="AF105" s="33"/>
      <c r="AG105" s="33"/>
      <c r="AH105" s="33"/>
      <c r="AI105" s="33"/>
      <c r="AJ105" s="33"/>
    </row>
    <row r="106" spans="1:36" ht="14.5" customHeight="1" x14ac:dyDescent="0.35">
      <c r="A106" s="7">
        <v>104</v>
      </c>
      <c r="B106" s="9" t="s">
        <v>201</v>
      </c>
      <c r="C106" s="11">
        <v>52</v>
      </c>
      <c r="D106" s="9" t="s">
        <v>8</v>
      </c>
      <c r="E106" s="9" t="s">
        <v>8</v>
      </c>
      <c r="F106" s="9" t="s">
        <v>9</v>
      </c>
      <c r="T106" s="33"/>
      <c r="U106" s="33"/>
      <c r="V106" s="33"/>
      <c r="W106" s="33"/>
      <c r="X106" s="33"/>
      <c r="Y106" s="33"/>
      <c r="Z106" s="33"/>
      <c r="AD106" s="33"/>
      <c r="AE106" s="33"/>
      <c r="AF106" s="33"/>
      <c r="AG106" s="33"/>
      <c r="AH106" s="33"/>
      <c r="AI106" s="33"/>
      <c r="AJ106" s="33"/>
    </row>
    <row r="107" spans="1:36" ht="14.5" customHeight="1" x14ac:dyDescent="0.35">
      <c r="A107" s="5">
        <v>105</v>
      </c>
      <c r="B107" s="7" t="s">
        <v>97</v>
      </c>
      <c r="C107" s="8">
        <v>53</v>
      </c>
      <c r="D107" s="7" t="s">
        <v>218</v>
      </c>
      <c r="E107" s="7" t="s">
        <v>36</v>
      </c>
      <c r="F107" s="7" t="s">
        <v>10</v>
      </c>
      <c r="T107" s="33"/>
      <c r="U107" s="33"/>
      <c r="V107" s="33"/>
      <c r="W107" s="33"/>
      <c r="X107" s="33"/>
      <c r="Y107" s="33"/>
      <c r="Z107" s="33"/>
      <c r="AD107" s="33"/>
      <c r="AE107" s="33"/>
      <c r="AF107" s="33"/>
      <c r="AG107" s="33"/>
      <c r="AH107" s="33"/>
      <c r="AI107" s="33"/>
      <c r="AJ107" s="33"/>
    </row>
    <row r="108" spans="1:36" ht="14.5" customHeight="1" x14ac:dyDescent="0.35">
      <c r="A108" s="5">
        <v>106</v>
      </c>
      <c r="B108" s="9" t="s">
        <v>163</v>
      </c>
      <c r="C108" s="11">
        <v>53</v>
      </c>
      <c r="D108" s="9" t="s">
        <v>8</v>
      </c>
      <c r="E108" s="9" t="s">
        <v>8</v>
      </c>
      <c r="F108" s="9" t="s">
        <v>9</v>
      </c>
      <c r="T108" s="33"/>
      <c r="U108" s="33"/>
      <c r="V108" s="33"/>
      <c r="W108" s="33"/>
      <c r="X108" s="33"/>
      <c r="Y108" s="33"/>
      <c r="Z108" s="33"/>
      <c r="AD108" s="33"/>
      <c r="AE108" s="33"/>
      <c r="AF108" s="33"/>
      <c r="AG108" s="33"/>
      <c r="AH108" s="33"/>
      <c r="AI108" s="33"/>
      <c r="AJ108" s="33"/>
    </row>
    <row r="109" spans="1:36" ht="14.5" customHeight="1" x14ac:dyDescent="0.35">
      <c r="A109" s="7">
        <v>107</v>
      </c>
      <c r="B109" s="9" t="s">
        <v>172</v>
      </c>
      <c r="C109" s="11">
        <v>53</v>
      </c>
      <c r="D109" s="9" t="s">
        <v>8</v>
      </c>
      <c r="E109" s="9" t="s">
        <v>8</v>
      </c>
      <c r="F109" s="9" t="s">
        <v>9</v>
      </c>
      <c r="T109" s="33"/>
      <c r="U109" s="33"/>
      <c r="V109" s="33"/>
      <c r="W109" s="33"/>
      <c r="X109" s="33"/>
      <c r="Y109" s="33"/>
      <c r="Z109" s="33"/>
      <c r="AC109" s="33"/>
      <c r="AD109" s="33"/>
      <c r="AE109" s="33"/>
      <c r="AF109" s="33"/>
      <c r="AG109" s="33"/>
    </row>
    <row r="110" spans="1:36" ht="14.5" customHeight="1" x14ac:dyDescent="0.35">
      <c r="A110" s="5">
        <v>108</v>
      </c>
      <c r="B110" s="9" t="s">
        <v>197</v>
      </c>
      <c r="C110" s="11">
        <v>53</v>
      </c>
      <c r="D110" s="9" t="s">
        <v>8</v>
      </c>
      <c r="E110" s="9" t="s">
        <v>8</v>
      </c>
      <c r="F110" s="9" t="s">
        <v>9</v>
      </c>
      <c r="T110" s="33"/>
      <c r="U110" s="33"/>
      <c r="V110" s="33"/>
      <c r="W110" s="33"/>
      <c r="X110" s="33"/>
      <c r="Y110" s="33"/>
      <c r="Z110" s="33"/>
      <c r="AD110" s="33"/>
      <c r="AE110" s="33"/>
      <c r="AF110" s="33"/>
      <c r="AG110" s="33"/>
      <c r="AH110" s="33"/>
      <c r="AI110" s="33"/>
      <c r="AJ110" s="33"/>
    </row>
    <row r="111" spans="1:36" ht="14.5" customHeight="1" x14ac:dyDescent="0.35">
      <c r="A111" s="5">
        <v>109</v>
      </c>
      <c r="B111" s="9" t="s">
        <v>200</v>
      </c>
      <c r="C111" s="11">
        <v>53</v>
      </c>
      <c r="D111" s="9" t="s">
        <v>8</v>
      </c>
      <c r="E111" s="9" t="s">
        <v>8</v>
      </c>
      <c r="F111" s="9" t="s">
        <v>9</v>
      </c>
      <c r="T111" s="33"/>
      <c r="U111" s="33"/>
      <c r="V111" s="33"/>
      <c r="W111" s="33"/>
      <c r="X111" s="33"/>
      <c r="Y111" s="33"/>
      <c r="Z111" s="33"/>
      <c r="AC111" s="33"/>
      <c r="AD111" s="33"/>
      <c r="AE111" s="33"/>
      <c r="AF111" s="33"/>
      <c r="AG111" s="33"/>
    </row>
    <row r="112" spans="1:36" ht="14.5" customHeight="1" x14ac:dyDescent="0.35">
      <c r="A112" s="7">
        <v>110</v>
      </c>
      <c r="B112" s="7" t="s">
        <v>57</v>
      </c>
      <c r="C112" s="8">
        <v>54</v>
      </c>
      <c r="D112" s="7" t="s">
        <v>218</v>
      </c>
      <c r="E112" s="7" t="s">
        <v>8</v>
      </c>
      <c r="F112" s="7" t="s">
        <v>10</v>
      </c>
      <c r="T112" s="33"/>
      <c r="U112" s="33"/>
      <c r="V112" s="33"/>
      <c r="W112" s="33"/>
      <c r="X112" s="33"/>
      <c r="Y112" s="33"/>
      <c r="Z112" s="33"/>
      <c r="AD112" s="33"/>
      <c r="AE112" s="33"/>
      <c r="AF112" s="33"/>
      <c r="AG112" s="33"/>
      <c r="AH112" s="33"/>
      <c r="AI112" s="33"/>
      <c r="AJ112" s="33"/>
    </row>
    <row r="113" spans="1:36" ht="14.5" customHeight="1" x14ac:dyDescent="0.35">
      <c r="A113" s="5">
        <v>111</v>
      </c>
      <c r="B113" s="9" t="s">
        <v>120</v>
      </c>
      <c r="C113" s="9">
        <v>54</v>
      </c>
      <c r="D113" s="9" t="s">
        <v>8</v>
      </c>
      <c r="E113" s="9" t="s">
        <v>8</v>
      </c>
      <c r="F113" s="9" t="s">
        <v>9</v>
      </c>
      <c r="T113" s="33"/>
      <c r="U113" s="33"/>
      <c r="V113" s="33"/>
      <c r="W113" s="33"/>
      <c r="X113" s="33"/>
      <c r="Y113" s="33"/>
      <c r="Z113" s="33"/>
      <c r="AD113" s="33"/>
      <c r="AE113" s="33"/>
      <c r="AF113" s="33"/>
      <c r="AG113" s="33"/>
      <c r="AH113" s="33"/>
      <c r="AI113" s="33"/>
      <c r="AJ113" s="33"/>
    </row>
    <row r="114" spans="1:36" ht="14.5" customHeight="1" x14ac:dyDescent="0.35">
      <c r="A114" s="5">
        <v>112</v>
      </c>
      <c r="B114" s="9" t="s">
        <v>131</v>
      </c>
      <c r="C114" s="9">
        <v>54</v>
      </c>
      <c r="D114" s="9" t="s">
        <v>8</v>
      </c>
      <c r="E114" s="9" t="s">
        <v>8</v>
      </c>
      <c r="F114" s="9" t="s">
        <v>9</v>
      </c>
      <c r="T114" s="33"/>
      <c r="U114" s="33"/>
      <c r="V114" s="33"/>
      <c r="W114" s="33"/>
      <c r="X114" s="33"/>
      <c r="Y114" s="33"/>
      <c r="Z114" s="33"/>
      <c r="AD114" s="33"/>
      <c r="AE114" s="33"/>
      <c r="AF114" s="33"/>
      <c r="AG114" s="33"/>
      <c r="AH114" s="33"/>
      <c r="AI114" s="33"/>
      <c r="AJ114" s="33"/>
    </row>
    <row r="115" spans="1:36" ht="14.5" customHeight="1" x14ac:dyDescent="0.35">
      <c r="A115" s="7">
        <v>113</v>
      </c>
      <c r="B115" s="9" t="s">
        <v>162</v>
      </c>
      <c r="C115" s="11">
        <v>54</v>
      </c>
      <c r="D115" s="9" t="s">
        <v>8</v>
      </c>
      <c r="E115" s="9" t="s">
        <v>8</v>
      </c>
      <c r="F115" s="9" t="s">
        <v>9</v>
      </c>
      <c r="T115" s="33"/>
      <c r="U115" s="33"/>
      <c r="V115" s="33"/>
      <c r="W115" s="33"/>
      <c r="X115" s="33"/>
      <c r="Y115" s="33"/>
      <c r="Z115" s="33"/>
      <c r="AD115" s="33"/>
      <c r="AE115" s="33"/>
      <c r="AF115" s="33"/>
      <c r="AG115" s="33"/>
      <c r="AH115" s="34"/>
      <c r="AI115" s="34"/>
      <c r="AJ115" s="33"/>
    </row>
    <row r="116" spans="1:36" ht="14.5" customHeight="1" x14ac:dyDescent="0.35">
      <c r="A116" s="5">
        <v>114</v>
      </c>
      <c r="B116" s="9" t="s">
        <v>183</v>
      </c>
      <c r="C116" s="11">
        <v>54</v>
      </c>
      <c r="D116" s="9" t="s">
        <v>8</v>
      </c>
      <c r="E116" s="9" t="s">
        <v>8</v>
      </c>
      <c r="F116" s="9" t="s">
        <v>9</v>
      </c>
      <c r="T116" s="33"/>
      <c r="U116" s="33"/>
      <c r="V116" s="33"/>
      <c r="W116" s="33"/>
      <c r="X116" s="33"/>
      <c r="Y116" s="33"/>
      <c r="Z116" s="33"/>
      <c r="AD116" s="33"/>
      <c r="AE116" s="33"/>
      <c r="AF116" s="33"/>
      <c r="AG116" s="33"/>
      <c r="AH116" s="33"/>
      <c r="AI116" s="33"/>
      <c r="AJ116" s="33"/>
    </row>
    <row r="117" spans="1:36" ht="14.5" customHeight="1" x14ac:dyDescent="0.35">
      <c r="A117" s="5">
        <v>115</v>
      </c>
      <c r="B117" s="9" t="s">
        <v>195</v>
      </c>
      <c r="C117" s="11">
        <v>54</v>
      </c>
      <c r="D117" s="9" t="s">
        <v>8</v>
      </c>
      <c r="E117" s="9" t="s">
        <v>8</v>
      </c>
      <c r="F117" s="9" t="s">
        <v>9</v>
      </c>
      <c r="T117" s="33"/>
      <c r="U117" s="33"/>
      <c r="V117" s="33"/>
      <c r="W117" s="33"/>
      <c r="AA117" s="33"/>
      <c r="AD117" s="33"/>
      <c r="AE117" s="33"/>
      <c r="AF117" s="33"/>
      <c r="AG117" s="33"/>
      <c r="AH117" s="33"/>
      <c r="AI117" s="33"/>
      <c r="AJ117" s="33"/>
    </row>
    <row r="118" spans="1:36" ht="14.5" customHeight="1" x14ac:dyDescent="0.35">
      <c r="A118" s="7">
        <v>116</v>
      </c>
      <c r="B118" s="9" t="s">
        <v>119</v>
      </c>
      <c r="C118" s="9">
        <v>55</v>
      </c>
      <c r="D118" s="9" t="s">
        <v>8</v>
      </c>
      <c r="E118" s="9" t="s">
        <v>8</v>
      </c>
      <c r="F118" s="9" t="s">
        <v>9</v>
      </c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D118" s="33"/>
      <c r="AE118" s="33"/>
      <c r="AF118" s="33"/>
      <c r="AG118" s="33"/>
      <c r="AH118" s="33"/>
      <c r="AI118" s="33"/>
      <c r="AJ118" s="33"/>
    </row>
    <row r="119" spans="1:36" ht="14.5" customHeight="1" x14ac:dyDescent="0.35">
      <c r="A119" s="5">
        <v>117</v>
      </c>
      <c r="B119" s="9" t="s">
        <v>121</v>
      </c>
      <c r="C119" s="9">
        <v>55</v>
      </c>
      <c r="D119" s="9" t="s">
        <v>8</v>
      </c>
      <c r="E119" s="9" t="s">
        <v>8</v>
      </c>
      <c r="F119" s="9" t="s">
        <v>9</v>
      </c>
      <c r="T119" s="33"/>
      <c r="U119" s="33"/>
      <c r="V119" s="33"/>
      <c r="W119" s="33"/>
      <c r="AA119" s="33"/>
      <c r="AD119" s="33"/>
      <c r="AE119" s="33"/>
      <c r="AF119" s="33"/>
      <c r="AG119" s="33"/>
      <c r="AH119" s="33"/>
      <c r="AI119" s="33"/>
      <c r="AJ119" s="33"/>
    </row>
    <row r="120" spans="1:36" ht="14.5" customHeight="1" x14ac:dyDescent="0.35">
      <c r="A120" s="5">
        <v>118</v>
      </c>
      <c r="B120" s="9" t="s">
        <v>122</v>
      </c>
      <c r="C120" s="9">
        <v>55</v>
      </c>
      <c r="D120" s="9" t="s">
        <v>8</v>
      </c>
      <c r="E120" s="9" t="s">
        <v>8</v>
      </c>
      <c r="F120" s="9" t="s">
        <v>9</v>
      </c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D120" s="33"/>
      <c r="AE120" s="33"/>
      <c r="AF120" s="33"/>
      <c r="AG120" s="33"/>
      <c r="AH120" s="33"/>
      <c r="AI120" s="33"/>
      <c r="AJ120" s="33"/>
    </row>
    <row r="121" spans="1:36" ht="14.5" customHeight="1" x14ac:dyDescent="0.35">
      <c r="A121" s="7">
        <v>119</v>
      </c>
      <c r="B121" s="9" t="s">
        <v>145</v>
      </c>
      <c r="C121" s="11">
        <v>55</v>
      </c>
      <c r="D121" s="9" t="s">
        <v>8</v>
      </c>
      <c r="E121" s="9" t="s">
        <v>8</v>
      </c>
      <c r="F121" s="9" t="s">
        <v>9</v>
      </c>
      <c r="T121" s="33"/>
      <c r="U121" s="33"/>
      <c r="V121" s="33"/>
      <c r="W121" s="33"/>
      <c r="X121" s="33"/>
      <c r="Y121" s="33"/>
      <c r="Z121" s="33"/>
      <c r="AD121" s="33"/>
      <c r="AE121" s="33"/>
      <c r="AF121" s="33"/>
      <c r="AG121" s="33"/>
      <c r="AH121" s="33"/>
      <c r="AI121" s="33"/>
      <c r="AJ121" s="33"/>
    </row>
    <row r="122" spans="1:36" ht="14.5" customHeight="1" x14ac:dyDescent="0.35">
      <c r="A122" s="5">
        <v>120</v>
      </c>
      <c r="B122" s="9" t="s">
        <v>146</v>
      </c>
      <c r="C122" s="11">
        <v>55</v>
      </c>
      <c r="D122" s="9" t="s">
        <v>8</v>
      </c>
      <c r="E122" s="9" t="s">
        <v>8</v>
      </c>
      <c r="F122" s="9" t="s">
        <v>9</v>
      </c>
      <c r="T122" s="33"/>
      <c r="U122" s="33"/>
      <c r="V122" s="33"/>
      <c r="W122" s="33"/>
      <c r="X122" s="33"/>
      <c r="Y122" s="33"/>
      <c r="Z122" s="33"/>
      <c r="AB122" s="33"/>
      <c r="AD122" s="33"/>
      <c r="AE122" s="33"/>
      <c r="AF122" s="33"/>
      <c r="AG122" s="33"/>
      <c r="AH122" s="33"/>
      <c r="AI122" s="33"/>
      <c r="AJ122" s="33"/>
    </row>
    <row r="123" spans="1:36" ht="14.5" customHeight="1" x14ac:dyDescent="0.35">
      <c r="A123" s="5">
        <v>121</v>
      </c>
      <c r="B123" s="9" t="s">
        <v>226</v>
      </c>
      <c r="C123" s="11">
        <v>55</v>
      </c>
      <c r="D123" s="9" t="s">
        <v>8</v>
      </c>
      <c r="E123" s="9" t="s">
        <v>8</v>
      </c>
      <c r="F123" s="9" t="s">
        <v>9</v>
      </c>
      <c r="T123" s="33"/>
      <c r="U123" s="33"/>
      <c r="V123" s="33"/>
      <c r="W123" s="33"/>
      <c r="X123" s="33"/>
      <c r="Y123" s="33"/>
      <c r="Z123" s="33"/>
      <c r="AD123" s="33"/>
      <c r="AE123" s="33"/>
      <c r="AF123" s="33"/>
      <c r="AG123" s="33"/>
      <c r="AH123" s="33"/>
      <c r="AI123" s="33"/>
      <c r="AJ123" s="33"/>
    </row>
    <row r="124" spans="1:36" ht="14.5" customHeight="1" x14ac:dyDescent="0.35">
      <c r="A124" s="7">
        <v>122</v>
      </c>
      <c r="B124" s="9" t="s">
        <v>154</v>
      </c>
      <c r="C124" s="11">
        <v>55</v>
      </c>
      <c r="D124" s="9" t="s">
        <v>8</v>
      </c>
      <c r="E124" s="9" t="s">
        <v>8</v>
      </c>
      <c r="F124" s="9" t="s">
        <v>9</v>
      </c>
      <c r="T124" s="33"/>
      <c r="U124" s="33"/>
      <c r="V124" s="33"/>
      <c r="W124" s="33"/>
      <c r="X124" s="33"/>
      <c r="Y124" s="33"/>
      <c r="Z124" s="33"/>
      <c r="AB124" s="33"/>
      <c r="AD124" s="33"/>
      <c r="AE124" s="33"/>
      <c r="AF124" s="33"/>
      <c r="AG124" s="33"/>
      <c r="AH124" s="33"/>
      <c r="AI124" s="33"/>
      <c r="AJ124" s="33"/>
    </row>
    <row r="125" spans="1:36" ht="14.5" customHeight="1" x14ac:dyDescent="0.35">
      <c r="A125" s="5">
        <v>123</v>
      </c>
      <c r="B125" s="9" t="s">
        <v>168</v>
      </c>
      <c r="C125" s="11">
        <v>55</v>
      </c>
      <c r="D125" s="9" t="s">
        <v>8</v>
      </c>
      <c r="E125" s="9" t="s">
        <v>8</v>
      </c>
      <c r="F125" s="9" t="s">
        <v>9</v>
      </c>
      <c r="T125" s="33"/>
      <c r="U125" s="33"/>
      <c r="V125" s="33"/>
      <c r="W125" s="33"/>
      <c r="X125" s="33"/>
      <c r="Y125" s="33"/>
      <c r="Z125" s="33"/>
      <c r="AD125" s="33"/>
      <c r="AE125" s="33"/>
      <c r="AF125" s="33"/>
      <c r="AG125" s="33"/>
      <c r="AH125" s="33"/>
      <c r="AI125" s="33"/>
      <c r="AJ125" s="33"/>
    </row>
    <row r="126" spans="1:36" ht="14.5" customHeight="1" x14ac:dyDescent="0.35">
      <c r="A126" s="5">
        <v>124</v>
      </c>
      <c r="B126" s="9" t="s">
        <v>180</v>
      </c>
      <c r="C126" s="11">
        <v>55</v>
      </c>
      <c r="D126" s="9" t="s">
        <v>8</v>
      </c>
      <c r="E126" s="9" t="s">
        <v>8</v>
      </c>
      <c r="F126" s="9" t="s">
        <v>9</v>
      </c>
      <c r="T126" s="33"/>
      <c r="U126" s="33"/>
      <c r="V126" s="33"/>
      <c r="W126" s="33"/>
      <c r="X126" s="33"/>
      <c r="Y126" s="33"/>
      <c r="Z126" s="33"/>
      <c r="AD126" s="33"/>
      <c r="AE126" s="33"/>
      <c r="AF126" s="33"/>
      <c r="AG126" s="33"/>
      <c r="AH126" s="33"/>
      <c r="AI126" s="33"/>
      <c r="AJ126" s="33"/>
    </row>
    <row r="127" spans="1:36" ht="14.5" customHeight="1" x14ac:dyDescent="0.35">
      <c r="A127" s="7">
        <v>125</v>
      </c>
      <c r="B127" s="9" t="s">
        <v>188</v>
      </c>
      <c r="C127" s="11">
        <v>55</v>
      </c>
      <c r="D127" s="9" t="s">
        <v>8</v>
      </c>
      <c r="E127" s="9" t="s">
        <v>8</v>
      </c>
      <c r="F127" s="9" t="s">
        <v>9</v>
      </c>
      <c r="T127" s="33"/>
      <c r="U127" s="33"/>
      <c r="V127" s="33"/>
      <c r="W127" s="33"/>
      <c r="X127" s="33"/>
      <c r="Y127" s="33"/>
      <c r="Z127" s="33"/>
      <c r="AD127" s="33"/>
      <c r="AE127" s="33"/>
      <c r="AF127" s="33"/>
      <c r="AG127" s="33"/>
      <c r="AH127" s="33"/>
      <c r="AI127" s="33"/>
      <c r="AJ127" s="33"/>
    </row>
    <row r="128" spans="1:36" ht="14.5" customHeight="1" x14ac:dyDescent="0.35">
      <c r="A128" s="5">
        <v>126</v>
      </c>
      <c r="B128" s="9" t="s">
        <v>190</v>
      </c>
      <c r="C128" s="11">
        <v>55</v>
      </c>
      <c r="D128" s="9" t="s">
        <v>8</v>
      </c>
      <c r="E128" s="9" t="s">
        <v>8</v>
      </c>
      <c r="F128" s="9" t="s">
        <v>9</v>
      </c>
      <c r="T128" s="33"/>
      <c r="U128" s="33"/>
      <c r="V128" s="33"/>
      <c r="W128" s="33"/>
      <c r="X128" s="33"/>
      <c r="Y128" s="33"/>
      <c r="Z128" s="33"/>
      <c r="AD128" s="33"/>
      <c r="AE128" s="33"/>
      <c r="AF128" s="33"/>
      <c r="AG128" s="33"/>
      <c r="AH128" s="33"/>
      <c r="AI128" s="33"/>
      <c r="AJ128" s="33"/>
    </row>
    <row r="129" spans="1:36" ht="14.5" customHeight="1" x14ac:dyDescent="0.35">
      <c r="A129" s="5">
        <v>127</v>
      </c>
      <c r="B129" s="9" t="s">
        <v>191</v>
      </c>
      <c r="C129" s="11">
        <v>55</v>
      </c>
      <c r="D129" s="9" t="s">
        <v>8</v>
      </c>
      <c r="E129" s="9" t="s">
        <v>8</v>
      </c>
      <c r="F129" s="9" t="s">
        <v>9</v>
      </c>
      <c r="T129" s="33"/>
      <c r="U129" s="33"/>
      <c r="V129" s="33"/>
      <c r="W129" s="33"/>
      <c r="X129" s="33"/>
      <c r="Y129" s="33"/>
      <c r="Z129" s="33"/>
      <c r="AD129" s="33"/>
      <c r="AE129" s="33"/>
      <c r="AF129" s="33"/>
      <c r="AG129" s="33"/>
      <c r="AH129" s="33"/>
      <c r="AI129" s="33"/>
      <c r="AJ129" s="33"/>
    </row>
    <row r="130" spans="1:36" ht="14.5" customHeight="1" x14ac:dyDescent="0.35">
      <c r="A130" s="7">
        <v>128</v>
      </c>
      <c r="B130" s="9" t="s">
        <v>194</v>
      </c>
      <c r="C130" s="11">
        <v>55</v>
      </c>
      <c r="D130" s="9" t="s">
        <v>8</v>
      </c>
      <c r="E130" s="9" t="s">
        <v>8</v>
      </c>
      <c r="F130" s="9" t="s">
        <v>9</v>
      </c>
      <c r="T130" s="33"/>
      <c r="U130" s="33"/>
      <c r="V130" s="33"/>
      <c r="W130" s="33"/>
      <c r="X130" s="33"/>
      <c r="Y130" s="33"/>
      <c r="Z130" s="33"/>
      <c r="AD130" s="33"/>
      <c r="AE130" s="33"/>
      <c r="AF130" s="33"/>
      <c r="AG130" s="33"/>
      <c r="AH130" s="33"/>
      <c r="AI130" s="33"/>
      <c r="AJ130" s="33"/>
    </row>
    <row r="131" spans="1:36" ht="14.5" customHeight="1" x14ac:dyDescent="0.35">
      <c r="A131" s="5">
        <v>129</v>
      </c>
      <c r="B131" s="9" t="s">
        <v>138</v>
      </c>
      <c r="C131" s="11">
        <v>56</v>
      </c>
      <c r="D131" s="9" t="s">
        <v>8</v>
      </c>
      <c r="E131" s="9" t="s">
        <v>8</v>
      </c>
      <c r="F131" s="9" t="s">
        <v>9</v>
      </c>
      <c r="T131" s="33"/>
      <c r="U131" s="33"/>
      <c r="V131" s="33"/>
      <c r="W131" s="33"/>
      <c r="X131" s="33"/>
      <c r="Y131" s="33"/>
      <c r="Z131" s="33"/>
      <c r="AD131" s="33"/>
      <c r="AE131" s="33"/>
      <c r="AF131" s="33"/>
      <c r="AG131" s="33"/>
      <c r="AH131" s="33"/>
      <c r="AI131" s="33"/>
      <c r="AJ131" s="33"/>
    </row>
    <row r="132" spans="1:36" ht="14.5" customHeight="1" x14ac:dyDescent="0.35">
      <c r="A132" s="5">
        <v>130</v>
      </c>
      <c r="B132" s="9" t="s">
        <v>140</v>
      </c>
      <c r="C132" s="11">
        <v>56</v>
      </c>
      <c r="D132" s="9" t="s">
        <v>8</v>
      </c>
      <c r="E132" s="9" t="s">
        <v>8</v>
      </c>
      <c r="F132" s="9" t="s">
        <v>9</v>
      </c>
      <c r="T132" s="33"/>
      <c r="U132" s="33"/>
      <c r="V132" s="33"/>
      <c r="W132" s="33"/>
      <c r="X132" s="33"/>
      <c r="Y132" s="33"/>
      <c r="Z132" s="33"/>
      <c r="AD132" s="33"/>
      <c r="AE132" s="33"/>
      <c r="AF132" s="33"/>
      <c r="AG132" s="33"/>
      <c r="AH132" s="33"/>
      <c r="AI132" s="33"/>
      <c r="AJ132" s="33"/>
    </row>
    <row r="133" spans="1:36" ht="14.5" customHeight="1" x14ac:dyDescent="0.35">
      <c r="A133" s="7">
        <v>131</v>
      </c>
      <c r="B133" s="9" t="s">
        <v>170</v>
      </c>
      <c r="C133" s="11">
        <v>56</v>
      </c>
      <c r="D133" s="9" t="s">
        <v>8</v>
      </c>
      <c r="E133" s="9" t="s">
        <v>8</v>
      </c>
      <c r="F133" s="9" t="s">
        <v>9</v>
      </c>
      <c r="T133" s="33"/>
      <c r="U133" s="33"/>
      <c r="V133" s="33"/>
      <c r="W133" s="33"/>
      <c r="X133" s="33"/>
      <c r="Y133" s="33"/>
      <c r="Z133" s="33"/>
      <c r="AD133" s="33"/>
      <c r="AE133" s="33"/>
      <c r="AF133" s="29"/>
      <c r="AG133" s="34"/>
      <c r="AH133" s="34"/>
      <c r="AI133" s="34"/>
      <c r="AJ133" s="33"/>
    </row>
    <row r="134" spans="1:36" ht="14.5" customHeight="1" x14ac:dyDescent="0.35">
      <c r="A134" s="5">
        <v>132</v>
      </c>
      <c r="B134" s="9" t="s">
        <v>181</v>
      </c>
      <c r="C134" s="11">
        <v>56</v>
      </c>
      <c r="D134" s="9" t="s">
        <v>8</v>
      </c>
      <c r="E134" s="9" t="s">
        <v>36</v>
      </c>
      <c r="F134" s="9" t="s">
        <v>9</v>
      </c>
      <c r="T134" s="33"/>
      <c r="U134" s="33"/>
      <c r="V134" s="33"/>
      <c r="W134" s="33"/>
      <c r="X134" s="33"/>
      <c r="Y134" s="33"/>
      <c r="Z134" s="33"/>
      <c r="AD134" s="33"/>
      <c r="AE134" s="33"/>
      <c r="AF134" s="33"/>
      <c r="AG134" s="33"/>
      <c r="AH134" s="33"/>
      <c r="AI134" s="33"/>
      <c r="AJ134" s="33"/>
    </row>
    <row r="135" spans="1:36" ht="14.5" customHeight="1" x14ac:dyDescent="0.35">
      <c r="A135" s="5">
        <v>133</v>
      </c>
      <c r="B135" s="7" t="s">
        <v>111</v>
      </c>
      <c r="C135" s="8">
        <v>57</v>
      </c>
      <c r="D135" s="7" t="s">
        <v>218</v>
      </c>
      <c r="E135" s="7" t="s">
        <v>8</v>
      </c>
      <c r="F135" s="7" t="s">
        <v>10</v>
      </c>
      <c r="T135" s="33"/>
      <c r="U135" s="33"/>
      <c r="V135" s="33"/>
      <c r="W135" s="33"/>
      <c r="X135" s="33"/>
      <c r="Y135" s="33"/>
      <c r="Z135" s="33"/>
      <c r="AD135" s="33"/>
      <c r="AE135" s="33"/>
      <c r="AF135" s="33"/>
      <c r="AG135" s="33"/>
      <c r="AH135" s="33"/>
      <c r="AI135" s="33"/>
      <c r="AJ135" s="33"/>
    </row>
    <row r="136" spans="1:36" ht="14.5" customHeight="1" x14ac:dyDescent="0.35">
      <c r="A136" s="7">
        <v>134</v>
      </c>
      <c r="B136" s="9" t="s">
        <v>117</v>
      </c>
      <c r="C136" s="9">
        <v>57</v>
      </c>
      <c r="D136" s="9" t="s">
        <v>8</v>
      </c>
      <c r="E136" s="9" t="s">
        <v>8</v>
      </c>
      <c r="F136" s="9" t="s">
        <v>9</v>
      </c>
      <c r="T136" s="33"/>
      <c r="U136" s="33"/>
      <c r="V136" s="33"/>
      <c r="W136" s="33"/>
      <c r="X136" s="33"/>
      <c r="Y136" s="33"/>
      <c r="Z136" s="33"/>
      <c r="AD136" s="33"/>
      <c r="AE136" s="33"/>
      <c r="AF136" s="33"/>
      <c r="AG136" s="33"/>
      <c r="AH136" s="33"/>
      <c r="AI136" s="33"/>
      <c r="AJ136" s="33"/>
    </row>
    <row r="137" spans="1:36" ht="14.5" customHeight="1" x14ac:dyDescent="0.35">
      <c r="A137" s="5">
        <v>135</v>
      </c>
      <c r="B137" s="9" t="s">
        <v>118</v>
      </c>
      <c r="C137" s="9">
        <v>57</v>
      </c>
      <c r="D137" s="9" t="s">
        <v>8</v>
      </c>
      <c r="E137" s="9" t="s">
        <v>8</v>
      </c>
      <c r="F137" s="9" t="s">
        <v>9</v>
      </c>
      <c r="T137" s="33"/>
      <c r="U137" s="33"/>
      <c r="V137" s="33"/>
      <c r="W137" s="33"/>
      <c r="X137" s="33"/>
      <c r="Y137" s="33"/>
      <c r="Z137" s="33"/>
      <c r="AD137" s="33"/>
      <c r="AE137" s="33"/>
      <c r="AF137" s="33"/>
      <c r="AG137" s="33"/>
      <c r="AH137" s="33"/>
      <c r="AI137" s="33"/>
      <c r="AJ137" s="33"/>
    </row>
    <row r="138" spans="1:36" ht="14.5" customHeight="1" x14ac:dyDescent="0.35">
      <c r="A138" s="5">
        <v>136</v>
      </c>
      <c r="B138" s="9" t="s">
        <v>123</v>
      </c>
      <c r="C138" s="9">
        <v>57</v>
      </c>
      <c r="D138" s="9" t="s">
        <v>8</v>
      </c>
      <c r="E138" s="9" t="s">
        <v>8</v>
      </c>
      <c r="F138" s="9" t="s">
        <v>9</v>
      </c>
      <c r="T138" s="33"/>
      <c r="U138" s="33"/>
      <c r="V138" s="33"/>
      <c r="W138" s="33"/>
      <c r="X138" s="33"/>
      <c r="Y138" s="33"/>
      <c r="Z138" s="33"/>
      <c r="AD138" s="33"/>
      <c r="AE138" s="33"/>
      <c r="AF138" s="33"/>
      <c r="AG138" s="33"/>
      <c r="AH138" s="33"/>
      <c r="AI138" s="33"/>
      <c r="AJ138" s="33"/>
    </row>
    <row r="139" spans="1:36" ht="14.5" customHeight="1" x14ac:dyDescent="0.35">
      <c r="A139" s="7">
        <v>137</v>
      </c>
      <c r="B139" s="9" t="s">
        <v>129</v>
      </c>
      <c r="C139" s="9">
        <v>57</v>
      </c>
      <c r="D139" s="9" t="s">
        <v>8</v>
      </c>
      <c r="E139" s="9" t="s">
        <v>8</v>
      </c>
      <c r="F139" s="9" t="s">
        <v>9</v>
      </c>
      <c r="T139" s="33"/>
      <c r="U139" s="33"/>
      <c r="V139" s="33"/>
      <c r="W139" s="33"/>
      <c r="X139" s="33"/>
      <c r="Y139" s="33"/>
      <c r="Z139" s="33"/>
      <c r="AD139" s="33"/>
      <c r="AE139" s="33"/>
      <c r="AF139" s="33"/>
      <c r="AG139" s="33"/>
      <c r="AH139" s="33"/>
      <c r="AI139" s="33"/>
      <c r="AJ139" s="33"/>
    </row>
    <row r="140" spans="1:36" ht="14.5" customHeight="1" x14ac:dyDescent="0.35">
      <c r="A140" s="5">
        <v>138</v>
      </c>
      <c r="B140" s="9" t="s">
        <v>134</v>
      </c>
      <c r="C140" s="9">
        <v>57</v>
      </c>
      <c r="D140" s="9" t="s">
        <v>8</v>
      </c>
      <c r="E140" s="9" t="s">
        <v>8</v>
      </c>
      <c r="F140" s="9" t="s">
        <v>9</v>
      </c>
      <c r="T140" s="33"/>
      <c r="U140" s="33"/>
      <c r="V140" s="33"/>
      <c r="W140" s="33"/>
      <c r="X140" s="33"/>
      <c r="Y140" s="33"/>
      <c r="Z140" s="33"/>
      <c r="AD140" s="33"/>
      <c r="AE140" s="33"/>
      <c r="AF140" s="33"/>
      <c r="AG140" s="33"/>
      <c r="AH140" s="33"/>
      <c r="AI140" s="33"/>
      <c r="AJ140" s="33"/>
    </row>
    <row r="141" spans="1:36" ht="14.5" customHeight="1" x14ac:dyDescent="0.35">
      <c r="A141" s="5">
        <v>139</v>
      </c>
      <c r="B141" s="9" t="s">
        <v>141</v>
      </c>
      <c r="C141" s="11">
        <v>57</v>
      </c>
      <c r="D141" s="9" t="s">
        <v>8</v>
      </c>
      <c r="E141" s="9" t="s">
        <v>8</v>
      </c>
      <c r="F141" s="9" t="s">
        <v>9</v>
      </c>
      <c r="T141" s="33"/>
      <c r="U141" s="33"/>
      <c r="V141" s="33"/>
      <c r="W141" s="33"/>
      <c r="X141" s="33"/>
      <c r="Y141" s="33"/>
      <c r="Z141" s="33"/>
      <c r="AD141" s="33"/>
      <c r="AE141" s="33"/>
      <c r="AF141" s="33"/>
      <c r="AG141" s="33"/>
      <c r="AH141" s="33"/>
      <c r="AI141" s="33"/>
      <c r="AJ141" s="33"/>
    </row>
    <row r="142" spans="1:36" ht="14.5" customHeight="1" x14ac:dyDescent="0.35">
      <c r="A142" s="7">
        <v>140</v>
      </c>
      <c r="B142" s="9" t="s">
        <v>142</v>
      </c>
      <c r="C142" s="11">
        <v>57</v>
      </c>
      <c r="D142" s="9" t="s">
        <v>8</v>
      </c>
      <c r="E142" s="9" t="s">
        <v>8</v>
      </c>
      <c r="F142" s="9" t="s">
        <v>9</v>
      </c>
      <c r="T142" s="33"/>
      <c r="U142" s="33"/>
      <c r="V142" s="33"/>
      <c r="W142" s="33"/>
      <c r="X142" s="33"/>
      <c r="Y142" s="33"/>
      <c r="Z142" s="33"/>
      <c r="AD142" s="33"/>
      <c r="AE142" s="33"/>
      <c r="AF142" s="33"/>
      <c r="AG142" s="33"/>
      <c r="AH142" s="33"/>
      <c r="AI142" s="33"/>
      <c r="AJ142" s="33"/>
    </row>
    <row r="143" spans="1:36" ht="14.5" customHeight="1" x14ac:dyDescent="0.35">
      <c r="A143" s="5">
        <v>141</v>
      </c>
      <c r="B143" s="9" t="s">
        <v>143</v>
      </c>
      <c r="C143" s="11">
        <v>57</v>
      </c>
      <c r="D143" s="9" t="s">
        <v>8</v>
      </c>
      <c r="E143" s="9" t="s">
        <v>8</v>
      </c>
      <c r="F143" s="9" t="s">
        <v>9</v>
      </c>
      <c r="T143" s="33"/>
      <c r="U143" s="33"/>
      <c r="V143" s="33"/>
      <c r="W143" s="33"/>
      <c r="X143" s="33"/>
      <c r="Y143" s="33"/>
      <c r="Z143" s="33"/>
      <c r="AD143" s="33"/>
      <c r="AE143" s="33"/>
      <c r="AF143" s="33"/>
      <c r="AG143" s="33"/>
      <c r="AH143" s="33"/>
      <c r="AI143" s="33"/>
      <c r="AJ143" s="33"/>
    </row>
    <row r="144" spans="1:36" ht="14.5" customHeight="1" x14ac:dyDescent="0.35">
      <c r="A144" s="5">
        <v>142</v>
      </c>
      <c r="B144" s="9" t="s">
        <v>152</v>
      </c>
      <c r="C144" s="11">
        <v>57</v>
      </c>
      <c r="D144" s="9" t="s">
        <v>8</v>
      </c>
      <c r="E144" s="9" t="s">
        <v>8</v>
      </c>
      <c r="F144" s="9" t="s">
        <v>9</v>
      </c>
      <c r="T144" s="33"/>
      <c r="U144" s="33"/>
      <c r="V144" s="33"/>
      <c r="W144" s="33"/>
      <c r="X144" s="33"/>
      <c r="Y144" s="33"/>
      <c r="Z144" s="33"/>
      <c r="AD144" s="33"/>
      <c r="AE144" s="33"/>
      <c r="AF144" s="33"/>
      <c r="AG144" s="33"/>
      <c r="AH144" s="33"/>
      <c r="AI144" s="33"/>
      <c r="AJ144" s="33"/>
    </row>
    <row r="145" spans="1:36" ht="14.5" customHeight="1" x14ac:dyDescent="0.35">
      <c r="A145" s="7">
        <v>143</v>
      </c>
      <c r="B145" s="9" t="s">
        <v>153</v>
      </c>
      <c r="C145" s="11">
        <v>57</v>
      </c>
      <c r="D145" s="9" t="s">
        <v>8</v>
      </c>
      <c r="E145" s="9" t="s">
        <v>8</v>
      </c>
      <c r="F145" s="9" t="s">
        <v>9</v>
      </c>
      <c r="T145" s="33"/>
      <c r="U145" s="33"/>
      <c r="V145" s="33"/>
      <c r="W145" s="33"/>
      <c r="X145" s="33"/>
      <c r="Y145" s="33"/>
      <c r="Z145" s="33"/>
      <c r="AD145" s="34"/>
      <c r="AE145" s="33"/>
      <c r="AF145" s="33"/>
      <c r="AG145" s="33"/>
      <c r="AH145" s="33"/>
      <c r="AI145" s="33"/>
      <c r="AJ145" s="33"/>
    </row>
    <row r="146" spans="1:36" ht="14.5" customHeight="1" x14ac:dyDescent="0.35">
      <c r="A146" s="5">
        <v>144</v>
      </c>
      <c r="B146" s="9" t="s">
        <v>167</v>
      </c>
      <c r="C146" s="11">
        <v>57</v>
      </c>
      <c r="D146" s="9" t="s">
        <v>8</v>
      </c>
      <c r="E146" s="9" t="s">
        <v>8</v>
      </c>
      <c r="F146" s="9" t="s">
        <v>9</v>
      </c>
      <c r="T146" s="33"/>
      <c r="U146" s="33"/>
      <c r="V146" s="33"/>
      <c r="W146" s="33"/>
      <c r="X146" s="33"/>
      <c r="Y146" s="33"/>
      <c r="Z146" s="33"/>
      <c r="AD146" s="33"/>
      <c r="AE146" s="33"/>
      <c r="AF146" s="33"/>
      <c r="AG146" s="33"/>
      <c r="AH146" s="33"/>
      <c r="AI146" s="33"/>
      <c r="AJ146" s="33"/>
    </row>
    <row r="147" spans="1:36" ht="14.5" customHeight="1" x14ac:dyDescent="0.35">
      <c r="A147" s="5">
        <v>145</v>
      </c>
      <c r="B147" s="9" t="s">
        <v>222</v>
      </c>
      <c r="C147" s="11">
        <v>57</v>
      </c>
      <c r="D147" s="9" t="s">
        <v>8</v>
      </c>
      <c r="E147" s="9" t="s">
        <v>8</v>
      </c>
      <c r="F147" s="9" t="s">
        <v>9</v>
      </c>
      <c r="T147" s="33"/>
      <c r="U147" s="33"/>
      <c r="V147" s="33"/>
      <c r="W147" s="33"/>
      <c r="X147" s="33"/>
      <c r="Y147" s="33"/>
      <c r="Z147" s="33"/>
      <c r="AD147" s="33"/>
      <c r="AE147" s="33"/>
      <c r="AF147" s="33"/>
      <c r="AG147" s="33"/>
      <c r="AH147" s="33"/>
      <c r="AI147" s="33"/>
      <c r="AJ147" s="33"/>
    </row>
    <row r="148" spans="1:36" ht="14.5" customHeight="1" x14ac:dyDescent="0.35">
      <c r="A148" s="7">
        <v>146</v>
      </c>
      <c r="B148" s="9" t="s">
        <v>179</v>
      </c>
      <c r="C148" s="11">
        <v>57</v>
      </c>
      <c r="D148" s="9" t="s">
        <v>8</v>
      </c>
      <c r="E148" s="9" t="s">
        <v>8</v>
      </c>
      <c r="F148" s="9" t="s">
        <v>9</v>
      </c>
      <c r="T148" s="33"/>
      <c r="U148" s="33"/>
      <c r="V148" s="33"/>
      <c r="W148" s="33"/>
      <c r="X148" s="33"/>
      <c r="Y148" s="33"/>
      <c r="Z148" s="33"/>
      <c r="AD148" s="33"/>
      <c r="AE148" s="33"/>
    </row>
    <row r="149" spans="1:36" ht="14.5" customHeight="1" x14ac:dyDescent="0.35">
      <c r="A149" s="5">
        <v>147</v>
      </c>
      <c r="B149" s="11" t="s">
        <v>232</v>
      </c>
      <c r="C149" s="11">
        <v>57</v>
      </c>
      <c r="D149" s="9" t="s">
        <v>8</v>
      </c>
      <c r="E149" s="9" t="s">
        <v>8</v>
      </c>
      <c r="F149" s="9" t="s">
        <v>9</v>
      </c>
      <c r="T149" s="33"/>
      <c r="U149" s="33"/>
      <c r="V149" s="33"/>
      <c r="W149" s="33"/>
      <c r="X149" s="33"/>
      <c r="Y149" s="33"/>
      <c r="Z149" s="33"/>
      <c r="AD149" s="33"/>
    </row>
    <row r="150" spans="1:36" ht="14.5" customHeight="1" x14ac:dyDescent="0.35">
      <c r="A150" s="5">
        <v>148</v>
      </c>
      <c r="B150" s="9" t="s">
        <v>193</v>
      </c>
      <c r="C150" s="11">
        <v>57</v>
      </c>
      <c r="D150" s="9" t="s">
        <v>8</v>
      </c>
      <c r="E150" s="9" t="s">
        <v>8</v>
      </c>
      <c r="F150" s="9" t="s">
        <v>9</v>
      </c>
      <c r="T150" s="33"/>
      <c r="U150" s="33"/>
      <c r="V150" s="33"/>
      <c r="W150" s="33"/>
      <c r="X150" s="33"/>
      <c r="Y150" s="33"/>
      <c r="Z150" s="33"/>
      <c r="AD150" s="33"/>
    </row>
    <row r="151" spans="1:36" ht="14.5" customHeight="1" x14ac:dyDescent="0.35">
      <c r="A151" s="7">
        <v>149</v>
      </c>
      <c r="B151" s="9" t="s">
        <v>198</v>
      </c>
      <c r="C151" s="11">
        <v>57</v>
      </c>
      <c r="D151" s="9" t="s">
        <v>8</v>
      </c>
      <c r="E151" s="9" t="s">
        <v>8</v>
      </c>
      <c r="F151" s="9" t="s">
        <v>9</v>
      </c>
      <c r="T151" s="33"/>
      <c r="U151" s="33"/>
      <c r="V151" s="33"/>
      <c r="W151" s="33"/>
      <c r="X151" s="33"/>
      <c r="Y151" s="33"/>
      <c r="Z151" s="33"/>
      <c r="AD151" s="33"/>
    </row>
    <row r="152" spans="1:36" ht="14.5" customHeight="1" x14ac:dyDescent="0.35">
      <c r="A152" s="5">
        <v>150</v>
      </c>
      <c r="B152" s="7" t="s">
        <v>86</v>
      </c>
      <c r="C152" s="8">
        <v>58</v>
      </c>
      <c r="D152" s="7" t="s">
        <v>219</v>
      </c>
      <c r="E152" s="7" t="s">
        <v>36</v>
      </c>
      <c r="F152" s="7" t="s">
        <v>10</v>
      </c>
      <c r="T152" s="33"/>
      <c r="U152" s="33"/>
      <c r="V152" s="33"/>
      <c r="W152" s="33"/>
      <c r="X152" s="33"/>
      <c r="Y152" s="33"/>
      <c r="Z152" s="33"/>
      <c r="AD152" s="33"/>
    </row>
    <row r="153" spans="1:36" ht="14.5" customHeight="1" x14ac:dyDescent="0.35">
      <c r="A153" s="5">
        <v>151</v>
      </c>
      <c r="B153" s="9" t="s">
        <v>115</v>
      </c>
      <c r="C153" s="9">
        <v>58</v>
      </c>
      <c r="D153" s="9" t="s">
        <v>8</v>
      </c>
      <c r="E153" s="9" t="s">
        <v>8</v>
      </c>
      <c r="F153" s="9" t="s">
        <v>9</v>
      </c>
      <c r="T153" s="33"/>
      <c r="U153" s="33"/>
      <c r="V153" s="33"/>
      <c r="W153" s="33"/>
      <c r="X153" s="33"/>
      <c r="Y153" s="33"/>
      <c r="Z153" s="33"/>
      <c r="AD153" s="33"/>
    </row>
    <row r="154" spans="1:36" ht="14.5" customHeight="1" x14ac:dyDescent="0.35">
      <c r="A154" s="7">
        <v>152</v>
      </c>
      <c r="B154" s="9" t="s">
        <v>116</v>
      </c>
      <c r="C154" s="9">
        <v>58</v>
      </c>
      <c r="D154" s="9" t="s">
        <v>8</v>
      </c>
      <c r="E154" s="9" t="s">
        <v>8</v>
      </c>
      <c r="F154" s="9" t="s">
        <v>9</v>
      </c>
      <c r="T154" s="33"/>
      <c r="U154" s="33"/>
      <c r="V154" s="33"/>
      <c r="W154" s="33"/>
      <c r="X154" s="33"/>
      <c r="Y154" s="33"/>
      <c r="Z154" s="33"/>
      <c r="AD154" s="33"/>
    </row>
    <row r="155" spans="1:36" ht="14.5" customHeight="1" x14ac:dyDescent="0.35">
      <c r="A155" s="5">
        <v>153</v>
      </c>
      <c r="B155" s="9" t="s">
        <v>128</v>
      </c>
      <c r="C155" s="9">
        <v>58</v>
      </c>
      <c r="D155" s="9" t="s">
        <v>8</v>
      </c>
      <c r="E155" s="9" t="s">
        <v>8</v>
      </c>
      <c r="F155" s="9" t="s">
        <v>9</v>
      </c>
      <c r="T155" s="33"/>
      <c r="U155" s="33"/>
      <c r="V155" s="33"/>
      <c r="W155" s="33"/>
      <c r="X155" s="33"/>
      <c r="Y155" s="33"/>
      <c r="Z155" s="33"/>
      <c r="AD155" s="33"/>
    </row>
    <row r="156" spans="1:36" ht="14.5" customHeight="1" x14ac:dyDescent="0.35">
      <c r="A156" s="5">
        <v>154</v>
      </c>
      <c r="B156" s="9" t="s">
        <v>132</v>
      </c>
      <c r="C156" s="9">
        <v>58</v>
      </c>
      <c r="D156" s="9" t="s">
        <v>218</v>
      </c>
      <c r="E156" s="9" t="s">
        <v>71</v>
      </c>
      <c r="F156" s="9" t="s">
        <v>9</v>
      </c>
      <c r="T156" s="33"/>
      <c r="U156" s="33"/>
      <c r="V156" s="33"/>
      <c r="W156" s="33"/>
      <c r="X156" s="33"/>
      <c r="Y156" s="33"/>
      <c r="Z156" s="33"/>
      <c r="AD156" s="33"/>
    </row>
    <row r="157" spans="1:36" ht="14.5" customHeight="1" x14ac:dyDescent="0.35">
      <c r="A157" s="7">
        <v>155</v>
      </c>
      <c r="B157" s="9" t="s">
        <v>133</v>
      </c>
      <c r="C157" s="9">
        <v>58</v>
      </c>
      <c r="D157" s="9" t="s">
        <v>8</v>
      </c>
      <c r="E157" s="9" t="s">
        <v>8</v>
      </c>
      <c r="F157" s="9" t="s">
        <v>9</v>
      </c>
      <c r="T157" s="33"/>
      <c r="U157" s="33"/>
      <c r="V157" s="33"/>
      <c r="W157" s="33"/>
      <c r="X157" s="33"/>
      <c r="Y157" s="33"/>
      <c r="Z157" s="33"/>
      <c r="AD157" s="33"/>
    </row>
    <row r="158" spans="1:36" ht="14.5" customHeight="1" x14ac:dyDescent="0.35">
      <c r="A158" s="5">
        <v>156</v>
      </c>
      <c r="B158" s="9" t="s">
        <v>135</v>
      </c>
      <c r="C158" s="9">
        <v>58</v>
      </c>
      <c r="D158" s="9" t="s">
        <v>8</v>
      </c>
      <c r="E158" s="9" t="s">
        <v>8</v>
      </c>
      <c r="F158" s="9" t="s">
        <v>9</v>
      </c>
      <c r="T158" s="33"/>
      <c r="U158" s="33"/>
      <c r="V158" s="33"/>
      <c r="W158" s="33"/>
      <c r="X158" s="33"/>
      <c r="Y158" s="33"/>
      <c r="Z158" s="33"/>
      <c r="AD158" s="33"/>
    </row>
    <row r="159" spans="1:36" ht="14.5" customHeight="1" x14ac:dyDescent="0.35">
      <c r="A159" s="5">
        <v>157</v>
      </c>
      <c r="B159" s="9" t="s">
        <v>149</v>
      </c>
      <c r="C159" s="11">
        <v>58</v>
      </c>
      <c r="D159" s="9" t="s">
        <v>8</v>
      </c>
      <c r="E159" s="9" t="s">
        <v>8</v>
      </c>
      <c r="F159" s="9" t="s">
        <v>9</v>
      </c>
      <c r="T159" s="33"/>
      <c r="U159" s="33"/>
      <c r="V159" s="33"/>
      <c r="W159" s="33"/>
      <c r="X159" s="34"/>
      <c r="Y159" s="34"/>
      <c r="Z159" s="33"/>
      <c r="AD159" s="33"/>
    </row>
    <row r="160" spans="1:36" ht="14.5" customHeight="1" x14ac:dyDescent="0.35">
      <c r="A160" s="7">
        <v>158</v>
      </c>
      <c r="B160" s="9" t="s">
        <v>150</v>
      </c>
      <c r="C160" s="11">
        <v>58</v>
      </c>
      <c r="D160" s="9" t="s">
        <v>8</v>
      </c>
      <c r="E160" s="9" t="s">
        <v>8</v>
      </c>
      <c r="F160" s="9" t="s">
        <v>9</v>
      </c>
      <c r="T160" s="33"/>
      <c r="U160" s="33"/>
      <c r="V160" s="33"/>
      <c r="W160" s="33"/>
      <c r="X160" s="33"/>
      <c r="Y160" s="33"/>
      <c r="Z160" s="33"/>
    </row>
    <row r="161" spans="1:26" ht="14.5" customHeight="1" x14ac:dyDescent="0.35">
      <c r="A161" s="5">
        <v>159</v>
      </c>
      <c r="B161" s="9" t="s">
        <v>151</v>
      </c>
      <c r="C161" s="11">
        <v>58</v>
      </c>
      <c r="D161" s="9" t="s">
        <v>8</v>
      </c>
      <c r="E161" s="9" t="s">
        <v>8</v>
      </c>
      <c r="F161" s="9" t="s">
        <v>9</v>
      </c>
      <c r="T161" s="33"/>
      <c r="U161" s="33"/>
      <c r="V161" s="33"/>
      <c r="W161" s="33"/>
      <c r="X161" s="33"/>
      <c r="Y161" s="33"/>
      <c r="Z161" s="33"/>
    </row>
    <row r="162" spans="1:26" ht="14.5" customHeight="1" x14ac:dyDescent="0.35">
      <c r="A162" s="5">
        <v>160</v>
      </c>
      <c r="B162" s="9" t="s">
        <v>156</v>
      </c>
      <c r="C162" s="11">
        <v>58</v>
      </c>
      <c r="D162" s="9" t="s">
        <v>8</v>
      </c>
      <c r="E162" s="9" t="s">
        <v>8</v>
      </c>
      <c r="F162" s="9" t="s">
        <v>9</v>
      </c>
      <c r="T162" s="33"/>
      <c r="U162" s="33"/>
      <c r="V162" s="33"/>
      <c r="W162" s="33"/>
      <c r="X162" s="33"/>
      <c r="Y162" s="33"/>
      <c r="Z162" s="33"/>
    </row>
    <row r="163" spans="1:26" ht="14.5" customHeight="1" x14ac:dyDescent="0.35">
      <c r="A163" s="7">
        <v>161</v>
      </c>
      <c r="B163" s="9" t="s">
        <v>157</v>
      </c>
      <c r="C163" s="11">
        <v>58</v>
      </c>
      <c r="D163" s="9" t="s">
        <v>8</v>
      </c>
      <c r="E163" s="9" t="s">
        <v>8</v>
      </c>
      <c r="F163" s="9" t="s">
        <v>9</v>
      </c>
      <c r="T163" s="33"/>
      <c r="U163" s="33"/>
      <c r="V163" s="33"/>
      <c r="W163" s="33"/>
      <c r="X163" s="33"/>
      <c r="Y163" s="33"/>
      <c r="Z163" s="33"/>
    </row>
    <row r="164" spans="1:26" ht="14.5" customHeight="1" x14ac:dyDescent="0.35">
      <c r="A164" s="5">
        <v>162</v>
      </c>
      <c r="B164" s="9" t="s">
        <v>158</v>
      </c>
      <c r="C164" s="11">
        <v>58</v>
      </c>
      <c r="D164" s="9" t="s">
        <v>8</v>
      </c>
      <c r="E164" s="9" t="s">
        <v>8</v>
      </c>
      <c r="F164" s="9" t="s">
        <v>9</v>
      </c>
      <c r="T164" s="33"/>
      <c r="U164" s="33"/>
      <c r="V164" s="33"/>
      <c r="W164" s="33"/>
      <c r="X164" s="33"/>
      <c r="Y164" s="33"/>
      <c r="Z164" s="33"/>
    </row>
    <row r="165" spans="1:26" ht="14.5" customHeight="1" x14ac:dyDescent="0.35">
      <c r="A165" s="5">
        <v>163</v>
      </c>
      <c r="B165" s="9" t="s">
        <v>161</v>
      </c>
      <c r="C165" s="11">
        <v>58</v>
      </c>
      <c r="D165" s="9" t="s">
        <v>8</v>
      </c>
      <c r="E165" s="9" t="s">
        <v>8</v>
      </c>
      <c r="F165" s="9" t="s">
        <v>9</v>
      </c>
      <c r="T165" s="33"/>
      <c r="U165" s="33"/>
      <c r="V165" s="33"/>
      <c r="W165" s="33"/>
      <c r="X165" s="33"/>
      <c r="Y165" s="33"/>
      <c r="Z165" s="33"/>
    </row>
    <row r="166" spans="1:26" ht="14.5" customHeight="1" x14ac:dyDescent="0.35">
      <c r="A166" s="7">
        <v>164</v>
      </c>
      <c r="B166" s="9" t="s">
        <v>164</v>
      </c>
      <c r="C166" s="11">
        <v>58</v>
      </c>
      <c r="D166" s="9" t="s">
        <v>8</v>
      </c>
      <c r="E166" s="9" t="s">
        <v>8</v>
      </c>
      <c r="F166" s="9" t="s">
        <v>9</v>
      </c>
      <c r="T166" s="33"/>
      <c r="U166" s="33"/>
      <c r="V166" s="33"/>
      <c r="W166" s="33"/>
      <c r="X166" s="33"/>
      <c r="Y166" s="33"/>
      <c r="Z166" s="33"/>
    </row>
    <row r="167" spans="1:26" ht="14.5" customHeight="1" x14ac:dyDescent="0.35">
      <c r="A167" s="5">
        <v>165</v>
      </c>
      <c r="B167" s="9" t="s">
        <v>178</v>
      </c>
      <c r="C167" s="11">
        <v>58</v>
      </c>
      <c r="D167" s="9" t="s">
        <v>8</v>
      </c>
      <c r="E167" s="9" t="s">
        <v>8</v>
      </c>
      <c r="F167" s="9" t="s">
        <v>9</v>
      </c>
      <c r="T167" s="33"/>
      <c r="U167" s="33"/>
      <c r="V167" s="33"/>
      <c r="W167" s="33"/>
      <c r="X167" s="33"/>
      <c r="Y167" s="33"/>
      <c r="Z167" s="33"/>
    </row>
    <row r="168" spans="1:26" ht="14.5" customHeight="1" x14ac:dyDescent="0.35">
      <c r="A168" s="5">
        <v>166</v>
      </c>
      <c r="B168" s="11" t="s">
        <v>231</v>
      </c>
      <c r="C168" s="11">
        <v>58</v>
      </c>
      <c r="D168" s="9" t="s">
        <v>8</v>
      </c>
      <c r="E168" s="9" t="s">
        <v>8</v>
      </c>
      <c r="F168" s="9" t="s">
        <v>9</v>
      </c>
      <c r="T168" s="33"/>
      <c r="U168" s="33"/>
      <c r="V168" s="33"/>
      <c r="W168" s="33"/>
      <c r="X168" s="33"/>
      <c r="Y168" s="33"/>
      <c r="Z168" s="33"/>
    </row>
    <row r="169" spans="1:26" ht="14.5" customHeight="1" x14ac:dyDescent="0.35">
      <c r="A169" s="7">
        <v>167</v>
      </c>
      <c r="B169" s="9" t="s">
        <v>182</v>
      </c>
      <c r="C169" s="11">
        <v>58</v>
      </c>
      <c r="D169" s="9" t="s">
        <v>8</v>
      </c>
      <c r="E169" s="9" t="s">
        <v>8</v>
      </c>
      <c r="F169" s="9" t="s">
        <v>9</v>
      </c>
      <c r="T169" s="33"/>
      <c r="U169" s="33"/>
      <c r="V169" s="33"/>
      <c r="W169" s="33"/>
      <c r="X169" s="33"/>
      <c r="Y169" s="33"/>
      <c r="Z169" s="33"/>
    </row>
    <row r="170" spans="1:26" ht="14.5" customHeight="1" x14ac:dyDescent="0.35">
      <c r="A170" s="5">
        <v>168</v>
      </c>
      <c r="B170" s="9" t="s">
        <v>196</v>
      </c>
      <c r="C170" s="11">
        <v>58</v>
      </c>
      <c r="D170" s="9" t="s">
        <v>8</v>
      </c>
      <c r="E170" s="9" t="s">
        <v>8</v>
      </c>
      <c r="F170" s="9" t="s">
        <v>9</v>
      </c>
      <c r="T170" s="33"/>
      <c r="U170" s="33"/>
      <c r="V170" s="33"/>
      <c r="W170" s="33"/>
      <c r="X170" s="33"/>
      <c r="Y170" s="33"/>
      <c r="Z170" s="33"/>
    </row>
    <row r="171" spans="1:26" ht="14.5" customHeight="1" x14ac:dyDescent="0.35">
      <c r="A171" s="5">
        <v>169</v>
      </c>
      <c r="B171" s="9" t="s">
        <v>199</v>
      </c>
      <c r="C171" s="11">
        <v>58</v>
      </c>
      <c r="D171" s="9" t="s">
        <v>8</v>
      </c>
      <c r="E171" s="9" t="s">
        <v>8</v>
      </c>
      <c r="F171" s="9" t="s">
        <v>9</v>
      </c>
      <c r="T171" s="33"/>
      <c r="U171" s="33"/>
      <c r="V171" s="33"/>
      <c r="W171" s="33"/>
      <c r="X171" s="33"/>
      <c r="Y171" s="33"/>
      <c r="Z171" s="33"/>
    </row>
    <row r="172" spans="1:26" ht="14.5" customHeight="1" x14ac:dyDescent="0.35">
      <c r="A172" s="7">
        <v>170</v>
      </c>
      <c r="B172" s="9" t="s">
        <v>124</v>
      </c>
      <c r="C172" s="9">
        <v>59</v>
      </c>
      <c r="D172" s="9" t="s">
        <v>8</v>
      </c>
      <c r="E172" s="9" t="s">
        <v>8</v>
      </c>
      <c r="F172" s="9" t="s">
        <v>9</v>
      </c>
      <c r="T172" s="33"/>
      <c r="U172" s="33"/>
      <c r="V172" s="33"/>
      <c r="W172" s="33"/>
      <c r="X172" s="33"/>
      <c r="Y172" s="33"/>
      <c r="Z172" s="33"/>
    </row>
    <row r="173" spans="1:26" ht="14.5" customHeight="1" x14ac:dyDescent="0.35">
      <c r="A173" s="5">
        <v>171</v>
      </c>
      <c r="B173" s="9" t="s">
        <v>126</v>
      </c>
      <c r="C173" s="9">
        <v>59</v>
      </c>
      <c r="D173" s="9" t="s">
        <v>8</v>
      </c>
      <c r="E173" s="9" t="s">
        <v>8</v>
      </c>
      <c r="F173" s="9" t="s">
        <v>9</v>
      </c>
      <c r="T173" s="33"/>
      <c r="U173" s="33"/>
      <c r="V173" s="33"/>
      <c r="W173" s="33"/>
      <c r="X173" s="33"/>
      <c r="Y173" s="33"/>
      <c r="Z173" s="33"/>
    </row>
    <row r="174" spans="1:26" ht="14.5" customHeight="1" x14ac:dyDescent="0.35">
      <c r="A174" s="5">
        <v>172</v>
      </c>
      <c r="B174" s="9" t="s">
        <v>127</v>
      </c>
      <c r="C174" s="9">
        <v>59</v>
      </c>
      <c r="D174" s="9" t="s">
        <v>8</v>
      </c>
      <c r="E174" s="9" t="s">
        <v>8</v>
      </c>
      <c r="F174" s="9" t="s">
        <v>9</v>
      </c>
      <c r="T174" s="33"/>
      <c r="U174" s="33"/>
      <c r="V174" s="33"/>
      <c r="W174" s="33"/>
      <c r="X174" s="33"/>
      <c r="Y174" s="33"/>
      <c r="Z174" s="33"/>
    </row>
    <row r="175" spans="1:26" ht="14.5" customHeight="1" x14ac:dyDescent="0.35">
      <c r="A175" s="7">
        <v>173</v>
      </c>
      <c r="B175" s="9" t="s">
        <v>130</v>
      </c>
      <c r="C175" s="9">
        <v>59</v>
      </c>
      <c r="D175" s="9" t="s">
        <v>8</v>
      </c>
      <c r="E175" s="9" t="s">
        <v>8</v>
      </c>
      <c r="F175" s="9" t="s">
        <v>9</v>
      </c>
      <c r="T175" s="33"/>
      <c r="U175" s="33"/>
      <c r="V175" s="33"/>
      <c r="W175" s="33"/>
      <c r="X175" s="33"/>
      <c r="Y175" s="33"/>
      <c r="Z175" s="33"/>
    </row>
    <row r="176" spans="1:26" ht="14.5" customHeight="1" x14ac:dyDescent="0.35">
      <c r="A176" s="5">
        <v>174</v>
      </c>
      <c r="B176" s="9" t="s">
        <v>144</v>
      </c>
      <c r="C176" s="11">
        <v>59</v>
      </c>
      <c r="D176" s="9" t="s">
        <v>8</v>
      </c>
      <c r="E176" s="9" t="s">
        <v>8</v>
      </c>
      <c r="F176" s="9" t="s">
        <v>9</v>
      </c>
      <c r="T176" s="33"/>
      <c r="U176" s="33"/>
      <c r="V176" s="33"/>
      <c r="W176" s="33"/>
      <c r="X176" s="33"/>
      <c r="Y176" s="33"/>
      <c r="Z176" s="33"/>
    </row>
    <row r="177" spans="1:26" ht="14.5" customHeight="1" x14ac:dyDescent="0.35">
      <c r="A177" s="5">
        <v>175</v>
      </c>
      <c r="B177" s="9" t="s">
        <v>155</v>
      </c>
      <c r="C177" s="11">
        <v>59</v>
      </c>
      <c r="D177" s="9" t="s">
        <v>8</v>
      </c>
      <c r="E177" s="9" t="s">
        <v>8</v>
      </c>
      <c r="F177" s="9" t="s">
        <v>9</v>
      </c>
      <c r="T177" s="33"/>
      <c r="U177" s="33"/>
      <c r="V177" s="33"/>
      <c r="W177" s="33"/>
      <c r="X177" s="33"/>
      <c r="Y177" s="33"/>
      <c r="Z177" s="33"/>
    </row>
    <row r="178" spans="1:26" ht="14.5" customHeight="1" x14ac:dyDescent="0.35">
      <c r="A178" s="7">
        <v>176</v>
      </c>
      <c r="B178" s="9" t="s">
        <v>165</v>
      </c>
      <c r="C178" s="11">
        <v>59</v>
      </c>
      <c r="D178" s="9" t="s">
        <v>8</v>
      </c>
      <c r="E178" s="9" t="s">
        <v>8</v>
      </c>
      <c r="F178" s="9" t="s">
        <v>9</v>
      </c>
      <c r="T178" s="34"/>
      <c r="U178" s="33"/>
      <c r="V178" s="29"/>
      <c r="W178" s="34"/>
      <c r="X178" s="34"/>
      <c r="Y178" s="34"/>
      <c r="Z178" s="33"/>
    </row>
    <row r="179" spans="1:26" ht="14.5" customHeight="1" x14ac:dyDescent="0.35">
      <c r="A179" s="5">
        <v>177</v>
      </c>
      <c r="B179" s="9" t="s">
        <v>166</v>
      </c>
      <c r="C179" s="11">
        <v>59</v>
      </c>
      <c r="D179" s="9" t="s">
        <v>8</v>
      </c>
      <c r="E179" s="9" t="s">
        <v>8</v>
      </c>
      <c r="F179" s="9" t="s">
        <v>9</v>
      </c>
      <c r="T179" s="33"/>
      <c r="U179" s="33"/>
      <c r="V179" s="33"/>
      <c r="W179" s="33"/>
      <c r="X179" s="33"/>
      <c r="Y179" s="33"/>
      <c r="Z179" s="33"/>
    </row>
    <row r="180" spans="1:26" ht="14.5" customHeight="1" x14ac:dyDescent="0.35">
      <c r="A180" s="5">
        <v>178</v>
      </c>
      <c r="B180" s="9" t="s">
        <v>169</v>
      </c>
      <c r="C180" s="11">
        <v>59</v>
      </c>
      <c r="D180" s="9" t="s">
        <v>8</v>
      </c>
      <c r="E180" s="9" t="s">
        <v>8</v>
      </c>
      <c r="F180" s="9" t="s">
        <v>9</v>
      </c>
      <c r="T180" s="33"/>
      <c r="U180" s="33"/>
      <c r="V180" s="33"/>
      <c r="W180" s="33"/>
      <c r="X180" s="33"/>
      <c r="Y180" s="33"/>
      <c r="Z180" s="33"/>
    </row>
    <row r="181" spans="1:26" ht="14.5" customHeight="1" x14ac:dyDescent="0.35">
      <c r="A181" s="7">
        <v>179</v>
      </c>
      <c r="B181" s="9" t="s">
        <v>184</v>
      </c>
      <c r="C181" s="11">
        <v>59</v>
      </c>
      <c r="D181" s="9" t="s">
        <v>8</v>
      </c>
      <c r="E181" s="9" t="s">
        <v>8</v>
      </c>
      <c r="F181" s="9" t="s">
        <v>9</v>
      </c>
      <c r="T181" s="33"/>
      <c r="U181" s="33"/>
      <c r="V181" s="33"/>
      <c r="W181" s="33"/>
      <c r="X181" s="33"/>
      <c r="Y181" s="33"/>
      <c r="Z181" s="33"/>
    </row>
    <row r="182" spans="1:26" ht="14.5" customHeight="1" x14ac:dyDescent="0.35">
      <c r="A182" s="5">
        <v>180</v>
      </c>
      <c r="B182" s="9" t="s">
        <v>189</v>
      </c>
      <c r="C182" s="11">
        <v>59</v>
      </c>
      <c r="D182" s="9" t="s">
        <v>8</v>
      </c>
      <c r="E182" s="9" t="s">
        <v>8</v>
      </c>
      <c r="F182" s="9" t="s">
        <v>9</v>
      </c>
      <c r="T182" s="33"/>
      <c r="U182" s="33"/>
      <c r="V182" s="33"/>
      <c r="W182" s="33"/>
      <c r="X182" s="33"/>
      <c r="Y182" s="33"/>
      <c r="Z182" s="33"/>
    </row>
    <row r="183" spans="1:26" ht="14.5" customHeight="1" x14ac:dyDescent="0.35">
      <c r="A183" s="34"/>
      <c r="B183" s="26"/>
      <c r="C183" s="25"/>
      <c r="D183" s="26"/>
      <c r="E183" s="26"/>
      <c r="F183" s="26"/>
      <c r="T183" s="33"/>
      <c r="U183" s="33"/>
      <c r="V183" s="33"/>
      <c r="W183" s="33"/>
      <c r="X183" s="33"/>
      <c r="Y183" s="33"/>
      <c r="Z183" s="33"/>
    </row>
    <row r="184" spans="1:26" ht="14.5" customHeight="1" x14ac:dyDescent="0.35">
      <c r="A184" s="34"/>
      <c r="B184" s="23" t="s">
        <v>248</v>
      </c>
      <c r="C184" s="24">
        <f>AVERAGE(C3:C182)</f>
        <v>42.93333333333333</v>
      </c>
      <c r="D184" s="26"/>
      <c r="E184" s="26"/>
      <c r="F184" s="26"/>
      <c r="T184" s="33"/>
      <c r="U184" s="33"/>
      <c r="V184" s="33"/>
      <c r="W184" s="33"/>
      <c r="X184" s="33"/>
      <c r="Y184" s="33"/>
      <c r="Z184" s="33"/>
    </row>
    <row r="185" spans="1:26" ht="14.5" customHeight="1" x14ac:dyDescent="0.35">
      <c r="A185" s="34"/>
      <c r="B185" s="23" t="s">
        <v>249</v>
      </c>
      <c r="C185" s="24">
        <f>MEDIAN(C3:C182)</f>
        <v>49</v>
      </c>
      <c r="D185" s="26"/>
      <c r="E185" s="26"/>
      <c r="F185" s="26"/>
      <c r="T185" s="33"/>
      <c r="U185" s="33"/>
      <c r="V185" s="33"/>
      <c r="W185" s="33"/>
      <c r="X185" s="33"/>
      <c r="Y185" s="33"/>
      <c r="Z185" s="33"/>
    </row>
    <row r="186" spans="1:26" ht="14.5" customHeight="1" x14ac:dyDescent="0.35">
      <c r="A186" s="34"/>
      <c r="B186" s="26"/>
      <c r="C186" s="25"/>
      <c r="D186" s="26"/>
      <c r="E186" s="26"/>
      <c r="F186" s="26"/>
      <c r="T186" s="33"/>
      <c r="U186" s="33"/>
      <c r="V186" s="33"/>
      <c r="W186" s="33"/>
      <c r="X186" s="33"/>
      <c r="Y186" s="33"/>
      <c r="Z186" s="33"/>
    </row>
    <row r="187" spans="1:26" ht="14.5" customHeight="1" x14ac:dyDescent="0.35">
      <c r="A187" s="34"/>
      <c r="B187" s="26"/>
      <c r="C187" s="25"/>
      <c r="D187" s="26"/>
      <c r="E187" s="26"/>
      <c r="F187" s="26"/>
      <c r="T187" s="33"/>
      <c r="U187" s="33"/>
      <c r="V187" s="33"/>
      <c r="W187" s="33"/>
      <c r="X187" s="33"/>
      <c r="Y187" s="33"/>
      <c r="Z187" s="33"/>
    </row>
    <row r="188" spans="1:26" ht="14.5" customHeight="1" x14ac:dyDescent="0.35">
      <c r="A188" s="34"/>
      <c r="B188" s="26"/>
      <c r="C188" s="25"/>
      <c r="D188" s="26"/>
      <c r="E188" s="26"/>
      <c r="F188" s="26"/>
      <c r="T188" s="33"/>
      <c r="U188" s="33"/>
      <c r="V188" s="33"/>
      <c r="W188" s="33"/>
      <c r="X188" s="33"/>
      <c r="Y188" s="33"/>
      <c r="Z188" s="33"/>
    </row>
    <row r="189" spans="1:26" ht="14.5" customHeight="1" x14ac:dyDescent="0.35">
      <c r="A189" s="34"/>
      <c r="B189" s="26"/>
      <c r="C189" s="25"/>
      <c r="D189" s="26"/>
      <c r="E189" s="26"/>
      <c r="F189" s="26"/>
      <c r="T189" s="33"/>
      <c r="U189" s="33"/>
      <c r="V189" s="33"/>
      <c r="W189" s="33"/>
      <c r="X189" s="33"/>
      <c r="Y189" s="33"/>
      <c r="Z189" s="33"/>
    </row>
    <row r="190" spans="1:26" ht="14.5" customHeight="1" x14ac:dyDescent="0.35">
      <c r="A190" s="34"/>
      <c r="B190" s="26"/>
      <c r="C190" s="25"/>
      <c r="D190" s="26"/>
      <c r="E190" s="26"/>
      <c r="F190" s="26"/>
      <c r="T190" s="33"/>
      <c r="U190" s="33"/>
      <c r="V190" s="33"/>
      <c r="W190" s="33"/>
      <c r="X190" s="33"/>
      <c r="Y190" s="33"/>
      <c r="Z190" s="33"/>
    </row>
    <row r="191" spans="1:26" ht="14.5" customHeight="1" x14ac:dyDescent="0.35">
      <c r="A191" s="34"/>
      <c r="B191" s="26"/>
      <c r="C191" s="25"/>
      <c r="D191" s="26"/>
      <c r="E191" s="26"/>
      <c r="F191" s="26"/>
      <c r="T191" s="33"/>
      <c r="U191" s="33"/>
      <c r="V191" s="33"/>
      <c r="W191" s="33"/>
      <c r="X191" s="33"/>
      <c r="Y191" s="33"/>
      <c r="Z191" s="33"/>
    </row>
    <row r="192" spans="1:26" ht="14.5" customHeight="1" x14ac:dyDescent="0.35">
      <c r="A192" s="34"/>
      <c r="B192" s="26"/>
      <c r="C192" s="25"/>
      <c r="D192" s="26"/>
      <c r="E192" s="26"/>
      <c r="F192" s="26"/>
      <c r="T192" s="33"/>
      <c r="U192" s="33"/>
      <c r="V192" s="33"/>
      <c r="W192" s="33"/>
      <c r="X192" s="33"/>
      <c r="Y192" s="33"/>
      <c r="Z192" s="33"/>
    </row>
    <row r="193" spans="1:6" ht="14.5" customHeight="1" x14ac:dyDescent="0.35">
      <c r="A193" s="34"/>
      <c r="B193" s="26"/>
      <c r="C193" s="25"/>
      <c r="D193" s="26"/>
      <c r="E193" s="26"/>
      <c r="F193" s="26"/>
    </row>
    <row r="194" spans="1:6" ht="14.5" customHeight="1" x14ac:dyDescent="0.35">
      <c r="A194" s="36"/>
      <c r="B194" s="26"/>
      <c r="C194" s="25"/>
      <c r="D194" s="26"/>
      <c r="E194" s="26"/>
      <c r="F194" s="26"/>
    </row>
    <row r="195" spans="1:6" ht="14.5" customHeight="1" x14ac:dyDescent="0.35">
      <c r="A195" s="34"/>
      <c r="B195" s="26"/>
      <c r="C195" s="25"/>
      <c r="D195" s="26"/>
      <c r="E195" s="26"/>
      <c r="F195" s="26"/>
    </row>
    <row r="196" spans="1:6" ht="14.5" customHeight="1" x14ac:dyDescent="0.35">
      <c r="A196" s="34"/>
      <c r="B196" s="26"/>
      <c r="C196" s="25"/>
      <c r="D196" s="26"/>
      <c r="E196" s="26"/>
      <c r="F196" s="26"/>
    </row>
    <row r="197" spans="1:6" ht="14.5" customHeight="1" x14ac:dyDescent="0.35">
      <c r="A197" s="34"/>
      <c r="B197" s="26"/>
      <c r="C197" s="25"/>
      <c r="D197" s="26"/>
      <c r="E197" s="26"/>
      <c r="F197" s="26"/>
    </row>
    <row r="198" spans="1:6" ht="14.5" customHeight="1" x14ac:dyDescent="0.35">
      <c r="A198" s="34"/>
      <c r="B198" s="26"/>
      <c r="C198" s="25"/>
      <c r="D198" s="26"/>
      <c r="E198" s="26"/>
      <c r="F198" s="26"/>
    </row>
    <row r="199" spans="1:6" ht="14.5" customHeight="1" x14ac:dyDescent="0.35">
      <c r="A199" s="34"/>
      <c r="B199" s="26"/>
      <c r="C199" s="25"/>
      <c r="D199" s="26"/>
      <c r="E199" s="26"/>
      <c r="F199" s="26"/>
    </row>
    <row r="200" spans="1:6" ht="14.5" customHeight="1" x14ac:dyDescent="0.35">
      <c r="A200" s="34"/>
      <c r="B200" s="33"/>
      <c r="C200" s="35"/>
      <c r="D200" s="33"/>
      <c r="E200" s="33"/>
      <c r="F200" s="33"/>
    </row>
    <row r="201" spans="1:6" ht="14.5" customHeight="1" x14ac:dyDescent="0.35"/>
    <row r="202" spans="1:6" ht="14.5" customHeight="1" x14ac:dyDescent="0.35"/>
    <row r="203" spans="1:6" ht="14.5" customHeight="1" x14ac:dyDescent="0.35"/>
    <row r="204" spans="1:6" ht="14.5" customHeight="1" x14ac:dyDescent="0.35"/>
    <row r="205" spans="1:6" ht="14.5" customHeight="1" x14ac:dyDescent="0.35"/>
    <row r="206" spans="1:6" ht="14.5" customHeight="1" x14ac:dyDescent="0.35"/>
    <row r="207" spans="1:6" ht="14.5" customHeight="1" x14ac:dyDescent="0.35"/>
    <row r="208" spans="1:6" ht="14.5" customHeight="1" x14ac:dyDescent="0.35"/>
    <row r="209" ht="14.5" customHeight="1" x14ac:dyDescent="0.35"/>
    <row r="210" ht="14.5" customHeight="1" x14ac:dyDescent="0.35"/>
    <row r="211" ht="14.5" customHeight="1" x14ac:dyDescent="0.35"/>
    <row r="212" ht="14.5" customHeight="1" x14ac:dyDescent="0.35"/>
    <row r="213" ht="14.5" customHeight="1" x14ac:dyDescent="0.35"/>
    <row r="214" ht="14.5" customHeight="1" x14ac:dyDescent="0.35"/>
    <row r="215" ht="14.5" customHeight="1" x14ac:dyDescent="0.35"/>
    <row r="216" ht="14.5" customHeight="1" x14ac:dyDescent="0.35"/>
    <row r="217" ht="14.5" customHeight="1" x14ac:dyDescent="0.35"/>
    <row r="218" ht="14.5" customHeight="1" x14ac:dyDescent="0.35"/>
    <row r="219" ht="14.5" customHeight="1" x14ac:dyDescent="0.35"/>
    <row r="220" ht="14.5" customHeight="1" x14ac:dyDescent="0.35"/>
    <row r="221" ht="14.5" customHeight="1" x14ac:dyDescent="0.35"/>
    <row r="222" ht="14.5" customHeight="1" x14ac:dyDescent="0.35"/>
    <row r="223" ht="14.5" customHeight="1" x14ac:dyDescent="0.35"/>
    <row r="224" ht="14.5" customHeight="1" x14ac:dyDescent="0.35"/>
    <row r="225" ht="14.5" customHeight="1" x14ac:dyDescent="0.35"/>
    <row r="226" ht="14.5" customHeight="1" x14ac:dyDescent="0.35"/>
    <row r="227" ht="14.5" customHeight="1" x14ac:dyDescent="0.35"/>
    <row r="228" ht="14.5" customHeight="1" x14ac:dyDescent="0.35"/>
    <row r="229" ht="14.5" customHeight="1" x14ac:dyDescent="0.35"/>
    <row r="230" ht="14.5" customHeight="1" x14ac:dyDescent="0.35"/>
  </sheetData>
  <autoFilter ref="A2:F182" xr:uid="{D0225B4C-75D1-4F43-9E30-6BD9EAE4CC38}">
    <sortState xmlns:xlrd2="http://schemas.microsoft.com/office/spreadsheetml/2017/richdata2" ref="A3:F182">
      <sortCondition ref="C2:C182"/>
    </sortState>
  </autoFilter>
  <mergeCells count="8">
    <mergeCell ref="V35:X35"/>
    <mergeCell ref="V41:X41"/>
    <mergeCell ref="J16:J22"/>
    <mergeCell ref="A1:D1"/>
    <mergeCell ref="J7:J11"/>
    <mergeCell ref="J12:J15"/>
    <mergeCell ref="K26:M26"/>
    <mergeCell ref="U35:U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33BE-2DB2-43AD-B3E4-ED56564A667C}">
  <dimension ref="A1:BA278"/>
  <sheetViews>
    <sheetView topLeftCell="A176" zoomScale="80" zoomScaleNormal="80" workbookViewId="0">
      <selection activeCell="C201" sqref="C201"/>
    </sheetView>
  </sheetViews>
  <sheetFormatPr defaultRowHeight="14.5" x14ac:dyDescent="0.35"/>
  <cols>
    <col min="2" max="2" width="11.81640625" bestFit="1" customWidth="1"/>
    <col min="3" max="3" width="10.08984375" bestFit="1" customWidth="1"/>
    <col min="4" max="4" width="18.81640625" bestFit="1" customWidth="1"/>
    <col min="5" max="5" width="10.7265625" bestFit="1" customWidth="1"/>
    <col min="9" max="9" width="10.36328125" bestFit="1" customWidth="1"/>
    <col min="10" max="10" width="29.54296875" bestFit="1" customWidth="1"/>
    <col min="11" max="11" width="52.81640625" bestFit="1" customWidth="1"/>
    <col min="12" max="12" width="18.81640625" bestFit="1" customWidth="1"/>
    <col min="13" max="13" width="10.7265625" bestFit="1" customWidth="1"/>
    <col min="16" max="16" width="12.6328125" bestFit="1" customWidth="1"/>
    <col min="17" max="17" width="20.6328125" bestFit="1" customWidth="1"/>
    <col min="18" max="18" width="12.6328125" bestFit="1" customWidth="1"/>
    <col min="19" max="19" width="18.90625" bestFit="1" customWidth="1"/>
    <col min="20" max="20" width="10.81640625" customWidth="1"/>
    <col min="21" max="21" width="9.6328125" bestFit="1" customWidth="1"/>
    <col min="23" max="23" width="12.6328125" bestFit="1" customWidth="1"/>
    <col min="24" max="24" width="20.6328125" bestFit="1" customWidth="1"/>
    <col min="25" max="25" width="10.7265625" bestFit="1" customWidth="1"/>
    <col min="26" max="26" width="21.54296875" customWidth="1"/>
    <col min="27" max="27" width="10.81640625" bestFit="1" customWidth="1"/>
    <col min="28" max="28" width="9.6328125" bestFit="1" customWidth="1"/>
    <col min="31" max="32" width="20.6328125" bestFit="1" customWidth="1"/>
    <col min="33" max="33" width="13.54296875" bestFit="1" customWidth="1"/>
    <col min="34" max="34" width="19" bestFit="1" customWidth="1"/>
    <col min="35" max="35" width="10.54296875" bestFit="1" customWidth="1"/>
    <col min="36" max="36" width="9.6328125" bestFit="1" customWidth="1"/>
    <col min="37" max="37" width="9" customWidth="1"/>
    <col min="39" max="40" width="20.6328125" bestFit="1" customWidth="1"/>
    <col min="41" max="41" width="11" bestFit="1" customWidth="1"/>
    <col min="43" max="44" width="9.6328125" bestFit="1" customWidth="1"/>
    <col min="47" max="47" width="20.6328125" bestFit="1" customWidth="1"/>
  </cols>
  <sheetData>
    <row r="1" spans="1:16" x14ac:dyDescent="0.35">
      <c r="A1" t="s">
        <v>246</v>
      </c>
      <c r="K1" t="s">
        <v>247</v>
      </c>
    </row>
    <row r="2" spans="1:16" x14ac:dyDescent="0.35">
      <c r="A2" s="21" t="s">
        <v>0</v>
      </c>
      <c r="B2" s="21" t="s">
        <v>2</v>
      </c>
      <c r="C2" s="21" t="s">
        <v>7</v>
      </c>
      <c r="D2" s="21" t="s">
        <v>436</v>
      </c>
      <c r="E2" s="21" t="s">
        <v>437</v>
      </c>
    </row>
    <row r="3" spans="1:16" x14ac:dyDescent="0.35">
      <c r="A3" s="21">
        <v>1</v>
      </c>
      <c r="B3" s="21">
        <v>2</v>
      </c>
      <c r="C3" s="21" t="s">
        <v>10</v>
      </c>
      <c r="D3" s="21" t="s">
        <v>333</v>
      </c>
      <c r="E3" s="21" t="s">
        <v>440</v>
      </c>
    </row>
    <row r="4" spans="1:16" x14ac:dyDescent="0.35">
      <c r="A4" s="21">
        <v>2</v>
      </c>
      <c r="B4" s="21">
        <v>6</v>
      </c>
      <c r="C4" s="21" t="s">
        <v>10</v>
      </c>
      <c r="D4" s="21" t="s">
        <v>334</v>
      </c>
      <c r="E4" s="21" t="s">
        <v>439</v>
      </c>
    </row>
    <row r="5" spans="1:16" x14ac:dyDescent="0.35">
      <c r="A5" s="21">
        <v>3</v>
      </c>
      <c r="B5" s="21">
        <v>6</v>
      </c>
      <c r="C5" s="21" t="s">
        <v>10</v>
      </c>
      <c r="D5" s="21" t="s">
        <v>334</v>
      </c>
      <c r="E5" s="21" t="s">
        <v>439</v>
      </c>
      <c r="I5" s="38" t="s">
        <v>238</v>
      </c>
      <c r="J5" s="38"/>
      <c r="K5" s="38" t="s">
        <v>237</v>
      </c>
      <c r="L5" s="38" t="s">
        <v>220</v>
      </c>
      <c r="M5" s="38" t="s">
        <v>439</v>
      </c>
      <c r="N5" s="38" t="s">
        <v>449</v>
      </c>
      <c r="O5" s="38" t="s">
        <v>221</v>
      </c>
      <c r="P5" s="72" t="s">
        <v>236</v>
      </c>
    </row>
    <row r="6" spans="1:16" x14ac:dyDescent="0.35">
      <c r="A6" s="21">
        <v>4</v>
      </c>
      <c r="B6" s="21">
        <v>11</v>
      </c>
      <c r="C6" s="21" t="s">
        <v>10</v>
      </c>
      <c r="D6" s="21" t="s">
        <v>334</v>
      </c>
      <c r="E6" s="21" t="s">
        <v>439</v>
      </c>
      <c r="I6" s="21"/>
      <c r="J6" s="21" t="s">
        <v>239</v>
      </c>
      <c r="K6" s="21"/>
      <c r="L6" s="21">
        <f>COUNTA(A3:A182)</f>
        <v>180</v>
      </c>
      <c r="M6" s="21">
        <f>COUNTIF($E$3:$E$182,M5)</f>
        <v>68</v>
      </c>
      <c r="N6" s="21">
        <f>COUNTIF($E$3:$E$182,N5)</f>
        <v>112</v>
      </c>
      <c r="O6" s="21">
        <f>(((-M6/L6)*IMLOG2(M6/L6))+((-N6/L6)*IMLOG2(N6/L6)))</f>
        <v>0.95645740479926156</v>
      </c>
      <c r="P6" s="1"/>
    </row>
    <row r="7" spans="1:16" x14ac:dyDescent="0.35">
      <c r="A7" s="21">
        <v>5</v>
      </c>
      <c r="B7" s="21">
        <v>11</v>
      </c>
      <c r="C7" s="21" t="s">
        <v>10</v>
      </c>
      <c r="D7" s="21" t="s">
        <v>388</v>
      </c>
      <c r="E7" s="21" t="s">
        <v>439</v>
      </c>
      <c r="I7" s="21"/>
      <c r="J7" s="97" t="s">
        <v>7</v>
      </c>
      <c r="K7" s="21"/>
      <c r="L7" s="21"/>
      <c r="M7" s="21"/>
      <c r="N7" s="21"/>
      <c r="O7" s="21" t="s">
        <v>223</v>
      </c>
      <c r="P7" s="73">
        <f>$O$6-((L8/$L$6*O8)+(L9/$L$6*O9))</f>
        <v>3.4131093277102176E-3</v>
      </c>
    </row>
    <row r="8" spans="1:16" x14ac:dyDescent="0.35">
      <c r="A8" s="21">
        <v>6</v>
      </c>
      <c r="B8" s="21">
        <v>12</v>
      </c>
      <c r="C8" s="21" t="s">
        <v>10</v>
      </c>
      <c r="D8" s="21" t="s">
        <v>438</v>
      </c>
      <c r="E8" s="21" t="s">
        <v>440</v>
      </c>
      <c r="I8" s="21"/>
      <c r="J8" s="98"/>
      <c r="K8" s="21" t="s">
        <v>9</v>
      </c>
      <c r="L8" s="21">
        <f>COUNTIF($C$3:$C$182,K8)</f>
        <v>90</v>
      </c>
      <c r="M8" s="21">
        <f>COUNTIFS($C$3:$C$182,K8,$E$3:$E$182,$M$5)</f>
        <v>31</v>
      </c>
      <c r="N8" s="21">
        <f>COUNTIFS($C$3:$C$182,K8,$E$3:$E$182,$N$5)</f>
        <v>59</v>
      </c>
      <c r="O8" s="21">
        <f>((-M8/L8)*IMLOG2(M8/L8))+((-N8/L8)*IMLOG2(N8/L8))</f>
        <v>0.92900836817032229</v>
      </c>
      <c r="P8" s="1"/>
    </row>
    <row r="9" spans="1:16" x14ac:dyDescent="0.35">
      <c r="A9" s="21">
        <v>7</v>
      </c>
      <c r="B9" s="21">
        <v>12</v>
      </c>
      <c r="C9" s="21" t="s">
        <v>10</v>
      </c>
      <c r="D9" s="21" t="s">
        <v>331</v>
      </c>
      <c r="E9" s="21" t="s">
        <v>440</v>
      </c>
      <c r="I9" s="21"/>
      <c r="J9" s="98"/>
      <c r="K9" s="21" t="s">
        <v>10</v>
      </c>
      <c r="L9" s="21">
        <f>COUNTIF($C$3:$C$182,K9)</f>
        <v>90</v>
      </c>
      <c r="M9" s="21">
        <f>COUNTIFS($C$3:$C$182,K9,$E$3:$E$182,$M$5)</f>
        <v>37</v>
      </c>
      <c r="N9" s="21">
        <f>COUNTIFS($C$3:$C$182,K9,$E$3:$E$182,$N$5)</f>
        <v>53</v>
      </c>
      <c r="O9" s="21">
        <f t="shared" ref="O9" si="0">((-M9/L9)*IMLOG2(M9/L9))+((-N9/L9)*IMLOG2(N9/L9))</f>
        <v>0.97708022277278039</v>
      </c>
      <c r="P9" s="1"/>
    </row>
    <row r="10" spans="1:16" x14ac:dyDescent="0.35">
      <c r="A10" s="21">
        <v>8</v>
      </c>
      <c r="B10" s="21">
        <v>16</v>
      </c>
      <c r="C10" s="21" t="s">
        <v>10</v>
      </c>
      <c r="D10" s="21" t="s">
        <v>438</v>
      </c>
      <c r="E10" s="21" t="s">
        <v>440</v>
      </c>
      <c r="I10" s="21"/>
      <c r="J10" s="99"/>
      <c r="K10" s="21"/>
      <c r="L10" s="21"/>
      <c r="M10" s="21"/>
      <c r="N10" s="21"/>
      <c r="O10" s="21"/>
      <c r="P10" s="1"/>
    </row>
    <row r="11" spans="1:16" x14ac:dyDescent="0.35">
      <c r="A11" s="21">
        <v>9</v>
      </c>
      <c r="B11" s="21">
        <v>16</v>
      </c>
      <c r="C11" s="21" t="s">
        <v>10</v>
      </c>
      <c r="D11" s="21" t="s">
        <v>345</v>
      </c>
      <c r="E11" s="21" t="s">
        <v>439</v>
      </c>
      <c r="I11" s="21"/>
      <c r="J11" s="58" t="s">
        <v>448</v>
      </c>
      <c r="K11" s="21"/>
      <c r="L11" s="21"/>
      <c r="M11" s="21"/>
      <c r="N11" s="21"/>
      <c r="O11" s="21" t="s">
        <v>223</v>
      </c>
      <c r="P11" s="1"/>
    </row>
    <row r="12" spans="1:16" x14ac:dyDescent="0.35">
      <c r="A12" s="21">
        <v>10</v>
      </c>
      <c r="B12" s="21">
        <v>16</v>
      </c>
      <c r="C12" s="21" t="s">
        <v>10</v>
      </c>
      <c r="D12" s="21" t="s">
        <v>346</v>
      </c>
      <c r="E12" s="21" t="s">
        <v>439</v>
      </c>
      <c r="I12" s="21"/>
      <c r="J12" s="59"/>
      <c r="K12" s="21" t="s">
        <v>453</v>
      </c>
      <c r="L12" s="21">
        <f>COUNTIF($B$3:$B$182,"&lt;=42,93")</f>
        <v>72</v>
      </c>
      <c r="M12" s="21">
        <f>COUNTIFS($B$3:$B$182,"&lt;=42,93",$E$3:$E$182,$M$5)</f>
        <v>28</v>
      </c>
      <c r="N12" s="21">
        <f>COUNTIFS($B$3:$B$182,"&lt;=42,93",$E$3:$E$182,$N$5)</f>
        <v>44</v>
      </c>
      <c r="O12" s="21">
        <f>(((-M12/L12)*IMLOG2(M12/L12))+((-N12/L12)*IMLOG2(N12/L12)))</f>
        <v>0.96407876480822985</v>
      </c>
      <c r="P12" s="73">
        <f>$O$6-((L12/$L$6*O12)+(L13/$L$6*O13))</f>
        <v>2.5226980298531654E-4</v>
      </c>
    </row>
    <row r="13" spans="1:16" x14ac:dyDescent="0.35">
      <c r="A13" s="21">
        <v>11</v>
      </c>
      <c r="B13" s="21">
        <v>17</v>
      </c>
      <c r="C13" s="21" t="s">
        <v>10</v>
      </c>
      <c r="D13" s="21" t="s">
        <v>333</v>
      </c>
      <c r="E13" s="21" t="s">
        <v>440</v>
      </c>
      <c r="I13" s="21"/>
      <c r="J13" s="59"/>
      <c r="K13" s="21" t="s">
        <v>481</v>
      </c>
      <c r="L13" s="21">
        <f>COUNTIF($B$3:$B$182,"&gt;42,93")</f>
        <v>108</v>
      </c>
      <c r="M13" s="21">
        <f>COUNTIFS($B$3:$B$182,"&gt;42,93",$E$3:$E$182,$M$5)</f>
        <v>40</v>
      </c>
      <c r="N13" s="21">
        <f>COUNTIFS($B$3:$B$182,"&gt;42,93",$E$3:$E$182,$N$5)</f>
        <v>68</v>
      </c>
      <c r="O13" s="21">
        <f>(((-M13/L13)*IMLOG2(M13/L13))+((-N13/L13)*IMLOG2(N13/L13)))</f>
        <v>0.95095604845497372</v>
      </c>
      <c r="P13" s="1"/>
    </row>
    <row r="14" spans="1:16" x14ac:dyDescent="0.35">
      <c r="A14" s="21">
        <v>12</v>
      </c>
      <c r="B14" s="21">
        <v>17</v>
      </c>
      <c r="C14" s="21" t="s">
        <v>10</v>
      </c>
      <c r="D14" s="21" t="s">
        <v>412</v>
      </c>
      <c r="E14" s="21" t="s">
        <v>440</v>
      </c>
      <c r="I14" s="21"/>
      <c r="J14" s="59"/>
      <c r="K14" s="21"/>
      <c r="L14" s="21"/>
      <c r="M14" s="21"/>
      <c r="N14" s="21"/>
      <c r="O14" s="21"/>
      <c r="P14" s="1"/>
    </row>
    <row r="15" spans="1:16" x14ac:dyDescent="0.35">
      <c r="A15" s="21">
        <v>13</v>
      </c>
      <c r="B15" s="21">
        <v>18</v>
      </c>
      <c r="C15" s="21" t="s">
        <v>10</v>
      </c>
      <c r="D15" s="21" t="s">
        <v>438</v>
      </c>
      <c r="E15" s="21" t="s">
        <v>440</v>
      </c>
      <c r="I15" s="21"/>
      <c r="J15" s="59"/>
      <c r="K15" s="21" t="s">
        <v>259</v>
      </c>
      <c r="L15" s="21">
        <f>COUNTIF($B$3:$B$182,K15)</f>
        <v>91</v>
      </c>
      <c r="M15" s="21">
        <f>COUNTIFS($B$3:$B$182,K15,$E$3:$E$182,$M$5)</f>
        <v>36</v>
      </c>
      <c r="N15" s="21">
        <f>COUNTIFS($B$3:$B$182,K15,$E$3:$E$182,$N$5)</f>
        <v>55</v>
      </c>
      <c r="O15" s="21">
        <f t="shared" ref="O15" si="1">((-M15/L15)*IMLOG2(M15/L15))+((-N15/L15)*IMLOG2(N15/L15))</f>
        <v>0.96832118639891984</v>
      </c>
      <c r="P15" s="73">
        <f>$O$6-((L15/$L$6*O15)+(L16/$L$6*O16))</f>
        <v>9.9755751636765311E-4</v>
      </c>
    </row>
    <row r="16" spans="1:16" x14ac:dyDescent="0.35">
      <c r="A16" s="21">
        <v>14</v>
      </c>
      <c r="B16" s="21">
        <v>18</v>
      </c>
      <c r="C16" s="21" t="s">
        <v>10</v>
      </c>
      <c r="D16" s="21" t="s">
        <v>328</v>
      </c>
      <c r="E16" s="21" t="s">
        <v>440</v>
      </c>
      <c r="I16" s="21"/>
      <c r="J16" s="60"/>
      <c r="K16" s="21" t="s">
        <v>260</v>
      </c>
      <c r="L16" s="21">
        <f t="shared" ref="L16" si="2">COUNTIF($B$3:$B$182,K16)</f>
        <v>89</v>
      </c>
      <c r="M16" s="21">
        <f>COUNTIFS($B$3:$B$182,K16,$E$3:$E$182,$M$5)</f>
        <v>32</v>
      </c>
      <c r="N16" s="21">
        <f>COUNTIFS($B$3:$B$182,K16,$E$3:$E$182,$N$5)</f>
        <v>57</v>
      </c>
      <c r="O16" s="21">
        <f>((-M16/L16)*IMLOG2(M16/L16))+((-N16/L16)*IMLOG2(N16/L16))</f>
        <v>0.9423094893103281</v>
      </c>
      <c r="P16" s="1"/>
    </row>
    <row r="17" spans="1:16" x14ac:dyDescent="0.35">
      <c r="A17" s="21">
        <v>15</v>
      </c>
      <c r="B17" s="21">
        <v>18</v>
      </c>
      <c r="C17" s="21" t="s">
        <v>10</v>
      </c>
      <c r="D17" s="21" t="s">
        <v>344</v>
      </c>
      <c r="E17" s="21" t="s">
        <v>439</v>
      </c>
      <c r="I17" s="21"/>
      <c r="J17" s="97" t="s">
        <v>462</v>
      </c>
      <c r="K17" s="21"/>
      <c r="L17" s="21"/>
      <c r="M17" s="21"/>
      <c r="N17" s="21"/>
      <c r="O17" s="21"/>
      <c r="P17" s="1"/>
    </row>
    <row r="18" spans="1:16" x14ac:dyDescent="0.35">
      <c r="A18" s="21">
        <v>16</v>
      </c>
      <c r="B18" s="21">
        <v>18</v>
      </c>
      <c r="C18" s="21" t="s">
        <v>9</v>
      </c>
      <c r="D18" s="21" t="s">
        <v>328</v>
      </c>
      <c r="E18" s="21" t="s">
        <v>440</v>
      </c>
      <c r="I18" s="21"/>
      <c r="J18" s="98"/>
      <c r="K18" s="21" t="s">
        <v>282</v>
      </c>
      <c r="L18" s="21">
        <f>COUNTIF($D$3:$D$182,K18)</f>
        <v>6</v>
      </c>
      <c r="M18" s="21">
        <f t="shared" ref="M18:M35" si="3">COUNTIFS($D$3:$D$182,K18,$E$3:$E$182,$M$5)</f>
        <v>0</v>
      </c>
      <c r="N18" s="21">
        <f t="shared" ref="N18:N35" si="4">COUNTIFS($D$3:$D$182,K18,$E$3:$E$182,$N$5)</f>
        <v>6</v>
      </c>
      <c r="O18" s="21">
        <v>0</v>
      </c>
      <c r="P18" s="74">
        <f>$O$6-((L18/$L$6*O18)+(L19/$L$6*O19)+(L20/$L$6*O20)+(L21/$L$6*O21)+(L22/$L$6*O22)+(L23/$L$6*O23)+(L24/$L$6*O24)+(L25/$L$6*O25)+(L26/$L$6*O26)+(L27/$L$6*O27)+(L28/$L$6*O28)+(L29/$L$6*O29)+(L30/$L$6*O30)+(L31/$L$6*O31)+(L32/$L$6*O32)+(L33/$L$6*O33)+(L34/$L$6*O34)+(L35/$L$6*O35))</f>
        <v>0.27434246223132319</v>
      </c>
    </row>
    <row r="19" spans="1:16" x14ac:dyDescent="0.35">
      <c r="A19" s="21">
        <v>17</v>
      </c>
      <c r="B19" s="21">
        <v>19</v>
      </c>
      <c r="C19" s="21" t="s">
        <v>10</v>
      </c>
      <c r="D19" s="21" t="s">
        <v>412</v>
      </c>
      <c r="E19" s="21" t="s">
        <v>440</v>
      </c>
      <c r="I19" s="21"/>
      <c r="J19" s="98"/>
      <c r="K19" s="21" t="s">
        <v>291</v>
      </c>
      <c r="L19" s="21">
        <f t="shared" ref="L19:L35" si="5">COUNTIF($D$3:$D$182,K19)</f>
        <v>2</v>
      </c>
      <c r="M19" s="21">
        <f t="shared" si="3"/>
        <v>0</v>
      </c>
      <c r="N19" s="21">
        <f t="shared" si="4"/>
        <v>2</v>
      </c>
      <c r="O19" s="21">
        <v>0</v>
      </c>
      <c r="P19" s="1"/>
    </row>
    <row r="20" spans="1:16" x14ac:dyDescent="0.35">
      <c r="A20" s="21">
        <v>18</v>
      </c>
      <c r="B20" s="21">
        <v>19</v>
      </c>
      <c r="C20" s="21" t="s">
        <v>10</v>
      </c>
      <c r="D20" s="21" t="s">
        <v>346</v>
      </c>
      <c r="E20" s="21" t="s">
        <v>439</v>
      </c>
      <c r="I20" s="21"/>
      <c r="J20" s="98"/>
      <c r="K20" s="21" t="s">
        <v>328</v>
      </c>
      <c r="L20" s="21">
        <f t="shared" si="5"/>
        <v>6</v>
      </c>
      <c r="M20" s="21">
        <f t="shared" si="3"/>
        <v>0</v>
      </c>
      <c r="N20" s="21">
        <f t="shared" si="4"/>
        <v>6</v>
      </c>
      <c r="O20" s="21">
        <v>0</v>
      </c>
      <c r="P20" s="1"/>
    </row>
    <row r="21" spans="1:16" x14ac:dyDescent="0.35">
      <c r="A21" s="21">
        <v>19</v>
      </c>
      <c r="B21" s="21">
        <v>19</v>
      </c>
      <c r="C21" s="21" t="s">
        <v>10</v>
      </c>
      <c r="D21" s="21" t="s">
        <v>345</v>
      </c>
      <c r="E21" s="21" t="s">
        <v>439</v>
      </c>
      <c r="I21" s="21"/>
      <c r="J21" s="98"/>
      <c r="K21" s="21" t="s">
        <v>329</v>
      </c>
      <c r="L21" s="21">
        <f t="shared" si="5"/>
        <v>2</v>
      </c>
      <c r="M21" s="21">
        <f t="shared" si="3"/>
        <v>0</v>
      </c>
      <c r="N21" s="21">
        <f t="shared" si="4"/>
        <v>2</v>
      </c>
      <c r="O21" s="21">
        <v>0</v>
      </c>
      <c r="P21" s="1"/>
    </row>
    <row r="22" spans="1:16" x14ac:dyDescent="0.35">
      <c r="A22" s="21">
        <v>20</v>
      </c>
      <c r="B22" s="21">
        <v>19</v>
      </c>
      <c r="C22" s="21" t="s">
        <v>10</v>
      </c>
      <c r="D22" s="21" t="s">
        <v>345</v>
      </c>
      <c r="E22" s="21" t="s">
        <v>439</v>
      </c>
      <c r="I22" s="21"/>
      <c r="J22" s="98"/>
      <c r="K22" s="21" t="s">
        <v>330</v>
      </c>
      <c r="L22" s="21">
        <f t="shared" si="5"/>
        <v>6</v>
      </c>
      <c r="M22" s="21">
        <f t="shared" si="3"/>
        <v>0</v>
      </c>
      <c r="N22" s="21">
        <f t="shared" si="4"/>
        <v>6</v>
      </c>
      <c r="O22" s="21">
        <v>0</v>
      </c>
      <c r="P22" s="1"/>
    </row>
    <row r="23" spans="1:16" x14ac:dyDescent="0.35">
      <c r="A23" s="21">
        <v>21</v>
      </c>
      <c r="B23" s="21">
        <v>20</v>
      </c>
      <c r="C23" s="21" t="s">
        <v>10</v>
      </c>
      <c r="D23" s="21" t="s">
        <v>412</v>
      </c>
      <c r="E23" s="21" t="s">
        <v>440</v>
      </c>
      <c r="I23" s="21"/>
      <c r="J23" s="98"/>
      <c r="K23" s="21" t="s">
        <v>331</v>
      </c>
      <c r="L23" s="21">
        <f t="shared" si="5"/>
        <v>4</v>
      </c>
      <c r="M23" s="21">
        <f t="shared" si="3"/>
        <v>0</v>
      </c>
      <c r="N23" s="21">
        <f t="shared" si="4"/>
        <v>4</v>
      </c>
      <c r="O23" s="21">
        <v>0</v>
      </c>
      <c r="P23" s="1"/>
    </row>
    <row r="24" spans="1:16" x14ac:dyDescent="0.35">
      <c r="A24" s="21">
        <v>22</v>
      </c>
      <c r="B24" s="21">
        <v>20</v>
      </c>
      <c r="C24" s="21" t="s">
        <v>10</v>
      </c>
      <c r="D24" s="21" t="s">
        <v>346</v>
      </c>
      <c r="E24" s="21" t="s">
        <v>439</v>
      </c>
      <c r="I24" s="21"/>
      <c r="J24" s="98"/>
      <c r="K24" s="21" t="s">
        <v>332</v>
      </c>
      <c r="L24" s="21">
        <f t="shared" si="5"/>
        <v>5</v>
      </c>
      <c r="M24" s="21">
        <f t="shared" si="3"/>
        <v>0</v>
      </c>
      <c r="N24" s="21">
        <f t="shared" si="4"/>
        <v>5</v>
      </c>
      <c r="O24" s="21">
        <v>0</v>
      </c>
      <c r="P24" s="1"/>
    </row>
    <row r="25" spans="1:16" x14ac:dyDescent="0.35">
      <c r="A25" s="21">
        <v>23</v>
      </c>
      <c r="B25" s="21">
        <v>20</v>
      </c>
      <c r="C25" s="21" t="s">
        <v>10</v>
      </c>
      <c r="D25" s="21" t="s">
        <v>408</v>
      </c>
      <c r="E25" s="21" t="s">
        <v>440</v>
      </c>
      <c r="I25" s="21"/>
      <c r="J25" s="98"/>
      <c r="K25" s="21" t="s">
        <v>333</v>
      </c>
      <c r="L25" s="21">
        <f t="shared" si="5"/>
        <v>9</v>
      </c>
      <c r="M25" s="21">
        <f t="shared" si="3"/>
        <v>0</v>
      </c>
      <c r="N25" s="21">
        <f t="shared" si="4"/>
        <v>9</v>
      </c>
      <c r="O25" s="21">
        <v>0</v>
      </c>
      <c r="P25" s="1"/>
    </row>
    <row r="26" spans="1:16" x14ac:dyDescent="0.35">
      <c r="A26" s="21">
        <v>24</v>
      </c>
      <c r="B26" s="21">
        <v>21</v>
      </c>
      <c r="C26" s="21" t="s">
        <v>10</v>
      </c>
      <c r="D26" s="21" t="s">
        <v>346</v>
      </c>
      <c r="E26" s="21" t="s">
        <v>439</v>
      </c>
      <c r="I26" s="21"/>
      <c r="J26" s="98"/>
      <c r="K26" s="21" t="s">
        <v>334</v>
      </c>
      <c r="L26" s="21">
        <f t="shared" si="5"/>
        <v>6</v>
      </c>
      <c r="M26" s="21">
        <f t="shared" si="3"/>
        <v>3</v>
      </c>
      <c r="N26" s="21">
        <f t="shared" si="4"/>
        <v>3</v>
      </c>
      <c r="O26" s="21">
        <f t="shared" ref="O26:O35" si="6">((-M26/L26)*IMLOG2(M26/L26))+((-N26/L26)*IMLOG2(N26/L26))</f>
        <v>1</v>
      </c>
      <c r="P26" s="1"/>
    </row>
    <row r="27" spans="1:16" x14ac:dyDescent="0.35">
      <c r="A27" s="21">
        <v>25</v>
      </c>
      <c r="B27" s="21">
        <v>22</v>
      </c>
      <c r="C27" s="21" t="s">
        <v>10</v>
      </c>
      <c r="D27" s="21" t="s">
        <v>332</v>
      </c>
      <c r="E27" s="21" t="s">
        <v>440</v>
      </c>
      <c r="I27" s="21"/>
      <c r="J27" s="98"/>
      <c r="K27" s="21" t="s">
        <v>343</v>
      </c>
      <c r="L27" s="21">
        <f t="shared" si="5"/>
        <v>6</v>
      </c>
      <c r="M27" s="21">
        <f t="shared" si="3"/>
        <v>0</v>
      </c>
      <c r="N27" s="21">
        <f t="shared" si="4"/>
        <v>6</v>
      </c>
      <c r="O27" s="21">
        <v>0</v>
      </c>
      <c r="P27" s="1"/>
    </row>
    <row r="28" spans="1:16" x14ac:dyDescent="0.35">
      <c r="A28" s="21">
        <v>26</v>
      </c>
      <c r="B28" s="21">
        <v>22</v>
      </c>
      <c r="C28" s="21" t="s">
        <v>10</v>
      </c>
      <c r="D28" s="21" t="s">
        <v>346</v>
      </c>
      <c r="E28" s="21" t="s">
        <v>439</v>
      </c>
      <c r="I28" s="21"/>
      <c r="J28" s="98"/>
      <c r="K28" s="21" t="s">
        <v>344</v>
      </c>
      <c r="L28" s="21">
        <f t="shared" si="5"/>
        <v>20</v>
      </c>
      <c r="M28" s="21">
        <f t="shared" si="3"/>
        <v>10</v>
      </c>
      <c r="N28" s="21">
        <f t="shared" si="4"/>
        <v>10</v>
      </c>
      <c r="O28" s="21">
        <f>((-M28/L28)*IMLOG2(M28/L28))+((-N28/L28)*IMLOG2(N28/L28))</f>
        <v>1</v>
      </c>
      <c r="P28" s="1"/>
    </row>
    <row r="29" spans="1:16" x14ac:dyDescent="0.35">
      <c r="A29" s="21">
        <v>27</v>
      </c>
      <c r="B29" s="21">
        <v>23</v>
      </c>
      <c r="C29" s="21" t="s">
        <v>10</v>
      </c>
      <c r="D29" s="21" t="s">
        <v>345</v>
      </c>
      <c r="E29" s="21" t="s">
        <v>439</v>
      </c>
      <c r="I29" s="21"/>
      <c r="J29" s="98"/>
      <c r="K29" s="21" t="s">
        <v>345</v>
      </c>
      <c r="L29" s="21">
        <f t="shared" si="5"/>
        <v>18</v>
      </c>
      <c r="M29" s="21">
        <f t="shared" si="3"/>
        <v>12</v>
      </c>
      <c r="N29" s="21">
        <f t="shared" si="4"/>
        <v>6</v>
      </c>
      <c r="O29" s="21">
        <f t="shared" si="6"/>
        <v>0.91829583405449056</v>
      </c>
      <c r="P29" s="1"/>
    </row>
    <row r="30" spans="1:16" x14ac:dyDescent="0.35">
      <c r="A30" s="21">
        <v>28</v>
      </c>
      <c r="B30" s="21">
        <v>23</v>
      </c>
      <c r="C30" s="21" t="s">
        <v>10</v>
      </c>
      <c r="D30" s="21" t="s">
        <v>328</v>
      </c>
      <c r="E30" s="21" t="s">
        <v>440</v>
      </c>
      <c r="I30" s="21"/>
      <c r="J30" s="98"/>
      <c r="K30" s="21" t="s">
        <v>346</v>
      </c>
      <c r="L30" s="21">
        <f t="shared" si="5"/>
        <v>20</v>
      </c>
      <c r="M30" s="21">
        <f t="shared" si="3"/>
        <v>9</v>
      </c>
      <c r="N30" s="21">
        <f t="shared" si="4"/>
        <v>11</v>
      </c>
      <c r="O30" s="21">
        <f t="shared" si="6"/>
        <v>0.99277445398780828</v>
      </c>
      <c r="P30" s="1"/>
    </row>
    <row r="31" spans="1:16" x14ac:dyDescent="0.35">
      <c r="A31" s="21">
        <v>29</v>
      </c>
      <c r="B31" s="21">
        <v>23</v>
      </c>
      <c r="C31" s="21" t="s">
        <v>10</v>
      </c>
      <c r="D31" s="21" t="s">
        <v>438</v>
      </c>
      <c r="E31" s="21" t="s">
        <v>440</v>
      </c>
      <c r="I31" s="21"/>
      <c r="J31" s="98"/>
      <c r="K31" s="21" t="s">
        <v>387</v>
      </c>
      <c r="L31" s="21">
        <f t="shared" si="5"/>
        <v>2</v>
      </c>
      <c r="M31" s="21">
        <f t="shared" si="3"/>
        <v>0</v>
      </c>
      <c r="N31" s="21">
        <f t="shared" si="4"/>
        <v>2</v>
      </c>
      <c r="O31" s="21">
        <v>0</v>
      </c>
      <c r="P31" s="1"/>
    </row>
    <row r="32" spans="1:16" x14ac:dyDescent="0.35">
      <c r="A32" s="21">
        <v>30</v>
      </c>
      <c r="B32" s="21">
        <v>24</v>
      </c>
      <c r="C32" s="21" t="s">
        <v>10</v>
      </c>
      <c r="D32" s="21" t="s">
        <v>344</v>
      </c>
      <c r="E32" s="21" t="s">
        <v>439</v>
      </c>
      <c r="I32" s="21"/>
      <c r="J32" s="98"/>
      <c r="K32" s="21" t="s">
        <v>388</v>
      </c>
      <c r="L32" s="21">
        <f t="shared" si="5"/>
        <v>4</v>
      </c>
      <c r="M32" s="21">
        <f t="shared" si="3"/>
        <v>1</v>
      </c>
      <c r="N32" s="21">
        <f t="shared" si="4"/>
        <v>3</v>
      </c>
      <c r="O32" s="21">
        <f t="shared" si="6"/>
        <v>0.81127812445913294</v>
      </c>
      <c r="P32" s="1"/>
    </row>
    <row r="33" spans="1:23" x14ac:dyDescent="0.35">
      <c r="A33" s="21">
        <v>31</v>
      </c>
      <c r="B33" s="21">
        <v>25</v>
      </c>
      <c r="C33" s="21" t="s">
        <v>10</v>
      </c>
      <c r="D33" s="21" t="s">
        <v>438</v>
      </c>
      <c r="E33" s="21" t="s">
        <v>440</v>
      </c>
      <c r="I33" s="21"/>
      <c r="J33" s="98"/>
      <c r="K33" s="21" t="s">
        <v>408</v>
      </c>
      <c r="L33" s="21">
        <f t="shared" si="5"/>
        <v>6</v>
      </c>
      <c r="M33" s="21">
        <f t="shared" si="3"/>
        <v>0</v>
      </c>
      <c r="N33" s="21">
        <f t="shared" si="4"/>
        <v>6</v>
      </c>
      <c r="O33" s="21">
        <v>0</v>
      </c>
      <c r="P33" s="1"/>
    </row>
    <row r="34" spans="1:23" x14ac:dyDescent="0.35">
      <c r="A34" s="21">
        <v>32</v>
      </c>
      <c r="B34" s="21">
        <v>25</v>
      </c>
      <c r="C34" s="21" t="s">
        <v>10</v>
      </c>
      <c r="D34" s="21" t="s">
        <v>344</v>
      </c>
      <c r="E34" s="21" t="s">
        <v>439</v>
      </c>
      <c r="I34" s="21"/>
      <c r="J34" s="98"/>
      <c r="K34" s="21" t="s">
        <v>412</v>
      </c>
      <c r="L34" s="21">
        <f t="shared" si="5"/>
        <v>29</v>
      </c>
      <c r="M34" s="21">
        <f t="shared" si="3"/>
        <v>17</v>
      </c>
      <c r="N34" s="21">
        <f t="shared" si="4"/>
        <v>12</v>
      </c>
      <c r="O34" s="21">
        <f t="shared" si="6"/>
        <v>0.97844932926862072</v>
      </c>
      <c r="P34" s="1"/>
    </row>
    <row r="35" spans="1:23" x14ac:dyDescent="0.35">
      <c r="A35" s="21">
        <v>33</v>
      </c>
      <c r="B35" s="21">
        <v>26</v>
      </c>
      <c r="C35" s="21" t="s">
        <v>10</v>
      </c>
      <c r="D35" s="21" t="s">
        <v>408</v>
      </c>
      <c r="E35" s="21" t="s">
        <v>440</v>
      </c>
      <c r="I35" s="21"/>
      <c r="J35" s="99"/>
      <c r="K35" s="21" t="s">
        <v>438</v>
      </c>
      <c r="L35" s="21">
        <f t="shared" si="5"/>
        <v>29</v>
      </c>
      <c r="M35" s="21">
        <f t="shared" si="3"/>
        <v>16</v>
      </c>
      <c r="N35" s="21">
        <f t="shared" si="4"/>
        <v>13</v>
      </c>
      <c r="O35" s="21">
        <f t="shared" si="6"/>
        <v>0.99226663871949616</v>
      </c>
      <c r="P35" s="1"/>
    </row>
    <row r="36" spans="1:23" x14ac:dyDescent="0.35">
      <c r="A36" s="21">
        <v>34</v>
      </c>
      <c r="B36" s="21">
        <v>26</v>
      </c>
      <c r="C36" s="21" t="s">
        <v>10</v>
      </c>
      <c r="D36" s="21" t="s">
        <v>438</v>
      </c>
      <c r="E36" s="21" t="s">
        <v>440</v>
      </c>
      <c r="J36" s="75" t="s">
        <v>480</v>
      </c>
      <c r="K36" s="75">
        <f>MAX(P7,P12,P15,P18)</f>
        <v>0.27434246223132319</v>
      </c>
    </row>
    <row r="37" spans="1:23" x14ac:dyDescent="0.35">
      <c r="A37" s="21">
        <v>35</v>
      </c>
      <c r="B37" s="21">
        <v>27</v>
      </c>
      <c r="C37" s="21" t="s">
        <v>10</v>
      </c>
      <c r="D37" s="21" t="s">
        <v>387</v>
      </c>
      <c r="E37" s="21" t="s">
        <v>440</v>
      </c>
    </row>
    <row r="38" spans="1:23" x14ac:dyDescent="0.35">
      <c r="A38" s="21">
        <v>36</v>
      </c>
      <c r="B38" s="21">
        <v>27</v>
      </c>
      <c r="C38" s="21" t="s">
        <v>10</v>
      </c>
      <c r="D38" s="21" t="s">
        <v>412</v>
      </c>
      <c r="E38" s="21" t="s">
        <v>440</v>
      </c>
      <c r="K38" s="76" t="s">
        <v>450</v>
      </c>
    </row>
    <row r="39" spans="1:23" x14ac:dyDescent="0.35">
      <c r="A39" s="21">
        <v>37</v>
      </c>
      <c r="B39" s="21">
        <v>27</v>
      </c>
      <c r="C39" s="21" t="s">
        <v>10</v>
      </c>
      <c r="D39" s="21" t="s">
        <v>345</v>
      </c>
      <c r="E39" s="21" t="s">
        <v>439</v>
      </c>
      <c r="I39" s="38" t="s">
        <v>0</v>
      </c>
      <c r="J39" s="38" t="s">
        <v>2</v>
      </c>
      <c r="K39" s="38" t="s">
        <v>7</v>
      </c>
      <c r="L39" s="38" t="s">
        <v>436</v>
      </c>
      <c r="M39" s="38" t="s">
        <v>437</v>
      </c>
      <c r="P39" s="38" t="s">
        <v>238</v>
      </c>
      <c r="Q39" s="38"/>
      <c r="R39" s="38" t="s">
        <v>237</v>
      </c>
      <c r="S39" s="38" t="s">
        <v>220</v>
      </c>
      <c r="T39" s="38" t="s">
        <v>439</v>
      </c>
      <c r="U39" s="38" t="s">
        <v>449</v>
      </c>
      <c r="V39" s="38" t="s">
        <v>221</v>
      </c>
      <c r="W39" s="38" t="s">
        <v>236</v>
      </c>
    </row>
    <row r="40" spans="1:23" x14ac:dyDescent="0.35">
      <c r="A40" s="21">
        <v>38</v>
      </c>
      <c r="B40" s="21">
        <v>27</v>
      </c>
      <c r="C40" s="21" t="s">
        <v>10</v>
      </c>
      <c r="D40" s="21" t="s">
        <v>438</v>
      </c>
      <c r="E40" s="21" t="s">
        <v>440</v>
      </c>
      <c r="I40" s="21">
        <v>1</v>
      </c>
      <c r="J40" s="21">
        <v>6</v>
      </c>
      <c r="K40" s="21" t="s">
        <v>10</v>
      </c>
      <c r="L40" s="21" t="s">
        <v>334</v>
      </c>
      <c r="M40" s="21" t="s">
        <v>439</v>
      </c>
      <c r="P40" s="21" t="s">
        <v>463</v>
      </c>
      <c r="Q40" s="21" t="s">
        <v>239</v>
      </c>
      <c r="R40" s="21"/>
      <c r="S40" s="21">
        <f>COUNTA(I40:I45)</f>
        <v>6</v>
      </c>
      <c r="T40" s="21">
        <f>COUNTIF($M$40:$M$45,$T$39)</f>
        <v>3</v>
      </c>
      <c r="U40" s="21">
        <f>COUNTIF($M$40:$M$45,$U$39)</f>
        <v>3</v>
      </c>
      <c r="V40" s="21">
        <f>(((-T40/S40)*IMLOG2(T40/S40))+((-U40/S40)*IMLOG2(U40/S40)))</f>
        <v>1</v>
      </c>
      <c r="W40" s="21"/>
    </row>
    <row r="41" spans="1:23" x14ac:dyDescent="0.35">
      <c r="A41" s="21">
        <v>39</v>
      </c>
      <c r="B41" s="21">
        <v>27</v>
      </c>
      <c r="C41" s="21" t="s">
        <v>10</v>
      </c>
      <c r="D41" s="21" t="s">
        <v>345</v>
      </c>
      <c r="E41" s="21" t="s">
        <v>439</v>
      </c>
      <c r="I41" s="21">
        <v>2</v>
      </c>
      <c r="J41" s="21">
        <v>6</v>
      </c>
      <c r="K41" s="21" t="s">
        <v>10</v>
      </c>
      <c r="L41" s="21" t="s">
        <v>334</v>
      </c>
      <c r="M41" s="21" t="s">
        <v>439</v>
      </c>
      <c r="P41" s="21"/>
      <c r="Q41" s="38" t="s">
        <v>462</v>
      </c>
      <c r="R41" s="21" t="s">
        <v>334</v>
      </c>
      <c r="S41" s="21">
        <f>COUNTA(I40:I45)</f>
        <v>6</v>
      </c>
      <c r="T41" s="21">
        <f>COUNTIF($M$40:$M$45,$T$39)</f>
        <v>3</v>
      </c>
      <c r="U41" s="21">
        <f>COUNTIF($M$40:$M$45,$U$39)</f>
        <v>3</v>
      </c>
      <c r="V41" s="21">
        <f>((-T40/S40)*IMLOG2(T40/S40))+((-U40/S40)*IMLOG2(U40/S40))</f>
        <v>1</v>
      </c>
      <c r="W41" s="17">
        <f>$V$40-(S41/$S$40*V41)</f>
        <v>0</v>
      </c>
    </row>
    <row r="42" spans="1:23" x14ac:dyDescent="0.35">
      <c r="A42" s="21">
        <v>40</v>
      </c>
      <c r="B42" s="21">
        <v>27</v>
      </c>
      <c r="C42" s="21" t="s">
        <v>10</v>
      </c>
      <c r="D42" s="21" t="s">
        <v>346</v>
      </c>
      <c r="E42" s="21" t="s">
        <v>439</v>
      </c>
      <c r="I42" s="21">
        <v>3</v>
      </c>
      <c r="J42" s="21">
        <v>11</v>
      </c>
      <c r="K42" s="21" t="s">
        <v>10</v>
      </c>
      <c r="L42" s="21" t="s">
        <v>334</v>
      </c>
      <c r="M42" s="21" t="s">
        <v>439</v>
      </c>
      <c r="P42" s="21"/>
      <c r="Q42" s="97" t="s">
        <v>7</v>
      </c>
      <c r="R42" s="21"/>
      <c r="S42" s="21"/>
      <c r="T42" s="21"/>
      <c r="U42" s="21"/>
      <c r="V42" s="21"/>
      <c r="W42" s="22">
        <f>$V$40-((S43/$S$40*V43)+(S44/$S$40*V44))</f>
        <v>1</v>
      </c>
    </row>
    <row r="43" spans="1:23" x14ac:dyDescent="0.35">
      <c r="A43" s="21">
        <v>41</v>
      </c>
      <c r="B43" s="21">
        <v>28</v>
      </c>
      <c r="C43" s="21" t="s">
        <v>10</v>
      </c>
      <c r="D43" s="21" t="s">
        <v>330</v>
      </c>
      <c r="E43" s="21" t="s">
        <v>440</v>
      </c>
      <c r="I43" s="21">
        <v>4</v>
      </c>
      <c r="J43" s="21">
        <v>57</v>
      </c>
      <c r="K43" s="21" t="s">
        <v>9</v>
      </c>
      <c r="L43" s="21" t="s">
        <v>334</v>
      </c>
      <c r="M43" s="21" t="s">
        <v>440</v>
      </c>
      <c r="P43" s="21"/>
      <c r="Q43" s="98"/>
      <c r="R43" s="21" t="s">
        <v>9</v>
      </c>
      <c r="S43" s="21">
        <f>COUNTIF($K$40:$K$45,R43)</f>
        <v>3</v>
      </c>
      <c r="T43" s="21">
        <f>COUNTIFS($K$40:$K$45,R43,$M$40:$M$45,$T$39)</f>
        <v>0</v>
      </c>
      <c r="U43" s="21">
        <f>COUNTIFS($K$40:$K$45,R43,$M$40:$M$45,$U$39)</f>
        <v>3</v>
      </c>
      <c r="V43" s="21">
        <v>0</v>
      </c>
      <c r="W43" s="21"/>
    </row>
    <row r="44" spans="1:23" x14ac:dyDescent="0.35">
      <c r="A44" s="21">
        <v>42</v>
      </c>
      <c r="B44" s="21">
        <v>28</v>
      </c>
      <c r="C44" s="21" t="s">
        <v>10</v>
      </c>
      <c r="D44" s="21" t="s">
        <v>344</v>
      </c>
      <c r="E44" s="21" t="s">
        <v>439</v>
      </c>
      <c r="I44" s="21">
        <v>5</v>
      </c>
      <c r="J44" s="21">
        <v>57</v>
      </c>
      <c r="K44" s="21" t="s">
        <v>9</v>
      </c>
      <c r="L44" s="21" t="s">
        <v>334</v>
      </c>
      <c r="M44" s="21" t="s">
        <v>440</v>
      </c>
      <c r="P44" s="21"/>
      <c r="Q44" s="99"/>
      <c r="R44" s="21" t="s">
        <v>10</v>
      </c>
      <c r="S44" s="21">
        <f>COUNTIF($K$40:$K$45,R44)</f>
        <v>3</v>
      </c>
      <c r="T44" s="21">
        <f>COUNTIFS($K$40:$K$45,R44,$M$40:$M$45,$T$39)</f>
        <v>3</v>
      </c>
      <c r="U44" s="21">
        <f>COUNTIFS($K$40:$K$45,R44,$M$40:$M$45,$U$39)</f>
        <v>0</v>
      </c>
      <c r="V44" s="21">
        <v>0</v>
      </c>
      <c r="W44" s="21"/>
    </row>
    <row r="45" spans="1:23" x14ac:dyDescent="0.35">
      <c r="A45" s="21">
        <v>43</v>
      </c>
      <c r="B45" s="21">
        <v>29</v>
      </c>
      <c r="C45" s="21" t="s">
        <v>10</v>
      </c>
      <c r="D45" s="21" t="s">
        <v>346</v>
      </c>
      <c r="E45" s="21" t="s">
        <v>439</v>
      </c>
      <c r="I45" s="21">
        <v>6</v>
      </c>
      <c r="J45" s="21">
        <v>59</v>
      </c>
      <c r="K45" s="21" t="s">
        <v>9</v>
      </c>
      <c r="L45" s="21" t="s">
        <v>334</v>
      </c>
      <c r="M45" s="21" t="s">
        <v>440</v>
      </c>
      <c r="P45" s="21"/>
      <c r="Q45" s="97" t="s">
        <v>448</v>
      </c>
      <c r="R45" s="21"/>
      <c r="S45" s="21"/>
      <c r="T45" s="21"/>
      <c r="U45" s="21"/>
      <c r="V45" s="21"/>
      <c r="W45" s="17">
        <f>$V$40-((S46/$S$40*V46)+(S47/$S$40*V47))</f>
        <v>1</v>
      </c>
    </row>
    <row r="46" spans="1:23" x14ac:dyDescent="0.35">
      <c r="A46" s="21">
        <v>44</v>
      </c>
      <c r="B46" s="21">
        <v>29</v>
      </c>
      <c r="C46" s="21" t="s">
        <v>10</v>
      </c>
      <c r="D46" s="21" t="s">
        <v>438</v>
      </c>
      <c r="E46" s="21" t="s">
        <v>440</v>
      </c>
      <c r="I46" s="17" t="s">
        <v>248</v>
      </c>
      <c r="J46" s="17">
        <f>AVERAGE(J40:J45)</f>
        <v>32.666666666666664</v>
      </c>
      <c r="P46" s="21"/>
      <c r="Q46" s="98"/>
      <c r="R46" s="21" t="s">
        <v>454</v>
      </c>
      <c r="S46" s="21">
        <f>COUNTIF($J$40:$J$45,"&lt;=32,66")</f>
        <v>3</v>
      </c>
      <c r="T46" s="21">
        <f>COUNTIFS($J$40:$J$45,"&lt;=32,66",$M$40:$M$45,$T$39)</f>
        <v>3</v>
      </c>
      <c r="U46" s="21">
        <f>COUNTIFS($J$40:$J$45,"&lt;=32,66",$M$40:$M$45,$U$39)</f>
        <v>0</v>
      </c>
      <c r="V46" s="21">
        <v>0</v>
      </c>
      <c r="W46" s="21"/>
    </row>
    <row r="47" spans="1:23" x14ac:dyDescent="0.35">
      <c r="A47" s="21">
        <v>45</v>
      </c>
      <c r="B47" s="21">
        <v>29</v>
      </c>
      <c r="C47" s="21" t="s">
        <v>10</v>
      </c>
      <c r="D47" s="21" t="s">
        <v>282</v>
      </c>
      <c r="E47" s="21" t="s">
        <v>440</v>
      </c>
      <c r="I47" s="17" t="s">
        <v>249</v>
      </c>
      <c r="J47" s="17">
        <f>MEDIAN(J40:J45)</f>
        <v>34</v>
      </c>
      <c r="P47" s="21"/>
      <c r="Q47" s="98"/>
      <c r="R47" s="21" t="s">
        <v>455</v>
      </c>
      <c r="S47" s="21">
        <f>COUNTIF($J$40:$J$45,"&gt;32,66")</f>
        <v>3</v>
      </c>
      <c r="T47" s="21">
        <f>COUNTIFS($J$40:$J$45,"&gt;32,66",$M$40:$M$45,$T$39)</f>
        <v>0</v>
      </c>
      <c r="U47" s="21">
        <f>COUNTIFS($J$40:$J$45,"&gt;32,66",$M$40:$M$45,$U$39)</f>
        <v>3</v>
      </c>
      <c r="V47" s="21">
        <v>0</v>
      </c>
      <c r="W47" s="21"/>
    </row>
    <row r="48" spans="1:23" x14ac:dyDescent="0.35">
      <c r="A48" s="21">
        <v>46</v>
      </c>
      <c r="B48" s="21">
        <v>29</v>
      </c>
      <c r="C48" s="21" t="s">
        <v>10</v>
      </c>
      <c r="D48" s="21" t="s">
        <v>408</v>
      </c>
      <c r="E48" s="21" t="s">
        <v>440</v>
      </c>
      <c r="I48" s="28"/>
      <c r="J48" s="28"/>
      <c r="P48" s="21"/>
      <c r="Q48" s="98"/>
      <c r="R48" s="21"/>
      <c r="S48" s="21"/>
      <c r="T48" s="21"/>
      <c r="U48" s="21"/>
      <c r="V48" s="21"/>
      <c r="W48" s="21"/>
    </row>
    <row r="49" spans="1:23" x14ac:dyDescent="0.35">
      <c r="A49" s="21">
        <v>47</v>
      </c>
      <c r="B49" s="21">
        <v>29</v>
      </c>
      <c r="C49" s="21" t="s">
        <v>10</v>
      </c>
      <c r="D49" s="21" t="s">
        <v>412</v>
      </c>
      <c r="E49" s="21" t="s">
        <v>440</v>
      </c>
      <c r="I49" s="28"/>
      <c r="J49" s="28"/>
      <c r="P49" s="21"/>
      <c r="Q49" s="98"/>
      <c r="R49" s="21" t="s">
        <v>255</v>
      </c>
      <c r="S49" s="21">
        <f>COUNTIF($J$40:$J$45,R49)</f>
        <v>3</v>
      </c>
      <c r="T49" s="21">
        <f>COUNTIFS($J$40:$J$45,R49,$M$40:$M$45,$T$39)</f>
        <v>3</v>
      </c>
      <c r="U49" s="21">
        <f>COUNTIFS($J$40:$J$45,R49,$M$40:$M$45,$U$39)</f>
        <v>0</v>
      </c>
      <c r="V49" s="21">
        <v>0</v>
      </c>
      <c r="W49" s="17">
        <f>$V$40-((S50/$S$40*V50)+(S51/$S$40*V51))</f>
        <v>1</v>
      </c>
    </row>
    <row r="50" spans="1:23" x14ac:dyDescent="0.35">
      <c r="A50" s="21">
        <v>48</v>
      </c>
      <c r="B50" s="21">
        <v>30</v>
      </c>
      <c r="C50" s="21" t="s">
        <v>10</v>
      </c>
      <c r="D50" s="21" t="s">
        <v>438</v>
      </c>
      <c r="E50" s="21" t="s">
        <v>440</v>
      </c>
      <c r="I50" s="28"/>
      <c r="J50" s="28"/>
      <c r="P50" s="21"/>
      <c r="Q50" s="99"/>
      <c r="R50" s="21" t="s">
        <v>256</v>
      </c>
      <c r="S50" s="21">
        <f>COUNTIF($J$40:$J$45,R50)</f>
        <v>3</v>
      </c>
      <c r="T50" s="21">
        <f>COUNTIFS($J$40:$J$45,R50,$M$40:$M$45,$T$39)</f>
        <v>0</v>
      </c>
      <c r="U50" s="21">
        <f>COUNTIFS($J$40:$J$45,R50,$M$40:$M$45,$U$39)</f>
        <v>3</v>
      </c>
      <c r="V50" s="21">
        <v>0</v>
      </c>
      <c r="W50" s="21"/>
    </row>
    <row r="51" spans="1:23" x14ac:dyDescent="0.35">
      <c r="A51" s="21">
        <v>49</v>
      </c>
      <c r="B51" s="21">
        <v>31</v>
      </c>
      <c r="C51" s="21" t="s">
        <v>10</v>
      </c>
      <c r="D51" s="21" t="s">
        <v>346</v>
      </c>
      <c r="E51" s="21" t="s">
        <v>439</v>
      </c>
      <c r="I51" s="28"/>
      <c r="J51" s="28"/>
      <c r="P51" s="21"/>
      <c r="Q51" s="21" t="s">
        <v>464</v>
      </c>
      <c r="R51" s="21">
        <f>MAX(W42,W45)</f>
        <v>1</v>
      </c>
      <c r="S51" s="21"/>
      <c r="T51" s="21"/>
      <c r="U51" s="21"/>
      <c r="V51" s="21"/>
      <c r="W51" s="21"/>
    </row>
    <row r="52" spans="1:23" x14ac:dyDescent="0.35">
      <c r="A52" s="21">
        <v>50</v>
      </c>
      <c r="B52" s="21">
        <v>32</v>
      </c>
      <c r="C52" s="21" t="s">
        <v>10</v>
      </c>
      <c r="D52" s="21" t="s">
        <v>345</v>
      </c>
      <c r="E52" s="21" t="s">
        <v>439</v>
      </c>
    </row>
    <row r="53" spans="1:23" x14ac:dyDescent="0.35">
      <c r="A53" s="21">
        <v>51</v>
      </c>
      <c r="B53" s="21">
        <v>32</v>
      </c>
      <c r="C53" s="21" t="s">
        <v>10</v>
      </c>
      <c r="D53" s="21" t="s">
        <v>412</v>
      </c>
      <c r="E53" s="21" t="s">
        <v>440</v>
      </c>
    </row>
    <row r="54" spans="1:23" x14ac:dyDescent="0.35">
      <c r="A54" s="21">
        <v>52</v>
      </c>
      <c r="B54" s="21">
        <v>32</v>
      </c>
      <c r="C54" s="21" t="s">
        <v>10</v>
      </c>
      <c r="D54" s="21" t="s">
        <v>438</v>
      </c>
      <c r="E54" s="21" t="s">
        <v>440</v>
      </c>
      <c r="K54" s="77" t="s">
        <v>451</v>
      </c>
    </row>
    <row r="55" spans="1:23" x14ac:dyDescent="0.35">
      <c r="A55" s="21">
        <v>53</v>
      </c>
      <c r="B55" s="21">
        <v>32</v>
      </c>
      <c r="C55" s="21" t="s">
        <v>9</v>
      </c>
      <c r="D55" s="21" t="s">
        <v>330</v>
      </c>
      <c r="E55" s="21" t="s">
        <v>440</v>
      </c>
      <c r="I55" s="72" t="s">
        <v>0</v>
      </c>
      <c r="J55" s="72" t="s">
        <v>2</v>
      </c>
      <c r="K55" s="72" t="s">
        <v>7</v>
      </c>
      <c r="L55" s="72" t="s">
        <v>436</v>
      </c>
      <c r="M55" s="72" t="s">
        <v>437</v>
      </c>
      <c r="P55" s="12" t="s">
        <v>238</v>
      </c>
      <c r="Q55" s="12"/>
      <c r="R55" s="12" t="s">
        <v>237</v>
      </c>
      <c r="S55" s="12" t="s">
        <v>220</v>
      </c>
      <c r="T55" s="12" t="s">
        <v>439</v>
      </c>
      <c r="U55" s="12" t="s">
        <v>449</v>
      </c>
      <c r="V55" s="12" t="s">
        <v>221</v>
      </c>
      <c r="W55" s="12" t="s">
        <v>236</v>
      </c>
    </row>
    <row r="56" spans="1:23" x14ac:dyDescent="0.35">
      <c r="A56" s="21">
        <v>54</v>
      </c>
      <c r="B56" s="21">
        <v>33</v>
      </c>
      <c r="C56" s="21" t="s">
        <v>10</v>
      </c>
      <c r="D56" s="21" t="s">
        <v>438</v>
      </c>
      <c r="E56" s="21" t="s">
        <v>440</v>
      </c>
      <c r="I56" s="1">
        <v>1</v>
      </c>
      <c r="J56" s="1">
        <v>18</v>
      </c>
      <c r="K56" s="1" t="s">
        <v>10</v>
      </c>
      <c r="L56" s="1" t="s">
        <v>344</v>
      </c>
      <c r="M56" s="1" t="s">
        <v>439</v>
      </c>
      <c r="P56" s="1" t="s">
        <v>465</v>
      </c>
      <c r="Q56" s="1" t="s">
        <v>239</v>
      </c>
      <c r="R56" s="1"/>
      <c r="S56" s="1">
        <f>COUNTA(I56:I75)</f>
        <v>20</v>
      </c>
      <c r="T56" s="1">
        <f>COUNTIF(M56:M75,T55)</f>
        <v>10</v>
      </c>
      <c r="U56" s="1">
        <f>COUNTIF(M56:M75,U55)</f>
        <v>10</v>
      </c>
      <c r="V56" s="1">
        <f>(((-T56/S56)*IMLOG2(T56/S56))+((-U56/S56)*IMLOG2(U56/S56)))</f>
        <v>1</v>
      </c>
      <c r="W56" s="1"/>
    </row>
    <row r="57" spans="1:23" x14ac:dyDescent="0.35">
      <c r="A57" s="21">
        <v>55</v>
      </c>
      <c r="B57" s="21">
        <v>33</v>
      </c>
      <c r="C57" s="21" t="s">
        <v>10</v>
      </c>
      <c r="D57" s="21" t="s">
        <v>345</v>
      </c>
      <c r="E57" s="21" t="s">
        <v>439</v>
      </c>
      <c r="I57" s="1">
        <v>2</v>
      </c>
      <c r="J57" s="1">
        <v>24</v>
      </c>
      <c r="K57" s="1" t="s">
        <v>10</v>
      </c>
      <c r="L57" s="1" t="s">
        <v>344</v>
      </c>
      <c r="M57" s="1" t="s">
        <v>439</v>
      </c>
      <c r="P57" s="1"/>
      <c r="Q57" s="1" t="s">
        <v>462</v>
      </c>
      <c r="R57" s="1" t="s">
        <v>344</v>
      </c>
      <c r="S57" s="1">
        <f>COUNTA(J56:J75)</f>
        <v>20</v>
      </c>
      <c r="T57" s="1">
        <f>COUNTIFS($L$56:$L$75,R57,$M$56:$M$75,$T$55)</f>
        <v>10</v>
      </c>
      <c r="U57" s="1">
        <f>COUNTIFS($L$56:$L$75,R57,$M$56:$M$75,$U$55)</f>
        <v>10</v>
      </c>
      <c r="V57" s="1">
        <f>(((-T56/S56)*IMLOG2(T56/S56))+((-U56/S56)*IMLOG2(U56/S56)))</f>
        <v>1</v>
      </c>
      <c r="W57" s="1">
        <f>($V$56)-((S57/$S$56)*V57)</f>
        <v>0</v>
      </c>
    </row>
    <row r="58" spans="1:23" x14ac:dyDescent="0.35">
      <c r="A58" s="21">
        <v>56</v>
      </c>
      <c r="B58" s="21">
        <v>33</v>
      </c>
      <c r="C58" s="21" t="s">
        <v>10</v>
      </c>
      <c r="D58" s="21" t="s">
        <v>291</v>
      </c>
      <c r="E58" s="21" t="s">
        <v>440</v>
      </c>
      <c r="I58" s="1">
        <v>3</v>
      </c>
      <c r="J58" s="1">
        <v>25</v>
      </c>
      <c r="K58" s="1" t="s">
        <v>10</v>
      </c>
      <c r="L58" s="1" t="s">
        <v>344</v>
      </c>
      <c r="M58" s="1" t="s">
        <v>439</v>
      </c>
      <c r="P58" s="1"/>
      <c r="Q58" s="1" t="s">
        <v>7</v>
      </c>
      <c r="R58" s="1"/>
      <c r="S58" s="1"/>
      <c r="T58" s="1"/>
      <c r="U58" s="1"/>
      <c r="V58" s="1"/>
      <c r="W58" s="1">
        <f>($V$56)-((S59/$S$56)*V59)-((S60/$S$56)*V60)</f>
        <v>0.53100440641071911</v>
      </c>
    </row>
    <row r="59" spans="1:23" x14ac:dyDescent="0.35">
      <c r="A59" s="21">
        <v>57</v>
      </c>
      <c r="B59" s="21">
        <v>34</v>
      </c>
      <c r="C59" s="21" t="s">
        <v>10</v>
      </c>
      <c r="D59" s="21" t="s">
        <v>291</v>
      </c>
      <c r="E59" s="21" t="s">
        <v>440</v>
      </c>
      <c r="I59" s="1">
        <v>4</v>
      </c>
      <c r="J59" s="1">
        <v>28</v>
      </c>
      <c r="K59" s="1" t="s">
        <v>10</v>
      </c>
      <c r="L59" s="1" t="s">
        <v>344</v>
      </c>
      <c r="M59" s="1" t="s">
        <v>439</v>
      </c>
      <c r="P59" s="1"/>
      <c r="Q59" s="1"/>
      <c r="R59" s="1" t="s">
        <v>9</v>
      </c>
      <c r="S59" s="1">
        <f>COUNTIF($K$56:$K$75,R59)</f>
        <v>10</v>
      </c>
      <c r="T59" s="1">
        <f>COUNTIFS($K$56:$K$75,R59,$M$56:$M$75,$T$55)</f>
        <v>1</v>
      </c>
      <c r="U59" s="1">
        <f>COUNTIFS($K$56:$K$75,R59,$M$56:$M$75,$U$55)</f>
        <v>9</v>
      </c>
      <c r="V59" s="1">
        <f>(((-T59/S59)*IMLOG2(T59/S59))+((-U59/S59)*IMLOG2(U59/S59)))</f>
        <v>0.468995593589281</v>
      </c>
      <c r="W59" s="1"/>
    </row>
    <row r="60" spans="1:23" x14ac:dyDescent="0.35">
      <c r="A60" s="21">
        <v>58</v>
      </c>
      <c r="B60" s="21">
        <v>34</v>
      </c>
      <c r="C60" s="21" t="s">
        <v>10</v>
      </c>
      <c r="D60" s="21" t="s">
        <v>412</v>
      </c>
      <c r="E60" s="21" t="s">
        <v>440</v>
      </c>
      <c r="I60" s="1">
        <v>5</v>
      </c>
      <c r="J60" s="1">
        <v>35</v>
      </c>
      <c r="K60" s="1" t="s">
        <v>10</v>
      </c>
      <c r="L60" s="1" t="s">
        <v>344</v>
      </c>
      <c r="M60" s="1" t="s">
        <v>439</v>
      </c>
      <c r="P60" s="1"/>
      <c r="Q60" s="1"/>
      <c r="R60" s="1" t="s">
        <v>10</v>
      </c>
      <c r="S60" s="1">
        <f>COUNTIF($K$56:$K$75,R60)</f>
        <v>10</v>
      </c>
      <c r="T60" s="1">
        <f>COUNTIFS($K$56:$K$75,R60,$M$56:$M$75,$T$55)</f>
        <v>9</v>
      </c>
      <c r="U60" s="1">
        <f>COUNTIFS($K$56:$K$75,R60,$M$56:$M$75,$U$55)</f>
        <v>1</v>
      </c>
      <c r="V60" s="1">
        <f t="shared" ref="V60" si="7">(((-T60/S60)*IMLOG2(T60/S60))+((-U60/S60)*IMLOG2(U60/S60)))</f>
        <v>0.468995593589281</v>
      </c>
      <c r="W60" s="1"/>
    </row>
    <row r="61" spans="1:23" x14ac:dyDescent="0.35">
      <c r="A61" s="21">
        <v>59</v>
      </c>
      <c r="B61" s="21">
        <v>35</v>
      </c>
      <c r="C61" s="21" t="s">
        <v>10</v>
      </c>
      <c r="D61" s="21" t="s">
        <v>344</v>
      </c>
      <c r="E61" s="21" t="s">
        <v>439</v>
      </c>
      <c r="I61" s="1">
        <v>6</v>
      </c>
      <c r="J61" s="1">
        <v>38</v>
      </c>
      <c r="K61" s="1" t="s">
        <v>9</v>
      </c>
      <c r="L61" s="1" t="s">
        <v>344</v>
      </c>
      <c r="M61" s="1" t="s">
        <v>439</v>
      </c>
      <c r="P61" s="1"/>
      <c r="Q61" s="1" t="s">
        <v>448</v>
      </c>
      <c r="R61" s="1"/>
      <c r="S61" s="1"/>
      <c r="T61" s="1"/>
      <c r="U61" s="1"/>
      <c r="V61" s="1"/>
      <c r="W61" s="1"/>
    </row>
    <row r="62" spans="1:23" x14ac:dyDescent="0.35">
      <c r="A62" s="21">
        <v>60</v>
      </c>
      <c r="B62" s="21">
        <v>35</v>
      </c>
      <c r="C62" s="21" t="s">
        <v>10</v>
      </c>
      <c r="D62" s="21" t="s">
        <v>343</v>
      </c>
      <c r="E62" s="21" t="s">
        <v>440</v>
      </c>
      <c r="I62" s="1">
        <v>7</v>
      </c>
      <c r="J62" s="1">
        <v>39</v>
      </c>
      <c r="K62" s="1" t="s">
        <v>10</v>
      </c>
      <c r="L62" s="1" t="s">
        <v>344</v>
      </c>
      <c r="M62" s="1" t="s">
        <v>439</v>
      </c>
      <c r="P62" s="1"/>
      <c r="Q62" s="1"/>
      <c r="R62" s="1" t="s">
        <v>482</v>
      </c>
      <c r="S62" s="1">
        <f>COUNTIF($J$56:$J$75,R62)</f>
        <v>10</v>
      </c>
      <c r="T62" s="1">
        <f>COUNTIFS($J$56:$J$75,R62,$M$56:$M$75,$T$55)</f>
        <v>10</v>
      </c>
      <c r="U62" s="1">
        <f>COUNTIFS($J$56:$J$75,R62,$M$56:$M$75,$U$55)</f>
        <v>0</v>
      </c>
      <c r="V62" s="1">
        <v>0</v>
      </c>
      <c r="W62" s="73">
        <f>($V$56)-((S62/$S$56)*V62)-((S63/$S$56)*V63)</f>
        <v>1</v>
      </c>
    </row>
    <row r="63" spans="1:23" x14ac:dyDescent="0.35">
      <c r="A63" s="21">
        <v>61</v>
      </c>
      <c r="B63" s="21">
        <v>36</v>
      </c>
      <c r="C63" s="21" t="s">
        <v>10</v>
      </c>
      <c r="D63" s="21" t="s">
        <v>388</v>
      </c>
      <c r="E63" s="21" t="s">
        <v>440</v>
      </c>
      <c r="I63" s="1">
        <v>8</v>
      </c>
      <c r="J63" s="1">
        <v>43</v>
      </c>
      <c r="K63" s="1" t="s">
        <v>10</v>
      </c>
      <c r="L63" s="1" t="s">
        <v>344</v>
      </c>
      <c r="M63" s="1" t="s">
        <v>439</v>
      </c>
      <c r="P63" s="1"/>
      <c r="Q63" s="1"/>
      <c r="R63" s="1" t="s">
        <v>483</v>
      </c>
      <c r="S63" s="1">
        <f>COUNTIF($J$56:$J$75,R63)</f>
        <v>10</v>
      </c>
      <c r="T63" s="1">
        <f>COUNTIFS($J$56:$J$75,R63,$M$56:$M$75,$T$55)</f>
        <v>0</v>
      </c>
      <c r="U63" s="1">
        <f>COUNTIFS($J$56:$J$75,R63,$M$56:$M$75,$U$55)</f>
        <v>10</v>
      </c>
      <c r="V63" s="1">
        <v>0</v>
      </c>
      <c r="W63" s="1"/>
    </row>
    <row r="64" spans="1:23" x14ac:dyDescent="0.35">
      <c r="A64" s="21">
        <v>62</v>
      </c>
      <c r="B64" s="21">
        <v>38</v>
      </c>
      <c r="C64" s="21" t="s">
        <v>10</v>
      </c>
      <c r="D64" s="21" t="s">
        <v>412</v>
      </c>
      <c r="E64" s="21" t="s">
        <v>440</v>
      </c>
      <c r="I64" s="1">
        <v>9</v>
      </c>
      <c r="J64" s="1">
        <v>44</v>
      </c>
      <c r="K64" s="1" t="s">
        <v>10</v>
      </c>
      <c r="L64" s="1" t="s">
        <v>344</v>
      </c>
      <c r="M64" s="1" t="s">
        <v>439</v>
      </c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s="21">
        <v>63</v>
      </c>
      <c r="B65" s="21">
        <v>38</v>
      </c>
      <c r="C65" s="21" t="s">
        <v>10</v>
      </c>
      <c r="D65" s="21" t="s">
        <v>438</v>
      </c>
      <c r="E65" s="21" t="s">
        <v>440</v>
      </c>
      <c r="I65" s="1">
        <v>10</v>
      </c>
      <c r="J65" s="1">
        <v>44</v>
      </c>
      <c r="K65" s="1" t="s">
        <v>10</v>
      </c>
      <c r="L65" s="1" t="s">
        <v>344</v>
      </c>
      <c r="M65" s="1" t="s">
        <v>439</v>
      </c>
      <c r="P65" s="1"/>
      <c r="Q65" s="1"/>
      <c r="R65" s="1" t="s">
        <v>484</v>
      </c>
      <c r="S65" s="1">
        <f>COUNTIF($J$56:$J$75,R65)</f>
        <v>10</v>
      </c>
      <c r="T65" s="1">
        <f>COUNTIFS($J$56:$J$75,R65,$M$56:$M$75,$T$55)</f>
        <v>10</v>
      </c>
      <c r="U65" s="1">
        <f>COUNTIFS($J$56:$J$75,R65,$M$56:$M$75,$U$55)</f>
        <v>0</v>
      </c>
      <c r="V65" s="1">
        <v>0</v>
      </c>
      <c r="W65" s="73">
        <f>($V$56)-((S65/$S$56)*V65)-((S66/$S$56)*V66)</f>
        <v>1</v>
      </c>
    </row>
    <row r="66" spans="1:23" x14ac:dyDescent="0.35">
      <c r="A66" s="21">
        <v>64</v>
      </c>
      <c r="B66" s="21">
        <v>38</v>
      </c>
      <c r="C66" s="21" t="s">
        <v>10</v>
      </c>
      <c r="D66" s="21" t="s">
        <v>330</v>
      </c>
      <c r="E66" s="21" t="s">
        <v>440</v>
      </c>
      <c r="I66" s="1">
        <v>11</v>
      </c>
      <c r="J66" s="1">
        <v>49</v>
      </c>
      <c r="K66" s="1" t="s">
        <v>9</v>
      </c>
      <c r="L66" s="1" t="s">
        <v>344</v>
      </c>
      <c r="M66" s="1" t="s">
        <v>440</v>
      </c>
      <c r="P66" s="1"/>
      <c r="Q66" s="1"/>
      <c r="R66" s="1" t="s">
        <v>485</v>
      </c>
      <c r="S66" s="1">
        <f>COUNTIF($J$56:$J$75,R66)</f>
        <v>10</v>
      </c>
      <c r="T66" s="1">
        <f>COUNTIFS($J$56:$J$75,R66,$M$56:$M$75,$T$55)</f>
        <v>0</v>
      </c>
      <c r="U66" s="1">
        <f>COUNTIFS($J$56:$J$75,R66,$M$56:$M$75,$U$55)</f>
        <v>10</v>
      </c>
      <c r="V66" s="1">
        <v>0</v>
      </c>
      <c r="W66" s="1"/>
    </row>
    <row r="67" spans="1:23" x14ac:dyDescent="0.35">
      <c r="A67" s="21">
        <v>65</v>
      </c>
      <c r="B67" s="21">
        <v>38</v>
      </c>
      <c r="C67" s="21" t="s">
        <v>9</v>
      </c>
      <c r="D67" s="21" t="s">
        <v>344</v>
      </c>
      <c r="E67" s="21" t="s">
        <v>439</v>
      </c>
      <c r="I67" s="1">
        <v>12</v>
      </c>
      <c r="J67" s="1">
        <v>52</v>
      </c>
      <c r="K67" s="1" t="s">
        <v>9</v>
      </c>
      <c r="L67" s="1" t="s">
        <v>344</v>
      </c>
      <c r="M67" s="1" t="s">
        <v>440</v>
      </c>
    </row>
    <row r="68" spans="1:23" x14ac:dyDescent="0.35">
      <c r="A68" s="21">
        <v>66</v>
      </c>
      <c r="B68" s="21">
        <v>39</v>
      </c>
      <c r="C68" s="21" t="s">
        <v>10</v>
      </c>
      <c r="D68" s="21" t="s">
        <v>344</v>
      </c>
      <c r="E68" s="21" t="s">
        <v>439</v>
      </c>
      <c r="I68" s="1">
        <v>13</v>
      </c>
      <c r="J68" s="1">
        <v>54</v>
      </c>
      <c r="K68" s="1" t="s">
        <v>10</v>
      </c>
      <c r="L68" s="1" t="s">
        <v>344</v>
      </c>
      <c r="M68" s="1" t="s">
        <v>440</v>
      </c>
    </row>
    <row r="69" spans="1:23" x14ac:dyDescent="0.35">
      <c r="A69" s="21">
        <v>67</v>
      </c>
      <c r="B69" s="21">
        <v>40</v>
      </c>
      <c r="C69" s="21" t="s">
        <v>10</v>
      </c>
      <c r="D69" s="21" t="s">
        <v>328</v>
      </c>
      <c r="E69" s="21" t="s">
        <v>440</v>
      </c>
      <c r="I69" s="1">
        <v>14</v>
      </c>
      <c r="J69" s="1">
        <v>55</v>
      </c>
      <c r="K69" s="1" t="s">
        <v>9</v>
      </c>
      <c r="L69" s="1" t="s">
        <v>344</v>
      </c>
      <c r="M69" s="1" t="s">
        <v>440</v>
      </c>
    </row>
    <row r="70" spans="1:23" x14ac:dyDescent="0.35">
      <c r="A70" s="21">
        <v>68</v>
      </c>
      <c r="B70" s="21">
        <v>40</v>
      </c>
      <c r="C70" s="21" t="s">
        <v>10</v>
      </c>
      <c r="D70" s="21" t="s">
        <v>346</v>
      </c>
      <c r="E70" s="21" t="s">
        <v>439</v>
      </c>
      <c r="I70" s="1">
        <v>15</v>
      </c>
      <c r="J70" s="1">
        <v>57</v>
      </c>
      <c r="K70" s="1" t="s">
        <v>9</v>
      </c>
      <c r="L70" s="1" t="s">
        <v>344</v>
      </c>
      <c r="M70" s="1" t="s">
        <v>440</v>
      </c>
    </row>
    <row r="71" spans="1:23" x14ac:dyDescent="0.35">
      <c r="A71" s="21">
        <v>69</v>
      </c>
      <c r="B71" s="21">
        <v>41</v>
      </c>
      <c r="C71" s="21" t="s">
        <v>10</v>
      </c>
      <c r="D71" s="21" t="s">
        <v>333</v>
      </c>
      <c r="E71" s="21" t="s">
        <v>440</v>
      </c>
      <c r="I71" s="1">
        <v>16</v>
      </c>
      <c r="J71" s="1">
        <v>57</v>
      </c>
      <c r="K71" s="1" t="s">
        <v>9</v>
      </c>
      <c r="L71" s="1" t="s">
        <v>344</v>
      </c>
      <c r="M71" s="1" t="s">
        <v>440</v>
      </c>
    </row>
    <row r="72" spans="1:23" x14ac:dyDescent="0.35">
      <c r="A72" s="21">
        <v>70</v>
      </c>
      <c r="B72" s="21">
        <v>41</v>
      </c>
      <c r="C72" s="21" t="s">
        <v>10</v>
      </c>
      <c r="D72" s="21" t="s">
        <v>388</v>
      </c>
      <c r="E72" s="21" t="s">
        <v>440</v>
      </c>
      <c r="I72" s="1">
        <v>17</v>
      </c>
      <c r="J72" s="1">
        <v>58</v>
      </c>
      <c r="K72" s="1" t="s">
        <v>9</v>
      </c>
      <c r="L72" s="1" t="s">
        <v>344</v>
      </c>
      <c r="M72" s="1" t="s">
        <v>440</v>
      </c>
    </row>
    <row r="73" spans="1:23" x14ac:dyDescent="0.35">
      <c r="A73" s="21">
        <v>71</v>
      </c>
      <c r="B73" s="21">
        <v>42</v>
      </c>
      <c r="C73" s="21" t="s">
        <v>10</v>
      </c>
      <c r="D73" s="21" t="s">
        <v>330</v>
      </c>
      <c r="E73" s="21" t="s">
        <v>440</v>
      </c>
      <c r="I73" s="1">
        <v>18</v>
      </c>
      <c r="J73" s="1">
        <v>58</v>
      </c>
      <c r="K73" s="1" t="s">
        <v>9</v>
      </c>
      <c r="L73" s="1" t="s">
        <v>344</v>
      </c>
      <c r="M73" s="1" t="s">
        <v>440</v>
      </c>
    </row>
    <row r="74" spans="1:23" x14ac:dyDescent="0.35">
      <c r="A74" s="21">
        <v>72</v>
      </c>
      <c r="B74" s="21">
        <v>42</v>
      </c>
      <c r="C74" s="21" t="s">
        <v>10</v>
      </c>
      <c r="D74" s="21" t="s">
        <v>332</v>
      </c>
      <c r="E74" s="21" t="s">
        <v>440</v>
      </c>
      <c r="I74" s="1">
        <v>19</v>
      </c>
      <c r="J74" s="1">
        <v>58</v>
      </c>
      <c r="K74" s="1" t="s">
        <v>9</v>
      </c>
      <c r="L74" s="1" t="s">
        <v>344</v>
      </c>
      <c r="M74" s="1" t="s">
        <v>440</v>
      </c>
    </row>
    <row r="75" spans="1:23" x14ac:dyDescent="0.35">
      <c r="A75" s="21">
        <v>73</v>
      </c>
      <c r="B75" s="21">
        <v>43</v>
      </c>
      <c r="C75" s="21" t="s">
        <v>10</v>
      </c>
      <c r="D75" s="21" t="s">
        <v>412</v>
      </c>
      <c r="E75" s="21" t="s">
        <v>440</v>
      </c>
      <c r="I75" s="1">
        <v>20</v>
      </c>
      <c r="J75" s="1">
        <v>58</v>
      </c>
      <c r="K75" s="1" t="s">
        <v>9</v>
      </c>
      <c r="L75" s="1" t="s">
        <v>344</v>
      </c>
      <c r="M75" s="1" t="s">
        <v>440</v>
      </c>
    </row>
    <row r="76" spans="1:23" x14ac:dyDescent="0.35">
      <c r="A76" s="21">
        <v>74</v>
      </c>
      <c r="B76" s="21">
        <v>43</v>
      </c>
      <c r="C76" s="21" t="s">
        <v>10</v>
      </c>
      <c r="D76" s="21" t="s">
        <v>343</v>
      </c>
      <c r="E76" s="21" t="s">
        <v>440</v>
      </c>
      <c r="I76" s="73" t="s">
        <v>248</v>
      </c>
      <c r="J76" s="73">
        <f>AVERAGE(J56:J75)</f>
        <v>44.7</v>
      </c>
    </row>
    <row r="77" spans="1:23" x14ac:dyDescent="0.35">
      <c r="A77" s="21">
        <v>75</v>
      </c>
      <c r="B77" s="21">
        <v>43</v>
      </c>
      <c r="C77" s="21" t="s">
        <v>10</v>
      </c>
      <c r="D77" s="21" t="s">
        <v>344</v>
      </c>
      <c r="E77" s="21" t="s">
        <v>439</v>
      </c>
      <c r="I77" s="73" t="s">
        <v>249</v>
      </c>
      <c r="J77" s="73">
        <f>MEDIAN(J56:J75)</f>
        <v>46.5</v>
      </c>
    </row>
    <row r="78" spans="1:23" x14ac:dyDescent="0.35">
      <c r="A78" s="21">
        <v>76</v>
      </c>
      <c r="B78" s="21">
        <v>44</v>
      </c>
      <c r="C78" s="21" t="s">
        <v>10</v>
      </c>
      <c r="D78" s="21" t="s">
        <v>344</v>
      </c>
      <c r="E78" s="21" t="s">
        <v>439</v>
      </c>
    </row>
    <row r="79" spans="1:23" x14ac:dyDescent="0.35">
      <c r="A79" s="21">
        <v>77</v>
      </c>
      <c r="B79" s="21">
        <v>44</v>
      </c>
      <c r="C79" s="21" t="s">
        <v>10</v>
      </c>
      <c r="D79" s="21" t="s">
        <v>344</v>
      </c>
      <c r="E79" s="21" t="s">
        <v>439</v>
      </c>
    </row>
    <row r="80" spans="1:23" x14ac:dyDescent="0.35">
      <c r="A80" s="21">
        <v>78</v>
      </c>
      <c r="B80" s="21">
        <v>45</v>
      </c>
      <c r="C80" s="21" t="s">
        <v>10</v>
      </c>
      <c r="D80" s="21" t="s">
        <v>412</v>
      </c>
      <c r="E80" s="21" t="s">
        <v>440</v>
      </c>
      <c r="K80" s="77" t="s">
        <v>466</v>
      </c>
      <c r="P80" s="72" t="s">
        <v>238</v>
      </c>
      <c r="Q80" s="72"/>
      <c r="R80" s="72" t="s">
        <v>237</v>
      </c>
      <c r="S80" s="72" t="s">
        <v>220</v>
      </c>
      <c r="T80" s="72" t="s">
        <v>439</v>
      </c>
      <c r="U80" s="72" t="s">
        <v>449</v>
      </c>
      <c r="V80" s="72" t="s">
        <v>221</v>
      </c>
      <c r="W80" s="72" t="s">
        <v>236</v>
      </c>
    </row>
    <row r="81" spans="1:30" x14ac:dyDescent="0.35">
      <c r="A81" s="21">
        <v>79</v>
      </c>
      <c r="B81" s="21">
        <v>46</v>
      </c>
      <c r="C81" s="21" t="s">
        <v>10</v>
      </c>
      <c r="D81" s="21" t="s">
        <v>330</v>
      </c>
      <c r="E81" s="21" t="s">
        <v>440</v>
      </c>
      <c r="I81" s="72" t="s">
        <v>0</v>
      </c>
      <c r="J81" s="72" t="s">
        <v>2</v>
      </c>
      <c r="K81" s="72" t="s">
        <v>7</v>
      </c>
      <c r="L81" s="72" t="s">
        <v>436</v>
      </c>
      <c r="M81" s="72" t="s">
        <v>437</v>
      </c>
      <c r="P81" s="1" t="s">
        <v>467</v>
      </c>
      <c r="Q81" s="1" t="s">
        <v>239</v>
      </c>
      <c r="R81" s="1"/>
      <c r="S81" s="1">
        <f>COUNTA(I82:I99)</f>
        <v>18</v>
      </c>
      <c r="T81" s="1">
        <f>COUNTIF(M82:M99,T80)</f>
        <v>12</v>
      </c>
      <c r="U81" s="1">
        <f>COUNTIF(M82:M99,U80)</f>
        <v>6</v>
      </c>
      <c r="V81" s="1">
        <f>(((-T81/S81)*IMLOG2(T81/S81))+((-U81/S81)*IMLOG2(U81/S81)))</f>
        <v>0.91829583405449056</v>
      </c>
      <c r="W81" s="1"/>
    </row>
    <row r="82" spans="1:30" x14ac:dyDescent="0.35">
      <c r="A82" s="21">
        <v>80</v>
      </c>
      <c r="B82" s="21">
        <v>46</v>
      </c>
      <c r="C82" s="21" t="s">
        <v>10</v>
      </c>
      <c r="D82" s="21" t="s">
        <v>412</v>
      </c>
      <c r="E82" s="21" t="s">
        <v>440</v>
      </c>
      <c r="I82" s="1">
        <v>1</v>
      </c>
      <c r="J82" s="1">
        <v>16</v>
      </c>
      <c r="K82" s="1" t="s">
        <v>10</v>
      </c>
      <c r="L82" s="1" t="s">
        <v>345</v>
      </c>
      <c r="M82" s="1" t="s">
        <v>439</v>
      </c>
      <c r="P82" s="1"/>
      <c r="Q82" s="1" t="s">
        <v>462</v>
      </c>
      <c r="R82" s="1" t="s">
        <v>345</v>
      </c>
      <c r="S82" s="1">
        <f>COUNTA(L82:L99)</f>
        <v>18</v>
      </c>
      <c r="T82" s="1">
        <f>COUNTIFS($L$82:$L$99,R82,$M$82:$M$99,$T$80)</f>
        <v>12</v>
      </c>
      <c r="U82" s="1">
        <f>COUNTIFS($L$82:$L$99,R82,$M$82:$M$99,$U$80)</f>
        <v>6</v>
      </c>
      <c r="V82" s="1">
        <f t="shared" ref="V82:V91" si="8">(((-T82/S82)*IMLOG2(T82/S82))+((-U82/S82)*IMLOG2(U82/S82)))</f>
        <v>0.91829583405449056</v>
      </c>
      <c r="W82" s="73">
        <f>($V$81)-((S82/$S$81)*V82)</f>
        <v>0</v>
      </c>
    </row>
    <row r="83" spans="1:30" x14ac:dyDescent="0.35">
      <c r="A83" s="21">
        <v>81</v>
      </c>
      <c r="B83" s="21">
        <v>46</v>
      </c>
      <c r="C83" s="21" t="s">
        <v>10</v>
      </c>
      <c r="D83" s="21" t="s">
        <v>438</v>
      </c>
      <c r="E83" s="21" t="s">
        <v>440</v>
      </c>
      <c r="I83" s="1">
        <v>2</v>
      </c>
      <c r="J83" s="1">
        <v>19</v>
      </c>
      <c r="K83" s="1" t="s">
        <v>10</v>
      </c>
      <c r="L83" s="1" t="s">
        <v>345</v>
      </c>
      <c r="M83" s="1" t="s">
        <v>439</v>
      </c>
      <c r="P83" s="1"/>
      <c r="Q83" s="1" t="s">
        <v>7</v>
      </c>
      <c r="R83" s="1"/>
      <c r="S83" s="1"/>
      <c r="T83" s="1"/>
      <c r="U83" s="1"/>
      <c r="V83" s="1"/>
      <c r="W83" s="73">
        <f>$V$81-((S84/$S$81*V84)+(S85/$S$81*V85))</f>
        <v>0.42574379330261619</v>
      </c>
    </row>
    <row r="84" spans="1:30" x14ac:dyDescent="0.35">
      <c r="A84" s="21">
        <v>82</v>
      </c>
      <c r="B84" s="21">
        <v>46</v>
      </c>
      <c r="C84" s="21" t="s">
        <v>9</v>
      </c>
      <c r="D84" s="21" t="s">
        <v>345</v>
      </c>
      <c r="E84" s="21" t="s">
        <v>439</v>
      </c>
      <c r="I84" s="1">
        <v>3</v>
      </c>
      <c r="J84" s="1">
        <v>19</v>
      </c>
      <c r="K84" s="1" t="s">
        <v>10</v>
      </c>
      <c r="L84" s="1" t="s">
        <v>345</v>
      </c>
      <c r="M84" s="1" t="s">
        <v>439</v>
      </c>
      <c r="P84" s="1"/>
      <c r="Q84" s="1"/>
      <c r="R84" s="1" t="s">
        <v>9</v>
      </c>
      <c r="S84" s="1">
        <f>COUNTIF($K$82:$K$99,R84)</f>
        <v>6</v>
      </c>
      <c r="T84" s="1">
        <f>COUNTIFS($K$82:$K$99,R84,$M$82:$M$99,$T$80)</f>
        <v>1</v>
      </c>
      <c r="U84" s="1">
        <f>COUNTIFS($K$82:$K$99,R84,$M$82:$M$99,$U$80)</f>
        <v>5</v>
      </c>
      <c r="V84" s="1">
        <f t="shared" si="8"/>
        <v>0.650022421648355</v>
      </c>
      <c r="W84" s="1"/>
    </row>
    <row r="85" spans="1:30" x14ac:dyDescent="0.35">
      <c r="A85" s="21">
        <v>83</v>
      </c>
      <c r="B85" s="21">
        <v>47</v>
      </c>
      <c r="C85" s="21" t="s">
        <v>10</v>
      </c>
      <c r="D85" s="21" t="s">
        <v>345</v>
      </c>
      <c r="E85" s="21" t="s">
        <v>439</v>
      </c>
      <c r="I85" s="1">
        <v>4</v>
      </c>
      <c r="J85" s="1">
        <v>23</v>
      </c>
      <c r="K85" s="1" t="s">
        <v>10</v>
      </c>
      <c r="L85" s="1" t="s">
        <v>345</v>
      </c>
      <c r="M85" s="1" t="s">
        <v>439</v>
      </c>
      <c r="P85" s="1"/>
      <c r="Q85" s="1"/>
      <c r="R85" s="1" t="s">
        <v>10</v>
      </c>
      <c r="S85" s="1">
        <f>COUNTIF($K$82:$K$99,R85)</f>
        <v>12</v>
      </c>
      <c r="T85" s="1">
        <f>COUNTIFS($K$82:$K$99,R85,$M$82:$M$99,$T$80)</f>
        <v>11</v>
      </c>
      <c r="U85" s="1">
        <f>COUNTIFS($K$82:$K$99,R85,$M$82:$M$99,$U$80)</f>
        <v>1</v>
      </c>
      <c r="V85" s="1">
        <f t="shared" si="8"/>
        <v>0.41381685030363408</v>
      </c>
      <c r="W85" s="1"/>
    </row>
    <row r="86" spans="1:30" x14ac:dyDescent="0.35">
      <c r="A86" s="21">
        <v>84</v>
      </c>
      <c r="B86" s="21">
        <v>47</v>
      </c>
      <c r="C86" s="21" t="s">
        <v>10</v>
      </c>
      <c r="D86" s="21" t="s">
        <v>332</v>
      </c>
      <c r="E86" s="21" t="s">
        <v>440</v>
      </c>
      <c r="I86" s="1">
        <v>5</v>
      </c>
      <c r="J86" s="1">
        <v>27</v>
      </c>
      <c r="K86" s="1" t="s">
        <v>10</v>
      </c>
      <c r="L86" s="1" t="s">
        <v>345</v>
      </c>
      <c r="M86" s="1" t="s">
        <v>439</v>
      </c>
      <c r="P86" s="1"/>
      <c r="Q86" s="1" t="s">
        <v>448</v>
      </c>
      <c r="R86" s="1"/>
      <c r="S86" s="1"/>
      <c r="T86" s="1"/>
      <c r="U86" s="1"/>
      <c r="V86" s="1"/>
      <c r="W86" s="1"/>
    </row>
    <row r="87" spans="1:30" x14ac:dyDescent="0.35">
      <c r="A87" s="21">
        <v>85</v>
      </c>
      <c r="B87" s="21">
        <v>47</v>
      </c>
      <c r="C87" s="21" t="s">
        <v>10</v>
      </c>
      <c r="D87" s="21" t="s">
        <v>345</v>
      </c>
      <c r="E87" s="21" t="s">
        <v>439</v>
      </c>
      <c r="I87" s="1">
        <v>6</v>
      </c>
      <c r="J87" s="1">
        <v>27</v>
      </c>
      <c r="K87" s="1" t="s">
        <v>10</v>
      </c>
      <c r="L87" s="1" t="s">
        <v>345</v>
      </c>
      <c r="M87" s="1" t="s">
        <v>439</v>
      </c>
      <c r="P87" s="1"/>
      <c r="Q87" s="1"/>
      <c r="R87" s="1" t="s">
        <v>257</v>
      </c>
      <c r="S87" s="1">
        <f>COUNTIF($J$82:$J$99,R87)</f>
        <v>8</v>
      </c>
      <c r="T87" s="1">
        <f>COUNTIFS($J$82:$J$99,R87,$M$82:$M$99,$T$80)</f>
        <v>8</v>
      </c>
      <c r="U87" s="1">
        <f>COUNTIFS($J$82:$J$99,R87,$M$82:$M$99,$U$80)</f>
        <v>0</v>
      </c>
      <c r="V87" s="1">
        <v>0</v>
      </c>
      <c r="W87" s="73">
        <f>$V$81-((S88/$S$81*V88)+(S89/$S$81*V89))</f>
        <v>0.37887883713523085</v>
      </c>
    </row>
    <row r="88" spans="1:30" x14ac:dyDescent="0.35">
      <c r="A88" s="21">
        <v>86</v>
      </c>
      <c r="B88" s="21">
        <v>47</v>
      </c>
      <c r="C88" s="21" t="s">
        <v>10</v>
      </c>
      <c r="D88" s="21" t="s">
        <v>328</v>
      </c>
      <c r="E88" s="21" t="s">
        <v>440</v>
      </c>
      <c r="I88" s="1">
        <v>7</v>
      </c>
      <c r="J88" s="1">
        <v>32</v>
      </c>
      <c r="K88" s="1" t="s">
        <v>10</v>
      </c>
      <c r="L88" s="1" t="s">
        <v>345</v>
      </c>
      <c r="M88" s="1" t="s">
        <v>439</v>
      </c>
      <c r="P88" s="1"/>
      <c r="Q88" s="1"/>
      <c r="R88" s="1" t="s">
        <v>258</v>
      </c>
      <c r="S88" s="1">
        <f>COUNTIF($J$82:$J$99,R88)</f>
        <v>10</v>
      </c>
      <c r="T88" s="1">
        <f>COUNTIFS($J$82:$J$99,R88,$M$82:$M$99,$T$80)</f>
        <v>4</v>
      </c>
      <c r="U88" s="1">
        <f>COUNTIFS($J$82:$J$99,R88,$M$82:$M$99,$U$80)</f>
        <v>6</v>
      </c>
      <c r="V88" s="1">
        <f t="shared" si="8"/>
        <v>0.97095059445466747</v>
      </c>
      <c r="W88" s="1"/>
    </row>
    <row r="89" spans="1:30" x14ac:dyDescent="0.35">
      <c r="A89" s="21">
        <v>87</v>
      </c>
      <c r="B89" s="21">
        <v>47</v>
      </c>
      <c r="C89" s="21" t="s">
        <v>9</v>
      </c>
      <c r="D89" s="21" t="s">
        <v>412</v>
      </c>
      <c r="E89" s="21" t="s">
        <v>440</v>
      </c>
      <c r="I89" s="1">
        <v>8</v>
      </c>
      <c r="J89" s="1">
        <v>33</v>
      </c>
      <c r="K89" s="1" t="s">
        <v>10</v>
      </c>
      <c r="L89" s="1" t="s">
        <v>345</v>
      </c>
      <c r="M89" s="1" t="s">
        <v>439</v>
      </c>
      <c r="P89" s="1"/>
      <c r="Q89" s="1"/>
      <c r="R89" s="1"/>
      <c r="S89" s="1"/>
      <c r="T89" s="1"/>
      <c r="U89" s="1"/>
      <c r="V89" s="1"/>
      <c r="W89" s="1"/>
    </row>
    <row r="90" spans="1:30" x14ac:dyDescent="0.35">
      <c r="A90" s="21">
        <v>88</v>
      </c>
      <c r="B90" s="21">
        <v>48</v>
      </c>
      <c r="C90" s="21" t="s">
        <v>10</v>
      </c>
      <c r="D90" s="21" t="s">
        <v>345</v>
      </c>
      <c r="E90" s="21" t="s">
        <v>439</v>
      </c>
      <c r="I90" s="1">
        <v>9</v>
      </c>
      <c r="J90" s="1">
        <v>46</v>
      </c>
      <c r="K90" s="1" t="s">
        <v>9</v>
      </c>
      <c r="L90" s="1" t="s">
        <v>345</v>
      </c>
      <c r="M90" s="1" t="s">
        <v>439</v>
      </c>
      <c r="P90" s="1"/>
      <c r="Q90" s="1"/>
      <c r="R90" s="1" t="s">
        <v>484</v>
      </c>
      <c r="S90" s="1">
        <f>COUNTIF($J$82:$J$99,R90)</f>
        <v>9</v>
      </c>
      <c r="T90" s="1">
        <f>COUNTIFS($J$82:$J$99,R90,$M$82:$M$99,$T$80)</f>
        <v>9</v>
      </c>
      <c r="U90" s="1">
        <f>COUNTIFS($J$82:$J$99,R90,$M$82:$M$99,$U$80)</f>
        <v>0</v>
      </c>
      <c r="V90" s="1">
        <v>0</v>
      </c>
      <c r="W90" s="74">
        <f>$V$81-((S91/$S$81*V91)+(S92/$S$81*V92))</f>
        <v>0.45914791702724528</v>
      </c>
    </row>
    <row r="91" spans="1:30" x14ac:dyDescent="0.35">
      <c r="A91" s="21">
        <v>89</v>
      </c>
      <c r="B91" s="21">
        <v>49</v>
      </c>
      <c r="C91" s="21" t="s">
        <v>10</v>
      </c>
      <c r="D91" s="21" t="s">
        <v>438</v>
      </c>
      <c r="E91" s="21" t="s">
        <v>439</v>
      </c>
      <c r="I91" s="1">
        <v>10</v>
      </c>
      <c r="J91" s="1">
        <v>47</v>
      </c>
      <c r="K91" s="1" t="s">
        <v>10</v>
      </c>
      <c r="L91" s="1" t="s">
        <v>345</v>
      </c>
      <c r="M91" s="1" t="s">
        <v>439</v>
      </c>
      <c r="P91" s="1"/>
      <c r="Q91" s="1"/>
      <c r="R91" s="1" t="s">
        <v>485</v>
      </c>
      <c r="S91" s="1">
        <f>COUNTIF($J$82:$J$99,R91)</f>
        <v>9</v>
      </c>
      <c r="T91" s="1">
        <f>COUNTIFS($J$82:$J$99,R91,$M$82:$M$99,$T$80)</f>
        <v>3</v>
      </c>
      <c r="U91" s="1">
        <f>COUNTIFS($J$82:$J$99,R91,$M$82:$M$99,$U$80)</f>
        <v>6</v>
      </c>
      <c r="V91" s="1">
        <f t="shared" si="8"/>
        <v>0.91829583405449056</v>
      </c>
      <c r="W91" s="1"/>
    </row>
    <row r="92" spans="1:30" x14ac:dyDescent="0.35">
      <c r="A92" s="21">
        <v>90</v>
      </c>
      <c r="B92" s="21">
        <v>49</v>
      </c>
      <c r="C92" s="21" t="s">
        <v>9</v>
      </c>
      <c r="D92" s="21" t="s">
        <v>387</v>
      </c>
      <c r="E92" s="21" t="s">
        <v>440</v>
      </c>
      <c r="I92" s="1">
        <v>11</v>
      </c>
      <c r="J92" s="1">
        <v>47</v>
      </c>
      <c r="K92" s="1" t="s">
        <v>10</v>
      </c>
      <c r="L92" s="1" t="s">
        <v>345</v>
      </c>
      <c r="M92" s="1" t="s">
        <v>439</v>
      </c>
    </row>
    <row r="93" spans="1:30" x14ac:dyDescent="0.35">
      <c r="A93" s="21">
        <v>91</v>
      </c>
      <c r="B93" s="21">
        <v>49</v>
      </c>
      <c r="C93" s="21" t="s">
        <v>9</v>
      </c>
      <c r="D93" s="21" t="s">
        <v>344</v>
      </c>
      <c r="E93" s="21" t="s">
        <v>440</v>
      </c>
      <c r="I93" s="1">
        <v>12</v>
      </c>
      <c r="J93" s="1">
        <v>48</v>
      </c>
      <c r="K93" s="1" t="s">
        <v>10</v>
      </c>
      <c r="L93" s="1" t="s">
        <v>345</v>
      </c>
      <c r="M93" s="1" t="s">
        <v>439</v>
      </c>
    </row>
    <row r="94" spans="1:30" ht="15" thickBot="1" x14ac:dyDescent="0.4">
      <c r="A94" s="21">
        <v>92</v>
      </c>
      <c r="B94" s="21">
        <v>50</v>
      </c>
      <c r="C94" s="21" t="s">
        <v>10</v>
      </c>
      <c r="D94" s="21" t="s">
        <v>438</v>
      </c>
      <c r="E94" s="21" t="s">
        <v>439</v>
      </c>
      <c r="I94" s="1">
        <v>13</v>
      </c>
      <c r="J94" s="1">
        <v>52</v>
      </c>
      <c r="K94" s="1" t="s">
        <v>10</v>
      </c>
      <c r="L94" s="1" t="s">
        <v>345</v>
      </c>
      <c r="M94" s="1" t="s">
        <v>440</v>
      </c>
      <c r="R94" s="75" t="s">
        <v>488</v>
      </c>
    </row>
    <row r="95" spans="1:30" ht="29.5" thickBot="1" x14ac:dyDescent="0.4">
      <c r="A95" s="21">
        <v>93</v>
      </c>
      <c r="B95" s="21">
        <v>52</v>
      </c>
      <c r="C95" s="21" t="s">
        <v>10</v>
      </c>
      <c r="D95" s="21" t="s">
        <v>345</v>
      </c>
      <c r="E95" s="21" t="s">
        <v>440</v>
      </c>
      <c r="I95" s="1">
        <v>14</v>
      </c>
      <c r="J95" s="1">
        <v>55</v>
      </c>
      <c r="K95" s="1" t="s">
        <v>9</v>
      </c>
      <c r="L95" s="1" t="s">
        <v>345</v>
      </c>
      <c r="M95" s="1" t="s">
        <v>440</v>
      </c>
      <c r="P95" s="3" t="s">
        <v>0</v>
      </c>
      <c r="Q95" s="4" t="s">
        <v>2</v>
      </c>
      <c r="R95" s="3" t="s">
        <v>7</v>
      </c>
      <c r="S95" s="3" t="s">
        <v>436</v>
      </c>
      <c r="T95" s="3" t="s">
        <v>437</v>
      </c>
      <c r="W95" s="78" t="s">
        <v>238</v>
      </c>
      <c r="X95" s="78"/>
      <c r="Y95" s="78" t="s">
        <v>237</v>
      </c>
      <c r="Z95" s="78" t="s">
        <v>220</v>
      </c>
      <c r="AA95" s="78" t="s">
        <v>439</v>
      </c>
      <c r="AB95" s="78" t="s">
        <v>449</v>
      </c>
      <c r="AC95" s="78" t="s">
        <v>221</v>
      </c>
      <c r="AD95" s="78" t="s">
        <v>236</v>
      </c>
    </row>
    <row r="96" spans="1:30" x14ac:dyDescent="0.35">
      <c r="A96" s="21">
        <v>94</v>
      </c>
      <c r="B96" s="21">
        <v>52</v>
      </c>
      <c r="C96" s="21" t="s">
        <v>9</v>
      </c>
      <c r="D96" s="21" t="s">
        <v>343</v>
      </c>
      <c r="E96" s="21" t="s">
        <v>440</v>
      </c>
      <c r="I96" s="1">
        <v>15</v>
      </c>
      <c r="J96" s="1">
        <v>55</v>
      </c>
      <c r="K96" s="1" t="s">
        <v>9</v>
      </c>
      <c r="L96" s="1" t="s">
        <v>345</v>
      </c>
      <c r="M96" s="1" t="s">
        <v>440</v>
      </c>
      <c r="P96" s="5">
        <v>1</v>
      </c>
      <c r="Q96" s="8">
        <v>47</v>
      </c>
      <c r="R96" s="7" t="s">
        <v>10</v>
      </c>
      <c r="S96" s="5" t="s">
        <v>345</v>
      </c>
      <c r="T96" s="7" t="s">
        <v>439</v>
      </c>
      <c r="W96" s="1" t="s">
        <v>468</v>
      </c>
      <c r="X96" s="1" t="s">
        <v>239</v>
      </c>
      <c r="Y96" s="1"/>
      <c r="Z96" s="1">
        <f>COUNTA(P96:P104)</f>
        <v>9</v>
      </c>
      <c r="AA96" s="1">
        <f>COUNTIF(T96:T104,AA95)</f>
        <v>3</v>
      </c>
      <c r="AB96" s="1">
        <f>COUNTIF(T96:T104,AB95)</f>
        <v>6</v>
      </c>
      <c r="AC96" s="1">
        <f>(((-AA96/Z96)*IMLOG2(AA96/Z96))+((-AB96/Z96)*IMLOG2(AB96/Z96)))</f>
        <v>0.91829583405449056</v>
      </c>
      <c r="AD96" s="1"/>
    </row>
    <row r="97" spans="1:38" x14ac:dyDescent="0.35">
      <c r="A97" s="21">
        <v>95</v>
      </c>
      <c r="B97" s="21">
        <v>52</v>
      </c>
      <c r="C97" s="21" t="s">
        <v>9</v>
      </c>
      <c r="D97" s="21" t="s">
        <v>331</v>
      </c>
      <c r="E97" s="21" t="s">
        <v>440</v>
      </c>
      <c r="I97" s="1">
        <v>16</v>
      </c>
      <c r="J97" s="1">
        <v>57</v>
      </c>
      <c r="K97" s="1" t="s">
        <v>9</v>
      </c>
      <c r="L97" s="1" t="s">
        <v>345</v>
      </c>
      <c r="M97" s="1" t="s">
        <v>440</v>
      </c>
      <c r="P97" s="5">
        <v>2</v>
      </c>
      <c r="Q97" s="8">
        <v>47</v>
      </c>
      <c r="R97" s="7" t="s">
        <v>10</v>
      </c>
      <c r="S97" s="5" t="s">
        <v>345</v>
      </c>
      <c r="T97" s="7" t="s">
        <v>439</v>
      </c>
      <c r="W97" s="1"/>
      <c r="X97" s="1" t="s">
        <v>462</v>
      </c>
      <c r="Y97" s="1" t="s">
        <v>345</v>
      </c>
      <c r="Z97" s="1">
        <f>COUNTA(S96:S104)</f>
        <v>9</v>
      </c>
      <c r="AA97" s="1">
        <f>COUNTIFS($S$96:$S$104,Y97,$T$96:$T$104,$AA$95)</f>
        <v>3</v>
      </c>
      <c r="AB97" s="1">
        <f>COUNTIFS($S$96:$S$104,Y97,$T$96:$T$104,$AB$95)</f>
        <v>6</v>
      </c>
      <c r="AC97" s="1">
        <f t="shared" ref="AC97:AC105" si="9">(((-AA97/Z97)*IMLOG2(AA97/Z97))+((-AB97/Z97)*IMLOG2(AB97/Z97)))</f>
        <v>0.91829583405449056</v>
      </c>
      <c r="AD97" s="73">
        <f>$AC$96-(Z97/$Z$96*AC97)</f>
        <v>0</v>
      </c>
    </row>
    <row r="98" spans="1:38" x14ac:dyDescent="0.35">
      <c r="A98" s="21">
        <v>96</v>
      </c>
      <c r="B98" s="21">
        <v>52</v>
      </c>
      <c r="C98" s="21" t="s">
        <v>9</v>
      </c>
      <c r="D98" s="21" t="s">
        <v>438</v>
      </c>
      <c r="E98" s="21" t="s">
        <v>439</v>
      </c>
      <c r="I98" s="1">
        <v>17</v>
      </c>
      <c r="J98" s="1">
        <v>58</v>
      </c>
      <c r="K98" s="1" t="s">
        <v>9</v>
      </c>
      <c r="L98" s="1" t="s">
        <v>345</v>
      </c>
      <c r="M98" s="1" t="s">
        <v>440</v>
      </c>
      <c r="P98" s="5">
        <v>3</v>
      </c>
      <c r="Q98" s="8">
        <v>48</v>
      </c>
      <c r="R98" s="7" t="s">
        <v>10</v>
      </c>
      <c r="S98" s="5" t="s">
        <v>345</v>
      </c>
      <c r="T98" s="7" t="s">
        <v>439</v>
      </c>
      <c r="W98" s="1"/>
      <c r="X98" s="1" t="s">
        <v>7</v>
      </c>
      <c r="Y98" s="1"/>
      <c r="Z98" s="1"/>
      <c r="AA98" s="1"/>
      <c r="AB98" s="1"/>
      <c r="AC98" s="1"/>
      <c r="AD98" s="74">
        <f>($AC$96)-((Z99/$Z$96*AC99)+(Z100/$Z$96*AC100))</f>
        <v>0.55772777873932045</v>
      </c>
    </row>
    <row r="99" spans="1:38" x14ac:dyDescent="0.35">
      <c r="A99" s="21">
        <v>97</v>
      </c>
      <c r="B99" s="21">
        <v>52</v>
      </c>
      <c r="C99" s="21" t="s">
        <v>9</v>
      </c>
      <c r="D99" s="21" t="s">
        <v>333</v>
      </c>
      <c r="E99" s="21" t="s">
        <v>440</v>
      </c>
      <c r="I99" s="1">
        <v>18</v>
      </c>
      <c r="J99" s="1">
        <v>59</v>
      </c>
      <c r="K99" s="1" t="s">
        <v>9</v>
      </c>
      <c r="L99" s="1" t="s">
        <v>345</v>
      </c>
      <c r="M99" s="1" t="s">
        <v>440</v>
      </c>
      <c r="P99" s="5">
        <v>4</v>
      </c>
      <c r="Q99" s="8">
        <v>52</v>
      </c>
      <c r="R99" s="7" t="s">
        <v>10</v>
      </c>
      <c r="S99" s="5" t="s">
        <v>345</v>
      </c>
      <c r="T99" s="7" t="s">
        <v>440</v>
      </c>
      <c r="W99" s="1"/>
      <c r="X99" s="1"/>
      <c r="Y99" s="1" t="s">
        <v>9</v>
      </c>
      <c r="Z99" s="1">
        <f>COUNTIF(R96:R104,Y99)</f>
        <v>5</v>
      </c>
      <c r="AA99" s="1">
        <f>COUNTIFS($R$96:$R$104,Y99,$T$96:$T$104,AA95)</f>
        <v>0</v>
      </c>
      <c r="AB99" s="1">
        <f>COUNTIFS($R$96:$R$104,Y99,$T$96:$T$104,$AB$95)</f>
        <v>5</v>
      </c>
      <c r="AC99" s="1">
        <v>0</v>
      </c>
      <c r="AD99" s="1"/>
    </row>
    <row r="100" spans="1:38" x14ac:dyDescent="0.35">
      <c r="A100" s="21">
        <v>98</v>
      </c>
      <c r="B100" s="21">
        <v>52</v>
      </c>
      <c r="C100" s="21" t="s">
        <v>9</v>
      </c>
      <c r="D100" s="21" t="s">
        <v>330</v>
      </c>
      <c r="E100" s="21" t="s">
        <v>440</v>
      </c>
      <c r="I100" s="17" t="s">
        <v>248</v>
      </c>
      <c r="J100" s="17">
        <f>AVERAGE(J82:J99)</f>
        <v>40</v>
      </c>
      <c r="P100" s="5">
        <v>5</v>
      </c>
      <c r="Q100" s="9">
        <v>55</v>
      </c>
      <c r="R100" s="9" t="s">
        <v>9</v>
      </c>
      <c r="S100" s="5" t="s">
        <v>345</v>
      </c>
      <c r="T100" s="9" t="s">
        <v>440</v>
      </c>
      <c r="W100" s="1"/>
      <c r="X100" s="1"/>
      <c r="Y100" s="1" t="s">
        <v>10</v>
      </c>
      <c r="Z100" s="1">
        <f>COUNTIF($R$96:$R$104,Y100)</f>
        <v>4</v>
      </c>
      <c r="AA100" s="1">
        <f>COUNTIFS($R$96:$R$104,Y100,$T$96:$T$104,AA95)</f>
        <v>3</v>
      </c>
      <c r="AB100" s="1">
        <f>COUNTIFS($R$96:$R$104,Y100,$T$96:$T$104,$AB$95)</f>
        <v>1</v>
      </c>
      <c r="AC100" s="1">
        <f t="shared" si="9"/>
        <v>0.81127812445913294</v>
      </c>
      <c r="AD100" s="1"/>
    </row>
    <row r="101" spans="1:38" x14ac:dyDescent="0.35">
      <c r="A101" s="21">
        <v>99</v>
      </c>
      <c r="B101" s="21">
        <v>52</v>
      </c>
      <c r="C101" s="21" t="s">
        <v>9</v>
      </c>
      <c r="D101" s="21" t="s">
        <v>438</v>
      </c>
      <c r="E101" s="21" t="s">
        <v>439</v>
      </c>
      <c r="I101" s="17" t="s">
        <v>249</v>
      </c>
      <c r="J101" s="17">
        <f>MEDIAN(J82:J99)</f>
        <v>46.5</v>
      </c>
      <c r="P101" s="5">
        <v>6</v>
      </c>
      <c r="Q101" s="11">
        <v>55</v>
      </c>
      <c r="R101" s="9" t="s">
        <v>9</v>
      </c>
      <c r="S101" s="5" t="s">
        <v>345</v>
      </c>
      <c r="T101" s="9" t="s">
        <v>440</v>
      </c>
      <c r="W101" s="1"/>
      <c r="X101" s="1" t="s">
        <v>448</v>
      </c>
      <c r="Y101" s="1"/>
      <c r="Z101" s="1"/>
      <c r="AA101" s="1"/>
      <c r="AB101" s="1"/>
      <c r="AC101" s="1"/>
      <c r="AD101" s="1"/>
    </row>
    <row r="102" spans="1:38" x14ac:dyDescent="0.35">
      <c r="A102" s="21">
        <v>100</v>
      </c>
      <c r="B102" s="21">
        <v>52</v>
      </c>
      <c r="C102" s="21" t="s">
        <v>9</v>
      </c>
      <c r="D102" s="21" t="s">
        <v>344</v>
      </c>
      <c r="E102" s="21" t="s">
        <v>440</v>
      </c>
      <c r="P102" s="5">
        <v>7</v>
      </c>
      <c r="Q102" s="9">
        <v>57</v>
      </c>
      <c r="R102" s="9" t="s">
        <v>9</v>
      </c>
      <c r="S102" s="5" t="s">
        <v>345</v>
      </c>
      <c r="T102" s="9" t="s">
        <v>440</v>
      </c>
      <c r="W102" s="1"/>
      <c r="X102" s="1"/>
      <c r="Y102" s="1" t="s">
        <v>489</v>
      </c>
      <c r="Z102" s="1">
        <f>COUNTIF($Q$96:$Q$104,Y102)</f>
        <v>4</v>
      </c>
      <c r="AA102" s="1">
        <f>COUNTIFS($Q$96:$Q$104,Y102,$T$96:$T$104,$AA$95)</f>
        <v>3</v>
      </c>
      <c r="AB102" s="1">
        <f>COUNTIFS($Q$96:$Q$104,Y102,$T$96:$T$104,$AB$95)</f>
        <v>1</v>
      </c>
      <c r="AC102" s="1">
        <f t="shared" si="9"/>
        <v>0.81127812445913294</v>
      </c>
      <c r="AD102" s="74">
        <f>($AC$96)-((Z102/$Z$96)*AC102-((Z103/$Z$96)*AC103))</f>
        <v>0.55772777873932045</v>
      </c>
    </row>
    <row r="103" spans="1:38" x14ac:dyDescent="0.35">
      <c r="A103" s="21">
        <v>101</v>
      </c>
      <c r="B103" s="21">
        <v>52</v>
      </c>
      <c r="C103" s="21" t="s">
        <v>9</v>
      </c>
      <c r="D103" s="21" t="s">
        <v>438</v>
      </c>
      <c r="E103" s="21" t="s">
        <v>439</v>
      </c>
      <c r="P103" s="5">
        <v>8</v>
      </c>
      <c r="Q103" s="11">
        <v>58</v>
      </c>
      <c r="R103" s="9" t="s">
        <v>9</v>
      </c>
      <c r="S103" s="5" t="s">
        <v>345</v>
      </c>
      <c r="T103" s="9" t="s">
        <v>440</v>
      </c>
      <c r="W103" s="1"/>
      <c r="X103" s="1"/>
      <c r="Y103" s="1" t="s">
        <v>490</v>
      </c>
      <c r="Z103" s="1">
        <f>COUNTIF($Q$96:$Q$104,Y103)</f>
        <v>5</v>
      </c>
      <c r="AA103" s="1">
        <f>COUNTIFS($Q$96:$Q$104,Y103,$T$96:$T$104,$AA$95)</f>
        <v>0</v>
      </c>
      <c r="AB103" s="1">
        <f>COUNTIFS($Q$96:$Q$104,Y103,$T$96:$T$104,$AB$95)</f>
        <v>5</v>
      </c>
      <c r="AC103" s="1">
        <v>0</v>
      </c>
      <c r="AD103" s="1"/>
    </row>
    <row r="104" spans="1:38" x14ac:dyDescent="0.35">
      <c r="A104" s="21">
        <v>102</v>
      </c>
      <c r="B104" s="21">
        <v>52</v>
      </c>
      <c r="C104" s="21" t="s">
        <v>9</v>
      </c>
      <c r="D104" s="21" t="s">
        <v>408</v>
      </c>
      <c r="E104" s="21" t="s">
        <v>440</v>
      </c>
      <c r="P104" s="5">
        <v>9</v>
      </c>
      <c r="Q104" s="11">
        <v>59</v>
      </c>
      <c r="R104" s="9" t="s">
        <v>9</v>
      </c>
      <c r="S104" s="5" t="s">
        <v>345</v>
      </c>
      <c r="T104" s="9" t="s">
        <v>440</v>
      </c>
      <c r="W104" s="1"/>
      <c r="X104" s="1"/>
      <c r="Y104" s="1"/>
      <c r="Z104" s="1"/>
      <c r="AA104" s="1"/>
      <c r="AB104" s="1"/>
      <c r="AC104" s="1"/>
      <c r="AD104" s="1"/>
    </row>
    <row r="105" spans="1:38" x14ac:dyDescent="0.35">
      <c r="A105" s="21">
        <v>103</v>
      </c>
      <c r="B105" s="21">
        <v>52</v>
      </c>
      <c r="C105" s="21" t="s">
        <v>9</v>
      </c>
      <c r="D105" s="21" t="s">
        <v>333</v>
      </c>
      <c r="E105" s="21" t="s">
        <v>440</v>
      </c>
      <c r="P105" s="73" t="s">
        <v>248</v>
      </c>
      <c r="Q105" s="73">
        <f>AVERAGE(Q96:Q104)</f>
        <v>53.111111111111114</v>
      </c>
      <c r="W105" s="1"/>
      <c r="X105" s="1"/>
      <c r="Y105" s="1" t="s">
        <v>267</v>
      </c>
      <c r="Z105" s="1">
        <f>COUNTIF($Q$96:$Q$104,Y105)</f>
        <v>6</v>
      </c>
      <c r="AA105" s="1">
        <f>COUNTIFS($Q$96:$Q$104,Y105,$T$96:$T$104,$AA$95)</f>
        <v>3</v>
      </c>
      <c r="AB105" s="1">
        <f>COUNTIFS($Q$96:$Q$104,Y105,$T$96:$T$104,$AB$95)</f>
        <v>3</v>
      </c>
      <c r="AC105" s="1">
        <f t="shared" si="9"/>
        <v>1</v>
      </c>
      <c r="AD105" s="73">
        <f>$AC$96-((Z105/$Z$96*AC105)-(Z106/$Z$96*AC106))</f>
        <v>0.25162916738782393</v>
      </c>
    </row>
    <row r="106" spans="1:38" x14ac:dyDescent="0.35">
      <c r="A106" s="21">
        <v>104</v>
      </c>
      <c r="B106" s="21">
        <v>52</v>
      </c>
      <c r="C106" s="21" t="s">
        <v>9</v>
      </c>
      <c r="D106" s="21" t="s">
        <v>412</v>
      </c>
      <c r="E106" s="21" t="s">
        <v>439</v>
      </c>
      <c r="P106" s="73" t="s">
        <v>249</v>
      </c>
      <c r="Q106" s="73">
        <f>MEDIAN(Q96:Q104)</f>
        <v>55</v>
      </c>
      <c r="W106" s="1"/>
      <c r="X106" s="1"/>
      <c r="Y106" s="1" t="s">
        <v>268</v>
      </c>
      <c r="Z106" s="1">
        <f>COUNTIF($Q$96:$Q$104,Y106)</f>
        <v>3</v>
      </c>
      <c r="AA106" s="1">
        <f>COUNTIFS($Q$96:$Q$104,Y106,$T$96:$T$104,$AA$95)</f>
        <v>0</v>
      </c>
      <c r="AB106" s="1">
        <f>COUNTIFS($Q$96:$Q$104,Y106,$T$96:$T$104,$AB$95)</f>
        <v>3</v>
      </c>
      <c r="AC106" s="1">
        <v>0</v>
      </c>
      <c r="AD106" s="1"/>
    </row>
    <row r="107" spans="1:38" x14ac:dyDescent="0.35">
      <c r="A107" s="21">
        <v>105</v>
      </c>
      <c r="B107" s="21">
        <v>53</v>
      </c>
      <c r="C107" s="21" t="s">
        <v>10</v>
      </c>
      <c r="D107" s="21" t="s">
        <v>412</v>
      </c>
      <c r="E107" s="21" t="s">
        <v>439</v>
      </c>
    </row>
    <row r="108" spans="1:38" x14ac:dyDescent="0.35">
      <c r="A108" s="21">
        <v>106</v>
      </c>
      <c r="B108" s="21">
        <v>53</v>
      </c>
      <c r="C108" s="21" t="s">
        <v>9</v>
      </c>
      <c r="D108" s="21" t="s">
        <v>412</v>
      </c>
      <c r="E108" s="21" t="s">
        <v>439</v>
      </c>
    </row>
    <row r="109" spans="1:38" ht="15" thickBot="1" x14ac:dyDescent="0.4">
      <c r="A109" s="21">
        <v>107</v>
      </c>
      <c r="B109" s="21">
        <v>53</v>
      </c>
      <c r="C109" s="21" t="s">
        <v>9</v>
      </c>
      <c r="D109" s="21" t="s">
        <v>282</v>
      </c>
      <c r="E109" s="21" t="s">
        <v>440</v>
      </c>
      <c r="X109" s="77" t="s">
        <v>469</v>
      </c>
    </row>
    <row r="110" spans="1:38" ht="29.5" thickBot="1" x14ac:dyDescent="0.4">
      <c r="A110" s="21">
        <v>108</v>
      </c>
      <c r="B110" s="21">
        <v>53</v>
      </c>
      <c r="C110" s="21" t="s">
        <v>9</v>
      </c>
      <c r="D110" s="21" t="s">
        <v>343</v>
      </c>
      <c r="E110" s="21" t="s">
        <v>440</v>
      </c>
      <c r="W110" s="3" t="s">
        <v>0</v>
      </c>
      <c r="X110" s="4" t="s">
        <v>2</v>
      </c>
      <c r="Y110" s="3" t="s">
        <v>7</v>
      </c>
      <c r="Z110" s="3" t="s">
        <v>436</v>
      </c>
      <c r="AA110" s="3" t="s">
        <v>437</v>
      </c>
      <c r="AE110" s="1" t="s">
        <v>238</v>
      </c>
      <c r="AF110" s="1"/>
      <c r="AG110" s="1"/>
      <c r="AH110" s="1"/>
      <c r="AI110" s="1"/>
      <c r="AJ110" s="1"/>
      <c r="AK110" s="1"/>
      <c r="AL110" s="1"/>
    </row>
    <row r="111" spans="1:38" x14ac:dyDescent="0.35">
      <c r="A111" s="21">
        <v>109</v>
      </c>
      <c r="B111" s="21">
        <v>53</v>
      </c>
      <c r="C111" s="21" t="s">
        <v>9</v>
      </c>
      <c r="D111" s="21" t="s">
        <v>333</v>
      </c>
      <c r="E111" s="21" t="s">
        <v>440</v>
      </c>
      <c r="W111" s="5">
        <v>1</v>
      </c>
      <c r="X111" s="8">
        <v>47</v>
      </c>
      <c r="Y111" s="7" t="s">
        <v>10</v>
      </c>
      <c r="Z111" s="5" t="s">
        <v>345</v>
      </c>
      <c r="AA111" s="7" t="s">
        <v>439</v>
      </c>
      <c r="AE111" s="72" t="s">
        <v>470</v>
      </c>
      <c r="AF111" s="72"/>
      <c r="AG111" s="72" t="s">
        <v>237</v>
      </c>
      <c r="AH111" s="72" t="s">
        <v>220</v>
      </c>
      <c r="AI111" s="72" t="s">
        <v>439</v>
      </c>
      <c r="AJ111" s="72" t="s">
        <v>449</v>
      </c>
      <c r="AK111" s="72" t="s">
        <v>221</v>
      </c>
      <c r="AL111" s="72" t="s">
        <v>236</v>
      </c>
    </row>
    <row r="112" spans="1:38" x14ac:dyDescent="0.35">
      <c r="A112" s="21">
        <v>110</v>
      </c>
      <c r="B112" s="21">
        <v>54</v>
      </c>
      <c r="C112" s="21" t="s">
        <v>10</v>
      </c>
      <c r="D112" s="21" t="s">
        <v>344</v>
      </c>
      <c r="E112" s="21" t="s">
        <v>440</v>
      </c>
      <c r="W112" s="5">
        <v>2</v>
      </c>
      <c r="X112" s="8">
        <v>47</v>
      </c>
      <c r="Y112" s="7" t="s">
        <v>10</v>
      </c>
      <c r="Z112" s="5" t="s">
        <v>345</v>
      </c>
      <c r="AA112" s="7" t="s">
        <v>439</v>
      </c>
      <c r="AE112" s="1"/>
      <c r="AF112" s="1" t="s">
        <v>239</v>
      </c>
      <c r="AG112" s="1"/>
      <c r="AH112" s="1">
        <f>COUNTA($W$111:$W$114)</f>
        <v>4</v>
      </c>
      <c r="AI112" s="1">
        <f>COUNTIF(AA111:AA114,AI111)</f>
        <v>3</v>
      </c>
      <c r="AJ112" s="1">
        <f>COUNTIF(AA111:AA114,AJ111)</f>
        <v>1</v>
      </c>
      <c r="AK112" s="1">
        <f>((-AI112/AH112)*IMLOG2(AI112/AH112))+((-AJ112/AH112)*IMLOG2(AJ112/AH112))</f>
        <v>0.81127812445913294</v>
      </c>
      <c r="AL112" s="1"/>
    </row>
    <row r="113" spans="1:46" x14ac:dyDescent="0.35">
      <c r="A113" s="21">
        <v>111</v>
      </c>
      <c r="B113" s="21">
        <v>54</v>
      </c>
      <c r="C113" s="21" t="s">
        <v>9</v>
      </c>
      <c r="D113" s="21" t="s">
        <v>438</v>
      </c>
      <c r="E113" s="21" t="s">
        <v>439</v>
      </c>
      <c r="W113" s="7">
        <v>3</v>
      </c>
      <c r="X113" s="8">
        <v>48</v>
      </c>
      <c r="Y113" s="7" t="s">
        <v>10</v>
      </c>
      <c r="Z113" s="5" t="s">
        <v>345</v>
      </c>
      <c r="AA113" s="7" t="s">
        <v>439</v>
      </c>
      <c r="AE113" s="1"/>
      <c r="AF113" s="1" t="s">
        <v>462</v>
      </c>
      <c r="AG113" s="1" t="s">
        <v>345</v>
      </c>
      <c r="AH113" s="1">
        <f>COUNTA($Z$111:$Z$114)</f>
        <v>4</v>
      </c>
      <c r="AI113" s="1">
        <f>COUNTIFS($Z$111:$Z$114,AG113,$AA$111:$AA$114,AI111)</f>
        <v>3</v>
      </c>
      <c r="AJ113" s="1">
        <f>COUNTIFS($Z$111:$Z$114,AG113,$AA$111:$AA$114,AJ111)</f>
        <v>1</v>
      </c>
      <c r="AK113" s="1">
        <f>((-AI113/AH113)*IMLOG2(AI113/AH113))+((-AJ113/AH113)*IMLOG2(AJ113/AH113))</f>
        <v>0.81127812445913294</v>
      </c>
      <c r="AL113" s="73">
        <f>(AK112)-((AH113/AH112)*AK113)</f>
        <v>0</v>
      </c>
    </row>
    <row r="114" spans="1:46" x14ac:dyDescent="0.35">
      <c r="A114" s="21">
        <v>112</v>
      </c>
      <c r="B114" s="21">
        <v>54</v>
      </c>
      <c r="C114" s="21" t="s">
        <v>9</v>
      </c>
      <c r="D114" s="21" t="s">
        <v>346</v>
      </c>
      <c r="E114" s="21" t="s">
        <v>440</v>
      </c>
      <c r="W114" s="5">
        <v>4</v>
      </c>
      <c r="X114" s="8">
        <v>52</v>
      </c>
      <c r="Y114" s="7" t="s">
        <v>10</v>
      </c>
      <c r="Z114" s="5" t="s">
        <v>345</v>
      </c>
      <c r="AA114" s="7" t="s">
        <v>440</v>
      </c>
      <c r="AE114" s="1"/>
      <c r="AF114" s="1" t="s">
        <v>7</v>
      </c>
      <c r="AG114" s="1"/>
      <c r="AH114" s="1"/>
      <c r="AI114" s="1"/>
      <c r="AJ114" s="1"/>
      <c r="AK114" s="1"/>
      <c r="AL114" s="73">
        <f>($AK$112)-((AH115/$AH$112)*AK115)</f>
        <v>0</v>
      </c>
    </row>
    <row r="115" spans="1:46" x14ac:dyDescent="0.35">
      <c r="A115" s="21">
        <v>113</v>
      </c>
      <c r="B115" s="21">
        <v>54</v>
      </c>
      <c r="C115" s="21" t="s">
        <v>9</v>
      </c>
      <c r="D115" s="21" t="s">
        <v>438</v>
      </c>
      <c r="E115" s="21" t="s">
        <v>439</v>
      </c>
      <c r="W115" s="73" t="s">
        <v>486</v>
      </c>
      <c r="X115" s="73">
        <f>AVERAGE(X111:X114)</f>
        <v>48.5</v>
      </c>
      <c r="AE115" s="1"/>
      <c r="AF115" s="1"/>
      <c r="AG115" s="1" t="s">
        <v>10</v>
      </c>
      <c r="AH115" s="1">
        <f>COUNTA($Y$111:$Y$114)</f>
        <v>4</v>
      </c>
      <c r="AI115" s="1">
        <f>COUNTIFS($Y$111:$Y$114,AG115,$AA$111:$AA$114,$AI$111)</f>
        <v>3</v>
      </c>
      <c r="AJ115" s="1">
        <f>COUNTIFS($Y$111:$Y$114,AG115,$AA$111:$AA$114,$AJ$111)</f>
        <v>1</v>
      </c>
      <c r="AK115" s="1">
        <f>((-AI115/AH115)*IMLOG2(AI115/AH115))+((-AJ115/AH115)*IMLOG2(AJ115/AH115))</f>
        <v>0.81127812445913294</v>
      </c>
      <c r="AL115" s="1"/>
    </row>
    <row r="116" spans="1:46" x14ac:dyDescent="0.35">
      <c r="A116" s="21">
        <v>114</v>
      </c>
      <c r="B116" s="21">
        <v>54</v>
      </c>
      <c r="C116" s="21" t="s">
        <v>9</v>
      </c>
      <c r="D116" s="21" t="s">
        <v>438</v>
      </c>
      <c r="E116" s="21" t="s">
        <v>439</v>
      </c>
      <c r="W116" s="73" t="s">
        <v>487</v>
      </c>
      <c r="X116" s="73">
        <f>MEDIAN(X111:X114)</f>
        <v>47.5</v>
      </c>
      <c r="AE116" s="1"/>
      <c r="AF116" s="1" t="s">
        <v>448</v>
      </c>
      <c r="AG116" s="1"/>
      <c r="AH116" s="1"/>
      <c r="AI116" s="1"/>
      <c r="AJ116" s="1"/>
      <c r="AK116" s="1"/>
    </row>
    <row r="117" spans="1:46" x14ac:dyDescent="0.35">
      <c r="A117" s="21">
        <v>115</v>
      </c>
      <c r="B117" s="21">
        <v>54</v>
      </c>
      <c r="C117" s="21" t="s">
        <v>9</v>
      </c>
      <c r="D117" s="21" t="s">
        <v>331</v>
      </c>
      <c r="E117" s="21" t="s">
        <v>440</v>
      </c>
      <c r="AE117" s="1"/>
      <c r="AF117" s="1"/>
      <c r="AG117" s="1" t="s">
        <v>491</v>
      </c>
      <c r="AH117" s="1">
        <f>COUNTIF($X$111:$X$114,AG117)</f>
        <v>3</v>
      </c>
      <c r="AI117" s="1">
        <f>COUNTIFS($X$111:$X$114,AG117,$AA$111:$AA$114,$AI$111)</f>
        <v>3</v>
      </c>
      <c r="AJ117" s="1">
        <f>COUNTIFS($X$111:$X$114,AG117,$AA$111:$AA$114,$AJ$111)</f>
        <v>0</v>
      </c>
      <c r="AK117" s="1">
        <v>0</v>
      </c>
      <c r="AL117" s="73">
        <f>(AK112)-((AH117/AH112)*AK117-((AH118/AH112)*AK118))</f>
        <v>0.81127812445913294</v>
      </c>
    </row>
    <row r="118" spans="1:46" ht="15" thickBot="1" x14ac:dyDescent="0.4">
      <c r="A118" s="21">
        <v>116</v>
      </c>
      <c r="B118" s="21">
        <v>55</v>
      </c>
      <c r="C118" s="21" t="s">
        <v>9</v>
      </c>
      <c r="D118" s="21" t="s">
        <v>345</v>
      </c>
      <c r="E118" s="21" t="s">
        <v>440</v>
      </c>
      <c r="X118" s="77" t="s">
        <v>519</v>
      </c>
      <c r="AE118" s="1"/>
      <c r="AF118" s="1"/>
      <c r="AG118" s="1" t="s">
        <v>492</v>
      </c>
      <c r="AH118" s="1">
        <f>COUNTIF($X$111:$X$114,AG118)</f>
        <v>1</v>
      </c>
      <c r="AI118" s="1">
        <f>COUNTIFS($X$111:$X$114,AG118,$AA$111:$AA$114,$AI$111)</f>
        <v>0</v>
      </c>
      <c r="AJ118" s="1">
        <f>COUNTIFS($X$111:$X$114,AG118,$AA$111:$AA$114,$AJ$111)</f>
        <v>1</v>
      </c>
      <c r="AK118" s="1">
        <v>0</v>
      </c>
      <c r="AL118" s="1"/>
    </row>
    <row r="119" spans="1:46" ht="29.5" thickBot="1" x14ac:dyDescent="0.4">
      <c r="A119" s="21">
        <v>117</v>
      </c>
      <c r="B119" s="21">
        <v>55</v>
      </c>
      <c r="C119" s="21" t="s">
        <v>9</v>
      </c>
      <c r="D119" s="21" t="s">
        <v>412</v>
      </c>
      <c r="E119" s="21" t="s">
        <v>439</v>
      </c>
      <c r="W119" s="3" t="s">
        <v>0</v>
      </c>
      <c r="X119" s="4" t="s">
        <v>2</v>
      </c>
      <c r="Y119" s="3" t="s">
        <v>7</v>
      </c>
      <c r="Z119" s="3" t="s">
        <v>436</v>
      </c>
      <c r="AA119" s="3" t="s">
        <v>437</v>
      </c>
      <c r="AE119" s="1"/>
      <c r="AF119" s="1"/>
      <c r="AG119" s="1"/>
      <c r="AH119" s="1"/>
      <c r="AI119" s="1"/>
      <c r="AJ119" s="1"/>
      <c r="AK119" s="1"/>
      <c r="AL119" s="1"/>
    </row>
    <row r="120" spans="1:46" x14ac:dyDescent="0.35">
      <c r="A120" s="21">
        <v>118</v>
      </c>
      <c r="B120" s="21">
        <v>55</v>
      </c>
      <c r="C120" s="21" t="s">
        <v>9</v>
      </c>
      <c r="D120" s="21" t="s">
        <v>329</v>
      </c>
      <c r="E120" s="21" t="s">
        <v>440</v>
      </c>
      <c r="W120" s="5">
        <v>1</v>
      </c>
      <c r="X120" s="8">
        <v>47</v>
      </c>
      <c r="Y120" s="7" t="s">
        <v>10</v>
      </c>
      <c r="Z120" s="5" t="s">
        <v>345</v>
      </c>
      <c r="AA120" s="7" t="s">
        <v>439</v>
      </c>
      <c r="AE120" s="1"/>
      <c r="AF120" s="1"/>
      <c r="AG120" s="1" t="s">
        <v>493</v>
      </c>
      <c r="AH120" s="1">
        <f>COUNTIF($X$111:$X$114,AG120)</f>
        <v>2</v>
      </c>
      <c r="AI120" s="1">
        <f>COUNTIFS($X$111:$X$114,AG120,$AA$111:$AA$114,$AI$111)</f>
        <v>2</v>
      </c>
      <c r="AJ120" s="1">
        <f>COUNTIFS($X$111:$X$114,AG120,$AA$111:$AA$114,$AJ$111)</f>
        <v>0</v>
      </c>
      <c r="AK120" s="1">
        <v>0</v>
      </c>
      <c r="AL120" s="74">
        <f t="shared" ref="AL120" si="10">(AK115)-((AH120/AH115)*AK120-((AH121/AH115)*AK121))</f>
        <v>1.3112781244591329</v>
      </c>
    </row>
    <row r="121" spans="1:46" x14ac:dyDescent="0.35">
      <c r="A121" s="21">
        <v>119</v>
      </c>
      <c r="B121" s="21">
        <v>55</v>
      </c>
      <c r="C121" s="21" t="s">
        <v>9</v>
      </c>
      <c r="D121" s="21" t="s">
        <v>282</v>
      </c>
      <c r="E121" s="21" t="s">
        <v>440</v>
      </c>
      <c r="W121" s="5">
        <v>2</v>
      </c>
      <c r="X121" s="8">
        <v>47</v>
      </c>
      <c r="Y121" s="7" t="s">
        <v>10</v>
      </c>
      <c r="Z121" s="5" t="s">
        <v>345</v>
      </c>
      <c r="AA121" s="7" t="s">
        <v>439</v>
      </c>
      <c r="AE121" s="1"/>
      <c r="AF121" s="1"/>
      <c r="AG121" s="1" t="s">
        <v>494</v>
      </c>
      <c r="AH121" s="1">
        <f>COUNTIF($X$111:$X$114,AG121)</f>
        <v>2</v>
      </c>
      <c r="AI121" s="1">
        <f>COUNTIFS($X$111:$X$114,AG121,$AA$111:$AA$114,$AI$111)</f>
        <v>1</v>
      </c>
      <c r="AJ121" s="1">
        <f>COUNTIFS($X$111:$X$114,AG121,$AA$111:$AA$114,$AJ$111)</f>
        <v>1</v>
      </c>
      <c r="AK121" s="1">
        <f>((-AI121/AH121)*IMLOG2(AI121/AH121))+((-AJ121/AH121)*IMLOG2(AJ121/AH121))</f>
        <v>1</v>
      </c>
      <c r="AL121" s="1"/>
    </row>
    <row r="122" spans="1:46" x14ac:dyDescent="0.35">
      <c r="A122" s="21">
        <v>120</v>
      </c>
      <c r="B122" s="21">
        <v>55</v>
      </c>
      <c r="C122" s="21" t="s">
        <v>9</v>
      </c>
      <c r="D122" s="21" t="s">
        <v>412</v>
      </c>
      <c r="E122" s="21" t="s">
        <v>439</v>
      </c>
      <c r="W122" s="7">
        <v>3</v>
      </c>
      <c r="X122" s="8">
        <v>48</v>
      </c>
      <c r="Y122" s="7" t="s">
        <v>10</v>
      </c>
      <c r="Z122" s="5" t="s">
        <v>345</v>
      </c>
      <c r="AA122" s="7" t="s">
        <v>439</v>
      </c>
    </row>
    <row r="123" spans="1:46" ht="15" thickBot="1" x14ac:dyDescent="0.4">
      <c r="A123" s="21">
        <v>121</v>
      </c>
      <c r="B123" s="21">
        <v>55</v>
      </c>
      <c r="C123" s="21" t="s">
        <v>9</v>
      </c>
      <c r="D123" s="21" t="s">
        <v>345</v>
      </c>
      <c r="E123" s="21" t="s">
        <v>440</v>
      </c>
      <c r="W123" s="5">
        <v>4</v>
      </c>
      <c r="X123" s="8">
        <v>52</v>
      </c>
      <c r="Y123" s="7" t="s">
        <v>10</v>
      </c>
      <c r="Z123" s="5" t="s">
        <v>345</v>
      </c>
      <c r="AA123" s="7" t="s">
        <v>440</v>
      </c>
    </row>
    <row r="124" spans="1:46" ht="22.5" customHeight="1" thickBot="1" x14ac:dyDescent="0.4">
      <c r="A124" s="21">
        <v>122</v>
      </c>
      <c r="B124" s="21">
        <v>55</v>
      </c>
      <c r="C124" s="21" t="s">
        <v>9</v>
      </c>
      <c r="D124" s="21" t="s">
        <v>346</v>
      </c>
      <c r="E124" s="21" t="s">
        <v>440</v>
      </c>
      <c r="W124" s="73" t="s">
        <v>486</v>
      </c>
      <c r="X124" s="73">
        <f>AVERAGE(X120:X123)</f>
        <v>48.5</v>
      </c>
      <c r="AE124" s="3" t="s">
        <v>0</v>
      </c>
      <c r="AF124" s="4" t="s">
        <v>2</v>
      </c>
      <c r="AG124" s="3" t="s">
        <v>7</v>
      </c>
      <c r="AH124" s="3" t="s">
        <v>436</v>
      </c>
      <c r="AI124" s="3" t="s">
        <v>437</v>
      </c>
      <c r="AM124" s="72" t="s">
        <v>238</v>
      </c>
      <c r="AN124" s="72"/>
      <c r="AO124" s="72" t="s">
        <v>237</v>
      </c>
      <c r="AP124" s="72" t="s">
        <v>220</v>
      </c>
      <c r="AQ124" s="72" t="s">
        <v>439</v>
      </c>
      <c r="AR124" s="72" t="s">
        <v>449</v>
      </c>
      <c r="AS124" s="72" t="s">
        <v>221</v>
      </c>
      <c r="AT124" s="72" t="s">
        <v>236</v>
      </c>
    </row>
    <row r="125" spans="1:46" x14ac:dyDescent="0.35">
      <c r="A125" s="21">
        <v>123</v>
      </c>
      <c r="B125" s="21">
        <v>55</v>
      </c>
      <c r="C125" s="21" t="s">
        <v>9</v>
      </c>
      <c r="D125" s="21" t="s">
        <v>344</v>
      </c>
      <c r="E125" s="21" t="s">
        <v>440</v>
      </c>
      <c r="W125" s="73" t="s">
        <v>487</v>
      </c>
      <c r="X125" s="73">
        <f>MEDIAN(X120:X123)</f>
        <v>47.5</v>
      </c>
      <c r="AE125" s="7">
        <v>1</v>
      </c>
      <c r="AF125" s="8">
        <v>48</v>
      </c>
      <c r="AG125" s="7" t="s">
        <v>10</v>
      </c>
      <c r="AH125" s="5" t="s">
        <v>345</v>
      </c>
      <c r="AI125" s="7" t="s">
        <v>439</v>
      </c>
      <c r="AM125" s="1" t="s">
        <v>470</v>
      </c>
      <c r="AN125" s="1" t="s">
        <v>239</v>
      </c>
      <c r="AO125" s="1"/>
      <c r="AP125" s="1">
        <f>COUNTA($AE$124:$AE$132)</f>
        <v>5</v>
      </c>
      <c r="AQ125" s="1">
        <f>COUNTIF($AI$125:$AI$133,AQ124)</f>
        <v>1</v>
      </c>
      <c r="AR125" s="1">
        <f>COUNTIF($AI$125:$AI$133,AR124)</f>
        <v>1</v>
      </c>
      <c r="AS125" s="1">
        <f>((-AQ125/AP125)*IMLOG2(AQ125/AP125))+((-AR125/AP125)*IMLOG2(AR125/AP125))</f>
        <v>0.92877123795494398</v>
      </c>
      <c r="AT125" s="1"/>
    </row>
    <row r="126" spans="1:46" ht="14" customHeight="1" x14ac:dyDescent="0.35">
      <c r="A126" s="21">
        <v>124</v>
      </c>
      <c r="B126" s="21">
        <v>55</v>
      </c>
      <c r="C126" s="21" t="s">
        <v>9</v>
      </c>
      <c r="D126" s="21" t="s">
        <v>346</v>
      </c>
      <c r="E126" s="21" t="s">
        <v>440</v>
      </c>
      <c r="K126" s="79" t="s">
        <v>471</v>
      </c>
      <c r="AE126" s="5">
        <v>2</v>
      </c>
      <c r="AF126" s="8">
        <v>52</v>
      </c>
      <c r="AG126" s="7" t="s">
        <v>10</v>
      </c>
      <c r="AH126" s="5" t="s">
        <v>345</v>
      </c>
      <c r="AI126" s="7" t="s">
        <v>440</v>
      </c>
      <c r="AM126" s="1"/>
      <c r="AN126" s="1" t="s">
        <v>462</v>
      </c>
      <c r="AO126" s="1" t="s">
        <v>345</v>
      </c>
      <c r="AP126" s="1">
        <f>COUNTA(AH125:AH133)</f>
        <v>2</v>
      </c>
      <c r="AQ126" s="1">
        <f>COUNTIFS($AH$125:$AH$133,AO126,$AI$125:$AI$133,$AQ$124)</f>
        <v>1</v>
      </c>
      <c r="AR126" s="1">
        <f>COUNTIFS($AH$125:$AH$133,AO126,$AI$125:$AI$133,$AR$124)</f>
        <v>1</v>
      </c>
      <c r="AS126" s="1">
        <f>((-AQ126/AP126)*IMLOG2(AQ126/AP126))+((-AR126/AP126)*IMLOG2(AR126/AP126))</f>
        <v>1</v>
      </c>
      <c r="AT126" s="73">
        <f>($AS$125)-((AP126/$AP$125)*AS126)</f>
        <v>0.52877123795494396</v>
      </c>
    </row>
    <row r="127" spans="1:46" x14ac:dyDescent="0.35">
      <c r="A127" s="21">
        <v>125</v>
      </c>
      <c r="B127" s="21">
        <v>55</v>
      </c>
      <c r="C127" s="21" t="s">
        <v>9</v>
      </c>
      <c r="D127" s="21" t="s">
        <v>408</v>
      </c>
      <c r="E127" s="21" t="s">
        <v>440</v>
      </c>
      <c r="I127" s="72" t="s">
        <v>0</v>
      </c>
      <c r="J127" s="72" t="s">
        <v>2</v>
      </c>
      <c r="K127" s="72" t="s">
        <v>7</v>
      </c>
      <c r="L127" s="72" t="s">
        <v>436</v>
      </c>
      <c r="M127" s="72" t="s">
        <v>437</v>
      </c>
      <c r="P127" s="72" t="s">
        <v>238</v>
      </c>
      <c r="Q127" s="72"/>
      <c r="R127" s="72" t="s">
        <v>237</v>
      </c>
      <c r="S127" s="72" t="s">
        <v>220</v>
      </c>
      <c r="T127" s="72" t="s">
        <v>439</v>
      </c>
      <c r="U127" s="72" t="s">
        <v>449</v>
      </c>
      <c r="V127" s="72" t="s">
        <v>221</v>
      </c>
      <c r="W127" s="72" t="s">
        <v>236</v>
      </c>
      <c r="AE127" t="s">
        <v>486</v>
      </c>
      <c r="AF127">
        <f>AVERAGE(AF125:AF126)</f>
        <v>50</v>
      </c>
      <c r="AM127" s="1"/>
      <c r="AN127" s="1" t="s">
        <v>7</v>
      </c>
      <c r="AO127" s="1"/>
      <c r="AP127" s="1"/>
      <c r="AQ127" s="1"/>
      <c r="AR127" s="1"/>
      <c r="AS127" s="1"/>
      <c r="AT127" s="73">
        <f>($AS$125)-((AP128/$AP$125)*AS128)</f>
        <v>0.52877123795494396</v>
      </c>
    </row>
    <row r="128" spans="1:46" x14ac:dyDescent="0.35">
      <c r="A128" s="21">
        <v>126</v>
      </c>
      <c r="B128" s="21">
        <v>55</v>
      </c>
      <c r="C128" s="21" t="s">
        <v>9</v>
      </c>
      <c r="D128" s="21" t="s">
        <v>412</v>
      </c>
      <c r="E128" s="21" t="s">
        <v>439</v>
      </c>
      <c r="I128" s="1">
        <v>1</v>
      </c>
      <c r="J128" s="1">
        <v>16</v>
      </c>
      <c r="K128" s="1" t="s">
        <v>10</v>
      </c>
      <c r="L128" s="1" t="s">
        <v>346</v>
      </c>
      <c r="M128" s="1" t="s">
        <v>439</v>
      </c>
      <c r="P128" s="1" t="s">
        <v>472</v>
      </c>
      <c r="Q128" s="1" t="s">
        <v>239</v>
      </c>
      <c r="R128" s="1"/>
      <c r="S128" s="1">
        <f>COUNTA(I128:I147)</f>
        <v>20</v>
      </c>
      <c r="T128" s="1">
        <f>COUNTIF(M128:M147,T127)</f>
        <v>9</v>
      </c>
      <c r="U128" s="1">
        <f>COUNTIF(M128:M147,U127)</f>
        <v>11</v>
      </c>
      <c r="V128" s="1">
        <f>(((-T128/S128)*IMLOG2(T128/S128))+((-U128/S128)*IMLOG2(U128/S128)))</f>
        <v>0.99277445398780828</v>
      </c>
      <c r="W128" s="1"/>
      <c r="AE128" t="s">
        <v>495</v>
      </c>
      <c r="AF128">
        <f>MEDIAN(AF125:AF126)</f>
        <v>50</v>
      </c>
      <c r="AM128" s="1"/>
      <c r="AN128" s="1"/>
      <c r="AO128" s="1" t="s">
        <v>10</v>
      </c>
      <c r="AP128" s="1">
        <f>COUNTA(AG125:AG133)</f>
        <v>2</v>
      </c>
      <c r="AQ128" s="1">
        <f>COUNTIFS($AG$125:$AG$133,AO128,$AI$125:$AI$133,$AQ$124)</f>
        <v>1</v>
      </c>
      <c r="AR128" s="1">
        <f>COUNTIFS($AG$125:$AG$133,AO128,$AI$125:$AI$133,$AR$124)</f>
        <v>1</v>
      </c>
      <c r="AS128" s="1">
        <f>((-AQ128/AP128)*IMLOG2(AQ128/AP128))+((-AR128/AP128)*IMLOG2(AR128/AP128))</f>
        <v>1</v>
      </c>
      <c r="AT128" s="1"/>
    </row>
    <row r="129" spans="1:46" x14ac:dyDescent="0.35">
      <c r="A129" s="21">
        <v>127</v>
      </c>
      <c r="B129" s="21">
        <v>55</v>
      </c>
      <c r="C129" s="21" t="s">
        <v>9</v>
      </c>
      <c r="D129" s="21" t="s">
        <v>346</v>
      </c>
      <c r="E129" s="21" t="s">
        <v>440</v>
      </c>
      <c r="I129" s="1">
        <v>2</v>
      </c>
      <c r="J129" s="1">
        <v>19</v>
      </c>
      <c r="K129" s="1" t="s">
        <v>10</v>
      </c>
      <c r="L129" s="1" t="s">
        <v>346</v>
      </c>
      <c r="M129" s="1" t="s">
        <v>439</v>
      </c>
      <c r="P129" s="1"/>
      <c r="Q129" s="1" t="s">
        <v>462</v>
      </c>
      <c r="R129" s="1" t="s">
        <v>346</v>
      </c>
      <c r="S129" s="1">
        <f>COUNTA(L128:L147)</f>
        <v>20</v>
      </c>
      <c r="T129" s="1">
        <f>COUNTIFS($L$128:$L$147,R129,$M$128:$M$147,$T$127)</f>
        <v>9</v>
      </c>
      <c r="U129" s="1">
        <f>COUNTIFS($L$128:$L$147,R129,$M$128:$M$147,$U$127)</f>
        <v>11</v>
      </c>
      <c r="V129" s="1">
        <f t="shared" ref="V129:V137" si="11">(((-T129/S129)*IMLOG2(T129/S129))+((-U129/S129)*IMLOG2(U129/S129)))</f>
        <v>0.99277445398780828</v>
      </c>
      <c r="W129" s="73">
        <f>(V128)-((S129/S128)*V129)</f>
        <v>0</v>
      </c>
      <c r="AM129" s="1"/>
      <c r="AN129" s="1" t="s">
        <v>448</v>
      </c>
      <c r="AO129" s="1"/>
      <c r="AP129" s="1"/>
      <c r="AQ129" s="1"/>
      <c r="AR129" s="1"/>
      <c r="AS129" s="1"/>
      <c r="AT129" s="74">
        <f>($AS$125)-((AP130/$AP$125)*AS130-((AP131/$AP$125)*AS131))</f>
        <v>0.92877123795494398</v>
      </c>
    </row>
    <row r="130" spans="1:46" x14ac:dyDescent="0.35">
      <c r="A130" s="21">
        <v>128</v>
      </c>
      <c r="B130" s="21">
        <v>55</v>
      </c>
      <c r="C130" s="21" t="s">
        <v>9</v>
      </c>
      <c r="D130" s="21" t="s">
        <v>412</v>
      </c>
      <c r="E130" s="21" t="s">
        <v>439</v>
      </c>
      <c r="I130" s="1">
        <v>3</v>
      </c>
      <c r="J130" s="1">
        <v>20</v>
      </c>
      <c r="K130" s="1" t="s">
        <v>10</v>
      </c>
      <c r="L130" s="1" t="s">
        <v>346</v>
      </c>
      <c r="M130" s="1" t="s">
        <v>439</v>
      </c>
      <c r="P130" s="1"/>
      <c r="Q130" s="1" t="s">
        <v>7</v>
      </c>
      <c r="R130" s="1"/>
      <c r="S130" s="1"/>
      <c r="T130" s="1"/>
      <c r="U130" s="1"/>
      <c r="V130" s="1"/>
      <c r="W130" s="73">
        <f>$V$128-((S131/$S$128*V131)+(S132/$S$128*V132))</f>
        <v>0.75827665719316784</v>
      </c>
      <c r="AM130" s="1"/>
      <c r="AN130" s="1"/>
      <c r="AO130" s="1" t="s">
        <v>261</v>
      </c>
      <c r="AP130" s="1">
        <f>COUNTIF($AF$125:$AF$133,AO130)</f>
        <v>3</v>
      </c>
      <c r="AQ130" s="1">
        <f>COUNTIFS($AF$125:$AF$133,AO130,$AI$125:$AI$133,$AQ$124)</f>
        <v>1</v>
      </c>
      <c r="AR130" s="1">
        <f>COUNTIFS($AF$125:$AF$133,AO130,$AI$125:$AI$133,$AR$124)</f>
        <v>0</v>
      </c>
      <c r="AS130" s="1">
        <v>0</v>
      </c>
      <c r="AT130" s="1"/>
    </row>
    <row r="131" spans="1:46" x14ac:dyDescent="0.35">
      <c r="A131" s="21">
        <v>129</v>
      </c>
      <c r="B131" s="21">
        <v>56</v>
      </c>
      <c r="C131" s="21" t="s">
        <v>9</v>
      </c>
      <c r="D131" s="21" t="s">
        <v>438</v>
      </c>
      <c r="E131" s="21" t="s">
        <v>439</v>
      </c>
      <c r="I131" s="1">
        <v>4</v>
      </c>
      <c r="J131" s="1">
        <v>21</v>
      </c>
      <c r="K131" s="1" t="s">
        <v>10</v>
      </c>
      <c r="L131" s="1" t="s">
        <v>346</v>
      </c>
      <c r="M131" s="1" t="s">
        <v>439</v>
      </c>
      <c r="P131" s="1"/>
      <c r="Q131" s="1"/>
      <c r="R131" s="1" t="s">
        <v>9</v>
      </c>
      <c r="S131" s="1">
        <f>COUNTIF($K$128:$K$147,R131)</f>
        <v>10</v>
      </c>
      <c r="T131" s="1">
        <f>COUNTIFS($K$128:$K$147,R131,$M$128:$M$147,$T$127)</f>
        <v>0</v>
      </c>
      <c r="U131" s="1">
        <f>COUNTIFS($K$128:$K$147,R131,$M$128:$M$147,$U$127)</f>
        <v>10</v>
      </c>
      <c r="V131" s="1">
        <v>0</v>
      </c>
      <c r="W131" s="1"/>
      <c r="AM131" s="1"/>
      <c r="AN131" s="1"/>
      <c r="AO131" s="1" t="s">
        <v>262</v>
      </c>
      <c r="AP131" s="1">
        <f>COUNTIF($AF$125:$AF$133,AO131)</f>
        <v>1</v>
      </c>
      <c r="AQ131" s="1">
        <f>COUNTIFS($AF$125:$AF$133,AO131,$AI$125:$AI$133,$AQ$124)</f>
        <v>0</v>
      </c>
      <c r="AR131" s="1">
        <f>COUNTIFS($AF$125:$AF$133,AO131,$AI$125:$AI$133,$AR$124)</f>
        <v>1</v>
      </c>
      <c r="AS131" s="1">
        <v>0</v>
      </c>
      <c r="AT131" s="1"/>
    </row>
    <row r="132" spans="1:46" x14ac:dyDescent="0.35">
      <c r="A132" s="21">
        <v>130</v>
      </c>
      <c r="B132" s="21">
        <v>56</v>
      </c>
      <c r="C132" s="21" t="s">
        <v>9</v>
      </c>
      <c r="D132" s="21" t="s">
        <v>282</v>
      </c>
      <c r="E132" s="21" t="s">
        <v>440</v>
      </c>
      <c r="I132" s="1">
        <v>5</v>
      </c>
      <c r="J132" s="1">
        <v>22</v>
      </c>
      <c r="K132" s="1" t="s">
        <v>10</v>
      </c>
      <c r="L132" s="1" t="s">
        <v>346</v>
      </c>
      <c r="M132" s="1" t="s">
        <v>439</v>
      </c>
      <c r="P132" s="1"/>
      <c r="Q132" s="1"/>
      <c r="R132" s="1" t="s">
        <v>10</v>
      </c>
      <c r="S132" s="1">
        <f>COUNTIF($K$128:$K$147,R132)</f>
        <v>10</v>
      </c>
      <c r="T132" s="1">
        <f>COUNTIFS($K$128:$K$147,R132,$M$128:$M$147,$T$127)</f>
        <v>9</v>
      </c>
      <c r="U132" s="1">
        <f>COUNTIFS($K$128:$K$147,R132,$M$128:$M$147,$U$127)</f>
        <v>1</v>
      </c>
      <c r="V132" s="1">
        <f t="shared" si="11"/>
        <v>0.468995593589281</v>
      </c>
      <c r="W132" s="1"/>
    </row>
    <row r="133" spans="1:46" x14ac:dyDescent="0.35">
      <c r="A133" s="21">
        <v>131</v>
      </c>
      <c r="B133" s="21">
        <v>56</v>
      </c>
      <c r="C133" s="21" t="s">
        <v>9</v>
      </c>
      <c r="D133" s="21" t="s">
        <v>329</v>
      </c>
      <c r="E133" s="21" t="s">
        <v>440</v>
      </c>
      <c r="I133" s="1">
        <v>6</v>
      </c>
      <c r="J133" s="1">
        <v>27</v>
      </c>
      <c r="K133" s="1" t="s">
        <v>10</v>
      </c>
      <c r="L133" s="1" t="s">
        <v>346</v>
      </c>
      <c r="M133" s="1" t="s">
        <v>439</v>
      </c>
      <c r="P133" s="1"/>
      <c r="Q133" s="1" t="s">
        <v>448</v>
      </c>
      <c r="R133" s="1"/>
      <c r="S133" s="1"/>
      <c r="T133" s="1"/>
      <c r="U133" s="1"/>
      <c r="V133" s="1"/>
    </row>
    <row r="134" spans="1:46" x14ac:dyDescent="0.35">
      <c r="A134" s="21">
        <v>132</v>
      </c>
      <c r="B134" s="21">
        <v>56</v>
      </c>
      <c r="C134" s="21" t="s">
        <v>9</v>
      </c>
      <c r="D134" s="21" t="s">
        <v>412</v>
      </c>
      <c r="E134" s="21" t="s">
        <v>439</v>
      </c>
      <c r="I134" s="1">
        <v>7</v>
      </c>
      <c r="J134" s="1">
        <v>29</v>
      </c>
      <c r="K134" s="1" t="s">
        <v>10</v>
      </c>
      <c r="L134" s="1" t="s">
        <v>346</v>
      </c>
      <c r="M134" s="1" t="s">
        <v>439</v>
      </c>
      <c r="P134" s="1"/>
      <c r="Q134" s="1"/>
      <c r="R134" s="1" t="s">
        <v>496</v>
      </c>
      <c r="S134" s="1">
        <f>COUNTIF($J$128:$J$147,R134)</f>
        <v>9</v>
      </c>
      <c r="T134" s="1">
        <f>COUNTIFS($J$128:$J$147,R134,$M$128:$M$147,$T$55)</f>
        <v>9</v>
      </c>
      <c r="U134" s="1">
        <f>COUNTIFS($J$128:$J$147,R134,$M$128:$M$147,$U$127)</f>
        <v>0</v>
      </c>
      <c r="V134" s="1">
        <v>0</v>
      </c>
      <c r="W134" s="74">
        <f>$V$128-((S134/$S$128*V134)+(S135/$S$128*V135))</f>
        <v>0.99277445398780828</v>
      </c>
    </row>
    <row r="135" spans="1:46" x14ac:dyDescent="0.35">
      <c r="A135" s="21">
        <v>133</v>
      </c>
      <c r="B135" s="21">
        <v>57</v>
      </c>
      <c r="C135" s="21" t="s">
        <v>10</v>
      </c>
      <c r="D135" s="21" t="s">
        <v>346</v>
      </c>
      <c r="E135" s="21" t="s">
        <v>440</v>
      </c>
      <c r="I135" s="1">
        <v>8</v>
      </c>
      <c r="J135" s="1">
        <v>31</v>
      </c>
      <c r="K135" s="1" t="s">
        <v>10</v>
      </c>
      <c r="L135" s="1" t="s">
        <v>346</v>
      </c>
      <c r="M135" s="1" t="s">
        <v>439</v>
      </c>
      <c r="P135" s="1"/>
      <c r="Q135" s="1"/>
      <c r="R135" s="1" t="s">
        <v>497</v>
      </c>
      <c r="S135" s="1">
        <f>COUNTIF($J$128:$J$147,R135)</f>
        <v>11</v>
      </c>
      <c r="T135" s="1">
        <f>COUNTIFS($J$128:$J$147,R135,$M$128:$M$147,$T$55)</f>
        <v>0</v>
      </c>
      <c r="U135" s="1">
        <f>COUNTIFS($J$128:$J$147,R135,$M$128:$M$147,$U$127)</f>
        <v>11</v>
      </c>
      <c r="V135" s="1">
        <v>0</v>
      </c>
      <c r="W135" s="1"/>
    </row>
    <row r="136" spans="1:46" x14ac:dyDescent="0.35">
      <c r="A136" s="21">
        <v>134</v>
      </c>
      <c r="B136" s="21">
        <v>57</v>
      </c>
      <c r="C136" s="21" t="s">
        <v>9</v>
      </c>
      <c r="D136" s="21" t="s">
        <v>412</v>
      </c>
      <c r="E136" s="21" t="s">
        <v>439</v>
      </c>
      <c r="I136" s="1">
        <v>9</v>
      </c>
      <c r="J136" s="1">
        <v>40</v>
      </c>
      <c r="K136" s="1" t="s">
        <v>10</v>
      </c>
      <c r="L136" s="1" t="s">
        <v>346</v>
      </c>
      <c r="M136" s="1" t="s">
        <v>439</v>
      </c>
      <c r="P136" s="1"/>
      <c r="Q136" s="1"/>
      <c r="R136" s="1"/>
      <c r="S136" s="1"/>
      <c r="T136" s="1"/>
      <c r="U136" s="1"/>
      <c r="V136" s="1"/>
      <c r="W136" s="1"/>
    </row>
    <row r="137" spans="1:46" x14ac:dyDescent="0.35">
      <c r="A137" s="21">
        <v>135</v>
      </c>
      <c r="B137" s="21">
        <v>57</v>
      </c>
      <c r="C137" s="21" t="s">
        <v>9</v>
      </c>
      <c r="D137" s="21" t="s">
        <v>412</v>
      </c>
      <c r="E137" s="21" t="s">
        <v>439</v>
      </c>
      <c r="I137" s="1">
        <v>10</v>
      </c>
      <c r="J137" s="1">
        <v>54</v>
      </c>
      <c r="K137" s="1" t="s">
        <v>9</v>
      </c>
      <c r="L137" s="1" t="s">
        <v>346</v>
      </c>
      <c r="M137" s="1" t="s">
        <v>440</v>
      </c>
      <c r="P137" s="1"/>
      <c r="Q137" s="1"/>
      <c r="R137" s="1" t="s">
        <v>498</v>
      </c>
      <c r="S137" s="1">
        <f>COUNTIF($J$128:$J$147,R137)</f>
        <v>10</v>
      </c>
      <c r="T137" s="1">
        <f>COUNTIFS($J$128:$J$147,R137,$M$128:$M$147,$T$55)</f>
        <v>9</v>
      </c>
      <c r="U137" s="1">
        <f>COUNTIFS($J$128:$J$147,R137,$M$128:$M$147,$U$127)</f>
        <v>1</v>
      </c>
      <c r="V137" s="1">
        <f t="shared" si="11"/>
        <v>0.468995593589281</v>
      </c>
      <c r="W137" s="73">
        <f>$V$128-((S137/$S$128*V137)+(S138/$S$128*V138))</f>
        <v>0.75827665719316784</v>
      </c>
    </row>
    <row r="138" spans="1:46" x14ac:dyDescent="0.35">
      <c r="A138" s="21">
        <v>136</v>
      </c>
      <c r="B138" s="21">
        <v>57</v>
      </c>
      <c r="C138" s="21" t="s">
        <v>9</v>
      </c>
      <c r="D138" s="21" t="s">
        <v>345</v>
      </c>
      <c r="E138" s="21" t="s">
        <v>440</v>
      </c>
      <c r="I138" s="1">
        <v>11</v>
      </c>
      <c r="J138" s="1">
        <v>55</v>
      </c>
      <c r="K138" s="1" t="s">
        <v>9</v>
      </c>
      <c r="L138" s="1" t="s">
        <v>346</v>
      </c>
      <c r="M138" s="1" t="s">
        <v>440</v>
      </c>
      <c r="P138" s="1"/>
      <c r="Q138" s="1"/>
      <c r="R138" s="1" t="s">
        <v>499</v>
      </c>
      <c r="S138" s="1">
        <f>COUNTIF($J$128:$J$147,R138)</f>
        <v>10</v>
      </c>
      <c r="T138" s="1">
        <f>COUNTIFS($J$128:$J$147,R138,$M$128:$M$147,$T$55)</f>
        <v>0</v>
      </c>
      <c r="U138" s="1">
        <f>COUNTIFS($J$128:$J$147,R138,$M$128:$M$147,$U$127)</f>
        <v>10</v>
      </c>
      <c r="V138" s="1">
        <v>0</v>
      </c>
      <c r="W138" s="1"/>
    </row>
    <row r="139" spans="1:46" x14ac:dyDescent="0.35">
      <c r="A139" s="21">
        <v>137</v>
      </c>
      <c r="B139" s="21">
        <v>57</v>
      </c>
      <c r="C139" s="21" t="s">
        <v>9</v>
      </c>
      <c r="D139" s="21" t="s">
        <v>331</v>
      </c>
      <c r="E139" s="21" t="s">
        <v>440</v>
      </c>
      <c r="I139" s="1">
        <v>12</v>
      </c>
      <c r="J139" s="1">
        <v>55</v>
      </c>
      <c r="K139" s="1" t="s">
        <v>9</v>
      </c>
      <c r="L139" s="1" t="s">
        <v>346</v>
      </c>
      <c r="M139" s="1" t="s">
        <v>440</v>
      </c>
    </row>
    <row r="140" spans="1:46" x14ac:dyDescent="0.35">
      <c r="A140" s="21">
        <v>138</v>
      </c>
      <c r="B140" s="21">
        <v>57</v>
      </c>
      <c r="C140" s="21" t="s">
        <v>9</v>
      </c>
      <c r="D140" s="21" t="s">
        <v>346</v>
      </c>
      <c r="E140" s="21" t="s">
        <v>440</v>
      </c>
      <c r="I140" s="1">
        <v>13</v>
      </c>
      <c r="J140" s="1">
        <v>55</v>
      </c>
      <c r="K140" s="1" t="s">
        <v>9</v>
      </c>
      <c r="L140" s="1" t="s">
        <v>346</v>
      </c>
      <c r="M140" s="1" t="s">
        <v>440</v>
      </c>
    </row>
    <row r="141" spans="1:46" x14ac:dyDescent="0.35">
      <c r="A141" s="21">
        <v>139</v>
      </c>
      <c r="B141" s="21">
        <v>57</v>
      </c>
      <c r="C141" s="21" t="s">
        <v>9</v>
      </c>
      <c r="D141" s="21" t="s">
        <v>333</v>
      </c>
      <c r="E141" s="21" t="s">
        <v>440</v>
      </c>
      <c r="I141" s="1">
        <v>14</v>
      </c>
      <c r="J141" s="1">
        <v>57</v>
      </c>
      <c r="K141" s="1" t="s">
        <v>10</v>
      </c>
      <c r="L141" s="1" t="s">
        <v>346</v>
      </c>
      <c r="M141" s="1" t="s">
        <v>440</v>
      </c>
    </row>
    <row r="142" spans="1:46" x14ac:dyDescent="0.35">
      <c r="A142" s="21">
        <v>140</v>
      </c>
      <c r="B142" s="21">
        <v>57</v>
      </c>
      <c r="C142" s="21" t="s">
        <v>9</v>
      </c>
      <c r="D142" s="21" t="s">
        <v>344</v>
      </c>
      <c r="E142" s="21" t="s">
        <v>440</v>
      </c>
      <c r="I142" s="1">
        <v>15</v>
      </c>
      <c r="J142" s="1">
        <v>57</v>
      </c>
      <c r="K142" s="1" t="s">
        <v>9</v>
      </c>
      <c r="L142" s="1" t="s">
        <v>346</v>
      </c>
      <c r="M142" s="1" t="s">
        <v>440</v>
      </c>
    </row>
    <row r="143" spans="1:46" x14ac:dyDescent="0.35">
      <c r="A143" s="21">
        <v>141</v>
      </c>
      <c r="B143" s="21">
        <v>57</v>
      </c>
      <c r="C143" s="21" t="s">
        <v>9</v>
      </c>
      <c r="D143" s="21" t="s">
        <v>334</v>
      </c>
      <c r="E143" s="21" t="s">
        <v>440</v>
      </c>
      <c r="I143" s="1">
        <v>16</v>
      </c>
      <c r="J143" s="1">
        <v>58</v>
      </c>
      <c r="K143" s="1" t="s">
        <v>9</v>
      </c>
      <c r="L143" s="1" t="s">
        <v>346</v>
      </c>
      <c r="M143" s="1" t="s">
        <v>440</v>
      </c>
    </row>
    <row r="144" spans="1:46" x14ac:dyDescent="0.35">
      <c r="A144" s="21">
        <v>142</v>
      </c>
      <c r="B144" s="21">
        <v>57</v>
      </c>
      <c r="C144" s="21" t="s">
        <v>9</v>
      </c>
      <c r="D144" s="21" t="s">
        <v>332</v>
      </c>
      <c r="E144" s="21" t="s">
        <v>440</v>
      </c>
      <c r="I144" s="1">
        <v>17</v>
      </c>
      <c r="J144" s="1">
        <v>58</v>
      </c>
      <c r="K144" s="1" t="s">
        <v>9</v>
      </c>
      <c r="L144" s="1" t="s">
        <v>346</v>
      </c>
      <c r="M144" s="1" t="s">
        <v>440</v>
      </c>
    </row>
    <row r="145" spans="1:23" x14ac:dyDescent="0.35">
      <c r="A145" s="21">
        <v>143</v>
      </c>
      <c r="B145" s="21">
        <v>57</v>
      </c>
      <c r="C145" s="21" t="s">
        <v>9</v>
      </c>
      <c r="D145" s="21" t="s">
        <v>438</v>
      </c>
      <c r="E145" s="21" t="s">
        <v>439</v>
      </c>
      <c r="I145" s="1">
        <v>18</v>
      </c>
      <c r="J145" s="1">
        <v>58</v>
      </c>
      <c r="K145" s="1" t="s">
        <v>9</v>
      </c>
      <c r="L145" s="1" t="s">
        <v>346</v>
      </c>
      <c r="M145" s="1" t="s">
        <v>440</v>
      </c>
    </row>
    <row r="146" spans="1:23" x14ac:dyDescent="0.35">
      <c r="A146" s="21">
        <v>144</v>
      </c>
      <c r="B146" s="21">
        <v>57</v>
      </c>
      <c r="C146" s="21" t="s">
        <v>9</v>
      </c>
      <c r="D146" s="21" t="s">
        <v>344</v>
      </c>
      <c r="E146" s="21" t="s">
        <v>440</v>
      </c>
      <c r="I146" s="1">
        <v>19</v>
      </c>
      <c r="J146" s="1">
        <v>59</v>
      </c>
      <c r="K146" s="1" t="s">
        <v>9</v>
      </c>
      <c r="L146" s="1" t="s">
        <v>346</v>
      </c>
      <c r="M146" s="1" t="s">
        <v>440</v>
      </c>
    </row>
    <row r="147" spans="1:23" x14ac:dyDescent="0.35">
      <c r="A147" s="21">
        <v>145</v>
      </c>
      <c r="B147" s="21">
        <v>57</v>
      </c>
      <c r="C147" s="21" t="s">
        <v>9</v>
      </c>
      <c r="D147" s="21" t="s">
        <v>334</v>
      </c>
      <c r="E147" s="21" t="s">
        <v>440</v>
      </c>
      <c r="I147" s="1">
        <v>20</v>
      </c>
      <c r="J147" s="1">
        <v>59</v>
      </c>
      <c r="K147" s="1" t="s">
        <v>9</v>
      </c>
      <c r="L147" s="1" t="s">
        <v>346</v>
      </c>
      <c r="M147" s="1" t="s">
        <v>440</v>
      </c>
    </row>
    <row r="148" spans="1:23" x14ac:dyDescent="0.35">
      <c r="A148" s="21">
        <v>146</v>
      </c>
      <c r="B148" s="21">
        <v>57</v>
      </c>
      <c r="C148" s="21" t="s">
        <v>9</v>
      </c>
      <c r="D148" s="21" t="s">
        <v>412</v>
      </c>
      <c r="E148" s="21" t="s">
        <v>439</v>
      </c>
      <c r="I148" s="73" t="s">
        <v>486</v>
      </c>
      <c r="J148" s="73">
        <f>AVERAGE(J128:J147)</f>
        <v>42.5</v>
      </c>
    </row>
    <row r="149" spans="1:23" x14ac:dyDescent="0.35">
      <c r="A149" s="21">
        <v>147</v>
      </c>
      <c r="B149" s="21">
        <v>57</v>
      </c>
      <c r="C149" s="21" t="s">
        <v>9</v>
      </c>
      <c r="D149" s="21" t="s">
        <v>412</v>
      </c>
      <c r="E149" s="21" t="s">
        <v>439</v>
      </c>
      <c r="I149" s="73" t="s">
        <v>487</v>
      </c>
      <c r="J149" s="73">
        <f>MEDIAN(J128:J147)</f>
        <v>54.5</v>
      </c>
    </row>
    <row r="150" spans="1:23" x14ac:dyDescent="0.35">
      <c r="A150" s="21">
        <v>148</v>
      </c>
      <c r="B150" s="21">
        <v>57</v>
      </c>
      <c r="C150" s="21" t="s">
        <v>9</v>
      </c>
      <c r="D150" s="21" t="s">
        <v>438</v>
      </c>
      <c r="E150" s="21" t="s">
        <v>439</v>
      </c>
    </row>
    <row r="151" spans="1:23" x14ac:dyDescent="0.35">
      <c r="A151" s="21">
        <v>149</v>
      </c>
      <c r="B151" s="21">
        <v>57</v>
      </c>
      <c r="C151" s="21" t="s">
        <v>9</v>
      </c>
      <c r="D151" s="21" t="s">
        <v>412</v>
      </c>
      <c r="E151" s="21" t="s">
        <v>439</v>
      </c>
    </row>
    <row r="152" spans="1:23" x14ac:dyDescent="0.35">
      <c r="A152" s="21">
        <v>150</v>
      </c>
      <c r="B152" s="21">
        <v>58</v>
      </c>
      <c r="C152" s="21" t="s">
        <v>10</v>
      </c>
      <c r="D152" s="21" t="s">
        <v>412</v>
      </c>
      <c r="E152" s="21" t="s">
        <v>439</v>
      </c>
    </row>
    <row r="153" spans="1:23" x14ac:dyDescent="0.35">
      <c r="A153" s="21">
        <v>151</v>
      </c>
      <c r="B153" s="21">
        <v>58</v>
      </c>
      <c r="C153" s="21" t="s">
        <v>9</v>
      </c>
      <c r="D153" s="21" t="s">
        <v>346</v>
      </c>
      <c r="E153" s="21" t="s">
        <v>440</v>
      </c>
    </row>
    <row r="154" spans="1:23" x14ac:dyDescent="0.35">
      <c r="A154" s="21">
        <v>152</v>
      </c>
      <c r="B154" s="21">
        <v>58</v>
      </c>
      <c r="C154" s="21" t="s">
        <v>9</v>
      </c>
      <c r="D154" s="21" t="s">
        <v>412</v>
      </c>
      <c r="E154" s="21" t="s">
        <v>439</v>
      </c>
    </row>
    <row r="155" spans="1:23" x14ac:dyDescent="0.35">
      <c r="A155" s="21">
        <v>153</v>
      </c>
      <c r="B155" s="21">
        <v>58</v>
      </c>
      <c r="C155" s="21" t="s">
        <v>9</v>
      </c>
      <c r="D155" s="21" t="s">
        <v>332</v>
      </c>
      <c r="E155" s="21" t="s">
        <v>440</v>
      </c>
    </row>
    <row r="156" spans="1:23" x14ac:dyDescent="0.35">
      <c r="A156" s="21">
        <v>154</v>
      </c>
      <c r="B156" s="21">
        <v>58</v>
      </c>
      <c r="C156" s="21" t="s">
        <v>9</v>
      </c>
      <c r="D156" s="21" t="s">
        <v>282</v>
      </c>
      <c r="E156" s="21" t="s">
        <v>440</v>
      </c>
    </row>
    <row r="157" spans="1:23" x14ac:dyDescent="0.35">
      <c r="A157" s="21">
        <v>155</v>
      </c>
      <c r="B157" s="21">
        <v>58</v>
      </c>
      <c r="C157" s="21" t="s">
        <v>9</v>
      </c>
      <c r="D157" s="21" t="s">
        <v>438</v>
      </c>
      <c r="E157" s="21" t="s">
        <v>439</v>
      </c>
    </row>
    <row r="158" spans="1:23" x14ac:dyDescent="0.35">
      <c r="A158" s="21">
        <v>156</v>
      </c>
      <c r="B158" s="21">
        <v>58</v>
      </c>
      <c r="C158" s="21" t="s">
        <v>9</v>
      </c>
      <c r="D158" s="21" t="s">
        <v>438</v>
      </c>
      <c r="E158" s="21" t="s">
        <v>439</v>
      </c>
      <c r="K158" s="79" t="s">
        <v>473</v>
      </c>
    </row>
    <row r="159" spans="1:23" x14ac:dyDescent="0.35">
      <c r="A159" s="21">
        <v>157</v>
      </c>
      <c r="B159" s="21">
        <v>58</v>
      </c>
      <c r="C159" s="21" t="s">
        <v>9</v>
      </c>
      <c r="D159" s="21" t="s">
        <v>346</v>
      </c>
      <c r="E159" s="21" t="s">
        <v>440</v>
      </c>
      <c r="I159" s="72" t="s">
        <v>0</v>
      </c>
      <c r="J159" s="72" t="s">
        <v>2</v>
      </c>
      <c r="K159" s="72" t="s">
        <v>7</v>
      </c>
      <c r="L159" s="72" t="s">
        <v>436</v>
      </c>
      <c r="M159" s="72" t="s">
        <v>437</v>
      </c>
      <c r="P159" s="72" t="s">
        <v>238</v>
      </c>
      <c r="Q159" s="72"/>
      <c r="R159" s="72" t="s">
        <v>237</v>
      </c>
      <c r="S159" s="72" t="s">
        <v>220</v>
      </c>
      <c r="T159" s="72" t="s">
        <v>439</v>
      </c>
      <c r="U159" s="72" t="s">
        <v>449</v>
      </c>
      <c r="V159" s="72" t="s">
        <v>221</v>
      </c>
      <c r="W159" s="72" t="s">
        <v>236</v>
      </c>
    </row>
    <row r="160" spans="1:23" x14ac:dyDescent="0.35">
      <c r="A160" s="21">
        <v>158</v>
      </c>
      <c r="B160" s="21">
        <v>58</v>
      </c>
      <c r="C160" s="21" t="s">
        <v>9</v>
      </c>
      <c r="D160" s="21" t="s">
        <v>343</v>
      </c>
      <c r="E160" s="21" t="s">
        <v>440</v>
      </c>
      <c r="I160" s="1">
        <v>1</v>
      </c>
      <c r="J160" s="1">
        <v>11</v>
      </c>
      <c r="K160" s="1" t="s">
        <v>10</v>
      </c>
      <c r="L160" s="1" t="s">
        <v>388</v>
      </c>
      <c r="M160" s="1" t="s">
        <v>439</v>
      </c>
      <c r="P160" s="1" t="s">
        <v>474</v>
      </c>
      <c r="Q160" s="1" t="s">
        <v>239</v>
      </c>
      <c r="R160" s="1"/>
      <c r="S160" s="1">
        <f>COUNTA(I160:I163)</f>
        <v>4</v>
      </c>
      <c r="T160" s="1">
        <f>COUNTIF(M160:M163,T159)</f>
        <v>1</v>
      </c>
      <c r="U160" s="1">
        <f>COUNTIF(M160:M163,U159)</f>
        <v>3</v>
      </c>
      <c r="V160" s="1">
        <f>(((-T160/S160)*IMLOG2(T160/S160))+((-U160/S160)*IMLOG2(U160/S160)))</f>
        <v>0.81127812445913294</v>
      </c>
      <c r="W160" s="1"/>
    </row>
    <row r="161" spans="1:23" x14ac:dyDescent="0.35">
      <c r="A161" s="21">
        <v>159</v>
      </c>
      <c r="B161" s="21">
        <v>58</v>
      </c>
      <c r="C161" s="21" t="s">
        <v>9</v>
      </c>
      <c r="D161" s="21" t="s">
        <v>346</v>
      </c>
      <c r="E161" s="21" t="s">
        <v>440</v>
      </c>
      <c r="I161" s="1">
        <v>2</v>
      </c>
      <c r="J161" s="1">
        <v>36</v>
      </c>
      <c r="K161" s="1" t="s">
        <v>10</v>
      </c>
      <c r="L161" s="1" t="s">
        <v>388</v>
      </c>
      <c r="M161" s="1" t="s">
        <v>440</v>
      </c>
      <c r="P161" s="1"/>
      <c r="Q161" s="1" t="s">
        <v>462</v>
      </c>
      <c r="R161" s="1" t="s">
        <v>388</v>
      </c>
      <c r="S161" s="1">
        <f>COUNTA(L160:L163)</f>
        <v>4</v>
      </c>
      <c r="T161" s="1">
        <f>COUNTIFS($L$160:$L$163,R161,$M$160:$M$163,T159)</f>
        <v>1</v>
      </c>
      <c r="U161" s="1">
        <f>COUNTIFS($L$160:$L$163,R161,$M$160:$M$163,U159)</f>
        <v>3</v>
      </c>
      <c r="V161" s="1">
        <f t="shared" ref="V161:V169" si="12">(((-T161/S161)*IMLOG2(T161/S161))+((-U161/S161)*IMLOG2(U161/S161)))</f>
        <v>0.81127812445913294</v>
      </c>
      <c r="W161" s="73">
        <f>(V160)-((S161/S160)*V161)</f>
        <v>0</v>
      </c>
    </row>
    <row r="162" spans="1:23" x14ac:dyDescent="0.35">
      <c r="A162" s="21">
        <v>160</v>
      </c>
      <c r="B162" s="21">
        <v>58</v>
      </c>
      <c r="C162" s="21" t="s">
        <v>9</v>
      </c>
      <c r="D162" s="21" t="s">
        <v>344</v>
      </c>
      <c r="E162" s="21" t="s">
        <v>440</v>
      </c>
      <c r="I162" s="1">
        <v>3</v>
      </c>
      <c r="J162" s="1">
        <v>41</v>
      </c>
      <c r="K162" s="1" t="s">
        <v>10</v>
      </c>
      <c r="L162" s="1" t="s">
        <v>388</v>
      </c>
      <c r="M162" s="1" t="s">
        <v>440</v>
      </c>
      <c r="P162" s="1"/>
      <c r="Q162" s="1" t="s">
        <v>7</v>
      </c>
      <c r="R162" s="1"/>
      <c r="S162" s="1"/>
      <c r="T162" s="1"/>
      <c r="U162" s="1"/>
      <c r="V162" s="1"/>
      <c r="W162" s="73">
        <f>$V$160-((S163/$S$160*V163)+(S164/$S$160*V164))</f>
        <v>0.122556248918265</v>
      </c>
    </row>
    <row r="163" spans="1:23" x14ac:dyDescent="0.35">
      <c r="A163" s="21">
        <v>161</v>
      </c>
      <c r="B163" s="21">
        <v>58</v>
      </c>
      <c r="C163" s="21" t="s">
        <v>9</v>
      </c>
      <c r="D163" s="21" t="s">
        <v>408</v>
      </c>
      <c r="E163" s="21" t="s">
        <v>440</v>
      </c>
      <c r="I163" s="1">
        <v>4</v>
      </c>
      <c r="J163" s="1">
        <v>58</v>
      </c>
      <c r="K163" s="1" t="s">
        <v>9</v>
      </c>
      <c r="L163" s="1" t="s">
        <v>388</v>
      </c>
      <c r="M163" s="1" t="s">
        <v>440</v>
      </c>
      <c r="P163" s="1"/>
      <c r="Q163" s="1"/>
      <c r="R163" s="1" t="s">
        <v>9</v>
      </c>
      <c r="S163" s="1">
        <f>COUNTIF($K$160:$K$163,R163)</f>
        <v>1</v>
      </c>
      <c r="T163" s="1">
        <f>COUNTIFS($K$160:$K$163,R163,$M$160:$M$163,$T$159)</f>
        <v>0</v>
      </c>
      <c r="U163" s="1">
        <f>COUNTIFS($K$160:$K$163,R163,$M$160:$M$163,$U$159)</f>
        <v>1</v>
      </c>
      <c r="V163" s="1">
        <v>0</v>
      </c>
      <c r="W163" s="1"/>
    </row>
    <row r="164" spans="1:23" x14ac:dyDescent="0.35">
      <c r="A164" s="21">
        <v>162</v>
      </c>
      <c r="B164" s="21">
        <v>58</v>
      </c>
      <c r="C164" s="21" t="s">
        <v>9</v>
      </c>
      <c r="D164" s="21" t="s">
        <v>328</v>
      </c>
      <c r="E164" s="21" t="s">
        <v>440</v>
      </c>
      <c r="I164" s="73" t="s">
        <v>486</v>
      </c>
      <c r="J164" s="73">
        <f>AVERAGE(J160:J163)</f>
        <v>36.5</v>
      </c>
      <c r="P164" s="1"/>
      <c r="Q164" s="1"/>
      <c r="R164" s="1" t="s">
        <v>10</v>
      </c>
      <c r="S164" s="1">
        <f>COUNTIF($K$160:$K$163,R164)</f>
        <v>3</v>
      </c>
      <c r="T164" s="1">
        <f>COUNTIFS($K$160:$K$163,R164,$M$160:$M$163,$T$159)</f>
        <v>1</v>
      </c>
      <c r="U164" s="1">
        <f>COUNTIFS($K$160:$K$163,R164,$M$160:$M$163,$U$159)</f>
        <v>2</v>
      </c>
      <c r="V164" s="1">
        <f t="shared" si="12"/>
        <v>0.91829583405449056</v>
      </c>
      <c r="W164" s="1"/>
    </row>
    <row r="165" spans="1:23" x14ac:dyDescent="0.35">
      <c r="A165" s="21">
        <v>163</v>
      </c>
      <c r="B165" s="21">
        <v>58</v>
      </c>
      <c r="C165" s="21" t="s">
        <v>9</v>
      </c>
      <c r="D165" s="21" t="s">
        <v>412</v>
      </c>
      <c r="E165" s="21" t="s">
        <v>439</v>
      </c>
      <c r="I165" s="73" t="s">
        <v>487</v>
      </c>
      <c r="J165" s="73">
        <f>MEDIAN(J160:J163)</f>
        <v>38.5</v>
      </c>
      <c r="P165" s="1"/>
      <c r="Q165" s="1" t="s">
        <v>448</v>
      </c>
      <c r="R165" s="1"/>
      <c r="S165" s="1"/>
      <c r="T165" s="1"/>
      <c r="U165" s="1"/>
      <c r="V165" s="1"/>
      <c r="W165" s="1"/>
    </row>
    <row r="166" spans="1:23" x14ac:dyDescent="0.35">
      <c r="A166" s="21">
        <v>164</v>
      </c>
      <c r="B166" s="21">
        <v>58</v>
      </c>
      <c r="C166" s="21" t="s">
        <v>9</v>
      </c>
      <c r="D166" s="21" t="s">
        <v>344</v>
      </c>
      <c r="E166" s="21" t="s">
        <v>440</v>
      </c>
      <c r="P166" s="1"/>
      <c r="Q166" s="1"/>
      <c r="R166" s="1" t="s">
        <v>500</v>
      </c>
      <c r="S166" s="1">
        <f>COUNTIF($J$160:$J$163,R166)</f>
        <v>2</v>
      </c>
      <c r="T166" s="1">
        <f>COUNTIFS($J$160:$J$163,R166,$M$160:$M$163,$T$159)</f>
        <v>1</v>
      </c>
      <c r="U166" s="1">
        <f>COUNTIFS($J$160:$J$163,R166,$M$160:$M$163,$U$159)</f>
        <v>1</v>
      </c>
      <c r="V166" s="1">
        <f t="shared" si="12"/>
        <v>1</v>
      </c>
      <c r="W166" s="74">
        <f>$V$160-((S166/$S$160*V166)+(S167/$S$160*V167))</f>
        <v>0.31127812445913294</v>
      </c>
    </row>
    <row r="167" spans="1:23" x14ac:dyDescent="0.35">
      <c r="A167" s="21">
        <v>165</v>
      </c>
      <c r="B167" s="21">
        <v>58</v>
      </c>
      <c r="C167" s="21" t="s">
        <v>9</v>
      </c>
      <c r="D167" s="21" t="s">
        <v>343</v>
      </c>
      <c r="E167" s="21" t="s">
        <v>440</v>
      </c>
      <c r="P167" s="1"/>
      <c r="Q167" s="1"/>
      <c r="R167" s="1" t="s">
        <v>501</v>
      </c>
      <c r="S167" s="1">
        <f>COUNTIF($J$160:$J$163,R167)</f>
        <v>2</v>
      </c>
      <c r="T167" s="1">
        <f>COUNTIFS($J$160:$J$163,R167,$M$160:$M$163,$T$159)</f>
        <v>0</v>
      </c>
      <c r="U167" s="1">
        <f>COUNTIFS($J$160:$J$163,R167,$M$160:$M$163,$U$159)</f>
        <v>2</v>
      </c>
      <c r="V167" s="1">
        <v>0</v>
      </c>
      <c r="W167" s="1"/>
    </row>
    <row r="168" spans="1:23" x14ac:dyDescent="0.35">
      <c r="A168" s="21">
        <v>166</v>
      </c>
      <c r="B168" s="21">
        <v>58</v>
      </c>
      <c r="C168" s="21" t="s">
        <v>9</v>
      </c>
      <c r="D168" s="21" t="s">
        <v>344</v>
      </c>
      <c r="E168" s="21" t="s">
        <v>440</v>
      </c>
      <c r="P168" s="1"/>
      <c r="Q168" s="1"/>
      <c r="R168" s="1"/>
      <c r="S168" s="1"/>
      <c r="T168" s="1"/>
      <c r="U168" s="1"/>
      <c r="V168" s="1"/>
      <c r="W168" s="1"/>
    </row>
    <row r="169" spans="1:23" x14ac:dyDescent="0.35">
      <c r="A169" s="21">
        <v>167</v>
      </c>
      <c r="B169" s="21">
        <v>58</v>
      </c>
      <c r="C169" s="21" t="s">
        <v>9</v>
      </c>
      <c r="D169" s="21" t="s">
        <v>345</v>
      </c>
      <c r="E169" s="21" t="s">
        <v>440</v>
      </c>
      <c r="P169" s="1"/>
      <c r="Q169" s="1"/>
      <c r="R169" s="1" t="s">
        <v>502</v>
      </c>
      <c r="S169" s="1">
        <f>COUNTIF($J$160:$J$163,R169)</f>
        <v>2</v>
      </c>
      <c r="T169" s="1">
        <f>COUNTIFS($J$160:$J$163,R169,$M$160:$M$163,$T$159)</f>
        <v>1</v>
      </c>
      <c r="U169" s="1">
        <f>COUNTIFS($J$160:$J$163,R169,$M$160:$M$163,$U$159)</f>
        <v>1</v>
      </c>
      <c r="V169" s="1">
        <f t="shared" si="12"/>
        <v>1</v>
      </c>
      <c r="W169" s="74">
        <f>$V$160-((S169/$S$160*V169)+(S170/$S$160*V170))</f>
        <v>0.31127812445913294</v>
      </c>
    </row>
    <row r="170" spans="1:23" x14ac:dyDescent="0.35">
      <c r="A170" s="21">
        <v>168</v>
      </c>
      <c r="B170" s="21">
        <v>58</v>
      </c>
      <c r="C170" s="21" t="s">
        <v>9</v>
      </c>
      <c r="D170" s="21" t="s">
        <v>388</v>
      </c>
      <c r="E170" s="21" t="s">
        <v>440</v>
      </c>
      <c r="P170" s="1"/>
      <c r="Q170" s="1"/>
      <c r="R170" s="1" t="s">
        <v>461</v>
      </c>
      <c r="S170" s="1">
        <f>COUNTIF($J$160:$J$163,R170)</f>
        <v>2</v>
      </c>
      <c r="T170" s="1">
        <f>COUNTIFS($J$160:$J$163,R170,$M$160:$M$163,$T$159)</f>
        <v>0</v>
      </c>
      <c r="U170" s="1">
        <f>COUNTIFS($J$160:$J$163,R170,$M$160:$M$163,$U$159)</f>
        <v>2</v>
      </c>
      <c r="V170" s="1">
        <v>0</v>
      </c>
      <c r="W170" s="1"/>
    </row>
    <row r="171" spans="1:23" x14ac:dyDescent="0.35">
      <c r="A171" s="21">
        <v>169</v>
      </c>
      <c r="B171" s="21">
        <v>58</v>
      </c>
      <c r="C171" s="21" t="s">
        <v>9</v>
      </c>
      <c r="D171" s="21" t="s">
        <v>344</v>
      </c>
      <c r="E171" s="21" t="s">
        <v>440</v>
      </c>
    </row>
    <row r="172" spans="1:23" x14ac:dyDescent="0.35">
      <c r="A172" s="21">
        <v>170</v>
      </c>
      <c r="B172" s="21">
        <v>59</v>
      </c>
      <c r="C172" s="21" t="s">
        <v>9</v>
      </c>
      <c r="D172" s="21" t="s">
        <v>282</v>
      </c>
      <c r="E172" s="21" t="s">
        <v>440</v>
      </c>
    </row>
    <row r="173" spans="1:23" x14ac:dyDescent="0.35">
      <c r="A173" s="21">
        <v>171</v>
      </c>
      <c r="B173" s="21">
        <v>59</v>
      </c>
      <c r="C173" s="21" t="s">
        <v>9</v>
      </c>
      <c r="D173" s="21" t="s">
        <v>346</v>
      </c>
      <c r="E173" s="21" t="s">
        <v>440</v>
      </c>
      <c r="K173" s="79" t="s">
        <v>475</v>
      </c>
    </row>
    <row r="174" spans="1:23" x14ac:dyDescent="0.35">
      <c r="A174" s="21">
        <v>172</v>
      </c>
      <c r="B174" s="21">
        <v>59</v>
      </c>
      <c r="C174" s="21" t="s">
        <v>9</v>
      </c>
      <c r="D174" s="21" t="s">
        <v>333</v>
      </c>
      <c r="E174" s="21" t="s">
        <v>440</v>
      </c>
      <c r="I174" s="72" t="s">
        <v>0</v>
      </c>
      <c r="J174" s="72" t="s">
        <v>2</v>
      </c>
      <c r="K174" s="72" t="s">
        <v>7</v>
      </c>
      <c r="L174" s="72" t="s">
        <v>436</v>
      </c>
      <c r="M174" s="80" t="s">
        <v>437</v>
      </c>
      <c r="N174" s="82"/>
      <c r="P174" s="72" t="s">
        <v>238</v>
      </c>
      <c r="Q174" s="72"/>
      <c r="R174" s="72" t="s">
        <v>237</v>
      </c>
      <c r="S174" s="72" t="s">
        <v>220</v>
      </c>
      <c r="T174" s="72" t="s">
        <v>439</v>
      </c>
      <c r="U174" s="72" t="s">
        <v>449</v>
      </c>
      <c r="V174" s="72" t="s">
        <v>221</v>
      </c>
      <c r="W174" s="72" t="s">
        <v>236</v>
      </c>
    </row>
    <row r="175" spans="1:23" x14ac:dyDescent="0.35">
      <c r="A175" s="21">
        <v>173</v>
      </c>
      <c r="B175" s="21">
        <v>59</v>
      </c>
      <c r="C175" s="21" t="s">
        <v>9</v>
      </c>
      <c r="D175" s="21" t="s">
        <v>438</v>
      </c>
      <c r="E175" s="21" t="s">
        <v>439</v>
      </c>
      <c r="I175" s="1">
        <v>1</v>
      </c>
      <c r="J175" s="1">
        <v>17</v>
      </c>
      <c r="K175" s="1" t="s">
        <v>10</v>
      </c>
      <c r="L175" s="1" t="s">
        <v>412</v>
      </c>
      <c r="M175" s="81" t="s">
        <v>440</v>
      </c>
      <c r="N175" s="82"/>
      <c r="P175" s="1" t="s">
        <v>476</v>
      </c>
      <c r="Q175" s="1" t="s">
        <v>239</v>
      </c>
      <c r="R175" s="1"/>
      <c r="S175" s="1">
        <f>COUNTA(I175:I203)</f>
        <v>29</v>
      </c>
      <c r="T175" s="1">
        <f>COUNTIF(M175:M203,T174)</f>
        <v>17</v>
      </c>
      <c r="U175" s="1">
        <f>COUNTIF(M175:M203,U174)</f>
        <v>12</v>
      </c>
      <c r="V175" s="1">
        <f>(((-T175/S175)*IMLOG2(T175/S175))+((-U175/S175)*IMLOG2(U175/S175)))</f>
        <v>0.97844932926862072</v>
      </c>
      <c r="W175" s="1"/>
    </row>
    <row r="176" spans="1:23" x14ac:dyDescent="0.35">
      <c r="A176" s="21">
        <v>174</v>
      </c>
      <c r="B176" s="21">
        <v>59</v>
      </c>
      <c r="C176" s="21" t="s">
        <v>9</v>
      </c>
      <c r="D176" s="21" t="s">
        <v>412</v>
      </c>
      <c r="E176" s="21" t="s">
        <v>439</v>
      </c>
      <c r="I176" s="1">
        <v>2</v>
      </c>
      <c r="J176" s="1">
        <v>19</v>
      </c>
      <c r="K176" s="1" t="s">
        <v>10</v>
      </c>
      <c r="L176" s="1" t="s">
        <v>412</v>
      </c>
      <c r="M176" s="81" t="s">
        <v>440</v>
      </c>
      <c r="N176" s="82"/>
      <c r="P176" s="1"/>
      <c r="Q176" s="1" t="s">
        <v>462</v>
      </c>
      <c r="R176" s="1" t="s">
        <v>412</v>
      </c>
      <c r="S176" s="1">
        <f>COUNTA(L175:L203)</f>
        <v>29</v>
      </c>
      <c r="T176" s="1">
        <f>COUNTIFS($L$175:$L$203,R176,$M$175:$M$203,$T$174)</f>
        <v>17</v>
      </c>
      <c r="U176" s="1">
        <f>COUNTIFS($L$175:$L$203,R176,$M$175:$M$203,$U$174)</f>
        <v>12</v>
      </c>
      <c r="V176" s="1">
        <f t="shared" ref="V176:V184" si="13">(((-T176/S176)*IMLOG2(T176/S176))+((-U176/S176)*IMLOG2(U176/S176)))</f>
        <v>0.97844932926862072</v>
      </c>
      <c r="W176" s="73">
        <f>($V$175)-((S176/$S$175)*V176)</f>
        <v>0</v>
      </c>
    </row>
    <row r="177" spans="1:30" x14ac:dyDescent="0.35">
      <c r="A177" s="21">
        <v>175</v>
      </c>
      <c r="B177" s="21">
        <v>59</v>
      </c>
      <c r="C177" s="21" t="s">
        <v>9</v>
      </c>
      <c r="D177" s="21" t="s">
        <v>345</v>
      </c>
      <c r="E177" s="21" t="s">
        <v>440</v>
      </c>
      <c r="I177" s="1">
        <v>3</v>
      </c>
      <c r="J177" s="1">
        <v>20</v>
      </c>
      <c r="K177" s="1" t="s">
        <v>10</v>
      </c>
      <c r="L177" s="1" t="s">
        <v>412</v>
      </c>
      <c r="M177" s="81" t="s">
        <v>440</v>
      </c>
      <c r="N177" s="82"/>
      <c r="P177" s="1"/>
      <c r="Q177" s="1" t="s">
        <v>7</v>
      </c>
      <c r="R177" s="1"/>
      <c r="S177" s="1"/>
      <c r="T177" s="1"/>
      <c r="U177" s="1"/>
      <c r="V177" s="1"/>
      <c r="W177" s="73">
        <f>$V$175-((S178/$S$175*V178)+(S179/$S$175*V179))</f>
        <v>0.51470417076185704</v>
      </c>
    </row>
    <row r="178" spans="1:30" x14ac:dyDescent="0.35">
      <c r="A178" s="21">
        <v>176</v>
      </c>
      <c r="B178" s="21">
        <v>59</v>
      </c>
      <c r="C178" s="21" t="s">
        <v>9</v>
      </c>
      <c r="D178" s="21" t="s">
        <v>438</v>
      </c>
      <c r="E178" s="21" t="s">
        <v>439</v>
      </c>
      <c r="I178" s="1">
        <v>4</v>
      </c>
      <c r="J178" s="1">
        <v>27</v>
      </c>
      <c r="K178" s="1" t="s">
        <v>10</v>
      </c>
      <c r="L178" s="1" t="s">
        <v>412</v>
      </c>
      <c r="M178" s="81" t="s">
        <v>440</v>
      </c>
      <c r="N178" s="82"/>
      <c r="P178" s="1"/>
      <c r="Q178" s="1"/>
      <c r="R178" s="1" t="s">
        <v>9</v>
      </c>
      <c r="S178" s="1">
        <f>COUNTIF($K$175:$K$203,R178)</f>
        <v>16</v>
      </c>
      <c r="T178" s="1">
        <f>COUNTIFS($K$175:$K$203,R178,$M$175:$M$203,$T$174)</f>
        <v>15</v>
      </c>
      <c r="U178" s="1">
        <f>COUNTIFS($K$175:$K$203,R178,$M$175:$M$203,$U$174)</f>
        <v>1</v>
      </c>
      <c r="V178" s="1">
        <f t="shared" si="13"/>
        <v>0.33729006661701388</v>
      </c>
      <c r="W178" s="1"/>
    </row>
    <row r="179" spans="1:30" x14ac:dyDescent="0.35">
      <c r="A179" s="21">
        <v>177</v>
      </c>
      <c r="B179" s="21">
        <v>59</v>
      </c>
      <c r="C179" s="21" t="s">
        <v>9</v>
      </c>
      <c r="D179" s="21" t="s">
        <v>333</v>
      </c>
      <c r="E179" s="21" t="s">
        <v>440</v>
      </c>
      <c r="I179" s="1">
        <v>5</v>
      </c>
      <c r="J179" s="1">
        <v>29</v>
      </c>
      <c r="K179" s="1" t="s">
        <v>10</v>
      </c>
      <c r="L179" s="1" t="s">
        <v>412</v>
      </c>
      <c r="M179" s="81" t="s">
        <v>440</v>
      </c>
      <c r="N179" s="82"/>
      <c r="P179" s="1"/>
      <c r="Q179" s="1"/>
      <c r="R179" s="1" t="s">
        <v>10</v>
      </c>
      <c r="S179" s="1">
        <f>COUNTIF($K$175:$K$203,R179)</f>
        <v>13</v>
      </c>
      <c r="T179" s="1">
        <f>COUNTIFS($K$175:$K$203,R179,$M$175:$M$203,$T$174)</f>
        <v>2</v>
      </c>
      <c r="U179" s="1">
        <f>COUNTIFS($K$175:$K$203,R179,$M$175:$M$203,$U$174)</f>
        <v>11</v>
      </c>
      <c r="V179" s="1">
        <f t="shared" si="13"/>
        <v>0.61938219467876343</v>
      </c>
      <c r="W179" s="1"/>
    </row>
    <row r="180" spans="1:30" x14ac:dyDescent="0.35">
      <c r="A180" s="21">
        <v>178</v>
      </c>
      <c r="B180" s="21">
        <v>59</v>
      </c>
      <c r="C180" s="21" t="s">
        <v>9</v>
      </c>
      <c r="D180" s="21" t="s">
        <v>438</v>
      </c>
      <c r="E180" s="21" t="s">
        <v>439</v>
      </c>
      <c r="I180" s="1">
        <v>6</v>
      </c>
      <c r="J180" s="1">
        <v>32</v>
      </c>
      <c r="K180" s="1" t="s">
        <v>10</v>
      </c>
      <c r="L180" s="1" t="s">
        <v>412</v>
      </c>
      <c r="M180" s="81" t="s">
        <v>440</v>
      </c>
      <c r="N180" s="82"/>
      <c r="P180" s="1"/>
      <c r="Q180" s="1" t="s">
        <v>448</v>
      </c>
      <c r="R180" s="1"/>
      <c r="S180" s="1"/>
      <c r="T180" s="1"/>
      <c r="U180" s="1"/>
      <c r="V180" s="1"/>
    </row>
    <row r="181" spans="1:30" x14ac:dyDescent="0.35">
      <c r="A181" s="21">
        <v>179</v>
      </c>
      <c r="B181" s="21">
        <v>59</v>
      </c>
      <c r="C181" s="21" t="s">
        <v>9</v>
      </c>
      <c r="D181" s="21" t="s">
        <v>334</v>
      </c>
      <c r="E181" s="21" t="s">
        <v>440</v>
      </c>
      <c r="I181" s="1">
        <v>7</v>
      </c>
      <c r="J181" s="1">
        <v>34</v>
      </c>
      <c r="K181" s="1" t="s">
        <v>10</v>
      </c>
      <c r="L181" s="1" t="s">
        <v>412</v>
      </c>
      <c r="M181" s="81" t="s">
        <v>440</v>
      </c>
      <c r="N181" s="82"/>
      <c r="P181" s="1"/>
      <c r="Q181" s="1"/>
      <c r="R181" s="1" t="s">
        <v>503</v>
      </c>
      <c r="S181" s="1">
        <f>COUNTIF($J$175:$J$203,R181)</f>
        <v>11</v>
      </c>
      <c r="T181" s="1">
        <f>COUNTIFS($J$175:$J$203,R181,$M$175:$M$203,$T$174)</f>
        <v>0</v>
      </c>
      <c r="U181" s="1">
        <f>COUNTIFS($J$175:$J$203,R181,$M$175:$M$203,$U$174)</f>
        <v>11</v>
      </c>
      <c r="V181" s="1">
        <v>0</v>
      </c>
      <c r="W181" s="74">
        <f>$V$175-((S181/$S$175*V181)+(S182/$S$175*V182))</f>
        <v>0.78631892496841893</v>
      </c>
    </row>
    <row r="182" spans="1:30" x14ac:dyDescent="0.35">
      <c r="A182" s="21">
        <v>180</v>
      </c>
      <c r="B182" s="21">
        <v>59</v>
      </c>
      <c r="C182" s="21" t="s">
        <v>9</v>
      </c>
      <c r="D182" s="21" t="s">
        <v>346</v>
      </c>
      <c r="E182" s="21" t="s">
        <v>440</v>
      </c>
      <c r="I182" s="1">
        <v>8</v>
      </c>
      <c r="J182" s="1">
        <v>38</v>
      </c>
      <c r="K182" s="1" t="s">
        <v>10</v>
      </c>
      <c r="L182" s="1" t="s">
        <v>412</v>
      </c>
      <c r="M182" s="81" t="s">
        <v>440</v>
      </c>
      <c r="N182" s="82"/>
      <c r="P182" s="1"/>
      <c r="Q182" s="1"/>
      <c r="R182" s="1" t="s">
        <v>504</v>
      </c>
      <c r="S182" s="1">
        <f t="shared" ref="S182:S185" si="14">COUNTIF($J$175:$J$203,R182)</f>
        <v>18</v>
      </c>
      <c r="T182" s="1">
        <f>COUNTIFS($J$175:$J$203,R182,$M$175:$M$203,$T$174)</f>
        <v>17</v>
      </c>
      <c r="U182" s="1">
        <f>COUNTIFS($J$175:$J$203,R182,$M$175:$M$203,$U$174)</f>
        <v>1</v>
      </c>
      <c r="V182" s="1">
        <f>(((-T182/S182)*IMLOG2(T182/S182))+((-U182/S182)*IMLOG2(U182/S182)))</f>
        <v>0.30954342915032507</v>
      </c>
      <c r="W182" s="47"/>
    </row>
    <row r="183" spans="1:30" x14ac:dyDescent="0.35">
      <c r="I183" s="1">
        <v>9</v>
      </c>
      <c r="J183" s="1">
        <v>43</v>
      </c>
      <c r="K183" s="1" t="s">
        <v>10</v>
      </c>
      <c r="L183" s="1" t="s">
        <v>412</v>
      </c>
      <c r="M183" s="81" t="s">
        <v>440</v>
      </c>
      <c r="N183" s="82"/>
      <c r="P183" s="1"/>
      <c r="Q183" s="1"/>
      <c r="R183" s="1"/>
      <c r="S183" s="1"/>
      <c r="T183" s="1"/>
      <c r="U183" s="1"/>
      <c r="V183" s="1"/>
      <c r="W183" s="47"/>
    </row>
    <row r="184" spans="1:30" x14ac:dyDescent="0.35">
      <c r="A184" s="1" t="s">
        <v>248</v>
      </c>
      <c r="B184" s="1">
        <f>AVERAGE(B3:B182)</f>
        <v>42.93333333333333</v>
      </c>
      <c r="I184" s="1">
        <v>10</v>
      </c>
      <c r="J184" s="1">
        <v>45</v>
      </c>
      <c r="K184" s="1" t="s">
        <v>10</v>
      </c>
      <c r="L184" s="1" t="s">
        <v>412</v>
      </c>
      <c r="M184" s="81" t="s">
        <v>440</v>
      </c>
      <c r="N184" s="82"/>
      <c r="P184" s="1"/>
      <c r="Q184" s="1"/>
      <c r="R184" s="1" t="s">
        <v>263</v>
      </c>
      <c r="S184" s="1">
        <f t="shared" si="14"/>
        <v>15</v>
      </c>
      <c r="T184" s="1">
        <f>COUNTIFS($J$175:$J$203,R184,$M$175:$M$203,$T$174)</f>
        <v>3</v>
      </c>
      <c r="U184" s="1">
        <f>COUNTIFS($J$175:$J$203,R184,$M$175:$M$203,$U$174)</f>
        <v>12</v>
      </c>
      <c r="V184" s="1">
        <f t="shared" si="13"/>
        <v>0.72192809488736165</v>
      </c>
      <c r="W184" s="73">
        <f>$V$175-((S184/$S$175*V184)+(S185/$S$175*V185))</f>
        <v>0.60503824570619225</v>
      </c>
    </row>
    <row r="185" spans="1:30" x14ac:dyDescent="0.35">
      <c r="A185" s="1" t="s">
        <v>249</v>
      </c>
      <c r="B185" s="1">
        <f>MEDIAN(B3:B182)</f>
        <v>49</v>
      </c>
      <c r="I185" s="1">
        <v>11</v>
      </c>
      <c r="J185" s="1">
        <v>46</v>
      </c>
      <c r="K185" s="1" t="s">
        <v>10</v>
      </c>
      <c r="L185" s="1" t="s">
        <v>412</v>
      </c>
      <c r="M185" s="81" t="s">
        <v>440</v>
      </c>
      <c r="N185" s="82"/>
      <c r="P185" s="1"/>
      <c r="Q185" s="1"/>
      <c r="R185" s="1" t="s">
        <v>264</v>
      </c>
      <c r="S185" s="1">
        <f t="shared" si="14"/>
        <v>14</v>
      </c>
      <c r="T185" s="1">
        <f>COUNTIFS($J$175:$J$203,R185,$M$175:$M$203,$T$174)</f>
        <v>14</v>
      </c>
      <c r="U185" s="1">
        <f>COUNTIFS($J$175:$J$203,R185,$M$175:$M$203,$U$174)</f>
        <v>0</v>
      </c>
      <c r="V185" s="1">
        <v>0</v>
      </c>
      <c r="W185" s="1"/>
    </row>
    <row r="186" spans="1:30" x14ac:dyDescent="0.35">
      <c r="I186" s="1">
        <v>12</v>
      </c>
      <c r="J186" s="1">
        <v>47</v>
      </c>
      <c r="K186" s="1" t="s">
        <v>9</v>
      </c>
      <c r="L186" s="1" t="s">
        <v>412</v>
      </c>
      <c r="M186" s="81" t="s">
        <v>440</v>
      </c>
      <c r="N186" s="82"/>
    </row>
    <row r="187" spans="1:30" ht="15" thickBot="1" x14ac:dyDescent="0.4">
      <c r="B187" s="1" t="s">
        <v>413</v>
      </c>
      <c r="D187" s="1" t="s">
        <v>240</v>
      </c>
      <c r="I187" s="1">
        <v>13</v>
      </c>
      <c r="J187" s="1">
        <v>52</v>
      </c>
      <c r="K187" s="1" t="s">
        <v>9</v>
      </c>
      <c r="L187" s="1" t="s">
        <v>412</v>
      </c>
      <c r="M187" s="81" t="s">
        <v>439</v>
      </c>
      <c r="N187" s="82"/>
      <c r="R187" s="75" t="s">
        <v>505</v>
      </c>
    </row>
    <row r="188" spans="1:30" ht="29.5" thickBot="1" x14ac:dyDescent="0.4">
      <c r="B188" s="1" t="s">
        <v>282</v>
      </c>
      <c r="D188" s="1" t="s">
        <v>439</v>
      </c>
      <c r="I188" s="1">
        <v>14</v>
      </c>
      <c r="J188" s="1">
        <v>53</v>
      </c>
      <c r="K188" s="1" t="s">
        <v>10</v>
      </c>
      <c r="L188" s="1" t="s">
        <v>412</v>
      </c>
      <c r="M188" s="81" t="s">
        <v>439</v>
      </c>
      <c r="N188" s="82"/>
      <c r="P188" s="3" t="s">
        <v>0</v>
      </c>
      <c r="Q188" s="4" t="s">
        <v>2</v>
      </c>
      <c r="R188" s="3" t="s">
        <v>7</v>
      </c>
      <c r="S188" s="3" t="s">
        <v>436</v>
      </c>
      <c r="T188" s="3" t="s">
        <v>437</v>
      </c>
      <c r="W188" s="1" t="s">
        <v>238</v>
      </c>
      <c r="X188" s="1"/>
      <c r="Y188" s="1"/>
      <c r="Z188" s="1"/>
      <c r="AA188" s="1"/>
      <c r="AB188" s="1"/>
      <c r="AC188" s="1"/>
      <c r="AD188" s="1"/>
    </row>
    <row r="189" spans="1:30" x14ac:dyDescent="0.35">
      <c r="B189" s="1" t="s">
        <v>291</v>
      </c>
      <c r="D189" s="1" t="s">
        <v>440</v>
      </c>
      <c r="I189" s="1">
        <v>15</v>
      </c>
      <c r="J189" s="1">
        <v>53</v>
      </c>
      <c r="K189" s="1" t="s">
        <v>9</v>
      </c>
      <c r="L189" s="1" t="s">
        <v>412</v>
      </c>
      <c r="M189" s="81" t="s">
        <v>439</v>
      </c>
      <c r="N189" s="82"/>
      <c r="P189" s="5">
        <v>1</v>
      </c>
      <c r="Q189" s="11">
        <v>47</v>
      </c>
      <c r="R189" s="9" t="s">
        <v>9</v>
      </c>
      <c r="S189" s="5" t="s">
        <v>412</v>
      </c>
      <c r="T189" s="9" t="s">
        <v>440</v>
      </c>
      <c r="W189" s="83" t="s">
        <v>477</v>
      </c>
      <c r="X189" s="83"/>
      <c r="Y189" s="83" t="s">
        <v>237</v>
      </c>
      <c r="Z189" s="83" t="s">
        <v>220</v>
      </c>
      <c r="AA189" s="83" t="s">
        <v>439</v>
      </c>
      <c r="AB189" s="83" t="s">
        <v>449</v>
      </c>
      <c r="AC189" s="83" t="s">
        <v>221</v>
      </c>
      <c r="AD189" s="83" t="s">
        <v>236</v>
      </c>
    </row>
    <row r="190" spans="1:30" x14ac:dyDescent="0.35">
      <c r="B190" s="1" t="s">
        <v>328</v>
      </c>
      <c r="I190" s="1">
        <v>16</v>
      </c>
      <c r="J190" s="1">
        <v>55</v>
      </c>
      <c r="K190" s="1" t="s">
        <v>9</v>
      </c>
      <c r="L190" s="1" t="s">
        <v>412</v>
      </c>
      <c r="M190" s="81" t="s">
        <v>439</v>
      </c>
      <c r="N190" s="82"/>
      <c r="P190" s="7">
        <v>2</v>
      </c>
      <c r="Q190" s="11">
        <v>52</v>
      </c>
      <c r="R190" s="9" t="s">
        <v>9</v>
      </c>
      <c r="S190" s="5" t="s">
        <v>412</v>
      </c>
      <c r="T190" s="9" t="s">
        <v>439</v>
      </c>
      <c r="W190" s="1"/>
      <c r="X190" s="1" t="s">
        <v>239</v>
      </c>
      <c r="Y190" s="1"/>
      <c r="Z190" s="1">
        <f>COUNTA(P189:P206)</f>
        <v>18</v>
      </c>
      <c r="AA190" s="1">
        <f>COUNTIF(T189:T206,AA189)</f>
        <v>17</v>
      </c>
      <c r="AB190" s="1">
        <f>COUNTIF(T189:T206,AB189)</f>
        <v>1</v>
      </c>
      <c r="AC190" s="1">
        <f>(((-AA190/Z190)*IMLOG2(AA190/Z190))+((-AB190/Z190)*IMLOG2(AB190/Z190)))</f>
        <v>0.30954342915032507</v>
      </c>
      <c r="AD190" s="1"/>
    </row>
    <row r="191" spans="1:30" x14ac:dyDescent="0.35">
      <c r="B191" s="1" t="s">
        <v>329</v>
      </c>
      <c r="I191" s="1">
        <v>17</v>
      </c>
      <c r="J191" s="1">
        <v>55</v>
      </c>
      <c r="K191" s="1" t="s">
        <v>9</v>
      </c>
      <c r="L191" s="1" t="s">
        <v>412</v>
      </c>
      <c r="M191" s="81" t="s">
        <v>439</v>
      </c>
      <c r="N191" s="82"/>
      <c r="P191" s="5">
        <v>3</v>
      </c>
      <c r="Q191" s="8">
        <v>53</v>
      </c>
      <c r="R191" s="7" t="s">
        <v>10</v>
      </c>
      <c r="S191" s="5" t="s">
        <v>412</v>
      </c>
      <c r="T191" s="7" t="s">
        <v>439</v>
      </c>
      <c r="W191" s="1"/>
      <c r="X191" s="1" t="s">
        <v>462</v>
      </c>
      <c r="Y191" s="1" t="s">
        <v>412</v>
      </c>
      <c r="Z191" s="1">
        <f>COUNTA($S$189:$S$206)</f>
        <v>18</v>
      </c>
      <c r="AA191" s="1">
        <f>COUNTIFS($S$189:$S$206,Y191,$T$189:$T$206,$AA$189)</f>
        <v>17</v>
      </c>
      <c r="AB191" s="1">
        <f>COUNTIFS($S$189:$S$206,Y191,$T$189:$T$206,$AB$189)</f>
        <v>1</v>
      </c>
      <c r="AC191" s="1">
        <f t="shared" ref="AC191:AC199" si="15">(((-AA191/Z191)*IMLOG2(AA191/Z191))+((-AB191/Z191)*IMLOG2(AB191/Z191)))</f>
        <v>0.30954342915032507</v>
      </c>
      <c r="AD191" s="73">
        <f>(AC190)-((Z191/Z190)*AC191)</f>
        <v>0</v>
      </c>
    </row>
    <row r="192" spans="1:30" x14ac:dyDescent="0.35">
      <c r="B192" s="1" t="s">
        <v>330</v>
      </c>
      <c r="I192" s="1">
        <v>18</v>
      </c>
      <c r="J192" s="1">
        <v>55</v>
      </c>
      <c r="K192" s="1" t="s">
        <v>9</v>
      </c>
      <c r="L192" s="1" t="s">
        <v>412</v>
      </c>
      <c r="M192" s="81" t="s">
        <v>439</v>
      </c>
      <c r="N192" s="82"/>
      <c r="P192" s="7">
        <v>4</v>
      </c>
      <c r="Q192" s="11">
        <v>53</v>
      </c>
      <c r="R192" s="9" t="s">
        <v>9</v>
      </c>
      <c r="S192" s="5" t="s">
        <v>412</v>
      </c>
      <c r="T192" s="9" t="s">
        <v>439</v>
      </c>
      <c r="W192" s="1"/>
      <c r="X192" s="1" t="s">
        <v>7</v>
      </c>
      <c r="Y192" s="1"/>
      <c r="Z192" s="1"/>
      <c r="AA192" s="1"/>
      <c r="AB192" s="1"/>
      <c r="AC192" s="1"/>
      <c r="AD192" s="73">
        <f>$AC$190-((Z193/$Z$190*AC193)+(Z194/$Z$190*AC194))</f>
        <v>9.7300366018682749E-3</v>
      </c>
    </row>
    <row r="193" spans="2:38" x14ac:dyDescent="0.35">
      <c r="B193" s="1" t="s">
        <v>331</v>
      </c>
      <c r="I193" s="1">
        <v>19</v>
      </c>
      <c r="J193" s="1">
        <v>55</v>
      </c>
      <c r="K193" s="1" t="s">
        <v>9</v>
      </c>
      <c r="L193" s="1" t="s">
        <v>412</v>
      </c>
      <c r="M193" s="81" t="s">
        <v>439</v>
      </c>
      <c r="N193" s="82"/>
      <c r="P193" s="5">
        <v>5</v>
      </c>
      <c r="Q193" s="9">
        <v>55</v>
      </c>
      <c r="R193" s="9" t="s">
        <v>9</v>
      </c>
      <c r="S193" s="5" t="s">
        <v>412</v>
      </c>
      <c r="T193" s="9" t="s">
        <v>439</v>
      </c>
      <c r="W193" s="1"/>
      <c r="X193" s="1"/>
      <c r="Y193" s="1" t="s">
        <v>9</v>
      </c>
      <c r="Z193" s="1">
        <f>COUNTIF($R$189:$R$206,Y193)</f>
        <v>16</v>
      </c>
      <c r="AA193" s="1">
        <f>COUNTIFS($R$189:$R$206,Y193,$T$189:$T$206,$AA$189)</f>
        <v>15</v>
      </c>
      <c r="AB193" s="1">
        <f>COUNTIFS($R$189:$R$206,Y193,$T$189:$T$206,$AB$189)</f>
        <v>1</v>
      </c>
      <c r="AC193" s="1">
        <f t="shared" si="15"/>
        <v>0.33729006661701388</v>
      </c>
      <c r="AD193" s="1"/>
    </row>
    <row r="194" spans="2:38" x14ac:dyDescent="0.35">
      <c r="B194" s="1" t="s">
        <v>332</v>
      </c>
      <c r="I194" s="1">
        <v>20</v>
      </c>
      <c r="J194" s="1">
        <v>56</v>
      </c>
      <c r="K194" s="1" t="s">
        <v>9</v>
      </c>
      <c r="L194" s="1" t="s">
        <v>412</v>
      </c>
      <c r="M194" s="81" t="s">
        <v>439</v>
      </c>
      <c r="N194" s="82"/>
      <c r="P194" s="7">
        <v>6</v>
      </c>
      <c r="Q194" s="11">
        <v>55</v>
      </c>
      <c r="R194" s="9" t="s">
        <v>9</v>
      </c>
      <c r="S194" s="5" t="s">
        <v>412</v>
      </c>
      <c r="T194" s="9" t="s">
        <v>439</v>
      </c>
      <c r="W194" s="1"/>
      <c r="X194" s="1"/>
      <c r="Y194" s="1" t="s">
        <v>10</v>
      </c>
      <c r="Z194" s="1">
        <f>COUNTIF($R$189:$R$206,Y194)</f>
        <v>2</v>
      </c>
      <c r="AA194" s="1">
        <f>COUNTIFS($R$189:$R$206,Y194,$T$189:$T$206,$AA$189)</f>
        <v>2</v>
      </c>
      <c r="AB194" s="1">
        <f>COUNTIFS($R$189:$R$206,Y194,$T$189:$T$206,$AB$189)</f>
        <v>0</v>
      </c>
      <c r="AC194" s="1">
        <v>0</v>
      </c>
      <c r="AD194" s="1"/>
    </row>
    <row r="195" spans="2:38" x14ac:dyDescent="0.35">
      <c r="B195" s="1" t="s">
        <v>333</v>
      </c>
      <c r="I195" s="1">
        <v>21</v>
      </c>
      <c r="J195" s="1">
        <v>57</v>
      </c>
      <c r="K195" s="1" t="s">
        <v>9</v>
      </c>
      <c r="L195" s="1" t="s">
        <v>412</v>
      </c>
      <c r="M195" s="81" t="s">
        <v>439</v>
      </c>
      <c r="N195" s="82"/>
      <c r="P195" s="5">
        <v>7</v>
      </c>
      <c r="Q195" s="11">
        <v>55</v>
      </c>
      <c r="R195" s="9" t="s">
        <v>9</v>
      </c>
      <c r="S195" s="5" t="s">
        <v>412</v>
      </c>
      <c r="T195" s="9" t="s">
        <v>439</v>
      </c>
      <c r="W195" s="1"/>
      <c r="X195" s="1" t="s">
        <v>448</v>
      </c>
      <c r="Y195" s="1"/>
      <c r="Z195" s="1"/>
      <c r="AA195" s="1"/>
      <c r="AB195" s="1"/>
      <c r="AC195" s="1"/>
    </row>
    <row r="196" spans="2:38" x14ac:dyDescent="0.35">
      <c r="B196" s="1" t="s">
        <v>334</v>
      </c>
      <c r="I196" s="1">
        <v>22</v>
      </c>
      <c r="J196" s="1">
        <v>57</v>
      </c>
      <c r="K196" s="1" t="s">
        <v>9</v>
      </c>
      <c r="L196" s="1" t="s">
        <v>412</v>
      </c>
      <c r="M196" s="81" t="s">
        <v>439</v>
      </c>
      <c r="N196" s="82"/>
      <c r="P196" s="7">
        <v>8</v>
      </c>
      <c r="Q196" s="11">
        <v>55</v>
      </c>
      <c r="R196" s="9" t="s">
        <v>9</v>
      </c>
      <c r="S196" s="5" t="s">
        <v>412</v>
      </c>
      <c r="T196" s="9" t="s">
        <v>439</v>
      </c>
      <c r="W196" s="1"/>
      <c r="X196" s="1"/>
      <c r="Y196" s="1" t="s">
        <v>506</v>
      </c>
      <c r="Z196" s="1">
        <f>COUNTIF($Q$189:$Q$206,Y196)</f>
        <v>8</v>
      </c>
      <c r="AA196" s="1">
        <f>COUNTIFS($Q$189:$Q$206,Y196,$T$189:$T$206,$AA$189)</f>
        <v>7</v>
      </c>
      <c r="AB196" s="1">
        <f>COUNTIFS($Q$189:$Q$206,Y196,$T$189:$T$206,$AB$189)</f>
        <v>1</v>
      </c>
      <c r="AC196" s="1">
        <f t="shared" si="15"/>
        <v>0.54356444319959651</v>
      </c>
      <c r="AD196" s="74">
        <f>$AC$190-((Z196/$Z$190*AC196)+(Z197/$Z$190*AC197))</f>
        <v>6.7959232172726619E-2</v>
      </c>
    </row>
    <row r="197" spans="2:38" x14ac:dyDescent="0.35">
      <c r="B197" s="1" t="s">
        <v>343</v>
      </c>
      <c r="I197" s="1">
        <v>23</v>
      </c>
      <c r="J197" s="1">
        <v>57</v>
      </c>
      <c r="K197" s="1" t="s">
        <v>9</v>
      </c>
      <c r="L197" s="1" t="s">
        <v>412</v>
      </c>
      <c r="M197" s="81" t="s">
        <v>439</v>
      </c>
      <c r="N197" s="82"/>
      <c r="P197" s="5">
        <v>9</v>
      </c>
      <c r="Q197" s="11">
        <v>56</v>
      </c>
      <c r="R197" s="9" t="s">
        <v>9</v>
      </c>
      <c r="S197" s="5" t="s">
        <v>412</v>
      </c>
      <c r="T197" s="9" t="s">
        <v>439</v>
      </c>
      <c r="W197" s="1"/>
      <c r="X197" s="1"/>
      <c r="Y197" s="1" t="s">
        <v>507</v>
      </c>
      <c r="Z197" s="1">
        <f t="shared" ref="Z197:Z200" si="16">COUNTIF($Q$189:$Q$206,Y197)</f>
        <v>10</v>
      </c>
      <c r="AA197" s="1">
        <f t="shared" ref="AA197:AA200" si="17">COUNTIFS($Q$189:$Q$206,Y197,$T$189:$T$206,$AA$189)</f>
        <v>10</v>
      </c>
      <c r="AB197" s="1">
        <f t="shared" ref="AB197:AB200" si="18">COUNTIFS($Q$189:$Q$206,Y197,$T$189:$T$206,$AB$189)</f>
        <v>0</v>
      </c>
      <c r="AC197" s="1">
        <v>0</v>
      </c>
      <c r="AD197" s="1"/>
    </row>
    <row r="198" spans="2:38" x14ac:dyDescent="0.35">
      <c r="B198" s="1" t="s">
        <v>344</v>
      </c>
      <c r="I198" s="1">
        <v>24</v>
      </c>
      <c r="J198" s="1">
        <v>57</v>
      </c>
      <c r="K198" s="1" t="s">
        <v>9</v>
      </c>
      <c r="L198" s="1" t="s">
        <v>412</v>
      </c>
      <c r="M198" s="81" t="s">
        <v>439</v>
      </c>
      <c r="N198" s="82"/>
      <c r="P198" s="7">
        <v>10</v>
      </c>
      <c r="Q198" s="9">
        <v>57</v>
      </c>
      <c r="R198" s="9" t="s">
        <v>9</v>
      </c>
      <c r="S198" s="5" t="s">
        <v>412</v>
      </c>
      <c r="T198" s="9" t="s">
        <v>439</v>
      </c>
      <c r="W198" s="1"/>
      <c r="X198" s="1"/>
      <c r="Y198" s="1"/>
      <c r="Z198" s="1"/>
      <c r="AA198" s="1"/>
      <c r="AB198" s="1"/>
      <c r="AC198" s="1"/>
      <c r="AD198" s="1"/>
    </row>
    <row r="199" spans="2:38" x14ac:dyDescent="0.35">
      <c r="B199" s="1" t="s">
        <v>345</v>
      </c>
      <c r="I199" s="1">
        <v>25</v>
      </c>
      <c r="J199" s="1">
        <v>57</v>
      </c>
      <c r="K199" s="1" t="s">
        <v>9</v>
      </c>
      <c r="L199" s="1" t="s">
        <v>412</v>
      </c>
      <c r="M199" s="81" t="s">
        <v>439</v>
      </c>
      <c r="N199" s="82"/>
      <c r="P199" s="5">
        <v>11</v>
      </c>
      <c r="Q199" s="9">
        <v>57</v>
      </c>
      <c r="R199" s="9" t="s">
        <v>9</v>
      </c>
      <c r="S199" s="5" t="s">
        <v>412</v>
      </c>
      <c r="T199" s="9" t="s">
        <v>439</v>
      </c>
      <c r="W199" s="1"/>
      <c r="X199" s="1"/>
      <c r="Y199" s="1" t="s">
        <v>508</v>
      </c>
      <c r="Z199" s="1">
        <f t="shared" si="16"/>
        <v>9</v>
      </c>
      <c r="AA199" s="1">
        <f t="shared" si="17"/>
        <v>8</v>
      </c>
      <c r="AB199" s="1">
        <f t="shared" si="18"/>
        <v>1</v>
      </c>
      <c r="AC199" s="1">
        <f t="shared" si="15"/>
        <v>0.50325833477564508</v>
      </c>
      <c r="AD199" s="73">
        <f t="shared" ref="AD199" si="19">$AC$190-((Z199/$Z$190*AC199)+(Z200/$Z$190*AC200))</f>
        <v>5.7914261762502528E-2</v>
      </c>
    </row>
    <row r="200" spans="2:38" x14ac:dyDescent="0.35">
      <c r="B200" s="1" t="s">
        <v>346</v>
      </c>
      <c r="I200" s="1">
        <v>26</v>
      </c>
      <c r="J200" s="1">
        <v>58</v>
      </c>
      <c r="K200" s="1" t="s">
        <v>10</v>
      </c>
      <c r="L200" s="1" t="s">
        <v>412</v>
      </c>
      <c r="M200" s="81" t="s">
        <v>439</v>
      </c>
      <c r="N200" s="82"/>
      <c r="P200" s="7">
        <v>12</v>
      </c>
      <c r="Q200" s="11">
        <v>57</v>
      </c>
      <c r="R200" s="9" t="s">
        <v>9</v>
      </c>
      <c r="S200" s="5" t="s">
        <v>412</v>
      </c>
      <c r="T200" s="9" t="s">
        <v>439</v>
      </c>
      <c r="W200" s="1"/>
      <c r="X200" s="1"/>
      <c r="Y200" s="1" t="s">
        <v>509</v>
      </c>
      <c r="Z200" s="1">
        <f t="shared" si="16"/>
        <v>9</v>
      </c>
      <c r="AA200" s="1">
        <f t="shared" si="17"/>
        <v>9</v>
      </c>
      <c r="AB200" s="1">
        <f t="shared" si="18"/>
        <v>0</v>
      </c>
      <c r="AC200" s="1">
        <v>0</v>
      </c>
      <c r="AD200" s="1"/>
    </row>
    <row r="201" spans="2:38" x14ac:dyDescent="0.35">
      <c r="B201" s="1" t="s">
        <v>387</v>
      </c>
      <c r="I201" s="1">
        <v>27</v>
      </c>
      <c r="J201" s="1">
        <v>58</v>
      </c>
      <c r="K201" s="1" t="s">
        <v>9</v>
      </c>
      <c r="L201" s="1" t="s">
        <v>412</v>
      </c>
      <c r="M201" s="81" t="s">
        <v>439</v>
      </c>
      <c r="N201" s="82"/>
      <c r="P201" s="5">
        <v>13</v>
      </c>
      <c r="Q201" s="11">
        <v>57</v>
      </c>
      <c r="R201" s="9" t="s">
        <v>9</v>
      </c>
      <c r="S201" s="5" t="s">
        <v>412</v>
      </c>
      <c r="T201" s="9" t="s">
        <v>439</v>
      </c>
    </row>
    <row r="202" spans="2:38" x14ac:dyDescent="0.35">
      <c r="B202" s="1" t="s">
        <v>388</v>
      </c>
      <c r="I202" s="1">
        <v>28</v>
      </c>
      <c r="J202" s="1">
        <v>58</v>
      </c>
      <c r="K202" s="1" t="s">
        <v>9</v>
      </c>
      <c r="L202" s="1" t="s">
        <v>412</v>
      </c>
      <c r="M202" s="81" t="s">
        <v>439</v>
      </c>
      <c r="N202" s="82"/>
      <c r="P202" s="7">
        <v>14</v>
      </c>
      <c r="Q202" s="11">
        <v>57</v>
      </c>
      <c r="R202" s="9" t="s">
        <v>9</v>
      </c>
      <c r="S202" s="5" t="s">
        <v>412</v>
      </c>
      <c r="T202" s="9" t="s">
        <v>439</v>
      </c>
    </row>
    <row r="203" spans="2:38" x14ac:dyDescent="0.35">
      <c r="B203" s="1" t="s">
        <v>408</v>
      </c>
      <c r="I203" s="1">
        <v>29</v>
      </c>
      <c r="J203" s="1">
        <v>59</v>
      </c>
      <c r="K203" s="1" t="s">
        <v>9</v>
      </c>
      <c r="L203" s="1" t="s">
        <v>412</v>
      </c>
      <c r="M203" s="81" t="s">
        <v>439</v>
      </c>
      <c r="N203" s="82"/>
      <c r="P203" s="5">
        <v>15</v>
      </c>
      <c r="Q203" s="8">
        <v>58</v>
      </c>
      <c r="R203" s="7" t="s">
        <v>10</v>
      </c>
      <c r="S203" s="5" t="s">
        <v>412</v>
      </c>
      <c r="T203" s="7" t="s">
        <v>439</v>
      </c>
    </row>
    <row r="204" spans="2:38" x14ac:dyDescent="0.35">
      <c r="B204" s="1" t="s">
        <v>412</v>
      </c>
      <c r="I204" s="73" t="s">
        <v>486</v>
      </c>
      <c r="J204" s="73">
        <f>AVERAGE(J175:J203)</f>
        <v>46.517241379310342</v>
      </c>
      <c r="P204" s="7">
        <v>16</v>
      </c>
      <c r="Q204" s="9">
        <v>58</v>
      </c>
      <c r="R204" s="9" t="s">
        <v>9</v>
      </c>
      <c r="S204" s="5" t="s">
        <v>412</v>
      </c>
      <c r="T204" s="9" t="s">
        <v>439</v>
      </c>
      <c r="Y204" s="79" t="s">
        <v>510</v>
      </c>
    </row>
    <row r="205" spans="2:38" x14ac:dyDescent="0.35">
      <c r="B205" s="1" t="s">
        <v>438</v>
      </c>
      <c r="I205" s="73" t="s">
        <v>487</v>
      </c>
      <c r="J205" s="73">
        <f>MEDIAN(J175:J203)</f>
        <v>53</v>
      </c>
      <c r="P205" s="5">
        <v>17</v>
      </c>
      <c r="Q205" s="11">
        <v>58</v>
      </c>
      <c r="R205" s="9" t="s">
        <v>9</v>
      </c>
      <c r="S205" s="5" t="s">
        <v>412</v>
      </c>
      <c r="T205" s="9" t="s">
        <v>439</v>
      </c>
      <c r="W205" s="86" t="s">
        <v>0</v>
      </c>
      <c r="X205" s="86" t="s">
        <v>2</v>
      </c>
      <c r="Y205" s="86" t="s">
        <v>7</v>
      </c>
      <c r="Z205" s="86" t="s">
        <v>436</v>
      </c>
      <c r="AA205" s="86" t="s">
        <v>437</v>
      </c>
      <c r="AE205" s="1" t="s">
        <v>238</v>
      </c>
      <c r="AF205" s="1"/>
      <c r="AG205" s="1"/>
      <c r="AH205" s="1"/>
      <c r="AI205" s="1"/>
      <c r="AJ205" s="1"/>
      <c r="AK205" s="1"/>
      <c r="AL205" s="1"/>
    </row>
    <row r="206" spans="2:38" x14ac:dyDescent="0.35">
      <c r="P206" s="7">
        <v>18</v>
      </c>
      <c r="Q206" s="11">
        <v>59</v>
      </c>
      <c r="R206" s="9" t="s">
        <v>9</v>
      </c>
      <c r="S206" s="5" t="s">
        <v>412</v>
      </c>
      <c r="T206" s="9" t="s">
        <v>439</v>
      </c>
      <c r="W206" s="21">
        <v>1</v>
      </c>
      <c r="X206" s="21">
        <v>47</v>
      </c>
      <c r="Y206" s="21" t="s">
        <v>9</v>
      </c>
      <c r="Z206" s="21" t="s">
        <v>412</v>
      </c>
      <c r="AA206" s="21" t="s">
        <v>440</v>
      </c>
      <c r="AE206" s="72" t="s">
        <v>477</v>
      </c>
      <c r="AF206" s="72"/>
      <c r="AG206" s="72" t="s">
        <v>237</v>
      </c>
      <c r="AH206" s="72" t="s">
        <v>220</v>
      </c>
      <c r="AI206" s="72" t="s">
        <v>439</v>
      </c>
      <c r="AJ206" s="72" t="s">
        <v>449</v>
      </c>
      <c r="AK206" s="72" t="s">
        <v>221</v>
      </c>
      <c r="AL206" s="72" t="s">
        <v>236</v>
      </c>
    </row>
    <row r="207" spans="2:38" x14ac:dyDescent="0.35">
      <c r="P207" t="s">
        <v>486</v>
      </c>
      <c r="Q207">
        <f>AVERAGE(Q189:Q206)</f>
        <v>55.5</v>
      </c>
      <c r="W207" s="21">
        <v>2</v>
      </c>
      <c r="X207" s="21">
        <v>52</v>
      </c>
      <c r="Y207" s="21" t="s">
        <v>9</v>
      </c>
      <c r="Z207" s="21" t="s">
        <v>412</v>
      </c>
      <c r="AA207" s="21" t="s">
        <v>439</v>
      </c>
      <c r="AE207" s="1"/>
      <c r="AF207" s="1" t="s">
        <v>239</v>
      </c>
      <c r="AG207" s="1"/>
      <c r="AH207" s="1">
        <f>COUNTA(X206:X213)</f>
        <v>8</v>
      </c>
      <c r="AI207" s="1">
        <f>COUNTIF(AA206:AA221,AI206)</f>
        <v>7</v>
      </c>
      <c r="AJ207" s="1">
        <f>COUNTIF(AA206:AA221,AJ206)</f>
        <v>1</v>
      </c>
      <c r="AK207" s="1">
        <f>(((-AI207/AH207)*IMLOG2(AI207/AH207))+((-AJ207/AH207)*IMLOG2(AJ207/AH207)))</f>
        <v>0.54356444319959651</v>
      </c>
      <c r="AL207" s="1"/>
    </row>
    <row r="208" spans="2:38" x14ac:dyDescent="0.35">
      <c r="P208" t="s">
        <v>487</v>
      </c>
      <c r="Q208">
        <f>MEDIAN(Q189:Q206)</f>
        <v>56.5</v>
      </c>
      <c r="W208" s="21">
        <v>3</v>
      </c>
      <c r="X208" s="21">
        <v>53</v>
      </c>
      <c r="Y208" s="21" t="s">
        <v>10</v>
      </c>
      <c r="Z208" s="21" t="s">
        <v>412</v>
      </c>
      <c r="AA208" s="21" t="s">
        <v>439</v>
      </c>
      <c r="AE208" s="1"/>
      <c r="AF208" s="1" t="s">
        <v>462</v>
      </c>
      <c r="AG208" s="1" t="s">
        <v>412</v>
      </c>
      <c r="AH208" s="1">
        <f>COUNTA(Z206:Z221)</f>
        <v>8</v>
      </c>
      <c r="AI208" s="1">
        <f>COUNTIFS($Z$206:$Z$221,AG208,$AA$206:$AA$221,$AI$206)</f>
        <v>7</v>
      </c>
      <c r="AJ208" s="1">
        <f>COUNTIFS($Z$206:$Z$221,AG208,$AA$206:$AA$221,$AJ$206)</f>
        <v>1</v>
      </c>
      <c r="AK208" s="1">
        <f t="shared" ref="AK208" si="20">(((-AI208/AH208)*IMLOG2(AI208/AH208))+((-AJ208/AH208)*IMLOG2(AJ208/AH208)))</f>
        <v>0.54356444319959651</v>
      </c>
      <c r="AL208" s="73">
        <f>AK207-(AH208/AH207*AK208)</f>
        <v>0</v>
      </c>
    </row>
    <row r="209" spans="23:45" x14ac:dyDescent="0.35">
      <c r="W209" s="21">
        <v>4</v>
      </c>
      <c r="X209" s="21">
        <v>53</v>
      </c>
      <c r="Y209" s="21" t="s">
        <v>9</v>
      </c>
      <c r="Z209" s="21" t="s">
        <v>412</v>
      </c>
      <c r="AA209" s="21" t="s">
        <v>439</v>
      </c>
      <c r="AE209" s="1"/>
      <c r="AF209" s="1" t="s">
        <v>7</v>
      </c>
      <c r="AG209" s="1" t="s">
        <v>9</v>
      </c>
      <c r="AH209" s="1">
        <f>COUNTIF($Y$206:$Y$221,AG209)</f>
        <v>7</v>
      </c>
      <c r="AI209" s="1">
        <f>COUNTIFS($Y$206:$Y$221,AG209,$AA$206:$AA$221,$AI$206)</f>
        <v>6</v>
      </c>
      <c r="AJ209" s="1">
        <f>COUNTIFS($Y$206:$Y$221,AG209,$AA$206:$AA$221,$AJ$206)</f>
        <v>1</v>
      </c>
      <c r="AK209" s="1">
        <f>(((-AI209/AH209)*IMLOG2(AI209/AH209))+((-AJ209/AH209)*IMLOG2(AJ209/AH209)))</f>
        <v>0.59167277858232681</v>
      </c>
      <c r="AL209" s="73">
        <f>AK207-((AH209/AH207*AK209)+ (AH210/AH207*AK210))</f>
        <v>2.5850761940060529E-2</v>
      </c>
    </row>
    <row r="210" spans="23:45" x14ac:dyDescent="0.35">
      <c r="W210" s="21">
        <v>5</v>
      </c>
      <c r="X210" s="21">
        <v>55</v>
      </c>
      <c r="Y210" s="21" t="s">
        <v>9</v>
      </c>
      <c r="Z210" s="21" t="s">
        <v>412</v>
      </c>
      <c r="AA210" s="21" t="s">
        <v>439</v>
      </c>
      <c r="AE210" s="1"/>
      <c r="AF210" s="1"/>
      <c r="AG210" s="1" t="s">
        <v>10</v>
      </c>
      <c r="AH210" s="1">
        <f>COUNTIF($Y$206:$Y$221,AG210)</f>
        <v>1</v>
      </c>
      <c r="AI210" s="1">
        <f>COUNTIFS($Y$206:$Y$221,AG210,$AA$206:$AA$221,$AI$206)</f>
        <v>1</v>
      </c>
      <c r="AJ210" s="1">
        <f>COUNTIFS($Y$206:$Y$221,AG210,$AA$206:$AA$221,$AJ$206)</f>
        <v>0</v>
      </c>
      <c r="AK210" s="1">
        <v>0</v>
      </c>
      <c r="AL210" s="1"/>
    </row>
    <row r="211" spans="23:45" x14ac:dyDescent="0.35">
      <c r="W211" s="21">
        <v>6</v>
      </c>
      <c r="X211" s="21">
        <v>55</v>
      </c>
      <c r="Y211" s="21" t="s">
        <v>9</v>
      </c>
      <c r="Z211" s="21" t="s">
        <v>412</v>
      </c>
      <c r="AA211" s="21" t="s">
        <v>439</v>
      </c>
      <c r="AE211" s="1"/>
      <c r="AF211" s="1" t="s">
        <v>448</v>
      </c>
      <c r="AG211" s="1"/>
      <c r="AH211" s="1"/>
      <c r="AI211" s="1"/>
      <c r="AJ211" s="1"/>
      <c r="AK211" s="1"/>
      <c r="AL211" s="1"/>
    </row>
    <row r="212" spans="23:45" x14ac:dyDescent="0.35">
      <c r="W212" s="21">
        <v>7</v>
      </c>
      <c r="X212" s="21">
        <v>55</v>
      </c>
      <c r="Y212" s="21" t="s">
        <v>9</v>
      </c>
      <c r="Z212" s="21" t="s">
        <v>412</v>
      </c>
      <c r="AA212" s="21" t="s">
        <v>439</v>
      </c>
      <c r="AE212" s="1"/>
      <c r="AF212" s="1"/>
      <c r="AG212" s="1" t="s">
        <v>520</v>
      </c>
      <c r="AH212" s="1">
        <f>COUNTIF($X$206:$X$213,AG212)</f>
        <v>4</v>
      </c>
      <c r="AI212" s="1">
        <f>COUNTIFS($X$206:$X$213,AG212,$AA$206:$AA$213,$AI$206)</f>
        <v>3</v>
      </c>
      <c r="AJ212" s="1">
        <f>COUNTIFS($X$206:$X$221,AG212,$AA$206:$AA$221,$AJ$206)</f>
        <v>1</v>
      </c>
      <c r="AK212" s="1">
        <f>(((-AI212/AH212)*IMLOG2(AI212/AH212))+((-AJ212/AH212)*IMLOG2(AJ212/AH212)))</f>
        <v>0.81127812445913294</v>
      </c>
      <c r="AL212" s="74">
        <f>$AK$207-((AH212/$AH$207*AK212)+(AH213/$AH$207*AK213))</f>
        <v>0.13792538097003004</v>
      </c>
    </row>
    <row r="213" spans="23:45" x14ac:dyDescent="0.35">
      <c r="W213" s="21">
        <v>8</v>
      </c>
      <c r="X213" s="21">
        <v>55</v>
      </c>
      <c r="Y213" s="21" t="s">
        <v>9</v>
      </c>
      <c r="Z213" s="21" t="s">
        <v>412</v>
      </c>
      <c r="AA213" s="21" t="s">
        <v>439</v>
      </c>
      <c r="AE213" s="1"/>
      <c r="AF213" s="1"/>
      <c r="AG213" s="1" t="s">
        <v>521</v>
      </c>
      <c r="AH213" s="1">
        <f>COUNTIF($X$206:$X$213,AG213)</f>
        <v>4</v>
      </c>
      <c r="AI213" s="1">
        <f>COUNTIFS($X$206:$X$213,AG213,$AA$206:$AA$213,$AI$206)</f>
        <v>4</v>
      </c>
      <c r="AJ213" s="1">
        <f>COUNTIFS($X$206:$X$221,AG213,$AA$206:$AA$221,$AJ$206)</f>
        <v>0</v>
      </c>
      <c r="AK213" s="1">
        <v>0</v>
      </c>
      <c r="AL213" s="47"/>
    </row>
    <row r="214" spans="23:45" x14ac:dyDescent="0.35">
      <c r="W214" s="34" t="s">
        <v>486</v>
      </c>
      <c r="X214" s="33">
        <f>AVERAGE(X206:X213)</f>
        <v>53.125</v>
      </c>
      <c r="Y214" s="33"/>
      <c r="Z214" s="34"/>
      <c r="AA214" s="33"/>
      <c r="AE214" s="1"/>
      <c r="AF214" s="1"/>
      <c r="AG214" s="1"/>
      <c r="AH214" s="1"/>
      <c r="AI214" s="1"/>
      <c r="AJ214" s="1"/>
      <c r="AK214" s="1"/>
      <c r="AL214" s="47"/>
    </row>
    <row r="215" spans="23:45" x14ac:dyDescent="0.35">
      <c r="W215" s="34" t="s">
        <v>487</v>
      </c>
      <c r="X215" s="33">
        <f>MEDIAN(X206:X213)</f>
        <v>54</v>
      </c>
      <c r="Y215" s="33"/>
      <c r="Z215" s="34"/>
      <c r="AA215" s="33"/>
      <c r="AE215" s="1"/>
      <c r="AF215" s="1"/>
      <c r="AG215" s="1" t="s">
        <v>265</v>
      </c>
      <c r="AH215" s="1">
        <f>COUNTIF($X$206:$X$213,AG215)</f>
        <v>4</v>
      </c>
      <c r="AI215" s="1">
        <f>COUNTIFS($X$206:$X$213,AG215,$AA$206:$AA$213,$AI$206)</f>
        <v>3</v>
      </c>
      <c r="AJ215" s="1">
        <f>COUNTIFS($X$206:$X$213,AG215,$AA$206:$AA$213,$AJ$206)</f>
        <v>1</v>
      </c>
      <c r="AK215" s="1">
        <f t="shared" ref="AK215" si="21">(((-AI215/AH215)*IMLOG2(AI215/AH215))+((-AJ215/AH215)*IMLOG2(AJ215/AH215)))</f>
        <v>0.81127812445913294</v>
      </c>
      <c r="AL215" s="74">
        <f>$AK$207-((AH215/$AH$207*AK215)+(AH216/$AH$207*AK216))</f>
        <v>0.13792538097003004</v>
      </c>
    </row>
    <row r="216" spans="23:45" x14ac:dyDescent="0.35">
      <c r="W216" s="34"/>
      <c r="X216" s="33"/>
      <c r="Y216" s="33"/>
      <c r="Z216" s="34"/>
      <c r="AA216" s="33"/>
      <c r="AE216" s="1"/>
      <c r="AF216" s="1"/>
      <c r="AG216" s="1" t="s">
        <v>266</v>
      </c>
      <c r="AH216" s="1">
        <f>COUNTIF($X$206:$X$213,AG216)</f>
        <v>4</v>
      </c>
      <c r="AI216" s="1">
        <f>COUNTIFS($X$206:$X$213,AG216,$AA$206:$AA$213,$AI$206)</f>
        <v>4</v>
      </c>
      <c r="AJ216" s="1">
        <f>COUNTIFS($X$206:$X$213,AG216,$AA$206:$AA$213,$AJ$206)</f>
        <v>0</v>
      </c>
      <c r="AK216" s="1">
        <v>0</v>
      </c>
      <c r="AL216" s="1"/>
    </row>
    <row r="217" spans="23:45" x14ac:dyDescent="0.35">
      <c r="W217" s="34"/>
      <c r="X217" s="33"/>
      <c r="Y217" s="33"/>
      <c r="Z217" s="34"/>
      <c r="AA217" s="33"/>
    </row>
    <row r="218" spans="23:45" x14ac:dyDescent="0.35">
      <c r="W218" s="34"/>
      <c r="X218" s="33"/>
      <c r="Y218" s="33"/>
      <c r="Z218" s="34"/>
      <c r="AA218" s="33"/>
    </row>
    <row r="219" spans="23:45" ht="15" thickBot="1" x14ac:dyDescent="0.4">
      <c r="W219" s="34"/>
      <c r="X219" s="33"/>
      <c r="Y219" s="33"/>
      <c r="Z219" s="34"/>
      <c r="AA219" s="33"/>
      <c r="AG219" s="75" t="s">
        <v>524</v>
      </c>
    </row>
    <row r="220" spans="23:45" ht="15" thickBot="1" x14ac:dyDescent="0.4">
      <c r="W220" s="34"/>
      <c r="X220" s="33"/>
      <c r="Y220" s="33"/>
      <c r="Z220" s="34"/>
      <c r="AA220" s="33"/>
      <c r="AE220" s="70" t="s">
        <v>0</v>
      </c>
      <c r="AF220" s="71" t="s">
        <v>2</v>
      </c>
      <c r="AG220" s="70" t="s">
        <v>7</v>
      </c>
      <c r="AH220" s="70" t="s">
        <v>436</v>
      </c>
      <c r="AI220" s="70" t="s">
        <v>437</v>
      </c>
      <c r="AL220" s="1" t="s">
        <v>238</v>
      </c>
      <c r="AM220" s="1"/>
      <c r="AN220" s="1"/>
      <c r="AO220" s="1"/>
      <c r="AP220" s="1"/>
      <c r="AQ220" s="1"/>
      <c r="AR220" s="1"/>
      <c r="AS220" s="1"/>
    </row>
    <row r="221" spans="23:45" x14ac:dyDescent="0.35">
      <c r="W221" s="34"/>
      <c r="X221" s="33"/>
      <c r="Y221" s="33"/>
      <c r="Z221" s="34"/>
      <c r="AA221" s="33"/>
      <c r="AE221" s="5">
        <v>1</v>
      </c>
      <c r="AF221" s="21">
        <v>47</v>
      </c>
      <c r="AG221" s="21" t="s">
        <v>9</v>
      </c>
      <c r="AH221" s="21" t="s">
        <v>412</v>
      </c>
      <c r="AI221" s="21" t="s">
        <v>440</v>
      </c>
      <c r="AL221" s="72" t="s">
        <v>477</v>
      </c>
      <c r="AM221" s="72"/>
      <c r="AN221" s="72" t="s">
        <v>237</v>
      </c>
      <c r="AO221" s="72" t="s">
        <v>220</v>
      </c>
      <c r="AP221" s="72" t="s">
        <v>439</v>
      </c>
      <c r="AQ221" s="72" t="s">
        <v>449</v>
      </c>
      <c r="AR221" s="72" t="s">
        <v>221</v>
      </c>
      <c r="AS221" s="72" t="s">
        <v>236</v>
      </c>
    </row>
    <row r="222" spans="23:45" x14ac:dyDescent="0.35">
      <c r="AE222" s="7">
        <v>2</v>
      </c>
      <c r="AF222" s="21">
        <v>52</v>
      </c>
      <c r="AG222" s="21" t="s">
        <v>9</v>
      </c>
      <c r="AH222" s="21" t="s">
        <v>412</v>
      </c>
      <c r="AI222" s="21" t="s">
        <v>439</v>
      </c>
      <c r="AL222" s="1"/>
      <c r="AM222" s="1" t="s">
        <v>239</v>
      </c>
      <c r="AN222" s="1"/>
      <c r="AO222" s="1">
        <f>COUNTA(AE221:AE227)</f>
        <v>4</v>
      </c>
      <c r="AP222" s="1">
        <f>COUNTIF(AI221:AI227,AP221)</f>
        <v>3</v>
      </c>
      <c r="AQ222" s="1">
        <f>COUNTIF(AI221:AI227,AQ221)</f>
        <v>1</v>
      </c>
      <c r="AR222" s="1">
        <f>(((-AP222/AO222)*IMLOG2(AP222/AO222))+((-AQ222/AO222)*IMLOG2(AQ222/AO222)))</f>
        <v>0.81127812445913294</v>
      </c>
      <c r="AS222" s="1"/>
    </row>
    <row r="223" spans="23:45" x14ac:dyDescent="0.35">
      <c r="AE223" s="5">
        <v>3</v>
      </c>
      <c r="AF223" s="21">
        <v>53</v>
      </c>
      <c r="AG223" s="21" t="s">
        <v>10</v>
      </c>
      <c r="AH223" s="21" t="s">
        <v>412</v>
      </c>
      <c r="AI223" s="21" t="s">
        <v>439</v>
      </c>
      <c r="AL223" s="1"/>
      <c r="AM223" s="1" t="s">
        <v>462</v>
      </c>
      <c r="AN223" s="1" t="s">
        <v>412</v>
      </c>
      <c r="AO223" s="1">
        <f>COUNTA(AG221:AG227)</f>
        <v>4</v>
      </c>
      <c r="AP223" s="1">
        <f>COUNTIFS($AH$221:$AH$227,AN223,$AI$221:$AI$227,$AP$221)</f>
        <v>3</v>
      </c>
      <c r="AQ223" s="1">
        <f>COUNTIFS($AH$221:$AH$227,AN223,$AI$221:$AI$227,$AQ$221)</f>
        <v>1</v>
      </c>
      <c r="AR223" s="1">
        <f t="shared" ref="AR223:AR224" si="22">(((-AP223/AO223)*IMLOG2(AP223/AO223))+((-AQ223/AO223)*IMLOG2(AQ223/AO223)))</f>
        <v>0.81127812445913294</v>
      </c>
      <c r="AS223" s="73">
        <f>$AR$222-(AO223/AO222*AR223)</f>
        <v>0</v>
      </c>
    </row>
    <row r="224" spans="23:45" x14ac:dyDescent="0.35">
      <c r="AE224" s="7">
        <v>4</v>
      </c>
      <c r="AF224" s="21">
        <v>53</v>
      </c>
      <c r="AG224" s="21" t="s">
        <v>9</v>
      </c>
      <c r="AH224" s="21" t="s">
        <v>412</v>
      </c>
      <c r="AI224" s="21" t="s">
        <v>439</v>
      </c>
      <c r="AL224" s="1"/>
      <c r="AM224" s="1" t="s">
        <v>7</v>
      </c>
      <c r="AN224" s="1" t="s">
        <v>9</v>
      </c>
      <c r="AO224" s="1">
        <f>COUNTIF(AG221:AG224,AN224)</f>
        <v>3</v>
      </c>
      <c r="AP224" s="1">
        <f>COUNTIFS($AG$221:$AG$224,AN224,$AI$221:$AI$224,$AP$221)</f>
        <v>2</v>
      </c>
      <c r="AQ224" s="1">
        <f>COUNTIFS($AG$221:$AG$224,AN224,$AI$221:$AI$224,$AQ$221)</f>
        <v>1</v>
      </c>
      <c r="AR224" s="1">
        <f t="shared" si="22"/>
        <v>0.91829583405449056</v>
      </c>
      <c r="AS224" s="74">
        <f>AR222-((AO224/AO222*AR224)+(AO225/AO222*AR225))</f>
        <v>0.122556248918265</v>
      </c>
    </row>
    <row r="225" spans="9:53" x14ac:dyDescent="0.35">
      <c r="AE225" s="34"/>
      <c r="AF225" s="28"/>
      <c r="AG225" s="28"/>
      <c r="AH225" s="28"/>
      <c r="AI225" s="28"/>
      <c r="AL225" s="1"/>
      <c r="AM225" s="1"/>
      <c r="AN225" s="1" t="s">
        <v>10</v>
      </c>
      <c r="AO225" s="1">
        <f>COUNTIF(AG221:AG224,AN225)</f>
        <v>1</v>
      </c>
      <c r="AP225" s="1">
        <f>COUNTIFS($AG$221:$AG$224,AN225,$AI$221:$AI$224,$AP$221)</f>
        <v>1</v>
      </c>
      <c r="AQ225" s="1">
        <f>COUNTIFS($AG$221:$AG$227,AN225,$AI$221:$AI$227,$AQ$221)</f>
        <v>0</v>
      </c>
      <c r="AR225" s="1">
        <v>0</v>
      </c>
      <c r="AS225" s="1"/>
    </row>
    <row r="226" spans="9:53" x14ac:dyDescent="0.35">
      <c r="AE226" s="34"/>
      <c r="AF226" s="28"/>
      <c r="AG226" s="28"/>
      <c r="AH226" s="28"/>
      <c r="AI226" s="28"/>
      <c r="AL226" s="1"/>
      <c r="AM226" s="1" t="s">
        <v>448</v>
      </c>
      <c r="AN226" s="1"/>
      <c r="AO226" s="1"/>
      <c r="AP226" s="1"/>
      <c r="AQ226" s="1"/>
      <c r="AR226" s="1"/>
      <c r="AS226" s="1"/>
    </row>
    <row r="227" spans="9:53" x14ac:dyDescent="0.35">
      <c r="AE227" s="34"/>
      <c r="AF227" s="28"/>
      <c r="AG227" s="28"/>
      <c r="AH227" s="28"/>
      <c r="AI227" s="28"/>
      <c r="AL227" s="1"/>
      <c r="AM227" s="1"/>
      <c r="AN227" s="1" t="s">
        <v>522</v>
      </c>
      <c r="AO227" s="1">
        <f>COUNTIF($AF$221:$AF$227,AN227)</f>
        <v>4</v>
      </c>
      <c r="AP227" s="1">
        <f>COUNTIFS($AF$221:$AF$227,AN227,$AI$221:$AI$227,$AP$221)</f>
        <v>3</v>
      </c>
      <c r="AQ227" s="1">
        <f>COUNTIFS($AF$221:$AF$227,AN227,$AI$221:$AI$227,$AQ$221)</f>
        <v>1</v>
      </c>
      <c r="AR227" s="1">
        <f>(((-AP227/AO227)*IMLOG2(AP227/AO227))+((-AQ227/AO227)*IMLOG2(AQ227/AO227)))</f>
        <v>0.81127812445913294</v>
      </c>
      <c r="AS227" s="73">
        <f>$AR$222-((AO227/$AO$222*AR227)+(AO228/$AO$222*AR228))</f>
        <v>0</v>
      </c>
    </row>
    <row r="228" spans="9:53" x14ac:dyDescent="0.35">
      <c r="AE228" s="73" t="s">
        <v>486</v>
      </c>
      <c r="AF228" s="73">
        <f>AVERAGE(AF221:AF224)</f>
        <v>51.25</v>
      </c>
      <c r="AL228" s="1"/>
      <c r="AM228" s="1"/>
      <c r="AN228" s="1" t="s">
        <v>523</v>
      </c>
      <c r="AO228" s="1">
        <f>COUNTIF($AF$221:$AF$227,AN228)</f>
        <v>0</v>
      </c>
      <c r="AP228" s="1">
        <f>COUNTIFS($AF$221:$AF$227,AN228,$AI$221:$AI$227,$AP$221)</f>
        <v>0</v>
      </c>
      <c r="AQ228" s="1">
        <f>COUNTIFS($AF$221:$AF$227,AN228,$AI$221:$AI$227,$AQ$221)</f>
        <v>0</v>
      </c>
      <c r="AR228" s="1">
        <v>0</v>
      </c>
      <c r="AS228" s="1"/>
    </row>
    <row r="229" spans="9:53" x14ac:dyDescent="0.35">
      <c r="AE229" s="73" t="s">
        <v>511</v>
      </c>
      <c r="AF229" s="73">
        <f>MEDIAN(AF221:AF224)</f>
        <v>52.5</v>
      </c>
      <c r="AL229" s="1"/>
      <c r="AM229" s="1"/>
      <c r="AN229" s="1"/>
      <c r="AO229" s="1"/>
      <c r="AP229" s="1"/>
      <c r="AQ229" s="1"/>
      <c r="AR229" s="1"/>
      <c r="AS229" s="1"/>
    </row>
    <row r="230" spans="9:53" x14ac:dyDescent="0.35">
      <c r="AL230" s="1"/>
      <c r="AM230" s="1"/>
      <c r="AN230" s="1" t="s">
        <v>267</v>
      </c>
      <c r="AO230" s="1">
        <f>COUNTIF($AF$221:$AF$227,AN230)</f>
        <v>4</v>
      </c>
      <c r="AP230" s="1">
        <f>COUNTIFS($AF$221:$AF$227,AN230,$AI$221:$AI$227,$AP$221)</f>
        <v>3</v>
      </c>
      <c r="AQ230" s="1">
        <f>COUNTIFS($AF$221:$AF$227,AN230,$AI$221:$AI$227,$AQ$221)</f>
        <v>1</v>
      </c>
      <c r="AR230" s="1">
        <f>(((-AP230/AO230)*IMLOG2(AP230/AO230))+((-AQ230/AO230)*IMLOG2(AQ230/AO230)))</f>
        <v>0.81127812445913294</v>
      </c>
      <c r="AS230" s="73">
        <f>$AR$222-((AO230/$AO$222*AR230)+((AO231/$AO$222)*AR231))</f>
        <v>0</v>
      </c>
    </row>
    <row r="231" spans="9:53" x14ac:dyDescent="0.35">
      <c r="AL231" s="1"/>
      <c r="AM231" s="1"/>
      <c r="AN231" s="1" t="s">
        <v>268</v>
      </c>
      <c r="AO231" s="1">
        <f>COUNTIF($AF$221:$AF$227,AN231)</f>
        <v>0</v>
      </c>
      <c r="AP231" s="1">
        <f>COUNTIFS($AF$221:$AF$227,AN231,$AI$221:$AI$227,$AP$221)</f>
        <v>0</v>
      </c>
      <c r="AQ231" s="1">
        <f>COUNTIFS($AF$221:$AF$227,AN231,$AI$221:$AI$227,$AQ$221)</f>
        <v>0</v>
      </c>
      <c r="AR231" s="1">
        <v>0</v>
      </c>
      <c r="AS231" s="1"/>
    </row>
    <row r="234" spans="9:53" ht="15" thickBot="1" x14ac:dyDescent="0.4">
      <c r="AM234" s="79" t="s">
        <v>9</v>
      </c>
    </row>
    <row r="235" spans="9:53" ht="29.5" thickBot="1" x14ac:dyDescent="0.4">
      <c r="K235" s="76" t="s">
        <v>478</v>
      </c>
      <c r="AL235" s="70" t="s">
        <v>0</v>
      </c>
      <c r="AM235" s="71" t="s">
        <v>2</v>
      </c>
      <c r="AN235" s="70" t="s">
        <v>7</v>
      </c>
      <c r="AO235" s="70" t="s">
        <v>436</v>
      </c>
      <c r="AP235" s="70" t="s">
        <v>437</v>
      </c>
      <c r="AT235" s="1" t="s">
        <v>238</v>
      </c>
      <c r="AU235" s="1"/>
      <c r="AV235" s="1"/>
      <c r="AW235" s="1"/>
      <c r="AX235" s="1"/>
      <c r="AY235" s="1"/>
      <c r="AZ235" s="1"/>
      <c r="BA235" s="1"/>
    </row>
    <row r="236" spans="9:53" x14ac:dyDescent="0.35">
      <c r="I236" s="72" t="s">
        <v>0</v>
      </c>
      <c r="J236" s="72" t="s">
        <v>2</v>
      </c>
      <c r="K236" s="72" t="s">
        <v>7</v>
      </c>
      <c r="L236" s="72" t="s">
        <v>436</v>
      </c>
      <c r="M236" s="72" t="s">
        <v>437</v>
      </c>
      <c r="P236" s="72" t="s">
        <v>238</v>
      </c>
      <c r="Q236" s="72"/>
      <c r="R236" s="72" t="s">
        <v>237</v>
      </c>
      <c r="S236" s="72" t="s">
        <v>220</v>
      </c>
      <c r="T236" s="72" t="s">
        <v>439</v>
      </c>
      <c r="U236" s="72" t="s">
        <v>449</v>
      </c>
      <c r="V236" s="72" t="s">
        <v>221</v>
      </c>
      <c r="W236" s="72" t="s">
        <v>236</v>
      </c>
      <c r="AL236" s="5">
        <v>1</v>
      </c>
      <c r="AM236" s="21">
        <v>47</v>
      </c>
      <c r="AN236" s="21" t="s">
        <v>9</v>
      </c>
      <c r="AO236" s="21" t="s">
        <v>412</v>
      </c>
      <c r="AP236" s="21" t="s">
        <v>440</v>
      </c>
      <c r="AT236" s="72" t="s">
        <v>477</v>
      </c>
      <c r="AU236" s="72"/>
      <c r="AV236" s="72" t="s">
        <v>237</v>
      </c>
      <c r="AW236" s="72" t="s">
        <v>220</v>
      </c>
      <c r="AX236" s="72" t="s">
        <v>439</v>
      </c>
      <c r="AY236" s="72" t="s">
        <v>449</v>
      </c>
      <c r="AZ236" s="72" t="s">
        <v>221</v>
      </c>
      <c r="BA236" s="72" t="s">
        <v>236</v>
      </c>
    </row>
    <row r="237" spans="9:53" x14ac:dyDescent="0.35">
      <c r="I237" s="1">
        <v>1</v>
      </c>
      <c r="J237" s="1">
        <v>12</v>
      </c>
      <c r="K237" s="1" t="s">
        <v>10</v>
      </c>
      <c r="L237" s="1" t="s">
        <v>438</v>
      </c>
      <c r="M237" s="1" t="s">
        <v>440</v>
      </c>
      <c r="P237" s="1" t="s">
        <v>479</v>
      </c>
      <c r="Q237" s="1" t="s">
        <v>239</v>
      </c>
      <c r="R237" s="1"/>
      <c r="S237" s="1">
        <f>COUNTA(I237:I265)</f>
        <v>29</v>
      </c>
      <c r="T237" s="1">
        <f>COUNTIF(M237:M265,T236)</f>
        <v>16</v>
      </c>
      <c r="U237" s="1">
        <f>COUNTIF(M237:M265,U236)</f>
        <v>13</v>
      </c>
      <c r="V237" s="1">
        <f>(((-T237/S237)*IMLOG2(T237/S237))+((-U237/S237)*IMLOG2(U237/S237)))</f>
        <v>0.99226663871949616</v>
      </c>
      <c r="W237" s="1"/>
      <c r="AL237" s="7">
        <v>2</v>
      </c>
      <c r="AM237" s="21">
        <v>52</v>
      </c>
      <c r="AN237" s="21" t="s">
        <v>9</v>
      </c>
      <c r="AO237" s="21" t="s">
        <v>412</v>
      </c>
      <c r="AP237" s="21" t="s">
        <v>439</v>
      </c>
      <c r="AT237" s="1"/>
      <c r="AU237" s="1" t="s">
        <v>239</v>
      </c>
      <c r="AV237" s="1"/>
      <c r="AW237" s="1">
        <f>COUNTA(AM236:AM242)</f>
        <v>5</v>
      </c>
      <c r="AX237" s="1">
        <f>COUNTIF(AP236:AP238,AX236)</f>
        <v>2</v>
      </c>
      <c r="AY237" s="1">
        <f>COUNTIF(AP236:AP238,AY236)</f>
        <v>1</v>
      </c>
      <c r="AZ237" s="1">
        <f>(((-AX237/AW237)*IMLOG2(AX237/AW237))+((-AY237/AW237)*IMLOG2(AY237/AW237)))</f>
        <v>0.99315685693241595</v>
      </c>
      <c r="BA237" s="1"/>
    </row>
    <row r="238" spans="9:53" x14ac:dyDescent="0.35">
      <c r="I238" s="1">
        <v>2</v>
      </c>
      <c r="J238" s="1">
        <v>16</v>
      </c>
      <c r="K238" s="1" t="s">
        <v>10</v>
      </c>
      <c r="L238" s="1" t="s">
        <v>438</v>
      </c>
      <c r="M238" s="1" t="s">
        <v>440</v>
      </c>
      <c r="P238" s="1"/>
      <c r="Q238" s="1" t="s">
        <v>462</v>
      </c>
      <c r="R238" s="1" t="s">
        <v>438</v>
      </c>
      <c r="S238" s="1">
        <f>COUNTA(L237:L265)</f>
        <v>29</v>
      </c>
      <c r="T238" s="1">
        <f>COUNTIFS($L$237:$L$265,R238,$M$237:$M$265,$T$236)</f>
        <v>16</v>
      </c>
      <c r="U238" s="1">
        <f>COUNTIFS($L$237:$L$265,R238,$M$237:$M$265,$U$236)</f>
        <v>13</v>
      </c>
      <c r="V238" s="1">
        <f t="shared" ref="V238:V246" si="23">(((-T238/S238)*IMLOG2(T238/S238))+((-U238/S238)*IMLOG2(U238/S238)))</f>
        <v>0.99226663871949616</v>
      </c>
      <c r="W238" s="54">
        <f>($V$237)-((S238/$S$237)*V238)</f>
        <v>0</v>
      </c>
      <c r="AL238" s="5">
        <v>3</v>
      </c>
      <c r="AM238" s="21">
        <v>53</v>
      </c>
      <c r="AN238" s="21" t="s">
        <v>9</v>
      </c>
      <c r="AO238" s="21" t="s">
        <v>412</v>
      </c>
      <c r="AP238" s="21" t="s">
        <v>439</v>
      </c>
      <c r="AT238" s="1"/>
      <c r="AU238" s="1" t="s">
        <v>462</v>
      </c>
      <c r="AV238" s="1" t="s">
        <v>412</v>
      </c>
      <c r="AW238" s="1">
        <f>COUNTA(AO236:AO238)</f>
        <v>3</v>
      </c>
      <c r="AX238" s="1">
        <f>COUNTIFS($AO$236:$AO$238,AV238,$AP$236:$AP$238,$AX$236)</f>
        <v>2</v>
      </c>
      <c r="AY238" s="1">
        <f>COUNTIFS($AO$236:$AO$238,AV238,$AP$236:$AP$238,$AY$236)</f>
        <v>1</v>
      </c>
      <c r="AZ238" s="1">
        <f>(((-AX238/AW238)*IMLOG2(AX238/AW238))+((-AY238/AW238)*IMLOG2(AY238/AW238)))</f>
        <v>0.91829583405449056</v>
      </c>
      <c r="BA238" s="73">
        <f>AZ237-(AW238/AW237*AZ238)</f>
        <v>0.44217935649972162</v>
      </c>
    </row>
    <row r="239" spans="9:53" x14ac:dyDescent="0.35">
      <c r="I239" s="1">
        <v>3</v>
      </c>
      <c r="J239" s="1">
        <v>18</v>
      </c>
      <c r="K239" s="1" t="s">
        <v>10</v>
      </c>
      <c r="L239" s="1" t="s">
        <v>438</v>
      </c>
      <c r="M239" s="1" t="s">
        <v>440</v>
      </c>
      <c r="P239" s="1"/>
      <c r="Q239" s="1" t="s">
        <v>7</v>
      </c>
      <c r="R239" s="1"/>
      <c r="S239" s="1"/>
      <c r="T239" s="1"/>
      <c r="U239" s="1"/>
      <c r="V239" s="1"/>
      <c r="W239" s="54">
        <f>$V$237-((S240/$S$237*V240)+(S241/$S$237*V241))</f>
        <v>0.69924448015764862</v>
      </c>
      <c r="AL239" t="s">
        <v>248</v>
      </c>
      <c r="AM239">
        <f>AVERAGE(AM236:AM238)</f>
        <v>50.666666666666664</v>
      </c>
      <c r="AT239" s="1"/>
      <c r="AU239" s="1" t="s">
        <v>7</v>
      </c>
      <c r="AV239" s="1"/>
      <c r="AW239" s="1"/>
      <c r="AX239" s="1"/>
      <c r="AY239" s="1"/>
      <c r="AZ239" s="1"/>
      <c r="BA239" s="73">
        <f>AZ237-(AW240/AW237*AZ240)</f>
        <v>0.44217935649972162</v>
      </c>
    </row>
    <row r="240" spans="9:53" x14ac:dyDescent="0.35">
      <c r="I240" s="1">
        <v>4</v>
      </c>
      <c r="J240" s="1">
        <v>23</v>
      </c>
      <c r="K240" s="1" t="s">
        <v>10</v>
      </c>
      <c r="L240" s="1" t="s">
        <v>438</v>
      </c>
      <c r="M240" s="1" t="s">
        <v>440</v>
      </c>
      <c r="P240" s="1"/>
      <c r="Q240" s="1"/>
      <c r="R240" s="1" t="s">
        <v>9</v>
      </c>
      <c r="S240" s="1">
        <f>COUNTIF($K$237:$K$265,R240)</f>
        <v>14</v>
      </c>
      <c r="T240" s="1">
        <f>COUNTIFS($K$237:$K$265,R240,$M$237:$M$265,$T$236)</f>
        <v>14</v>
      </c>
      <c r="U240" s="1">
        <f>COUNTIFS($K$237:$K$265,R240,$M$237:$M$265,$U$236)</f>
        <v>0</v>
      </c>
      <c r="V240" s="1">
        <v>0</v>
      </c>
      <c r="W240" s="1"/>
      <c r="AL240" t="s">
        <v>249</v>
      </c>
      <c r="AM240">
        <f>MEDIAN(AM236:AM238)</f>
        <v>52</v>
      </c>
      <c r="AT240" s="1"/>
      <c r="AU240" s="1"/>
      <c r="AV240" s="1" t="s">
        <v>9</v>
      </c>
      <c r="AW240" s="1">
        <f>COUNTA(AN236:AN238)</f>
        <v>3</v>
      </c>
      <c r="AX240" s="1">
        <f>COUNTIFS($AN$236:$AN$238,AV240,$AP$236:$AP$238,$AX$236)</f>
        <v>2</v>
      </c>
      <c r="AY240" s="1">
        <f>COUNTIFS($AN$236:$AN$238,AV240,$AP$236:$AP$238,$AY$236)</f>
        <v>1</v>
      </c>
      <c r="AZ240" s="1">
        <f>(((-AX240/AW240)*IMLOG2(AX240/AW240))+((-AY240/AW240)*IMLOG2(AY240/AW240)))</f>
        <v>0.91829583405449056</v>
      </c>
      <c r="BA240" s="1"/>
    </row>
    <row r="241" spans="9:53" x14ac:dyDescent="0.35">
      <c r="I241" s="1">
        <v>5</v>
      </c>
      <c r="J241" s="1">
        <v>25</v>
      </c>
      <c r="K241" s="1" t="s">
        <v>10</v>
      </c>
      <c r="L241" s="1" t="s">
        <v>438</v>
      </c>
      <c r="M241" s="1" t="s">
        <v>440</v>
      </c>
      <c r="P241" s="1"/>
      <c r="Q241" s="1"/>
      <c r="R241" s="1" t="s">
        <v>10</v>
      </c>
      <c r="S241" s="1">
        <f>COUNTIF($K$237:$K$265,R241)</f>
        <v>15</v>
      </c>
      <c r="T241" s="1">
        <f>COUNTIFS($K$237:$K$265,R241,$M$237:$M$265,$T$236)</f>
        <v>2</v>
      </c>
      <c r="U241" s="1">
        <f>COUNTIFS($K$237:$K$265,R241,$M$237:$M$265,$U$236)</f>
        <v>13</v>
      </c>
      <c r="V241" s="1">
        <f t="shared" si="23"/>
        <v>0.56650950655290522</v>
      </c>
      <c r="W241" s="1"/>
      <c r="AT241" s="1"/>
      <c r="AU241" s="1" t="s">
        <v>448</v>
      </c>
      <c r="AV241" s="1"/>
      <c r="AW241" s="1"/>
      <c r="AX241" s="1"/>
      <c r="AY241" s="1"/>
      <c r="AZ241" s="1"/>
      <c r="BA241" s="1"/>
    </row>
    <row r="242" spans="9:53" x14ac:dyDescent="0.35">
      <c r="I242" s="1">
        <v>6</v>
      </c>
      <c r="J242" s="1">
        <v>26</v>
      </c>
      <c r="K242" s="1" t="s">
        <v>10</v>
      </c>
      <c r="L242" s="1" t="s">
        <v>438</v>
      </c>
      <c r="M242" s="1" t="s">
        <v>440</v>
      </c>
      <c r="P242" s="1"/>
      <c r="Q242" s="1" t="s">
        <v>448</v>
      </c>
      <c r="R242" s="1"/>
      <c r="S242" s="1"/>
      <c r="T242" s="1"/>
      <c r="U242" s="1"/>
      <c r="V242" s="1"/>
      <c r="W242" s="1"/>
      <c r="AT242" s="1"/>
      <c r="AU242" s="1"/>
      <c r="AV242" s="1" t="s">
        <v>525</v>
      </c>
      <c r="AW242" s="1">
        <f>COUNTIF($AM$236:$AM$238,AV242)</f>
        <v>1</v>
      </c>
      <c r="AX242" s="1">
        <f>COUNTIFS($AM$236:$AM$238,AV242,$AP$236:$AP$238,$AX$236)</f>
        <v>0</v>
      </c>
      <c r="AY242" s="1">
        <f>COUNTIFS($AM$236:$AM$238,AV242,$AP$236:$AP$238,$AY$236)</f>
        <v>1</v>
      </c>
      <c r="AZ242" s="1">
        <v>0</v>
      </c>
      <c r="BA242" s="74">
        <f>AZ237-((AW242/AW237*AZ242)+(AW243/AW237*AZ243))</f>
        <v>0.99315685693241595</v>
      </c>
    </row>
    <row r="243" spans="9:53" x14ac:dyDescent="0.35">
      <c r="I243" s="1">
        <v>7</v>
      </c>
      <c r="J243" s="1">
        <v>27</v>
      </c>
      <c r="K243" s="1" t="s">
        <v>10</v>
      </c>
      <c r="L243" s="1" t="s">
        <v>438</v>
      </c>
      <c r="M243" s="1" t="s">
        <v>440</v>
      </c>
      <c r="P243" s="1"/>
      <c r="Q243" s="1"/>
      <c r="R243" s="1" t="s">
        <v>512</v>
      </c>
      <c r="S243" s="1">
        <f>COUNTIF($J$237:$J$265,R243)</f>
        <v>12</v>
      </c>
      <c r="T243" s="1">
        <f>COUNTIFS($J$237:$J$265,R243,$M$237:$M$265,$T$236)</f>
        <v>0</v>
      </c>
      <c r="U243" s="1">
        <f>COUNTIFS($J$237:$J$265,R243,$M$237:$M$265,$U$236)</f>
        <v>12</v>
      </c>
      <c r="V243" s="1">
        <v>0</v>
      </c>
      <c r="W243" s="84">
        <f>$V$237-((S243/$S$237*V243)+(S244/$S$237*V244))</f>
        <v>0.80306428350378001</v>
      </c>
      <c r="AT243" s="1"/>
      <c r="AU243" s="1"/>
      <c r="AV243" s="1" t="s">
        <v>526</v>
      </c>
      <c r="AW243" s="1">
        <f>COUNTIF($AM$236:$AM$238,AV243)</f>
        <v>2</v>
      </c>
      <c r="AX243" s="1">
        <f>COUNTIFS($AM$236:$AM$238,AV243,$AP$236:$AP$238,$AX$236)</f>
        <v>2</v>
      </c>
      <c r="AY243" s="1">
        <f t="shared" ref="AY243:AY246" si="24">COUNTIFS($AM$236:$AM$238,AV243,$AP$236:$AP$238,$AY$236)</f>
        <v>0</v>
      </c>
      <c r="AZ243" s="1">
        <v>0</v>
      </c>
      <c r="BA243" s="1"/>
    </row>
    <row r="244" spans="9:53" x14ac:dyDescent="0.35">
      <c r="I244" s="1">
        <v>8</v>
      </c>
      <c r="J244" s="1">
        <v>29</v>
      </c>
      <c r="K244" s="1" t="s">
        <v>10</v>
      </c>
      <c r="L244" s="1" t="s">
        <v>438</v>
      </c>
      <c r="M244" s="1" t="s">
        <v>440</v>
      </c>
      <c r="P244" s="1"/>
      <c r="Q244" s="1"/>
      <c r="R244" s="1" t="s">
        <v>513</v>
      </c>
      <c r="S244" s="1">
        <f>COUNTIF($J$237:$J$265,R244)</f>
        <v>17</v>
      </c>
      <c r="T244" s="1">
        <f>COUNTIFS($J$237:$J$265,R244,$M$237:$M$265,$T$236)</f>
        <v>16</v>
      </c>
      <c r="U244" s="1">
        <f>COUNTIFS($J$237:$J$265,R244,$M$237:$M$265,$U$236)</f>
        <v>1</v>
      </c>
      <c r="V244" s="1">
        <f t="shared" si="23"/>
        <v>0.32275695889739825</v>
      </c>
      <c r="W244" s="47"/>
      <c r="AT244" s="1"/>
      <c r="AU244" s="1"/>
      <c r="AV244" s="1"/>
      <c r="AW244" s="1"/>
      <c r="AX244" s="1"/>
      <c r="AY244" s="1"/>
      <c r="AZ244" s="1"/>
      <c r="BA244" s="1"/>
    </row>
    <row r="245" spans="9:53" x14ac:dyDescent="0.35">
      <c r="I245" s="1">
        <v>9</v>
      </c>
      <c r="J245" s="1">
        <v>30</v>
      </c>
      <c r="K245" s="1" t="s">
        <v>10</v>
      </c>
      <c r="L245" s="1" t="s">
        <v>438</v>
      </c>
      <c r="M245" s="1" t="s">
        <v>440</v>
      </c>
      <c r="P245" s="1"/>
      <c r="Q245" s="1"/>
      <c r="R245" s="1"/>
      <c r="S245" s="1"/>
      <c r="T245" s="1"/>
      <c r="U245" s="1"/>
      <c r="V245" s="1"/>
      <c r="W245" s="47"/>
      <c r="AT245" s="1"/>
      <c r="AU245" s="1"/>
      <c r="AV245" s="1" t="s">
        <v>527</v>
      </c>
      <c r="AW245" s="1">
        <f t="shared" ref="AW245:AW246" si="25">COUNTIF($AM$236:$AM$238,AV245)</f>
        <v>2</v>
      </c>
      <c r="AX245" s="1">
        <f t="shared" ref="AX245:AX246" si="26">COUNTIFS($AM$236:$AM$238,AV245,$AP$236:$AP$238,$AX$236)</f>
        <v>1</v>
      </c>
      <c r="AY245" s="1">
        <f t="shared" si="24"/>
        <v>1</v>
      </c>
      <c r="AZ245" s="1">
        <f t="shared" ref="AZ245" si="27">(((-AX245/AW245)*IMLOG2(AX245/AW245))+((-AY245/AW245)*IMLOG2(AY245/AW245)))</f>
        <v>1</v>
      </c>
      <c r="BA245" s="73">
        <f>AZ237-((AW245/AW237*AZ245)+((AW246/AW237)*AZ246))</f>
        <v>0.59315685693241593</v>
      </c>
    </row>
    <row r="246" spans="9:53" x14ac:dyDescent="0.35">
      <c r="I246" s="1">
        <v>10</v>
      </c>
      <c r="J246" s="1">
        <v>32</v>
      </c>
      <c r="K246" s="1" t="s">
        <v>10</v>
      </c>
      <c r="L246" s="1" t="s">
        <v>438</v>
      </c>
      <c r="M246" s="1" t="s">
        <v>440</v>
      </c>
      <c r="P246" s="1"/>
      <c r="Q246" s="1"/>
      <c r="R246" s="1" t="s">
        <v>261</v>
      </c>
      <c r="S246" s="1">
        <f t="shared" ref="S246:S247" si="28">COUNTIF($J$237:$J$265,R246)</f>
        <v>15</v>
      </c>
      <c r="T246" s="1">
        <f t="shared" ref="T246:T247" si="29">COUNTIFS($J$237:$J$265,R246,$M$237:$M$265,$T$236)</f>
        <v>2</v>
      </c>
      <c r="U246" s="1">
        <f t="shared" ref="U246:U247" si="30">COUNTIFS($J$237:$J$265,R246,$M$237:$M$265,$U$236)</f>
        <v>13</v>
      </c>
      <c r="V246" s="1">
        <f t="shared" si="23"/>
        <v>0.56650950655290522</v>
      </c>
      <c r="W246" s="54">
        <f>$V$237-((S246/$S$237*V246)+(S247/$S$237*V247))</f>
        <v>0.69924448015764862</v>
      </c>
      <c r="AT246" s="1"/>
      <c r="AU246" s="1"/>
      <c r="AV246" s="1" t="s">
        <v>528</v>
      </c>
      <c r="AW246" s="1">
        <f t="shared" si="25"/>
        <v>1</v>
      </c>
      <c r="AX246" s="1">
        <f t="shared" si="26"/>
        <v>1</v>
      </c>
      <c r="AY246" s="1">
        <f t="shared" si="24"/>
        <v>0</v>
      </c>
      <c r="AZ246" s="1">
        <v>0</v>
      </c>
      <c r="BA246" s="1"/>
    </row>
    <row r="247" spans="9:53" x14ac:dyDescent="0.35">
      <c r="I247" s="1">
        <v>11</v>
      </c>
      <c r="J247" s="1">
        <v>33</v>
      </c>
      <c r="K247" s="1" t="s">
        <v>10</v>
      </c>
      <c r="L247" s="1" t="s">
        <v>438</v>
      </c>
      <c r="M247" s="1" t="s">
        <v>440</v>
      </c>
      <c r="P247" s="1"/>
      <c r="Q247" s="1"/>
      <c r="R247" s="1" t="s">
        <v>262</v>
      </c>
      <c r="S247" s="1">
        <f t="shared" si="28"/>
        <v>14</v>
      </c>
      <c r="T247" s="1">
        <f t="shared" si="29"/>
        <v>14</v>
      </c>
      <c r="U247" s="1">
        <f t="shared" si="30"/>
        <v>0</v>
      </c>
      <c r="V247" s="1">
        <v>0</v>
      </c>
      <c r="W247" s="1"/>
    </row>
    <row r="248" spans="9:53" x14ac:dyDescent="0.35">
      <c r="I248" s="1">
        <v>12</v>
      </c>
      <c r="J248" s="1">
        <v>38</v>
      </c>
      <c r="K248" s="1" t="s">
        <v>10</v>
      </c>
      <c r="L248" s="1" t="s">
        <v>438</v>
      </c>
      <c r="M248" s="1" t="s">
        <v>440</v>
      </c>
    </row>
    <row r="249" spans="9:53" x14ac:dyDescent="0.35">
      <c r="I249" s="1">
        <v>13</v>
      </c>
      <c r="J249" s="1">
        <v>46</v>
      </c>
      <c r="K249" s="1" t="s">
        <v>10</v>
      </c>
      <c r="L249" s="1" t="s">
        <v>438</v>
      </c>
      <c r="M249" s="1" t="s">
        <v>440</v>
      </c>
    </row>
    <row r="250" spans="9:53" x14ac:dyDescent="0.35">
      <c r="I250" s="1">
        <v>14</v>
      </c>
      <c r="J250" s="1">
        <v>49</v>
      </c>
      <c r="K250" s="1" t="s">
        <v>10</v>
      </c>
      <c r="L250" s="1" t="s">
        <v>438</v>
      </c>
      <c r="M250" s="1" t="s">
        <v>439</v>
      </c>
    </row>
    <row r="251" spans="9:53" ht="15" thickBot="1" x14ac:dyDescent="0.4">
      <c r="I251" s="1">
        <v>15</v>
      </c>
      <c r="J251" s="1">
        <v>50</v>
      </c>
      <c r="K251" s="1" t="s">
        <v>10</v>
      </c>
      <c r="L251" s="1" t="s">
        <v>438</v>
      </c>
      <c r="M251" s="1" t="s">
        <v>439</v>
      </c>
      <c r="R251" t="s">
        <v>514</v>
      </c>
    </row>
    <row r="252" spans="9:53" ht="29.5" thickBot="1" x14ac:dyDescent="0.4">
      <c r="I252" s="1">
        <v>16</v>
      </c>
      <c r="J252" s="1">
        <v>52</v>
      </c>
      <c r="K252" s="1" t="s">
        <v>9</v>
      </c>
      <c r="L252" s="1" t="s">
        <v>438</v>
      </c>
      <c r="M252" s="1" t="s">
        <v>439</v>
      </c>
      <c r="P252" s="70" t="s">
        <v>0</v>
      </c>
      <c r="Q252" s="71" t="s">
        <v>2</v>
      </c>
      <c r="R252" s="70" t="s">
        <v>7</v>
      </c>
      <c r="S252" s="70" t="s">
        <v>436</v>
      </c>
      <c r="T252" s="70" t="s">
        <v>437</v>
      </c>
      <c r="W252" s="72" t="s">
        <v>238</v>
      </c>
      <c r="X252" s="72"/>
      <c r="Y252" s="72" t="s">
        <v>237</v>
      </c>
      <c r="Z252" s="72" t="s">
        <v>220</v>
      </c>
      <c r="AA252" s="72" t="s">
        <v>439</v>
      </c>
      <c r="AB252" s="72" t="s">
        <v>449</v>
      </c>
      <c r="AC252" s="72" t="s">
        <v>221</v>
      </c>
      <c r="AD252" s="72" t="s">
        <v>236</v>
      </c>
    </row>
    <row r="253" spans="9:53" x14ac:dyDescent="0.35">
      <c r="I253" s="1">
        <v>17</v>
      </c>
      <c r="J253" s="1">
        <v>52</v>
      </c>
      <c r="K253" s="1" t="s">
        <v>9</v>
      </c>
      <c r="L253" s="1" t="s">
        <v>438</v>
      </c>
      <c r="M253" s="1" t="s">
        <v>439</v>
      </c>
      <c r="P253" s="5">
        <v>1</v>
      </c>
      <c r="Q253" s="8">
        <v>46</v>
      </c>
      <c r="R253" s="7" t="s">
        <v>10</v>
      </c>
      <c r="S253" s="5" t="s">
        <v>438</v>
      </c>
      <c r="T253" s="7" t="s">
        <v>440</v>
      </c>
      <c r="W253" s="1" t="s">
        <v>479</v>
      </c>
      <c r="X253" s="1" t="s">
        <v>239</v>
      </c>
      <c r="Y253" s="1"/>
      <c r="Z253" s="1">
        <f>COUNTA(P253:P269)</f>
        <v>17</v>
      </c>
      <c r="AA253" s="1">
        <f>COUNTIF(T253:T269,AA252)</f>
        <v>16</v>
      </c>
      <c r="AB253" s="1">
        <f>COUNTIF(T253:T269,AB252)</f>
        <v>1</v>
      </c>
      <c r="AC253" s="1">
        <f>(((-AA253/Z253)*IMLOG2(AA253/Z253))+((-AB253/Z253)*IMLOG2(AB253/Z253)))</f>
        <v>0.32275695889739825</v>
      </c>
      <c r="AD253" s="1"/>
    </row>
    <row r="254" spans="9:53" x14ac:dyDescent="0.35">
      <c r="I254" s="1">
        <v>18</v>
      </c>
      <c r="J254" s="1">
        <v>52</v>
      </c>
      <c r="K254" s="1" t="s">
        <v>9</v>
      </c>
      <c r="L254" s="1" t="s">
        <v>438</v>
      </c>
      <c r="M254" s="1" t="s">
        <v>439</v>
      </c>
      <c r="P254" s="5">
        <v>2</v>
      </c>
      <c r="Q254" s="8">
        <v>49</v>
      </c>
      <c r="R254" s="7" t="s">
        <v>10</v>
      </c>
      <c r="S254" s="5" t="s">
        <v>438</v>
      </c>
      <c r="T254" s="7" t="s">
        <v>439</v>
      </c>
      <c r="W254" s="1"/>
      <c r="X254" s="1" t="s">
        <v>462</v>
      </c>
      <c r="Y254" s="1" t="s">
        <v>438</v>
      </c>
      <c r="Z254" s="1">
        <f>COUNTA(S253:S269)</f>
        <v>17</v>
      </c>
      <c r="AA254" s="1">
        <f>COUNTIFS($S$253:$S$269,Y254,$T$253:$T$269,$AA$252)</f>
        <v>16</v>
      </c>
      <c r="AB254" s="1">
        <f>COUNTIFS($S$253:$S$269,Y254,$T$253:$T$269,$AB$252)</f>
        <v>1</v>
      </c>
      <c r="AC254" s="1">
        <f t="shared" ref="AC254:AC262" si="31">(((-AA254/Z254)*IMLOG2(AA254/Z254))+((-AB254/Z254)*IMLOG2(AB254/Z254)))</f>
        <v>0.32275695889739825</v>
      </c>
      <c r="AD254" s="54">
        <f>(AC253)-((Z254/Z253)*AC254)</f>
        <v>0</v>
      </c>
    </row>
    <row r="255" spans="9:53" x14ac:dyDescent="0.35">
      <c r="I255" s="1">
        <v>19</v>
      </c>
      <c r="J255" s="1">
        <v>54</v>
      </c>
      <c r="K255" s="1" t="s">
        <v>9</v>
      </c>
      <c r="L255" s="1" t="s">
        <v>438</v>
      </c>
      <c r="M255" s="1" t="s">
        <v>439</v>
      </c>
      <c r="P255" s="5">
        <v>3</v>
      </c>
      <c r="Q255" s="8">
        <v>50</v>
      </c>
      <c r="R255" s="7" t="s">
        <v>10</v>
      </c>
      <c r="S255" s="5" t="s">
        <v>438</v>
      </c>
      <c r="T255" s="7" t="s">
        <v>439</v>
      </c>
      <c r="W255" s="1"/>
      <c r="X255" s="1" t="s">
        <v>7</v>
      </c>
      <c r="Y255" s="1"/>
      <c r="Z255" s="1"/>
      <c r="AA255" s="1"/>
      <c r="AB255" s="1"/>
      <c r="AC255" s="1"/>
      <c r="AD255" s="84">
        <f>$AC$253-((Z256/$Z$253*AC256)+(Z257/$Z$253*AC257))</f>
        <v>0.16070475288778227</v>
      </c>
    </row>
    <row r="256" spans="9:53" x14ac:dyDescent="0.35">
      <c r="I256" s="1">
        <v>20</v>
      </c>
      <c r="J256" s="1">
        <v>54</v>
      </c>
      <c r="K256" s="1" t="s">
        <v>9</v>
      </c>
      <c r="L256" s="1" t="s">
        <v>438</v>
      </c>
      <c r="M256" s="1" t="s">
        <v>439</v>
      </c>
      <c r="P256" s="5">
        <v>4</v>
      </c>
      <c r="Q256" s="11">
        <v>52</v>
      </c>
      <c r="R256" s="9" t="s">
        <v>9</v>
      </c>
      <c r="S256" s="5" t="s">
        <v>438</v>
      </c>
      <c r="T256" s="9" t="s">
        <v>439</v>
      </c>
      <c r="W256" s="1"/>
      <c r="X256" s="1"/>
      <c r="Y256" s="1" t="s">
        <v>9</v>
      </c>
      <c r="Z256" s="1">
        <f>COUNTIF($R$253:$R$269,Y256)</f>
        <v>14</v>
      </c>
      <c r="AA256" s="1">
        <f>COUNTIFS($R$253:$R$269,Y256,$T$253:$T$269,$AA$252)</f>
        <v>14</v>
      </c>
      <c r="AB256" s="1">
        <f>COUNTIFS($R$253:$R$269,Y256,$T$253:$T$269,$AB$252)</f>
        <v>0</v>
      </c>
      <c r="AC256" s="1">
        <v>0</v>
      </c>
      <c r="AD256" s="1"/>
    </row>
    <row r="257" spans="9:37" x14ac:dyDescent="0.35">
      <c r="I257" s="1">
        <v>21</v>
      </c>
      <c r="J257" s="1">
        <v>54</v>
      </c>
      <c r="K257" s="1" t="s">
        <v>9</v>
      </c>
      <c r="L257" s="1" t="s">
        <v>438</v>
      </c>
      <c r="M257" s="1" t="s">
        <v>439</v>
      </c>
      <c r="P257" s="5">
        <v>5</v>
      </c>
      <c r="Q257" s="11">
        <v>52</v>
      </c>
      <c r="R257" s="9" t="s">
        <v>9</v>
      </c>
      <c r="S257" s="5" t="s">
        <v>438</v>
      </c>
      <c r="T257" s="9" t="s">
        <v>439</v>
      </c>
      <c r="W257" s="1"/>
      <c r="X257" s="1"/>
      <c r="Y257" s="1" t="s">
        <v>10</v>
      </c>
      <c r="Z257" s="1">
        <f>COUNTIF($R$253:$R$269,Y257)</f>
        <v>3</v>
      </c>
      <c r="AA257" s="1">
        <f>COUNTIFS($R$253:$R$269,Y257,$T$253:$T$269,$AA$252)</f>
        <v>2</v>
      </c>
      <c r="AB257" s="1">
        <f>COUNTIFS($R$253:$R$269,Y257,$T$253:$T$269,$AB$252)</f>
        <v>1</v>
      </c>
      <c r="AC257" s="1">
        <f t="shared" si="31"/>
        <v>0.91829583405449056</v>
      </c>
      <c r="AD257" s="1"/>
    </row>
    <row r="258" spans="9:37" x14ac:dyDescent="0.35">
      <c r="I258" s="1">
        <v>22</v>
      </c>
      <c r="J258" s="1">
        <v>56</v>
      </c>
      <c r="K258" s="1" t="s">
        <v>9</v>
      </c>
      <c r="L258" s="1" t="s">
        <v>438</v>
      </c>
      <c r="M258" s="1" t="s">
        <v>439</v>
      </c>
      <c r="P258" s="5">
        <v>6</v>
      </c>
      <c r="Q258" s="11">
        <v>52</v>
      </c>
      <c r="R258" s="9" t="s">
        <v>9</v>
      </c>
      <c r="S258" s="5" t="s">
        <v>438</v>
      </c>
      <c r="T258" s="9" t="s">
        <v>439</v>
      </c>
      <c r="W258" s="1"/>
      <c r="X258" s="1" t="s">
        <v>448</v>
      </c>
      <c r="Y258" s="1"/>
      <c r="Z258" s="1"/>
      <c r="AA258" s="1"/>
      <c r="AB258" s="1"/>
      <c r="AC258" s="1"/>
      <c r="AD258" s="1"/>
    </row>
    <row r="259" spans="9:37" x14ac:dyDescent="0.35">
      <c r="I259" s="1">
        <v>23</v>
      </c>
      <c r="J259" s="1">
        <v>57</v>
      </c>
      <c r="K259" s="1" t="s">
        <v>9</v>
      </c>
      <c r="L259" s="1" t="s">
        <v>438</v>
      </c>
      <c r="M259" s="1" t="s">
        <v>439</v>
      </c>
      <c r="P259" s="5">
        <v>7</v>
      </c>
      <c r="Q259" s="9">
        <v>54</v>
      </c>
      <c r="R259" s="9" t="s">
        <v>9</v>
      </c>
      <c r="S259" s="5" t="s">
        <v>438</v>
      </c>
      <c r="T259" s="9" t="s">
        <v>439</v>
      </c>
      <c r="W259" s="1"/>
      <c r="X259" s="1"/>
      <c r="Y259" s="1" t="s">
        <v>515</v>
      </c>
      <c r="Z259" s="1">
        <f>COUNTIF($Q$253:$Q$269,Y259)</f>
        <v>9</v>
      </c>
      <c r="AA259" s="1">
        <f>COUNTIFS($Q$253:$Q$269,Y259,$T$253:$T$269,$AA$252)</f>
        <v>8</v>
      </c>
      <c r="AB259" s="1">
        <f>COUNTIFS($Q$253:$Q$269,Y259,$T$253:$T$269,$AB$252)</f>
        <v>1</v>
      </c>
      <c r="AC259" s="1">
        <f t="shared" si="31"/>
        <v>0.50325833477564508</v>
      </c>
      <c r="AD259" s="54">
        <f>$AC$253-((Z259/$Z$253*AC259)+(Z260/$Z$253*AC260))</f>
        <v>5.632607578088028E-2</v>
      </c>
    </row>
    <row r="260" spans="9:37" x14ac:dyDescent="0.35">
      <c r="I260" s="1">
        <v>24</v>
      </c>
      <c r="J260" s="1">
        <v>57</v>
      </c>
      <c r="K260" s="1" t="s">
        <v>9</v>
      </c>
      <c r="L260" s="1" t="s">
        <v>438</v>
      </c>
      <c r="M260" s="1" t="s">
        <v>439</v>
      </c>
      <c r="P260" s="5">
        <v>8</v>
      </c>
      <c r="Q260" s="11">
        <v>54</v>
      </c>
      <c r="R260" s="9" t="s">
        <v>9</v>
      </c>
      <c r="S260" s="5" t="s">
        <v>438</v>
      </c>
      <c r="T260" s="9" t="s">
        <v>439</v>
      </c>
      <c r="W260" s="1"/>
      <c r="X260" s="1"/>
      <c r="Y260" s="1" t="s">
        <v>516</v>
      </c>
      <c r="Z260" s="1">
        <f t="shared" ref="Z260:Z263" si="32">COUNTIF($Q$253:$Q$269,Y260)</f>
        <v>8</v>
      </c>
      <c r="AA260" s="1">
        <f>COUNTIFS($Q$253:$Q$269,Y260,$T$253:$T$269,$AA$252)</f>
        <v>8</v>
      </c>
      <c r="AB260" s="1">
        <f>COUNTIFS($Q$253:$Q$269,Y260,$T$253:$T$269,$AB$252)</f>
        <v>0</v>
      </c>
      <c r="AC260" s="1">
        <v>0</v>
      </c>
      <c r="AD260" s="1"/>
    </row>
    <row r="261" spans="9:37" x14ac:dyDescent="0.35">
      <c r="I261" s="1">
        <v>25</v>
      </c>
      <c r="J261" s="1">
        <v>58</v>
      </c>
      <c r="K261" s="1" t="s">
        <v>9</v>
      </c>
      <c r="L261" s="1" t="s">
        <v>438</v>
      </c>
      <c r="M261" s="1" t="s">
        <v>439</v>
      </c>
      <c r="P261" s="5">
        <v>9</v>
      </c>
      <c r="Q261" s="11">
        <v>54</v>
      </c>
      <c r="R261" s="9" t="s">
        <v>9</v>
      </c>
      <c r="S261" s="5" t="s">
        <v>438</v>
      </c>
      <c r="T261" s="9" t="s">
        <v>439</v>
      </c>
      <c r="W261" s="1"/>
      <c r="X261" s="1"/>
      <c r="Y261" s="1"/>
      <c r="Z261" s="1"/>
      <c r="AA261" s="1"/>
      <c r="AB261" s="1"/>
      <c r="AC261" s="1"/>
      <c r="AD261" s="1"/>
    </row>
    <row r="262" spans="9:37" x14ac:dyDescent="0.35">
      <c r="I262" s="1">
        <v>26</v>
      </c>
      <c r="J262" s="1">
        <v>58</v>
      </c>
      <c r="K262" s="1" t="s">
        <v>9</v>
      </c>
      <c r="L262" s="1" t="s">
        <v>438</v>
      </c>
      <c r="M262" s="1" t="s">
        <v>439</v>
      </c>
      <c r="P262" s="5">
        <v>10</v>
      </c>
      <c r="Q262" s="11">
        <v>56</v>
      </c>
      <c r="R262" s="9" t="s">
        <v>9</v>
      </c>
      <c r="S262" s="5" t="s">
        <v>438</v>
      </c>
      <c r="T262" s="9" t="s">
        <v>439</v>
      </c>
      <c r="W262" s="1"/>
      <c r="X262" s="1"/>
      <c r="Y262" s="1" t="s">
        <v>265</v>
      </c>
      <c r="Z262" s="1">
        <f t="shared" si="32"/>
        <v>9</v>
      </c>
      <c r="AA262" s="1">
        <f>COUNTIFS($Q$253:$Q$269,Y262,$T$253:$T$269,$AA$252)</f>
        <v>8</v>
      </c>
      <c r="AB262" s="1">
        <f>COUNTIFS($Q$253:$Q$269,Y262,$T$253:$T$269,$AB$252)</f>
        <v>1</v>
      </c>
      <c r="AC262" s="1">
        <f t="shared" si="31"/>
        <v>0.50325833477564508</v>
      </c>
      <c r="AD262" s="54">
        <f>$AC$253-((Z262/$Z$253*AC262)+(Z263/$Z$253*AC263))</f>
        <v>5.632607578088028E-2</v>
      </c>
    </row>
    <row r="263" spans="9:37" x14ac:dyDescent="0.35">
      <c r="I263" s="1">
        <v>27</v>
      </c>
      <c r="J263" s="1">
        <v>59</v>
      </c>
      <c r="K263" s="1" t="s">
        <v>9</v>
      </c>
      <c r="L263" s="1" t="s">
        <v>438</v>
      </c>
      <c r="M263" s="1" t="s">
        <v>439</v>
      </c>
      <c r="P263" s="5">
        <v>11</v>
      </c>
      <c r="Q263" s="11">
        <v>57</v>
      </c>
      <c r="R263" s="9" t="s">
        <v>9</v>
      </c>
      <c r="S263" s="5" t="s">
        <v>438</v>
      </c>
      <c r="T263" s="9" t="s">
        <v>439</v>
      </c>
      <c r="W263" s="1"/>
      <c r="X263" s="1"/>
      <c r="Y263" s="1" t="s">
        <v>266</v>
      </c>
      <c r="Z263" s="1">
        <f t="shared" si="32"/>
        <v>8</v>
      </c>
      <c r="AA263" s="1">
        <f>COUNTIFS($Q$253:$Q$269,Y263,$T$253:$T$269,$AA$252)</f>
        <v>8</v>
      </c>
      <c r="AB263" s="1">
        <f>COUNTIFS($Q$253:$Q$269,Y263,$T$253:$T$269,$AB$252)</f>
        <v>0</v>
      </c>
      <c r="AC263" s="1">
        <v>0</v>
      </c>
      <c r="AD263" s="1"/>
    </row>
    <row r="264" spans="9:37" x14ac:dyDescent="0.35">
      <c r="I264" s="1">
        <v>28</v>
      </c>
      <c r="J264" s="1">
        <v>59</v>
      </c>
      <c r="K264" s="1" t="s">
        <v>9</v>
      </c>
      <c r="L264" s="1" t="s">
        <v>438</v>
      </c>
      <c r="M264" s="1" t="s">
        <v>439</v>
      </c>
      <c r="P264" s="5">
        <v>12</v>
      </c>
      <c r="Q264" s="11">
        <v>57</v>
      </c>
      <c r="R264" s="9" t="s">
        <v>9</v>
      </c>
      <c r="S264" s="5" t="s">
        <v>438</v>
      </c>
      <c r="T264" s="9" t="s">
        <v>439</v>
      </c>
    </row>
    <row r="265" spans="9:37" x14ac:dyDescent="0.35">
      <c r="I265" s="1">
        <v>29</v>
      </c>
      <c r="J265" s="1">
        <v>59</v>
      </c>
      <c r="K265" s="1" t="s">
        <v>9</v>
      </c>
      <c r="L265" s="1" t="s">
        <v>438</v>
      </c>
      <c r="M265" s="1" t="s">
        <v>439</v>
      </c>
      <c r="P265" s="5">
        <v>13</v>
      </c>
      <c r="Q265" s="9">
        <v>58</v>
      </c>
      <c r="R265" s="9" t="s">
        <v>9</v>
      </c>
      <c r="S265" s="5" t="s">
        <v>438</v>
      </c>
      <c r="T265" s="9" t="s">
        <v>439</v>
      </c>
    </row>
    <row r="266" spans="9:37" ht="15" thickBot="1" x14ac:dyDescent="0.4">
      <c r="I266" s="73" t="s">
        <v>248</v>
      </c>
      <c r="J266" s="73">
        <f>AVERAGE(J237:J265)</f>
        <v>42.586206896551722</v>
      </c>
      <c r="P266" s="5">
        <v>14</v>
      </c>
      <c r="Q266" s="9">
        <v>58</v>
      </c>
      <c r="R266" s="9" t="s">
        <v>9</v>
      </c>
      <c r="S266" s="5" t="s">
        <v>438</v>
      </c>
      <c r="T266" s="9" t="s">
        <v>439</v>
      </c>
    </row>
    <row r="267" spans="9:37" ht="16.5" customHeight="1" thickBot="1" x14ac:dyDescent="0.4">
      <c r="I267" s="73" t="s">
        <v>249</v>
      </c>
      <c r="J267" s="73">
        <f>MEDIAN(J237:J265)</f>
        <v>50</v>
      </c>
      <c r="P267" s="5">
        <v>15</v>
      </c>
      <c r="Q267" s="9">
        <v>59</v>
      </c>
      <c r="R267" s="9" t="s">
        <v>9</v>
      </c>
      <c r="S267" s="5" t="s">
        <v>438</v>
      </c>
      <c r="T267" s="9" t="s">
        <v>439</v>
      </c>
      <c r="W267" s="70" t="s">
        <v>0</v>
      </c>
      <c r="X267" s="71" t="s">
        <v>2</v>
      </c>
      <c r="Y267" s="70" t="s">
        <v>7</v>
      </c>
      <c r="Z267" s="70" t="s">
        <v>436</v>
      </c>
      <c r="AA267" s="70" t="s">
        <v>437</v>
      </c>
      <c r="AD267" s="72" t="s">
        <v>238</v>
      </c>
      <c r="AE267" s="72"/>
      <c r="AF267" s="72" t="s">
        <v>237</v>
      </c>
      <c r="AG267" s="72" t="s">
        <v>220</v>
      </c>
      <c r="AH267" s="72" t="s">
        <v>439</v>
      </c>
      <c r="AI267" s="72" t="s">
        <v>449</v>
      </c>
      <c r="AJ267" s="72" t="s">
        <v>221</v>
      </c>
      <c r="AK267" s="72" t="s">
        <v>236</v>
      </c>
    </row>
    <row r="268" spans="9:37" x14ac:dyDescent="0.35">
      <c r="P268" s="5">
        <v>16</v>
      </c>
      <c r="Q268" s="11">
        <v>59</v>
      </c>
      <c r="R268" s="9" t="s">
        <v>9</v>
      </c>
      <c r="S268" s="5" t="s">
        <v>438</v>
      </c>
      <c r="T268" s="9" t="s">
        <v>439</v>
      </c>
      <c r="W268" s="5">
        <v>1</v>
      </c>
      <c r="X268" s="8">
        <v>46</v>
      </c>
      <c r="Y268" s="7" t="s">
        <v>10</v>
      </c>
      <c r="Z268" s="5" t="s">
        <v>438</v>
      </c>
      <c r="AA268" s="7" t="s">
        <v>440</v>
      </c>
      <c r="AD268" s="1" t="s">
        <v>479</v>
      </c>
      <c r="AE268" s="1" t="s">
        <v>239</v>
      </c>
      <c r="AF268" s="1"/>
      <c r="AG268" s="1">
        <f>COUNTA(W268:W270)</f>
        <v>3</v>
      </c>
      <c r="AH268" s="1">
        <f>COUNTIF(AA268:AA270,AH267)</f>
        <v>2</v>
      </c>
      <c r="AI268" s="1">
        <f>COUNTIF(AA268:AA270,AI267)</f>
        <v>1</v>
      </c>
      <c r="AJ268" s="1">
        <f>(((-AH268/AG268)*IMLOG2(AH268/AG268))+((-AI268/AG268)*IMLOG2(AI268/AG268)))</f>
        <v>0.91829583405449056</v>
      </c>
      <c r="AK268" s="1"/>
    </row>
    <row r="269" spans="9:37" x14ac:dyDescent="0.35">
      <c r="P269" s="5">
        <v>17</v>
      </c>
      <c r="Q269" s="11">
        <v>59</v>
      </c>
      <c r="R269" s="9" t="s">
        <v>9</v>
      </c>
      <c r="S269" s="5" t="s">
        <v>438</v>
      </c>
      <c r="T269" s="9" t="s">
        <v>439</v>
      </c>
      <c r="W269" s="5">
        <v>2</v>
      </c>
      <c r="X269" s="8">
        <v>49</v>
      </c>
      <c r="Y269" s="7" t="s">
        <v>10</v>
      </c>
      <c r="Z269" s="5" t="s">
        <v>438</v>
      </c>
      <c r="AA269" s="7" t="s">
        <v>439</v>
      </c>
      <c r="AD269" s="1"/>
      <c r="AE269" s="1" t="s">
        <v>462</v>
      </c>
      <c r="AF269" s="1" t="s">
        <v>438</v>
      </c>
      <c r="AG269" s="1">
        <f>COUNTA(Z268:Z270)</f>
        <v>3</v>
      </c>
      <c r="AH269" s="1">
        <f>COUNTIFS($Z$268:$Z$270,AF269,$AA$268:$AA$270,$AH$267)</f>
        <v>2</v>
      </c>
      <c r="AI269" s="1">
        <f>COUNTIFS($Z$268:$Z$270,AF269,$AA$268:$AA$270,$AI$267)</f>
        <v>1</v>
      </c>
      <c r="AJ269" s="1">
        <f t="shared" ref="AJ269:AJ277" si="33">(((-AH269/AG269)*IMLOG2(AH269/AG269))+((-AI269/AG269)*IMLOG2(AI269/AG269)))</f>
        <v>0.91829583405449056</v>
      </c>
      <c r="AK269" s="54">
        <f>($AJ$268)-((AG269/$AG$268)*AJ269)</f>
        <v>0</v>
      </c>
    </row>
    <row r="270" spans="9:37" x14ac:dyDescent="0.35">
      <c r="P270" t="s">
        <v>486</v>
      </c>
      <c r="Q270">
        <f>AVERAGE(Q253:Q269)</f>
        <v>54.470588235294116</v>
      </c>
      <c r="W270" s="5">
        <v>3</v>
      </c>
      <c r="X270" s="8">
        <v>50</v>
      </c>
      <c r="Y270" s="7" t="s">
        <v>10</v>
      </c>
      <c r="Z270" s="5" t="s">
        <v>438</v>
      </c>
      <c r="AA270" s="7" t="s">
        <v>439</v>
      </c>
      <c r="AD270" s="1"/>
      <c r="AE270" s="1" t="s">
        <v>7</v>
      </c>
      <c r="AF270" s="1"/>
      <c r="AG270" s="1"/>
      <c r="AH270" s="1"/>
      <c r="AI270" s="1"/>
      <c r="AJ270" s="1"/>
      <c r="AK270" s="54">
        <f>$AJ$268-((AG271/$AG$268*AJ271)+(AG272/$AG$268*AJ272))</f>
        <v>0</v>
      </c>
    </row>
    <row r="271" spans="9:37" x14ac:dyDescent="0.35">
      <c r="P271" t="s">
        <v>487</v>
      </c>
      <c r="Q271">
        <f>MEDIAN(Q253:Q269)</f>
        <v>54</v>
      </c>
      <c r="W271" s="73" t="s">
        <v>486</v>
      </c>
      <c r="X271" s="73">
        <f>AVERAGE(X268:X270)</f>
        <v>48.333333333333336</v>
      </c>
      <c r="AD271" s="1"/>
      <c r="AE271" s="1"/>
      <c r="AF271" s="1" t="s">
        <v>9</v>
      </c>
      <c r="AG271" s="1">
        <f>COUNTIF(Y268:Y270,AF271)</f>
        <v>0</v>
      </c>
      <c r="AH271" s="1">
        <f>COUNTIFS($Y$268:$Y$270,AF271,$AA$268:$AA$270,$AH$267)</f>
        <v>0</v>
      </c>
      <c r="AI271" s="1">
        <f>COUNTIFS($Y$268:$Y$270,AF271,$AA$268:$AA$270,$AI$267)</f>
        <v>0</v>
      </c>
      <c r="AJ271" s="1">
        <v>0</v>
      </c>
      <c r="AK271" s="1"/>
    </row>
    <row r="272" spans="9:37" x14ac:dyDescent="0.35">
      <c r="W272" s="73" t="s">
        <v>487</v>
      </c>
      <c r="X272" s="73">
        <f>MEDIAN(X268:X270)</f>
        <v>49</v>
      </c>
      <c r="AD272" s="1"/>
      <c r="AE272" s="1"/>
      <c r="AF272" s="1" t="s">
        <v>10</v>
      </c>
      <c r="AG272" s="1">
        <f>COUNTIF(Y268:Y270,AF272)</f>
        <v>3</v>
      </c>
      <c r="AH272" s="1">
        <f>COUNTIFS($Y$268:$Y$270,AF272,$AA$268:$AA$270,$AH$267)</f>
        <v>2</v>
      </c>
      <c r="AI272" s="1">
        <f>COUNTIFS($Y$268:$Y$270,AF272,$AA$268:$AA$270,$AI$267)</f>
        <v>1</v>
      </c>
      <c r="AJ272" s="1">
        <f t="shared" si="33"/>
        <v>0.91829583405449056</v>
      </c>
      <c r="AK272" s="1"/>
    </row>
    <row r="273" spans="23:37" x14ac:dyDescent="0.35">
      <c r="W273" s="73"/>
      <c r="X273" s="73"/>
      <c r="AD273" s="1"/>
      <c r="AE273" s="1" t="s">
        <v>448</v>
      </c>
      <c r="AF273" s="1"/>
      <c r="AG273" s="1"/>
      <c r="AH273" s="1"/>
      <c r="AI273" s="1"/>
      <c r="AJ273" s="1"/>
      <c r="AK273" s="1"/>
    </row>
    <row r="274" spans="23:37" x14ac:dyDescent="0.35">
      <c r="AD274" s="1"/>
      <c r="AE274" s="1"/>
      <c r="AF274" s="1" t="s">
        <v>517</v>
      </c>
      <c r="AG274" s="1">
        <f>COUNTIF($X$268:$X$270,AF274)</f>
        <v>1</v>
      </c>
      <c r="AH274" s="1">
        <f>COUNTIFS($X$268:$X$270,AF274,$AA$268:$AA$270,$AH$267)</f>
        <v>0</v>
      </c>
      <c r="AI274" s="1">
        <f>COUNTIFS($X$268:$X$270,AF274,$AA$268:$AA$270,$AI$267)</f>
        <v>1</v>
      </c>
      <c r="AJ274" s="1">
        <v>0</v>
      </c>
      <c r="AK274" s="84">
        <f>$AJ$268-((AG274/$AG$268*AJ274)+(AG275/$AG$268*AJ275))</f>
        <v>0.91829583405449056</v>
      </c>
    </row>
    <row r="275" spans="23:37" x14ac:dyDescent="0.35">
      <c r="AD275" s="1"/>
      <c r="AE275" s="1"/>
      <c r="AF275" s="1" t="s">
        <v>518</v>
      </c>
      <c r="AG275" s="1">
        <f>COUNTIF($X$268:$X$270,AF275)</f>
        <v>2</v>
      </c>
      <c r="AH275" s="1">
        <f>COUNTIFS($X$268:$X$270,AF275,$AA$268:$AA$270,$AH$267)</f>
        <v>2</v>
      </c>
      <c r="AI275" s="1">
        <f>COUNTIFS($X$268:$X$270,AF275,$AA$268:$AA$270,$AI$267)</f>
        <v>0</v>
      </c>
      <c r="AJ275" s="1">
        <v>0</v>
      </c>
      <c r="AK275" s="1"/>
    </row>
    <row r="276" spans="23:37" x14ac:dyDescent="0.35">
      <c r="AD276" s="1"/>
      <c r="AE276" s="1"/>
      <c r="AF276" s="1"/>
      <c r="AG276" s="1"/>
      <c r="AH276" s="1"/>
      <c r="AI276" s="1"/>
      <c r="AJ276" s="1"/>
      <c r="AK276" s="1"/>
    </row>
    <row r="277" spans="23:37" x14ac:dyDescent="0.35">
      <c r="AD277" s="1"/>
      <c r="AE277" s="1"/>
      <c r="AF277" s="1" t="s">
        <v>259</v>
      </c>
      <c r="AG277" s="1">
        <f>COUNTIF($X$268:$X$270,AF277)</f>
        <v>2</v>
      </c>
      <c r="AH277" s="1">
        <f>COUNTIFS($X$268:$X$270,AF277,$AA$268:$AA$270,$AH$267)</f>
        <v>1</v>
      </c>
      <c r="AI277" s="1">
        <f>COUNTIFS($X$268:$X$270,AF277,$AA$268:$AA$270,$AI$267)</f>
        <v>1</v>
      </c>
      <c r="AJ277" s="1">
        <f t="shared" si="33"/>
        <v>1</v>
      </c>
      <c r="AK277" s="54">
        <f>$AJ$268-((AG277/$AG$268*AJ277)+(AG278/$AG$268*AJ278))</f>
        <v>0.25162916738782393</v>
      </c>
    </row>
    <row r="278" spans="23:37" x14ac:dyDescent="0.35">
      <c r="AD278" s="1"/>
      <c r="AE278" s="1"/>
      <c r="AF278" s="1" t="s">
        <v>260</v>
      </c>
      <c r="AG278" s="1">
        <f>COUNTIF($X$268:$X$270,AF278)</f>
        <v>1</v>
      </c>
      <c r="AH278" s="1">
        <f>COUNTIFS($X$268:$X$270,AF278,$AA$268:$AA$270,$AH$267)</f>
        <v>1</v>
      </c>
      <c r="AI278" s="1">
        <f>COUNTIFS($X$268:$X$270,AF278,$AA$268:$AA$270,$AI$267)</f>
        <v>0</v>
      </c>
      <c r="AJ278" s="1">
        <v>0</v>
      </c>
      <c r="AK278" s="1"/>
    </row>
  </sheetData>
  <mergeCells count="4">
    <mergeCell ref="Q42:Q44"/>
    <mergeCell ref="Q45:Q50"/>
    <mergeCell ref="J7:J10"/>
    <mergeCell ref="J17:J35"/>
  </mergeCells>
  <dataValidations count="2">
    <dataValidation type="list" allowBlank="1" showInputMessage="1" showErrorMessage="1" sqref="T96:T104 AA111:AA114 AI125:AI126 T189:T206 AA120:AA123 AA214:AA221 T253:T269 AA268:AA270" xr:uid="{FFFE77B7-BEE0-4C5C-BD78-D574B5395949}">
      <formula1>$D$188:$D$189</formula1>
    </dataValidation>
    <dataValidation type="list" allowBlank="1" showInputMessage="1" showErrorMessage="1" sqref="S96:S104 Z111:Z114 AH125:AH126 S189:S206 Z120:Z123 Z214:Z221 S253:S269 Z268:Z270" xr:uid="{5CBB9717-A63F-4CE4-9E93-1EF92A21C1E9}">
      <formula1>$B$188:$B$205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4BF8-3875-40C4-A026-16890138E725}">
  <sheetPr filterMode="1"/>
  <dimension ref="A1:H199"/>
  <sheetViews>
    <sheetView topLeftCell="A172" zoomScale="78" zoomScaleNormal="78" workbookViewId="0">
      <selection activeCell="B186" sqref="B186:E193"/>
    </sheetView>
  </sheetViews>
  <sheetFormatPr defaultRowHeight="14.5" x14ac:dyDescent="0.35"/>
  <cols>
    <col min="2" max="2" width="17.6328125" customWidth="1"/>
    <col min="3" max="3" width="10.26953125" bestFit="1" customWidth="1"/>
    <col min="4" max="4" width="45" customWidth="1"/>
    <col min="5" max="5" width="10.7265625" bestFit="1" customWidth="1"/>
    <col min="6" max="6" width="11.6328125" customWidth="1"/>
    <col min="7" max="7" width="16.7265625" customWidth="1"/>
    <col min="8" max="8" width="23.26953125" customWidth="1"/>
    <col min="9" max="9" width="20" customWidth="1"/>
  </cols>
  <sheetData>
    <row r="1" spans="1:8" ht="15" thickBot="1" x14ac:dyDescent="0.4"/>
    <row r="2" spans="1:8" ht="15" thickBot="1" x14ac:dyDescent="0.4">
      <c r="A2" s="21" t="s">
        <v>0</v>
      </c>
      <c r="B2" s="21" t="s">
        <v>2</v>
      </c>
      <c r="C2" s="21" t="s">
        <v>7</v>
      </c>
      <c r="D2" s="21" t="s">
        <v>436</v>
      </c>
      <c r="E2" s="21" t="s">
        <v>437</v>
      </c>
      <c r="F2" s="3"/>
      <c r="G2" s="3"/>
      <c r="H2" s="3"/>
    </row>
    <row r="3" spans="1:8" x14ac:dyDescent="0.35">
      <c r="A3" s="21">
        <v>1</v>
      </c>
      <c r="B3" s="21">
        <v>2</v>
      </c>
      <c r="C3" s="21" t="s">
        <v>10</v>
      </c>
      <c r="D3" s="21" t="s">
        <v>333</v>
      </c>
      <c r="E3" s="21" t="s">
        <v>440</v>
      </c>
      <c r="F3" s="5"/>
      <c r="G3" s="5"/>
      <c r="H3" s="5"/>
    </row>
    <row r="4" spans="1:8" x14ac:dyDescent="0.35">
      <c r="A4" s="21">
        <v>2</v>
      </c>
      <c r="B4" s="21">
        <v>6</v>
      </c>
      <c r="C4" s="21" t="s">
        <v>10</v>
      </c>
      <c r="D4" s="21" t="s">
        <v>334</v>
      </c>
      <c r="E4" s="21" t="s">
        <v>439</v>
      </c>
      <c r="F4" s="7"/>
      <c r="G4" s="7"/>
      <c r="H4" s="7"/>
    </row>
    <row r="5" spans="1:8" x14ac:dyDescent="0.35">
      <c r="A5" s="21">
        <v>3</v>
      </c>
      <c r="B5" s="21">
        <v>6</v>
      </c>
      <c r="C5" s="21" t="s">
        <v>10</v>
      </c>
      <c r="D5" s="21" t="s">
        <v>334</v>
      </c>
      <c r="E5" s="21" t="s">
        <v>439</v>
      </c>
      <c r="F5" s="7"/>
      <c r="G5" s="7"/>
      <c r="H5" s="7"/>
    </row>
    <row r="6" spans="1:8" x14ac:dyDescent="0.35">
      <c r="A6" s="21">
        <v>4</v>
      </c>
      <c r="B6" s="21">
        <v>11</v>
      </c>
      <c r="C6" s="21" t="s">
        <v>10</v>
      </c>
      <c r="D6" s="21" t="s">
        <v>334</v>
      </c>
      <c r="E6" s="21" t="s">
        <v>439</v>
      </c>
      <c r="F6" s="7"/>
      <c r="G6" s="7"/>
      <c r="H6" s="7"/>
    </row>
    <row r="7" spans="1:8" x14ac:dyDescent="0.35">
      <c r="A7" s="21">
        <v>5</v>
      </c>
      <c r="B7" s="21">
        <v>11</v>
      </c>
      <c r="C7" s="21" t="s">
        <v>10</v>
      </c>
      <c r="D7" s="21" t="s">
        <v>388</v>
      </c>
      <c r="E7" s="21" t="s">
        <v>439</v>
      </c>
      <c r="F7" s="7"/>
      <c r="G7" s="7"/>
      <c r="H7" s="7"/>
    </row>
    <row r="8" spans="1:8" x14ac:dyDescent="0.35">
      <c r="A8" s="21">
        <v>6</v>
      </c>
      <c r="B8" s="21">
        <v>12</v>
      </c>
      <c r="C8" s="21" t="s">
        <v>10</v>
      </c>
      <c r="D8" s="21" t="s">
        <v>438</v>
      </c>
      <c r="E8" s="21" t="s">
        <v>440</v>
      </c>
      <c r="F8" s="7"/>
      <c r="G8" s="7"/>
      <c r="H8" s="7"/>
    </row>
    <row r="9" spans="1:8" x14ac:dyDescent="0.35">
      <c r="A9" s="21">
        <v>7</v>
      </c>
      <c r="B9" s="21">
        <v>12</v>
      </c>
      <c r="C9" s="21" t="s">
        <v>10</v>
      </c>
      <c r="D9" s="21" t="s">
        <v>331</v>
      </c>
      <c r="E9" s="21" t="s">
        <v>440</v>
      </c>
      <c r="F9" s="7"/>
      <c r="G9" s="7"/>
      <c r="H9" s="7"/>
    </row>
    <row r="10" spans="1:8" x14ac:dyDescent="0.35">
      <c r="A10" s="21">
        <v>8</v>
      </c>
      <c r="B10" s="21">
        <v>16</v>
      </c>
      <c r="C10" s="21" t="s">
        <v>10</v>
      </c>
      <c r="D10" s="21" t="s">
        <v>438</v>
      </c>
      <c r="E10" s="21" t="s">
        <v>440</v>
      </c>
      <c r="F10" s="7"/>
      <c r="G10" s="7"/>
      <c r="H10" s="7"/>
    </row>
    <row r="11" spans="1:8" x14ac:dyDescent="0.35">
      <c r="A11" s="21">
        <v>9</v>
      </c>
      <c r="B11" s="21">
        <v>16</v>
      </c>
      <c r="C11" s="21" t="s">
        <v>10</v>
      </c>
      <c r="D11" s="21" t="s">
        <v>345</v>
      </c>
      <c r="E11" s="21" t="s">
        <v>439</v>
      </c>
      <c r="F11" s="7"/>
      <c r="G11" s="7"/>
      <c r="H11" s="7"/>
    </row>
    <row r="12" spans="1:8" x14ac:dyDescent="0.35">
      <c r="A12" s="21">
        <v>10</v>
      </c>
      <c r="B12" s="21">
        <v>16</v>
      </c>
      <c r="C12" s="21" t="s">
        <v>10</v>
      </c>
      <c r="D12" s="21" t="s">
        <v>346</v>
      </c>
      <c r="E12" s="21" t="s">
        <v>439</v>
      </c>
      <c r="F12" s="7"/>
      <c r="G12" s="7"/>
      <c r="H12" s="7"/>
    </row>
    <row r="13" spans="1:8" x14ac:dyDescent="0.35">
      <c r="A13" s="21">
        <v>11</v>
      </c>
      <c r="B13" s="21">
        <v>17</v>
      </c>
      <c r="C13" s="21" t="s">
        <v>10</v>
      </c>
      <c r="D13" s="21" t="s">
        <v>333</v>
      </c>
      <c r="E13" s="21" t="s">
        <v>440</v>
      </c>
      <c r="F13" s="7"/>
      <c r="G13" s="7"/>
      <c r="H13" s="7"/>
    </row>
    <row r="14" spans="1:8" x14ac:dyDescent="0.35">
      <c r="A14" s="21">
        <v>12</v>
      </c>
      <c r="B14" s="21">
        <v>17</v>
      </c>
      <c r="C14" s="21" t="s">
        <v>10</v>
      </c>
      <c r="D14" s="21" t="s">
        <v>412</v>
      </c>
      <c r="E14" s="21" t="s">
        <v>440</v>
      </c>
      <c r="F14" s="7"/>
      <c r="G14" s="7"/>
      <c r="H14" s="7"/>
    </row>
    <row r="15" spans="1:8" x14ac:dyDescent="0.35">
      <c r="A15" s="21">
        <v>13</v>
      </c>
      <c r="B15" s="21">
        <v>18</v>
      </c>
      <c r="C15" s="21" t="s">
        <v>10</v>
      </c>
      <c r="D15" s="21" t="s">
        <v>438</v>
      </c>
      <c r="E15" s="21" t="s">
        <v>440</v>
      </c>
      <c r="F15" s="7"/>
      <c r="G15" s="7"/>
      <c r="H15" s="7"/>
    </row>
    <row r="16" spans="1:8" x14ac:dyDescent="0.35">
      <c r="A16" s="21">
        <v>14</v>
      </c>
      <c r="B16" s="21">
        <v>18</v>
      </c>
      <c r="C16" s="21" t="s">
        <v>10</v>
      </c>
      <c r="D16" s="21" t="s">
        <v>328</v>
      </c>
      <c r="E16" s="21" t="s">
        <v>440</v>
      </c>
      <c r="F16" s="7"/>
      <c r="G16" s="7"/>
      <c r="H16" s="7"/>
    </row>
    <row r="17" spans="1:8" x14ac:dyDescent="0.35">
      <c r="A17" s="21">
        <v>15</v>
      </c>
      <c r="B17" s="21">
        <v>18</v>
      </c>
      <c r="C17" s="21" t="s">
        <v>10</v>
      </c>
      <c r="D17" s="21" t="s">
        <v>344</v>
      </c>
      <c r="E17" s="21" t="s">
        <v>439</v>
      </c>
      <c r="F17" s="7"/>
      <c r="G17" s="7"/>
      <c r="H17" s="7"/>
    </row>
    <row r="18" spans="1:8" x14ac:dyDescent="0.35">
      <c r="A18" s="21">
        <v>16</v>
      </c>
      <c r="B18" s="21">
        <v>18</v>
      </c>
      <c r="C18" s="21" t="s">
        <v>9</v>
      </c>
      <c r="D18" s="21" t="s">
        <v>328</v>
      </c>
      <c r="E18" s="21" t="s">
        <v>440</v>
      </c>
      <c r="F18" s="52"/>
      <c r="G18" s="52"/>
      <c r="H18" s="52"/>
    </row>
    <row r="19" spans="1:8" x14ac:dyDescent="0.35">
      <c r="A19" s="21">
        <v>17</v>
      </c>
      <c r="B19" s="21">
        <v>19</v>
      </c>
      <c r="C19" s="21" t="s">
        <v>10</v>
      </c>
      <c r="D19" s="21" t="s">
        <v>412</v>
      </c>
      <c r="E19" s="21" t="s">
        <v>440</v>
      </c>
      <c r="F19" s="7"/>
      <c r="G19" s="7"/>
      <c r="H19" s="7"/>
    </row>
    <row r="20" spans="1:8" x14ac:dyDescent="0.35">
      <c r="A20" s="21">
        <v>18</v>
      </c>
      <c r="B20" s="21">
        <v>19</v>
      </c>
      <c r="C20" s="21" t="s">
        <v>10</v>
      </c>
      <c r="D20" s="21" t="s">
        <v>346</v>
      </c>
      <c r="E20" s="21" t="s">
        <v>439</v>
      </c>
      <c r="F20" s="7"/>
      <c r="G20" s="7"/>
      <c r="H20" s="7"/>
    </row>
    <row r="21" spans="1:8" x14ac:dyDescent="0.35">
      <c r="A21" s="21">
        <v>19</v>
      </c>
      <c r="B21" s="21">
        <v>19</v>
      </c>
      <c r="C21" s="21" t="s">
        <v>10</v>
      </c>
      <c r="D21" s="21" t="s">
        <v>345</v>
      </c>
      <c r="E21" s="21" t="s">
        <v>439</v>
      </c>
      <c r="F21" s="7"/>
      <c r="G21" s="7"/>
      <c r="H21" s="7"/>
    </row>
    <row r="22" spans="1:8" x14ac:dyDescent="0.35">
      <c r="A22" s="21">
        <v>20</v>
      </c>
      <c r="B22" s="21">
        <v>19</v>
      </c>
      <c r="C22" s="21" t="s">
        <v>10</v>
      </c>
      <c r="D22" s="21" t="s">
        <v>345</v>
      </c>
      <c r="E22" s="21" t="s">
        <v>439</v>
      </c>
      <c r="F22" s="7"/>
      <c r="G22" s="7"/>
      <c r="H22" s="7"/>
    </row>
    <row r="23" spans="1:8" x14ac:dyDescent="0.35">
      <c r="A23" s="21">
        <v>21</v>
      </c>
      <c r="B23" s="21">
        <v>20</v>
      </c>
      <c r="C23" s="21" t="s">
        <v>10</v>
      </c>
      <c r="D23" s="21" t="s">
        <v>412</v>
      </c>
      <c r="E23" s="21" t="s">
        <v>440</v>
      </c>
      <c r="F23" s="7"/>
      <c r="G23" s="7"/>
      <c r="H23" s="7"/>
    </row>
    <row r="24" spans="1:8" x14ac:dyDescent="0.35">
      <c r="A24" s="21">
        <v>22</v>
      </c>
      <c r="B24" s="21">
        <v>20</v>
      </c>
      <c r="C24" s="21" t="s">
        <v>10</v>
      </c>
      <c r="D24" s="21" t="s">
        <v>346</v>
      </c>
      <c r="E24" s="21" t="s">
        <v>439</v>
      </c>
      <c r="F24" s="7"/>
      <c r="G24" s="7"/>
      <c r="H24" s="7"/>
    </row>
    <row r="25" spans="1:8" x14ac:dyDescent="0.35">
      <c r="A25" s="21">
        <v>23</v>
      </c>
      <c r="B25" s="21">
        <v>20</v>
      </c>
      <c r="C25" s="21" t="s">
        <v>10</v>
      </c>
      <c r="D25" s="21" t="s">
        <v>408</v>
      </c>
      <c r="E25" s="21" t="s">
        <v>440</v>
      </c>
      <c r="F25" s="7"/>
      <c r="G25" s="7"/>
      <c r="H25" s="7"/>
    </row>
    <row r="26" spans="1:8" x14ac:dyDescent="0.35">
      <c r="A26" s="21">
        <v>24</v>
      </c>
      <c r="B26" s="21">
        <v>21</v>
      </c>
      <c r="C26" s="21" t="s">
        <v>10</v>
      </c>
      <c r="D26" s="21" t="s">
        <v>346</v>
      </c>
      <c r="E26" s="21" t="s">
        <v>439</v>
      </c>
      <c r="F26" s="7"/>
      <c r="G26" s="7"/>
      <c r="H26" s="7"/>
    </row>
    <row r="27" spans="1:8" x14ac:dyDescent="0.35">
      <c r="A27" s="21">
        <v>25</v>
      </c>
      <c r="B27" s="21">
        <v>22</v>
      </c>
      <c r="C27" s="21" t="s">
        <v>10</v>
      </c>
      <c r="D27" s="21" t="s">
        <v>332</v>
      </c>
      <c r="E27" s="21" t="s">
        <v>440</v>
      </c>
      <c r="F27" s="7"/>
      <c r="G27" s="7"/>
      <c r="H27" s="7"/>
    </row>
    <row r="28" spans="1:8" x14ac:dyDescent="0.35">
      <c r="A28" s="21">
        <v>26</v>
      </c>
      <c r="B28" s="21">
        <v>22</v>
      </c>
      <c r="C28" s="21" t="s">
        <v>10</v>
      </c>
      <c r="D28" s="21" t="s">
        <v>346</v>
      </c>
      <c r="E28" s="21" t="s">
        <v>439</v>
      </c>
      <c r="F28" s="7"/>
      <c r="G28" s="7"/>
      <c r="H28" s="7"/>
    </row>
    <row r="29" spans="1:8" x14ac:dyDescent="0.35">
      <c r="A29" s="21">
        <v>27</v>
      </c>
      <c r="B29" s="21">
        <v>23</v>
      </c>
      <c r="C29" s="21" t="s">
        <v>10</v>
      </c>
      <c r="D29" s="21" t="s">
        <v>345</v>
      </c>
      <c r="E29" s="21" t="s">
        <v>439</v>
      </c>
      <c r="F29" s="7"/>
      <c r="G29" s="7"/>
      <c r="H29" s="7"/>
    </row>
    <row r="30" spans="1:8" x14ac:dyDescent="0.35">
      <c r="A30" s="21">
        <v>28</v>
      </c>
      <c r="B30" s="21">
        <v>23</v>
      </c>
      <c r="C30" s="21" t="s">
        <v>10</v>
      </c>
      <c r="D30" s="21" t="s">
        <v>328</v>
      </c>
      <c r="E30" s="21" t="s">
        <v>440</v>
      </c>
      <c r="F30" s="7"/>
      <c r="G30" s="7"/>
      <c r="H30" s="7"/>
    </row>
    <row r="31" spans="1:8" x14ac:dyDescent="0.35">
      <c r="A31" s="21">
        <v>29</v>
      </c>
      <c r="B31" s="21">
        <v>23</v>
      </c>
      <c r="C31" s="21" t="s">
        <v>10</v>
      </c>
      <c r="D31" s="21" t="s">
        <v>438</v>
      </c>
      <c r="E31" s="21" t="s">
        <v>440</v>
      </c>
      <c r="F31" s="7"/>
      <c r="G31" s="7"/>
      <c r="H31" s="7"/>
    </row>
    <row r="32" spans="1:8" x14ac:dyDescent="0.35">
      <c r="A32" s="21">
        <v>30</v>
      </c>
      <c r="B32" s="21">
        <v>24</v>
      </c>
      <c r="C32" s="21" t="s">
        <v>10</v>
      </c>
      <c r="D32" s="21" t="s">
        <v>344</v>
      </c>
      <c r="E32" s="21" t="s">
        <v>439</v>
      </c>
      <c r="F32" s="7"/>
      <c r="G32" s="7"/>
      <c r="H32" s="7"/>
    </row>
    <row r="33" spans="1:8" x14ac:dyDescent="0.35">
      <c r="A33" s="21">
        <v>31</v>
      </c>
      <c r="B33" s="21">
        <v>25</v>
      </c>
      <c r="C33" s="21" t="s">
        <v>10</v>
      </c>
      <c r="D33" s="21" t="s">
        <v>438</v>
      </c>
      <c r="E33" s="21" t="s">
        <v>440</v>
      </c>
      <c r="F33" s="7"/>
      <c r="G33" s="7"/>
      <c r="H33" s="7"/>
    </row>
    <row r="34" spans="1:8" x14ac:dyDescent="0.35">
      <c r="A34" s="21">
        <v>32</v>
      </c>
      <c r="B34" s="21">
        <v>25</v>
      </c>
      <c r="C34" s="21" t="s">
        <v>10</v>
      </c>
      <c r="D34" s="21" t="s">
        <v>344</v>
      </c>
      <c r="E34" s="21" t="s">
        <v>439</v>
      </c>
      <c r="F34" s="7"/>
      <c r="G34" s="7"/>
      <c r="H34" s="7"/>
    </row>
    <row r="35" spans="1:8" x14ac:dyDescent="0.35">
      <c r="A35" s="21">
        <v>33</v>
      </c>
      <c r="B35" s="21">
        <v>26</v>
      </c>
      <c r="C35" s="21" t="s">
        <v>10</v>
      </c>
      <c r="D35" s="21" t="s">
        <v>408</v>
      </c>
      <c r="E35" s="21" t="s">
        <v>440</v>
      </c>
      <c r="F35" s="7"/>
      <c r="G35" s="7"/>
      <c r="H35" s="7"/>
    </row>
    <row r="36" spans="1:8" x14ac:dyDescent="0.35">
      <c r="A36" s="21">
        <v>34</v>
      </c>
      <c r="B36" s="21">
        <v>26</v>
      </c>
      <c r="C36" s="21" t="s">
        <v>10</v>
      </c>
      <c r="D36" s="21" t="s">
        <v>438</v>
      </c>
      <c r="E36" s="21" t="s">
        <v>440</v>
      </c>
      <c r="F36" s="7"/>
      <c r="G36" s="7"/>
      <c r="H36" s="7"/>
    </row>
    <row r="37" spans="1:8" x14ac:dyDescent="0.35">
      <c r="A37" s="21">
        <v>35</v>
      </c>
      <c r="B37" s="21">
        <v>27</v>
      </c>
      <c r="C37" s="21" t="s">
        <v>10</v>
      </c>
      <c r="D37" s="21" t="s">
        <v>387</v>
      </c>
      <c r="E37" s="21" t="s">
        <v>440</v>
      </c>
      <c r="F37" s="7"/>
      <c r="G37" s="7"/>
      <c r="H37" s="7"/>
    </row>
    <row r="38" spans="1:8" x14ac:dyDescent="0.35">
      <c r="A38" s="21">
        <v>36</v>
      </c>
      <c r="B38" s="21">
        <v>27</v>
      </c>
      <c r="C38" s="21" t="s">
        <v>10</v>
      </c>
      <c r="D38" s="21" t="s">
        <v>412</v>
      </c>
      <c r="E38" s="21" t="s">
        <v>440</v>
      </c>
      <c r="F38" s="7"/>
      <c r="G38" s="7"/>
      <c r="H38" s="7"/>
    </row>
    <row r="39" spans="1:8" x14ac:dyDescent="0.35">
      <c r="A39" s="21">
        <v>37</v>
      </c>
      <c r="B39" s="21">
        <v>27</v>
      </c>
      <c r="C39" s="21" t="s">
        <v>10</v>
      </c>
      <c r="D39" s="21" t="s">
        <v>345</v>
      </c>
      <c r="E39" s="21" t="s">
        <v>439</v>
      </c>
      <c r="F39" s="7"/>
      <c r="G39" s="7"/>
      <c r="H39" s="7"/>
    </row>
    <row r="40" spans="1:8" x14ac:dyDescent="0.35">
      <c r="A40" s="21">
        <v>38</v>
      </c>
      <c r="B40" s="21">
        <v>27</v>
      </c>
      <c r="C40" s="21" t="s">
        <v>10</v>
      </c>
      <c r="D40" s="21" t="s">
        <v>438</v>
      </c>
      <c r="E40" s="21" t="s">
        <v>440</v>
      </c>
      <c r="F40" s="7"/>
      <c r="G40" s="7"/>
      <c r="H40" s="7"/>
    </row>
    <row r="41" spans="1:8" x14ac:dyDescent="0.35">
      <c r="A41" s="21">
        <v>39</v>
      </c>
      <c r="B41" s="21">
        <v>27</v>
      </c>
      <c r="C41" s="21" t="s">
        <v>10</v>
      </c>
      <c r="D41" s="21" t="s">
        <v>345</v>
      </c>
      <c r="E41" s="21" t="s">
        <v>439</v>
      </c>
      <c r="F41" s="7"/>
      <c r="G41" s="7"/>
      <c r="H41" s="7"/>
    </row>
    <row r="42" spans="1:8" x14ac:dyDescent="0.35">
      <c r="A42" s="21">
        <v>40</v>
      </c>
      <c r="B42" s="21">
        <v>27</v>
      </c>
      <c r="C42" s="21" t="s">
        <v>10</v>
      </c>
      <c r="D42" s="21" t="s">
        <v>346</v>
      </c>
      <c r="E42" s="21" t="s">
        <v>439</v>
      </c>
      <c r="F42" s="7"/>
      <c r="G42" s="7"/>
      <c r="H42" s="7"/>
    </row>
    <row r="43" spans="1:8" x14ac:dyDescent="0.35">
      <c r="A43" s="21">
        <v>41</v>
      </c>
      <c r="B43" s="21">
        <v>28</v>
      </c>
      <c r="C43" s="21" t="s">
        <v>10</v>
      </c>
      <c r="D43" s="21" t="s">
        <v>330</v>
      </c>
      <c r="E43" s="21" t="s">
        <v>440</v>
      </c>
      <c r="F43" s="7"/>
      <c r="G43" s="7"/>
      <c r="H43" s="7"/>
    </row>
    <row r="44" spans="1:8" x14ac:dyDescent="0.35">
      <c r="A44" s="21">
        <v>42</v>
      </c>
      <c r="B44" s="21">
        <v>28</v>
      </c>
      <c r="C44" s="21" t="s">
        <v>10</v>
      </c>
      <c r="D44" s="21" t="s">
        <v>344</v>
      </c>
      <c r="E44" s="21" t="s">
        <v>439</v>
      </c>
      <c r="F44" s="7"/>
      <c r="G44" s="7"/>
      <c r="H44" s="7"/>
    </row>
    <row r="45" spans="1:8" x14ac:dyDescent="0.35">
      <c r="A45" s="21">
        <v>43</v>
      </c>
      <c r="B45" s="21">
        <v>29</v>
      </c>
      <c r="C45" s="21" t="s">
        <v>10</v>
      </c>
      <c r="D45" s="21" t="s">
        <v>346</v>
      </c>
      <c r="E45" s="21" t="s">
        <v>439</v>
      </c>
      <c r="F45" s="7"/>
      <c r="G45" s="7"/>
      <c r="H45" s="7"/>
    </row>
    <row r="46" spans="1:8" x14ac:dyDescent="0.35">
      <c r="A46" s="21">
        <v>44</v>
      </c>
      <c r="B46" s="21">
        <v>29</v>
      </c>
      <c r="C46" s="21" t="s">
        <v>10</v>
      </c>
      <c r="D46" s="21" t="s">
        <v>438</v>
      </c>
      <c r="E46" s="21" t="s">
        <v>440</v>
      </c>
      <c r="F46" s="7"/>
      <c r="G46" s="7"/>
      <c r="H46" s="7"/>
    </row>
    <row r="47" spans="1:8" x14ac:dyDescent="0.35">
      <c r="A47" s="21">
        <v>45</v>
      </c>
      <c r="B47" s="21">
        <v>29</v>
      </c>
      <c r="C47" s="21" t="s">
        <v>10</v>
      </c>
      <c r="D47" s="21" t="s">
        <v>282</v>
      </c>
      <c r="E47" s="21" t="s">
        <v>440</v>
      </c>
      <c r="F47" s="7"/>
      <c r="G47" s="7"/>
      <c r="H47" s="7"/>
    </row>
    <row r="48" spans="1:8" x14ac:dyDescent="0.35">
      <c r="A48" s="21">
        <v>46</v>
      </c>
      <c r="B48" s="21">
        <v>29</v>
      </c>
      <c r="C48" s="21" t="s">
        <v>10</v>
      </c>
      <c r="D48" s="21" t="s">
        <v>408</v>
      </c>
      <c r="E48" s="21" t="s">
        <v>440</v>
      </c>
      <c r="F48" s="7"/>
      <c r="G48" s="7"/>
      <c r="H48" s="7"/>
    </row>
    <row r="49" spans="1:8" x14ac:dyDescent="0.35">
      <c r="A49" s="21">
        <v>47</v>
      </c>
      <c r="B49" s="21">
        <v>29</v>
      </c>
      <c r="C49" s="21" t="s">
        <v>10</v>
      </c>
      <c r="D49" s="21" t="s">
        <v>412</v>
      </c>
      <c r="E49" s="21" t="s">
        <v>440</v>
      </c>
      <c r="F49" s="7"/>
      <c r="G49" s="7"/>
      <c r="H49" s="7"/>
    </row>
    <row r="50" spans="1:8" x14ac:dyDescent="0.35">
      <c r="A50" s="21">
        <v>48</v>
      </c>
      <c r="B50" s="21">
        <v>30</v>
      </c>
      <c r="C50" s="21" t="s">
        <v>10</v>
      </c>
      <c r="D50" s="21" t="s">
        <v>438</v>
      </c>
      <c r="E50" s="21" t="s">
        <v>440</v>
      </c>
      <c r="F50" s="7"/>
      <c r="G50" s="7"/>
      <c r="H50" s="7"/>
    </row>
    <row r="51" spans="1:8" x14ac:dyDescent="0.35">
      <c r="A51" s="21">
        <v>49</v>
      </c>
      <c r="B51" s="21">
        <v>31</v>
      </c>
      <c r="C51" s="21" t="s">
        <v>10</v>
      </c>
      <c r="D51" s="21" t="s">
        <v>346</v>
      </c>
      <c r="E51" s="21" t="s">
        <v>439</v>
      </c>
      <c r="F51" s="7"/>
      <c r="G51" s="7"/>
      <c r="H51" s="7"/>
    </row>
    <row r="52" spans="1:8" x14ac:dyDescent="0.35">
      <c r="A52" s="21">
        <v>50</v>
      </c>
      <c r="B52" s="21">
        <v>32</v>
      </c>
      <c r="C52" s="21" t="s">
        <v>10</v>
      </c>
      <c r="D52" s="21" t="s">
        <v>345</v>
      </c>
      <c r="E52" s="21" t="s">
        <v>439</v>
      </c>
      <c r="F52" s="7"/>
      <c r="G52" s="7"/>
      <c r="H52" s="7"/>
    </row>
    <row r="53" spans="1:8" x14ac:dyDescent="0.35">
      <c r="A53" s="21">
        <v>51</v>
      </c>
      <c r="B53" s="21">
        <v>32</v>
      </c>
      <c r="C53" s="21" t="s">
        <v>10</v>
      </c>
      <c r="D53" s="21" t="s">
        <v>412</v>
      </c>
      <c r="E53" s="21" t="s">
        <v>440</v>
      </c>
      <c r="F53" s="7"/>
      <c r="G53" s="7"/>
      <c r="H53" s="7"/>
    </row>
    <row r="54" spans="1:8" x14ac:dyDescent="0.35">
      <c r="A54" s="21">
        <v>52</v>
      </c>
      <c r="B54" s="21">
        <v>32</v>
      </c>
      <c r="C54" s="21" t="s">
        <v>10</v>
      </c>
      <c r="D54" s="21" t="s">
        <v>438</v>
      </c>
      <c r="E54" s="21" t="s">
        <v>440</v>
      </c>
      <c r="F54" s="7"/>
      <c r="G54" s="7"/>
      <c r="H54" s="7"/>
    </row>
    <row r="55" spans="1:8" x14ac:dyDescent="0.35">
      <c r="A55" s="21">
        <v>53</v>
      </c>
      <c r="B55" s="21">
        <v>32</v>
      </c>
      <c r="C55" s="21" t="s">
        <v>9</v>
      </c>
      <c r="D55" s="21" t="s">
        <v>330</v>
      </c>
      <c r="E55" s="21" t="s">
        <v>440</v>
      </c>
      <c r="F55" s="7"/>
      <c r="G55" s="7"/>
      <c r="H55" s="9"/>
    </row>
    <row r="56" spans="1:8" x14ac:dyDescent="0.35">
      <c r="A56" s="21">
        <v>54</v>
      </c>
      <c r="B56" s="21">
        <v>33</v>
      </c>
      <c r="C56" s="21" t="s">
        <v>10</v>
      </c>
      <c r="D56" s="21" t="s">
        <v>438</v>
      </c>
      <c r="E56" s="21" t="s">
        <v>440</v>
      </c>
      <c r="F56" s="7"/>
      <c r="G56" s="7"/>
      <c r="H56" s="7"/>
    </row>
    <row r="57" spans="1:8" x14ac:dyDescent="0.35">
      <c r="A57" s="21">
        <v>55</v>
      </c>
      <c r="B57" s="21">
        <v>33</v>
      </c>
      <c r="C57" s="21" t="s">
        <v>10</v>
      </c>
      <c r="D57" s="21" t="s">
        <v>345</v>
      </c>
      <c r="E57" s="21" t="s">
        <v>439</v>
      </c>
      <c r="F57" s="7"/>
      <c r="G57" s="7"/>
      <c r="H57" s="7"/>
    </row>
    <row r="58" spans="1:8" x14ac:dyDescent="0.35">
      <c r="A58" s="21">
        <v>56</v>
      </c>
      <c r="B58" s="21">
        <v>33</v>
      </c>
      <c r="C58" s="21" t="s">
        <v>10</v>
      </c>
      <c r="D58" s="21" t="s">
        <v>291</v>
      </c>
      <c r="E58" s="21" t="s">
        <v>440</v>
      </c>
      <c r="F58" s="7"/>
      <c r="G58" s="7"/>
      <c r="H58" s="7"/>
    </row>
    <row r="59" spans="1:8" x14ac:dyDescent="0.35">
      <c r="A59" s="21">
        <v>57</v>
      </c>
      <c r="B59" s="21">
        <v>34</v>
      </c>
      <c r="C59" s="21" t="s">
        <v>10</v>
      </c>
      <c r="D59" s="21" t="s">
        <v>291</v>
      </c>
      <c r="E59" s="21" t="s">
        <v>440</v>
      </c>
      <c r="F59" s="7"/>
      <c r="G59" s="7"/>
      <c r="H59" s="7"/>
    </row>
    <row r="60" spans="1:8" x14ac:dyDescent="0.35">
      <c r="A60" s="21">
        <v>58</v>
      </c>
      <c r="B60" s="21">
        <v>34</v>
      </c>
      <c r="C60" s="21" t="s">
        <v>10</v>
      </c>
      <c r="D60" s="21" t="s">
        <v>412</v>
      </c>
      <c r="E60" s="21" t="s">
        <v>440</v>
      </c>
      <c r="F60" s="7"/>
      <c r="G60" s="7"/>
      <c r="H60" s="7"/>
    </row>
    <row r="61" spans="1:8" x14ac:dyDescent="0.35">
      <c r="A61" s="21">
        <v>59</v>
      </c>
      <c r="B61" s="21">
        <v>35</v>
      </c>
      <c r="C61" s="21" t="s">
        <v>10</v>
      </c>
      <c r="D61" s="21" t="s">
        <v>344</v>
      </c>
      <c r="E61" s="21" t="s">
        <v>439</v>
      </c>
      <c r="F61" s="7"/>
      <c r="G61" s="7"/>
      <c r="H61" s="7"/>
    </row>
    <row r="62" spans="1:8" x14ac:dyDescent="0.35">
      <c r="A62" s="21">
        <v>60</v>
      </c>
      <c r="B62" s="21">
        <v>35</v>
      </c>
      <c r="C62" s="21" t="s">
        <v>10</v>
      </c>
      <c r="D62" s="21" t="s">
        <v>343</v>
      </c>
      <c r="E62" s="21" t="s">
        <v>440</v>
      </c>
      <c r="F62" s="7"/>
      <c r="G62" s="7"/>
      <c r="H62" s="7"/>
    </row>
    <row r="63" spans="1:8" x14ac:dyDescent="0.35">
      <c r="A63" s="21">
        <v>61</v>
      </c>
      <c r="B63" s="21">
        <v>36</v>
      </c>
      <c r="C63" s="21" t="s">
        <v>10</v>
      </c>
      <c r="D63" s="21" t="s">
        <v>388</v>
      </c>
      <c r="E63" s="21" t="s">
        <v>440</v>
      </c>
      <c r="F63" s="7"/>
      <c r="G63" s="7"/>
      <c r="H63" s="7"/>
    </row>
    <row r="64" spans="1:8" x14ac:dyDescent="0.35">
      <c r="A64" s="21">
        <v>62</v>
      </c>
      <c r="B64" s="21">
        <v>38</v>
      </c>
      <c r="C64" s="21" t="s">
        <v>10</v>
      </c>
      <c r="D64" s="21" t="s">
        <v>412</v>
      </c>
      <c r="E64" s="21" t="s">
        <v>440</v>
      </c>
      <c r="F64" s="7"/>
      <c r="G64" s="7"/>
      <c r="H64" s="7"/>
    </row>
    <row r="65" spans="1:8" x14ac:dyDescent="0.35">
      <c r="A65" s="21">
        <v>63</v>
      </c>
      <c r="B65" s="21">
        <v>38</v>
      </c>
      <c r="C65" s="21" t="s">
        <v>10</v>
      </c>
      <c r="D65" s="21" t="s">
        <v>438</v>
      </c>
      <c r="E65" s="21" t="s">
        <v>440</v>
      </c>
      <c r="F65" s="7"/>
      <c r="G65" s="7"/>
      <c r="H65" s="7"/>
    </row>
    <row r="66" spans="1:8" x14ac:dyDescent="0.35">
      <c r="A66" s="21">
        <v>64</v>
      </c>
      <c r="B66" s="21">
        <v>38</v>
      </c>
      <c r="C66" s="21" t="s">
        <v>10</v>
      </c>
      <c r="D66" s="21" t="s">
        <v>330</v>
      </c>
      <c r="E66" s="21" t="s">
        <v>440</v>
      </c>
      <c r="F66" s="7"/>
      <c r="G66" s="7"/>
      <c r="H66" s="7"/>
    </row>
    <row r="67" spans="1:8" x14ac:dyDescent="0.35">
      <c r="A67" s="21">
        <v>65</v>
      </c>
      <c r="B67" s="21">
        <v>38</v>
      </c>
      <c r="C67" s="21" t="s">
        <v>9</v>
      </c>
      <c r="D67" s="21" t="s">
        <v>344</v>
      </c>
      <c r="E67" s="21" t="s">
        <v>439</v>
      </c>
      <c r="F67" s="52"/>
      <c r="G67" s="52"/>
      <c r="H67" s="52"/>
    </row>
    <row r="68" spans="1:8" x14ac:dyDescent="0.35">
      <c r="A68" s="21">
        <v>66</v>
      </c>
      <c r="B68" s="21">
        <v>39</v>
      </c>
      <c r="C68" s="21" t="s">
        <v>10</v>
      </c>
      <c r="D68" s="21" t="s">
        <v>344</v>
      </c>
      <c r="E68" s="21" t="s">
        <v>439</v>
      </c>
      <c r="F68" s="7"/>
      <c r="G68" s="7"/>
      <c r="H68" s="7"/>
    </row>
    <row r="69" spans="1:8" x14ac:dyDescent="0.35">
      <c r="A69" s="21">
        <v>67</v>
      </c>
      <c r="B69" s="21">
        <v>40</v>
      </c>
      <c r="C69" s="21" t="s">
        <v>10</v>
      </c>
      <c r="D69" s="21" t="s">
        <v>328</v>
      </c>
      <c r="E69" s="21" t="s">
        <v>440</v>
      </c>
      <c r="F69" s="7"/>
      <c r="G69" s="7"/>
      <c r="H69" s="7"/>
    </row>
    <row r="70" spans="1:8" x14ac:dyDescent="0.35">
      <c r="A70" s="21">
        <v>68</v>
      </c>
      <c r="B70" s="21">
        <v>40</v>
      </c>
      <c r="C70" s="21" t="s">
        <v>10</v>
      </c>
      <c r="D70" s="21" t="s">
        <v>346</v>
      </c>
      <c r="E70" s="21" t="s">
        <v>439</v>
      </c>
      <c r="F70" s="7"/>
      <c r="G70" s="7"/>
      <c r="H70" s="7"/>
    </row>
    <row r="71" spans="1:8" x14ac:dyDescent="0.35">
      <c r="A71" s="21">
        <v>69</v>
      </c>
      <c r="B71" s="21">
        <v>41</v>
      </c>
      <c r="C71" s="21" t="s">
        <v>10</v>
      </c>
      <c r="D71" s="21" t="s">
        <v>333</v>
      </c>
      <c r="E71" s="21" t="s">
        <v>440</v>
      </c>
      <c r="F71" s="7"/>
      <c r="G71" s="7"/>
      <c r="H71" s="7"/>
    </row>
    <row r="72" spans="1:8" x14ac:dyDescent="0.35">
      <c r="A72" s="21">
        <v>70</v>
      </c>
      <c r="B72" s="21">
        <v>41</v>
      </c>
      <c r="C72" s="21" t="s">
        <v>10</v>
      </c>
      <c r="D72" s="21" t="s">
        <v>388</v>
      </c>
      <c r="E72" s="21" t="s">
        <v>440</v>
      </c>
      <c r="F72" s="7"/>
      <c r="G72" s="7"/>
      <c r="H72" s="7"/>
    </row>
    <row r="73" spans="1:8" x14ac:dyDescent="0.35">
      <c r="A73" s="21">
        <v>71</v>
      </c>
      <c r="B73" s="21">
        <v>42</v>
      </c>
      <c r="C73" s="21" t="s">
        <v>10</v>
      </c>
      <c r="D73" s="21" t="s">
        <v>330</v>
      </c>
      <c r="E73" s="21" t="s">
        <v>440</v>
      </c>
      <c r="F73" s="7"/>
      <c r="G73" s="7"/>
      <c r="H73" s="7"/>
    </row>
    <row r="74" spans="1:8" x14ac:dyDescent="0.35">
      <c r="A74" s="21">
        <v>72</v>
      </c>
      <c r="B74" s="21">
        <v>42</v>
      </c>
      <c r="C74" s="21" t="s">
        <v>10</v>
      </c>
      <c r="D74" s="21" t="s">
        <v>332</v>
      </c>
      <c r="E74" s="21" t="s">
        <v>440</v>
      </c>
      <c r="F74" s="7"/>
      <c r="G74" s="7"/>
      <c r="H74" s="7"/>
    </row>
    <row r="75" spans="1:8" x14ac:dyDescent="0.35">
      <c r="A75" s="21">
        <v>73</v>
      </c>
      <c r="B75" s="21">
        <v>43</v>
      </c>
      <c r="C75" s="21" t="s">
        <v>10</v>
      </c>
      <c r="D75" s="21" t="s">
        <v>412</v>
      </c>
      <c r="E75" s="21" t="s">
        <v>440</v>
      </c>
      <c r="F75" s="7"/>
      <c r="G75" s="7"/>
      <c r="H75" s="7"/>
    </row>
    <row r="76" spans="1:8" x14ac:dyDescent="0.35">
      <c r="A76" s="21">
        <v>74</v>
      </c>
      <c r="B76" s="21">
        <v>43</v>
      </c>
      <c r="C76" s="21" t="s">
        <v>10</v>
      </c>
      <c r="D76" s="21" t="s">
        <v>343</v>
      </c>
      <c r="E76" s="21" t="s">
        <v>440</v>
      </c>
      <c r="F76" s="7"/>
      <c r="G76" s="7"/>
      <c r="H76" s="7"/>
    </row>
    <row r="77" spans="1:8" x14ac:dyDescent="0.35">
      <c r="A77" s="21">
        <v>75</v>
      </c>
      <c r="B77" s="21">
        <v>43</v>
      </c>
      <c r="C77" s="21" t="s">
        <v>10</v>
      </c>
      <c r="D77" s="21" t="s">
        <v>344</v>
      </c>
      <c r="E77" s="21" t="s">
        <v>439</v>
      </c>
      <c r="F77" s="7"/>
      <c r="G77" s="7"/>
      <c r="H77" s="7"/>
    </row>
    <row r="78" spans="1:8" x14ac:dyDescent="0.35">
      <c r="A78" s="21">
        <v>76</v>
      </c>
      <c r="B78" s="21">
        <v>44</v>
      </c>
      <c r="C78" s="21" t="s">
        <v>10</v>
      </c>
      <c r="D78" s="21" t="s">
        <v>344</v>
      </c>
      <c r="E78" s="21" t="s">
        <v>439</v>
      </c>
      <c r="F78" s="7"/>
      <c r="G78" s="7"/>
      <c r="H78" s="7"/>
    </row>
    <row r="79" spans="1:8" x14ac:dyDescent="0.35">
      <c r="A79" s="21">
        <v>77</v>
      </c>
      <c r="B79" s="21">
        <v>44</v>
      </c>
      <c r="C79" s="21" t="s">
        <v>10</v>
      </c>
      <c r="D79" s="21" t="s">
        <v>344</v>
      </c>
      <c r="E79" s="21" t="s">
        <v>439</v>
      </c>
      <c r="F79" s="7"/>
      <c r="G79" s="7"/>
      <c r="H79" s="7"/>
    </row>
    <row r="80" spans="1:8" x14ac:dyDescent="0.35">
      <c r="A80" s="21">
        <v>78</v>
      </c>
      <c r="B80" s="21">
        <v>45</v>
      </c>
      <c r="C80" s="21" t="s">
        <v>10</v>
      </c>
      <c r="D80" s="21" t="s">
        <v>412</v>
      </c>
      <c r="E80" s="21" t="s">
        <v>440</v>
      </c>
      <c r="F80" s="7"/>
      <c r="G80" s="7"/>
      <c r="H80" s="7"/>
    </row>
    <row r="81" spans="1:8" x14ac:dyDescent="0.35">
      <c r="A81" s="21">
        <v>79</v>
      </c>
      <c r="B81" s="21">
        <v>46</v>
      </c>
      <c r="C81" s="21" t="s">
        <v>10</v>
      </c>
      <c r="D81" s="21" t="s">
        <v>330</v>
      </c>
      <c r="E81" s="21" t="s">
        <v>440</v>
      </c>
      <c r="F81" s="7"/>
      <c r="G81" s="7"/>
      <c r="H81" s="7"/>
    </row>
    <row r="82" spans="1:8" x14ac:dyDescent="0.35">
      <c r="A82" s="21">
        <v>80</v>
      </c>
      <c r="B82" s="21">
        <v>46</v>
      </c>
      <c r="C82" s="21" t="s">
        <v>10</v>
      </c>
      <c r="D82" s="21" t="s">
        <v>412</v>
      </c>
      <c r="E82" s="21" t="s">
        <v>440</v>
      </c>
      <c r="F82" s="7"/>
      <c r="G82" s="7"/>
      <c r="H82" s="7"/>
    </row>
    <row r="83" spans="1:8" x14ac:dyDescent="0.35">
      <c r="A83" s="21">
        <v>81</v>
      </c>
      <c r="B83" s="21">
        <v>46</v>
      </c>
      <c r="C83" s="21" t="s">
        <v>10</v>
      </c>
      <c r="D83" s="21" t="s">
        <v>438</v>
      </c>
      <c r="E83" s="21" t="s">
        <v>440</v>
      </c>
      <c r="F83" s="7"/>
      <c r="G83" s="7"/>
      <c r="H83" s="7"/>
    </row>
    <row r="84" spans="1:8" x14ac:dyDescent="0.35">
      <c r="A84" s="21">
        <v>82</v>
      </c>
      <c r="B84" s="21">
        <v>46</v>
      </c>
      <c r="C84" s="21" t="s">
        <v>9</v>
      </c>
      <c r="D84" s="21" t="s">
        <v>345</v>
      </c>
      <c r="E84" s="21" t="s">
        <v>439</v>
      </c>
      <c r="F84" s="9"/>
      <c r="G84" s="9"/>
      <c r="H84" s="9"/>
    </row>
    <row r="85" spans="1:8" x14ac:dyDescent="0.35">
      <c r="A85" s="21">
        <v>83</v>
      </c>
      <c r="B85" s="21">
        <v>47</v>
      </c>
      <c r="C85" s="21" t="s">
        <v>10</v>
      </c>
      <c r="D85" s="21" t="s">
        <v>345</v>
      </c>
      <c r="E85" s="21" t="s">
        <v>439</v>
      </c>
      <c r="F85" s="7"/>
      <c r="G85" s="7"/>
      <c r="H85" s="7"/>
    </row>
    <row r="86" spans="1:8" x14ac:dyDescent="0.35">
      <c r="A86" s="21">
        <v>84</v>
      </c>
      <c r="B86" s="21">
        <v>47</v>
      </c>
      <c r="C86" s="21" t="s">
        <v>10</v>
      </c>
      <c r="D86" s="21" t="s">
        <v>332</v>
      </c>
      <c r="E86" s="21" t="s">
        <v>440</v>
      </c>
      <c r="F86" s="7"/>
      <c r="G86" s="7"/>
      <c r="H86" s="7"/>
    </row>
    <row r="87" spans="1:8" x14ac:dyDescent="0.35">
      <c r="A87" s="21">
        <v>85</v>
      </c>
      <c r="B87" s="21">
        <v>47</v>
      </c>
      <c r="C87" s="21" t="s">
        <v>10</v>
      </c>
      <c r="D87" s="21" t="s">
        <v>345</v>
      </c>
      <c r="E87" s="21" t="s">
        <v>439</v>
      </c>
      <c r="F87" s="7"/>
      <c r="G87" s="7"/>
      <c r="H87" s="7"/>
    </row>
    <row r="88" spans="1:8" x14ac:dyDescent="0.35">
      <c r="A88" s="21">
        <v>86</v>
      </c>
      <c r="B88" s="21">
        <v>47</v>
      </c>
      <c r="C88" s="21" t="s">
        <v>10</v>
      </c>
      <c r="D88" s="21" t="s">
        <v>328</v>
      </c>
      <c r="E88" s="21" t="s">
        <v>440</v>
      </c>
      <c r="F88" s="7"/>
      <c r="G88" s="7"/>
      <c r="H88" s="7"/>
    </row>
    <row r="89" spans="1:8" x14ac:dyDescent="0.35">
      <c r="A89" s="21">
        <v>87</v>
      </c>
      <c r="B89" s="21">
        <v>47</v>
      </c>
      <c r="C89" s="21" t="s">
        <v>9</v>
      </c>
      <c r="D89" s="21" t="s">
        <v>412</v>
      </c>
      <c r="E89" s="21" t="s">
        <v>440</v>
      </c>
      <c r="F89" s="9"/>
      <c r="G89" s="9"/>
      <c r="H89" s="9"/>
    </row>
    <row r="90" spans="1:8" x14ac:dyDescent="0.35">
      <c r="A90" s="21">
        <v>88</v>
      </c>
      <c r="B90" s="21">
        <v>48</v>
      </c>
      <c r="C90" s="21" t="s">
        <v>10</v>
      </c>
      <c r="D90" s="21" t="s">
        <v>345</v>
      </c>
      <c r="E90" s="21" t="s">
        <v>439</v>
      </c>
      <c r="F90" s="7"/>
      <c r="G90" s="7"/>
      <c r="H90" s="7"/>
    </row>
    <row r="91" spans="1:8" x14ac:dyDescent="0.35">
      <c r="A91" s="21">
        <v>89</v>
      </c>
      <c r="B91" s="21">
        <v>49</v>
      </c>
      <c r="C91" s="21" t="s">
        <v>10</v>
      </c>
      <c r="D91" s="21" t="s">
        <v>438</v>
      </c>
      <c r="E91" s="21" t="s">
        <v>439</v>
      </c>
      <c r="F91" s="7"/>
      <c r="G91" s="7"/>
      <c r="H91" s="7"/>
    </row>
    <row r="92" spans="1:8" x14ac:dyDescent="0.35">
      <c r="A92" s="21">
        <v>90</v>
      </c>
      <c r="B92" s="21">
        <v>49</v>
      </c>
      <c r="C92" s="21" t="s">
        <v>9</v>
      </c>
      <c r="D92" s="21" t="s">
        <v>387</v>
      </c>
      <c r="E92" s="21" t="s">
        <v>440</v>
      </c>
      <c r="F92" s="9"/>
      <c r="G92" s="9"/>
      <c r="H92" s="9"/>
    </row>
    <row r="93" spans="1:8" x14ac:dyDescent="0.35">
      <c r="A93" s="21">
        <v>91</v>
      </c>
      <c r="B93" s="21">
        <v>49</v>
      </c>
      <c r="C93" s="21" t="s">
        <v>9</v>
      </c>
      <c r="D93" s="21" t="s">
        <v>344</v>
      </c>
      <c r="E93" s="21" t="s">
        <v>440</v>
      </c>
      <c r="F93" s="9"/>
      <c r="G93" s="9"/>
      <c r="H93" s="9"/>
    </row>
    <row r="94" spans="1:8" x14ac:dyDescent="0.35">
      <c r="A94" s="21">
        <v>92</v>
      </c>
      <c r="B94" s="21">
        <v>50</v>
      </c>
      <c r="C94" s="21" t="s">
        <v>10</v>
      </c>
      <c r="D94" s="21" t="s">
        <v>438</v>
      </c>
      <c r="E94" s="21" t="s">
        <v>439</v>
      </c>
      <c r="F94" s="7"/>
      <c r="G94" s="7"/>
      <c r="H94" s="7"/>
    </row>
    <row r="95" spans="1:8" x14ac:dyDescent="0.35">
      <c r="A95" s="21">
        <v>93</v>
      </c>
      <c r="B95" s="21">
        <v>52</v>
      </c>
      <c r="C95" s="21" t="s">
        <v>10</v>
      </c>
      <c r="D95" s="21" t="s">
        <v>345</v>
      </c>
      <c r="E95" s="21" t="s">
        <v>440</v>
      </c>
      <c r="F95" s="7"/>
      <c r="G95" s="7"/>
      <c r="H95" s="7"/>
    </row>
    <row r="96" spans="1:8" x14ac:dyDescent="0.35">
      <c r="A96" s="21">
        <v>94</v>
      </c>
      <c r="B96" s="21">
        <v>52</v>
      </c>
      <c r="C96" s="21" t="s">
        <v>9</v>
      </c>
      <c r="D96" s="21" t="s">
        <v>343</v>
      </c>
      <c r="E96" s="21" t="s">
        <v>440</v>
      </c>
      <c r="F96" s="9"/>
      <c r="G96" s="9"/>
      <c r="H96" s="9"/>
    </row>
    <row r="97" spans="1:8" x14ac:dyDescent="0.35">
      <c r="A97" s="21">
        <v>95</v>
      </c>
      <c r="B97" s="21">
        <v>52</v>
      </c>
      <c r="C97" s="21" t="s">
        <v>9</v>
      </c>
      <c r="D97" s="21" t="s">
        <v>331</v>
      </c>
      <c r="E97" s="21" t="s">
        <v>440</v>
      </c>
      <c r="F97" s="7"/>
      <c r="G97" s="7"/>
      <c r="H97" s="9"/>
    </row>
    <row r="98" spans="1:8" x14ac:dyDescent="0.35">
      <c r="A98" s="21">
        <v>96</v>
      </c>
      <c r="B98" s="21">
        <v>52</v>
      </c>
      <c r="C98" s="21" t="s">
        <v>9</v>
      </c>
      <c r="D98" s="21" t="s">
        <v>438</v>
      </c>
      <c r="E98" s="21" t="s">
        <v>439</v>
      </c>
      <c r="F98" s="9"/>
      <c r="G98" s="9"/>
      <c r="H98" s="9"/>
    </row>
    <row r="99" spans="1:8" x14ac:dyDescent="0.35">
      <c r="A99" s="21">
        <v>97</v>
      </c>
      <c r="B99" s="21">
        <v>52</v>
      </c>
      <c r="C99" s="21" t="s">
        <v>9</v>
      </c>
      <c r="D99" s="21" t="s">
        <v>333</v>
      </c>
      <c r="E99" s="21" t="s">
        <v>440</v>
      </c>
      <c r="F99" s="9"/>
      <c r="G99" s="9"/>
      <c r="H99" s="9"/>
    </row>
    <row r="100" spans="1:8" x14ac:dyDescent="0.35">
      <c r="A100" s="21">
        <v>98</v>
      </c>
      <c r="B100" s="21">
        <v>52</v>
      </c>
      <c r="C100" s="21" t="s">
        <v>9</v>
      </c>
      <c r="D100" s="21" t="s">
        <v>330</v>
      </c>
      <c r="E100" s="21" t="s">
        <v>440</v>
      </c>
      <c r="F100" s="9"/>
      <c r="G100" s="9"/>
      <c r="H100" s="9"/>
    </row>
    <row r="101" spans="1:8" x14ac:dyDescent="0.35">
      <c r="A101" s="21">
        <v>99</v>
      </c>
      <c r="B101" s="21">
        <v>52</v>
      </c>
      <c r="C101" s="21" t="s">
        <v>9</v>
      </c>
      <c r="D101" s="21" t="s">
        <v>438</v>
      </c>
      <c r="E101" s="21" t="s">
        <v>439</v>
      </c>
      <c r="F101" s="9"/>
      <c r="G101" s="9"/>
      <c r="H101" s="9"/>
    </row>
    <row r="102" spans="1:8" x14ac:dyDescent="0.35">
      <c r="A102" s="21">
        <v>100</v>
      </c>
      <c r="B102" s="21">
        <v>52</v>
      </c>
      <c r="C102" s="21" t="s">
        <v>9</v>
      </c>
      <c r="D102" s="21" t="s">
        <v>344</v>
      </c>
      <c r="E102" s="21" t="s">
        <v>440</v>
      </c>
      <c r="F102" s="9"/>
      <c r="G102" s="9"/>
      <c r="H102" s="9"/>
    </row>
    <row r="103" spans="1:8" x14ac:dyDescent="0.35">
      <c r="A103" s="21">
        <v>101</v>
      </c>
      <c r="B103" s="21">
        <v>52</v>
      </c>
      <c r="C103" s="21" t="s">
        <v>9</v>
      </c>
      <c r="D103" s="21" t="s">
        <v>438</v>
      </c>
      <c r="E103" s="21" t="s">
        <v>439</v>
      </c>
      <c r="F103" s="9"/>
      <c r="G103" s="9"/>
      <c r="H103" s="9"/>
    </row>
    <row r="104" spans="1:8" x14ac:dyDescent="0.35">
      <c r="A104" s="21">
        <v>102</v>
      </c>
      <c r="B104" s="21">
        <v>52</v>
      </c>
      <c r="C104" s="21" t="s">
        <v>9</v>
      </c>
      <c r="D104" s="21" t="s">
        <v>408</v>
      </c>
      <c r="E104" s="21" t="s">
        <v>440</v>
      </c>
      <c r="F104" s="9"/>
      <c r="G104" s="9"/>
      <c r="H104" s="9"/>
    </row>
    <row r="105" spans="1:8" x14ac:dyDescent="0.35">
      <c r="A105" s="21">
        <v>103</v>
      </c>
      <c r="B105" s="21">
        <v>52</v>
      </c>
      <c r="C105" s="21" t="s">
        <v>9</v>
      </c>
      <c r="D105" s="21" t="s">
        <v>333</v>
      </c>
      <c r="E105" s="21" t="s">
        <v>440</v>
      </c>
      <c r="F105" s="9"/>
      <c r="G105" s="9"/>
      <c r="H105" s="9"/>
    </row>
    <row r="106" spans="1:8" x14ac:dyDescent="0.35">
      <c r="A106" s="21">
        <v>104</v>
      </c>
      <c r="B106" s="21">
        <v>52</v>
      </c>
      <c r="C106" s="21" t="s">
        <v>9</v>
      </c>
      <c r="D106" s="21" t="s">
        <v>412</v>
      </c>
      <c r="E106" s="21" t="s">
        <v>439</v>
      </c>
      <c r="F106" s="9"/>
      <c r="G106" s="9"/>
      <c r="H106" s="9"/>
    </row>
    <row r="107" spans="1:8" x14ac:dyDescent="0.35">
      <c r="A107" s="21">
        <v>105</v>
      </c>
      <c r="B107" s="21">
        <v>53</v>
      </c>
      <c r="C107" s="21" t="s">
        <v>10</v>
      </c>
      <c r="D107" s="21" t="s">
        <v>412</v>
      </c>
      <c r="E107" s="21" t="s">
        <v>439</v>
      </c>
      <c r="F107" s="7"/>
      <c r="G107" s="7"/>
      <c r="H107" s="7"/>
    </row>
    <row r="108" spans="1:8" x14ac:dyDescent="0.35">
      <c r="A108" s="21">
        <v>106</v>
      </c>
      <c r="B108" s="21">
        <v>53</v>
      </c>
      <c r="C108" s="21" t="s">
        <v>9</v>
      </c>
      <c r="D108" s="21" t="s">
        <v>412</v>
      </c>
      <c r="E108" s="21" t="s">
        <v>439</v>
      </c>
      <c r="F108" s="9"/>
      <c r="G108" s="9"/>
      <c r="H108" s="9"/>
    </row>
    <row r="109" spans="1:8" x14ac:dyDescent="0.35">
      <c r="A109" s="21">
        <v>107</v>
      </c>
      <c r="B109" s="21">
        <v>53</v>
      </c>
      <c r="C109" s="21" t="s">
        <v>9</v>
      </c>
      <c r="D109" s="21" t="s">
        <v>282</v>
      </c>
      <c r="E109" s="21" t="s">
        <v>440</v>
      </c>
      <c r="F109" s="9"/>
      <c r="G109" s="9"/>
      <c r="H109" s="9"/>
    </row>
    <row r="110" spans="1:8" x14ac:dyDescent="0.35">
      <c r="A110" s="21">
        <v>108</v>
      </c>
      <c r="B110" s="21">
        <v>53</v>
      </c>
      <c r="C110" s="21" t="s">
        <v>9</v>
      </c>
      <c r="D110" s="21" t="s">
        <v>343</v>
      </c>
      <c r="E110" s="21" t="s">
        <v>440</v>
      </c>
      <c r="F110" s="9"/>
      <c r="G110" s="9"/>
      <c r="H110" s="9"/>
    </row>
    <row r="111" spans="1:8" x14ac:dyDescent="0.35">
      <c r="A111" s="21">
        <v>109</v>
      </c>
      <c r="B111" s="21">
        <v>53</v>
      </c>
      <c r="C111" s="21" t="s">
        <v>9</v>
      </c>
      <c r="D111" s="21" t="s">
        <v>333</v>
      </c>
      <c r="E111" s="21" t="s">
        <v>440</v>
      </c>
      <c r="F111" s="9"/>
      <c r="G111" s="9"/>
      <c r="H111" s="9"/>
    </row>
    <row r="112" spans="1:8" x14ac:dyDescent="0.35">
      <c r="A112" s="21">
        <v>110</v>
      </c>
      <c r="B112" s="21">
        <v>54</v>
      </c>
      <c r="C112" s="21" t="s">
        <v>10</v>
      </c>
      <c r="D112" s="21" t="s">
        <v>344</v>
      </c>
      <c r="E112" s="21" t="s">
        <v>440</v>
      </c>
      <c r="F112" s="7"/>
      <c r="G112" s="7"/>
      <c r="H112" s="7"/>
    </row>
    <row r="113" spans="1:8" x14ac:dyDescent="0.35">
      <c r="A113" s="21">
        <v>111</v>
      </c>
      <c r="B113" s="21">
        <v>54</v>
      </c>
      <c r="C113" s="21" t="s">
        <v>9</v>
      </c>
      <c r="D113" s="21" t="s">
        <v>438</v>
      </c>
      <c r="E113" s="21" t="s">
        <v>439</v>
      </c>
      <c r="F113" s="9"/>
      <c r="G113" s="9"/>
      <c r="H113" s="9"/>
    </row>
    <row r="114" spans="1:8" x14ac:dyDescent="0.35">
      <c r="A114" s="21">
        <v>112</v>
      </c>
      <c r="B114" s="21">
        <v>54</v>
      </c>
      <c r="C114" s="21" t="s">
        <v>9</v>
      </c>
      <c r="D114" s="21" t="s">
        <v>346</v>
      </c>
      <c r="E114" s="21" t="s">
        <v>440</v>
      </c>
      <c r="F114" s="9"/>
      <c r="G114" s="9"/>
      <c r="H114" s="9"/>
    </row>
    <row r="115" spans="1:8" x14ac:dyDescent="0.35">
      <c r="A115" s="21">
        <v>113</v>
      </c>
      <c r="B115" s="21">
        <v>54</v>
      </c>
      <c r="C115" s="21" t="s">
        <v>9</v>
      </c>
      <c r="D115" s="21" t="s">
        <v>438</v>
      </c>
      <c r="E115" s="21" t="s">
        <v>439</v>
      </c>
      <c r="F115" s="9"/>
      <c r="G115" s="9"/>
      <c r="H115" s="9"/>
    </row>
    <row r="116" spans="1:8" x14ac:dyDescent="0.35">
      <c r="A116" s="21">
        <v>114</v>
      </c>
      <c r="B116" s="21">
        <v>54</v>
      </c>
      <c r="C116" s="21" t="s">
        <v>9</v>
      </c>
      <c r="D116" s="21" t="s">
        <v>438</v>
      </c>
      <c r="E116" s="21" t="s">
        <v>439</v>
      </c>
      <c r="F116" s="9"/>
      <c r="G116" s="9"/>
      <c r="H116" s="9"/>
    </row>
    <row r="117" spans="1:8" x14ac:dyDescent="0.35">
      <c r="A117" s="21">
        <v>115</v>
      </c>
      <c r="B117" s="21">
        <v>54</v>
      </c>
      <c r="C117" s="21" t="s">
        <v>9</v>
      </c>
      <c r="D117" s="21" t="s">
        <v>331</v>
      </c>
      <c r="E117" s="21" t="s">
        <v>440</v>
      </c>
      <c r="F117" s="9"/>
      <c r="G117" s="9"/>
      <c r="H117" s="9"/>
    </row>
    <row r="118" spans="1:8" x14ac:dyDescent="0.35">
      <c r="A118" s="21">
        <v>116</v>
      </c>
      <c r="B118" s="21">
        <v>55</v>
      </c>
      <c r="C118" s="21" t="s">
        <v>9</v>
      </c>
      <c r="D118" s="21" t="s">
        <v>345</v>
      </c>
      <c r="E118" s="21" t="s">
        <v>440</v>
      </c>
      <c r="F118" s="9"/>
      <c r="G118" s="9"/>
      <c r="H118" s="9"/>
    </row>
    <row r="119" spans="1:8" x14ac:dyDescent="0.35">
      <c r="A119" s="21">
        <v>117</v>
      </c>
      <c r="B119" s="21">
        <v>55</v>
      </c>
      <c r="C119" s="21" t="s">
        <v>9</v>
      </c>
      <c r="D119" s="21" t="s">
        <v>412</v>
      </c>
      <c r="E119" s="21" t="s">
        <v>439</v>
      </c>
      <c r="F119" s="9"/>
      <c r="G119" s="9"/>
      <c r="H119" s="9"/>
    </row>
    <row r="120" spans="1:8" x14ac:dyDescent="0.35">
      <c r="A120" s="21">
        <v>118</v>
      </c>
      <c r="B120" s="21">
        <v>55</v>
      </c>
      <c r="C120" s="21" t="s">
        <v>9</v>
      </c>
      <c r="D120" s="21" t="s">
        <v>329</v>
      </c>
      <c r="E120" s="21" t="s">
        <v>440</v>
      </c>
      <c r="F120" s="9"/>
      <c r="G120" s="9"/>
      <c r="H120" s="9"/>
    </row>
    <row r="121" spans="1:8" x14ac:dyDescent="0.35">
      <c r="A121" s="21">
        <v>119</v>
      </c>
      <c r="B121" s="21">
        <v>55</v>
      </c>
      <c r="C121" s="21" t="s">
        <v>9</v>
      </c>
      <c r="D121" s="21" t="s">
        <v>282</v>
      </c>
      <c r="E121" s="21" t="s">
        <v>440</v>
      </c>
      <c r="F121" s="9"/>
      <c r="G121" s="9"/>
      <c r="H121" s="9"/>
    </row>
    <row r="122" spans="1:8" x14ac:dyDescent="0.35">
      <c r="A122" s="21">
        <v>120</v>
      </c>
      <c r="B122" s="21">
        <v>55</v>
      </c>
      <c r="C122" s="21" t="s">
        <v>9</v>
      </c>
      <c r="D122" s="21" t="s">
        <v>412</v>
      </c>
      <c r="E122" s="21" t="s">
        <v>439</v>
      </c>
      <c r="F122" s="9"/>
      <c r="G122" s="9"/>
      <c r="H122" s="9"/>
    </row>
    <row r="123" spans="1:8" x14ac:dyDescent="0.35">
      <c r="A123" s="21">
        <v>121</v>
      </c>
      <c r="B123" s="21">
        <v>55</v>
      </c>
      <c r="C123" s="21" t="s">
        <v>9</v>
      </c>
      <c r="D123" s="21" t="s">
        <v>345</v>
      </c>
      <c r="E123" s="21" t="s">
        <v>440</v>
      </c>
      <c r="F123" s="9"/>
      <c r="G123" s="9"/>
      <c r="H123" s="9"/>
    </row>
    <row r="124" spans="1:8" x14ac:dyDescent="0.35">
      <c r="A124" s="21">
        <v>122</v>
      </c>
      <c r="B124" s="21">
        <v>55</v>
      </c>
      <c r="C124" s="21" t="s">
        <v>9</v>
      </c>
      <c r="D124" s="21" t="s">
        <v>346</v>
      </c>
      <c r="E124" s="21" t="s">
        <v>440</v>
      </c>
      <c r="F124" s="9"/>
      <c r="G124" s="9"/>
      <c r="H124" s="9"/>
    </row>
    <row r="125" spans="1:8" x14ac:dyDescent="0.35">
      <c r="A125" s="21">
        <v>123</v>
      </c>
      <c r="B125" s="21">
        <v>55</v>
      </c>
      <c r="C125" s="21" t="s">
        <v>9</v>
      </c>
      <c r="D125" s="21" t="s">
        <v>344</v>
      </c>
      <c r="E125" s="21" t="s">
        <v>440</v>
      </c>
      <c r="F125" s="9"/>
      <c r="G125" s="9"/>
      <c r="H125" s="9"/>
    </row>
    <row r="126" spans="1:8" x14ac:dyDescent="0.35">
      <c r="A126" s="21">
        <v>124</v>
      </c>
      <c r="B126" s="21">
        <v>55</v>
      </c>
      <c r="C126" s="21" t="s">
        <v>9</v>
      </c>
      <c r="D126" s="21" t="s">
        <v>346</v>
      </c>
      <c r="E126" s="21" t="s">
        <v>440</v>
      </c>
      <c r="F126" s="9"/>
      <c r="G126" s="9"/>
      <c r="H126" s="9"/>
    </row>
    <row r="127" spans="1:8" x14ac:dyDescent="0.35">
      <c r="A127" s="21">
        <v>125</v>
      </c>
      <c r="B127" s="21">
        <v>55</v>
      </c>
      <c r="C127" s="21" t="s">
        <v>9</v>
      </c>
      <c r="D127" s="21" t="s">
        <v>408</v>
      </c>
      <c r="E127" s="21" t="s">
        <v>440</v>
      </c>
      <c r="F127" s="9"/>
      <c r="G127" s="9"/>
      <c r="H127" s="9"/>
    </row>
    <row r="128" spans="1:8" x14ac:dyDescent="0.35">
      <c r="A128" s="21">
        <v>126</v>
      </c>
      <c r="B128" s="21">
        <v>55</v>
      </c>
      <c r="C128" s="21" t="s">
        <v>9</v>
      </c>
      <c r="D128" s="21" t="s">
        <v>412</v>
      </c>
      <c r="E128" s="21" t="s">
        <v>439</v>
      </c>
      <c r="F128" s="9"/>
      <c r="G128" s="9"/>
      <c r="H128" s="9"/>
    </row>
    <row r="129" spans="1:8" x14ac:dyDescent="0.35">
      <c r="A129" s="21">
        <v>127</v>
      </c>
      <c r="B129" s="21">
        <v>55</v>
      </c>
      <c r="C129" s="21" t="s">
        <v>9</v>
      </c>
      <c r="D129" s="21" t="s">
        <v>346</v>
      </c>
      <c r="E129" s="21" t="s">
        <v>440</v>
      </c>
      <c r="F129" s="9"/>
      <c r="G129" s="9"/>
      <c r="H129" s="9"/>
    </row>
    <row r="130" spans="1:8" x14ac:dyDescent="0.35">
      <c r="A130" s="21">
        <v>128</v>
      </c>
      <c r="B130" s="21">
        <v>55</v>
      </c>
      <c r="C130" s="21" t="s">
        <v>9</v>
      </c>
      <c r="D130" s="21" t="s">
        <v>412</v>
      </c>
      <c r="E130" s="21" t="s">
        <v>439</v>
      </c>
      <c r="F130" s="9"/>
      <c r="G130" s="9"/>
      <c r="H130" s="9"/>
    </row>
    <row r="131" spans="1:8" x14ac:dyDescent="0.35">
      <c r="A131" s="21">
        <v>129</v>
      </c>
      <c r="B131" s="21">
        <v>56</v>
      </c>
      <c r="C131" s="21" t="s">
        <v>9</v>
      </c>
      <c r="D131" s="21" t="s">
        <v>438</v>
      </c>
      <c r="E131" s="21" t="s">
        <v>439</v>
      </c>
      <c r="F131" s="9"/>
      <c r="G131" s="9"/>
      <c r="H131" s="9"/>
    </row>
    <row r="132" spans="1:8" x14ac:dyDescent="0.35">
      <c r="A132" s="21">
        <v>130</v>
      </c>
      <c r="B132" s="21">
        <v>56</v>
      </c>
      <c r="C132" s="21" t="s">
        <v>9</v>
      </c>
      <c r="D132" s="21" t="s">
        <v>282</v>
      </c>
      <c r="E132" s="21" t="s">
        <v>440</v>
      </c>
      <c r="F132" s="9"/>
      <c r="G132" s="9"/>
      <c r="H132" s="9"/>
    </row>
    <row r="133" spans="1:8" x14ac:dyDescent="0.35">
      <c r="A133" s="21">
        <v>131</v>
      </c>
      <c r="B133" s="21">
        <v>56</v>
      </c>
      <c r="C133" s="21" t="s">
        <v>9</v>
      </c>
      <c r="D133" s="21" t="s">
        <v>329</v>
      </c>
      <c r="E133" s="21" t="s">
        <v>440</v>
      </c>
      <c r="F133" s="9"/>
      <c r="G133" s="9"/>
      <c r="H133" s="9"/>
    </row>
    <row r="134" spans="1:8" x14ac:dyDescent="0.35">
      <c r="A134" s="21">
        <v>132</v>
      </c>
      <c r="B134" s="21">
        <v>56</v>
      </c>
      <c r="C134" s="21" t="s">
        <v>9</v>
      </c>
      <c r="D134" s="21" t="s">
        <v>412</v>
      </c>
      <c r="E134" s="21" t="s">
        <v>439</v>
      </c>
      <c r="F134" s="9"/>
      <c r="G134" s="9"/>
      <c r="H134" s="9"/>
    </row>
    <row r="135" spans="1:8" x14ac:dyDescent="0.35">
      <c r="A135" s="21">
        <v>133</v>
      </c>
      <c r="B135" s="21">
        <v>57</v>
      </c>
      <c r="C135" s="21" t="s">
        <v>10</v>
      </c>
      <c r="D135" s="21" t="s">
        <v>346</v>
      </c>
      <c r="E135" s="21" t="s">
        <v>440</v>
      </c>
      <c r="F135" s="7"/>
      <c r="G135" s="7"/>
      <c r="H135" s="7"/>
    </row>
    <row r="136" spans="1:8" x14ac:dyDescent="0.35">
      <c r="A136" s="21">
        <v>134</v>
      </c>
      <c r="B136" s="21">
        <v>57</v>
      </c>
      <c r="C136" s="21" t="s">
        <v>9</v>
      </c>
      <c r="D136" s="21" t="s">
        <v>412</v>
      </c>
      <c r="E136" s="21" t="s">
        <v>439</v>
      </c>
      <c r="F136" s="9"/>
      <c r="G136" s="9"/>
      <c r="H136" s="9"/>
    </row>
    <row r="137" spans="1:8" x14ac:dyDescent="0.35">
      <c r="A137" s="21">
        <v>135</v>
      </c>
      <c r="B137" s="21">
        <v>57</v>
      </c>
      <c r="C137" s="21" t="s">
        <v>9</v>
      </c>
      <c r="D137" s="21" t="s">
        <v>412</v>
      </c>
      <c r="E137" s="21" t="s">
        <v>439</v>
      </c>
      <c r="F137" s="9"/>
      <c r="G137" s="9"/>
      <c r="H137" s="9"/>
    </row>
    <row r="138" spans="1:8" x14ac:dyDescent="0.35">
      <c r="A138" s="21">
        <v>136</v>
      </c>
      <c r="B138" s="21">
        <v>57</v>
      </c>
      <c r="C138" s="21" t="s">
        <v>9</v>
      </c>
      <c r="D138" s="21" t="s">
        <v>345</v>
      </c>
      <c r="E138" s="21" t="s">
        <v>440</v>
      </c>
      <c r="F138" s="9"/>
      <c r="G138" s="9"/>
      <c r="H138" s="9"/>
    </row>
    <row r="139" spans="1:8" x14ac:dyDescent="0.35">
      <c r="A139" s="21">
        <v>137</v>
      </c>
      <c r="B139" s="21">
        <v>57</v>
      </c>
      <c r="C139" s="21" t="s">
        <v>9</v>
      </c>
      <c r="D139" s="21" t="s">
        <v>331</v>
      </c>
      <c r="E139" s="21" t="s">
        <v>440</v>
      </c>
      <c r="F139" s="9"/>
      <c r="G139" s="9"/>
      <c r="H139" s="9"/>
    </row>
    <row r="140" spans="1:8" x14ac:dyDescent="0.35">
      <c r="A140" s="21">
        <v>138</v>
      </c>
      <c r="B140" s="21">
        <v>57</v>
      </c>
      <c r="C140" s="21" t="s">
        <v>9</v>
      </c>
      <c r="D140" s="21" t="s">
        <v>346</v>
      </c>
      <c r="E140" s="21" t="s">
        <v>440</v>
      </c>
      <c r="F140" s="9"/>
      <c r="G140" s="9"/>
      <c r="H140" s="9"/>
    </row>
    <row r="141" spans="1:8" x14ac:dyDescent="0.35">
      <c r="A141" s="21">
        <v>139</v>
      </c>
      <c r="B141" s="21">
        <v>57</v>
      </c>
      <c r="C141" s="21" t="s">
        <v>9</v>
      </c>
      <c r="D141" s="21" t="s">
        <v>333</v>
      </c>
      <c r="E141" s="21" t="s">
        <v>440</v>
      </c>
      <c r="F141" s="9"/>
      <c r="G141" s="9"/>
      <c r="H141" s="9"/>
    </row>
    <row r="142" spans="1:8" x14ac:dyDescent="0.35">
      <c r="A142" s="21">
        <v>140</v>
      </c>
      <c r="B142" s="21">
        <v>57</v>
      </c>
      <c r="C142" s="21" t="s">
        <v>9</v>
      </c>
      <c r="D142" s="21" t="s">
        <v>344</v>
      </c>
      <c r="E142" s="21" t="s">
        <v>440</v>
      </c>
      <c r="F142" s="9"/>
      <c r="G142" s="9"/>
      <c r="H142" s="9"/>
    </row>
    <row r="143" spans="1:8" x14ac:dyDescent="0.35">
      <c r="A143" s="21">
        <v>141</v>
      </c>
      <c r="B143" s="21">
        <v>57</v>
      </c>
      <c r="C143" s="21" t="s">
        <v>9</v>
      </c>
      <c r="D143" s="21" t="s">
        <v>334</v>
      </c>
      <c r="E143" s="21" t="s">
        <v>440</v>
      </c>
      <c r="F143" s="9"/>
      <c r="G143" s="9"/>
      <c r="H143" s="9"/>
    </row>
    <row r="144" spans="1:8" x14ac:dyDescent="0.35">
      <c r="A144" s="21">
        <v>142</v>
      </c>
      <c r="B144" s="21">
        <v>57</v>
      </c>
      <c r="C144" s="21" t="s">
        <v>9</v>
      </c>
      <c r="D144" s="21" t="s">
        <v>332</v>
      </c>
      <c r="E144" s="21" t="s">
        <v>440</v>
      </c>
      <c r="F144" s="9"/>
      <c r="G144" s="9"/>
      <c r="H144" s="9"/>
    </row>
    <row r="145" spans="1:8" x14ac:dyDescent="0.35">
      <c r="A145" s="21">
        <v>143</v>
      </c>
      <c r="B145" s="21">
        <v>57</v>
      </c>
      <c r="C145" s="21" t="s">
        <v>9</v>
      </c>
      <c r="D145" s="21" t="s">
        <v>438</v>
      </c>
      <c r="E145" s="21" t="s">
        <v>439</v>
      </c>
      <c r="F145" s="9"/>
      <c r="G145" s="9"/>
      <c r="H145" s="9"/>
    </row>
    <row r="146" spans="1:8" x14ac:dyDescent="0.35">
      <c r="A146" s="21">
        <v>144</v>
      </c>
      <c r="B146" s="21">
        <v>57</v>
      </c>
      <c r="C146" s="21" t="s">
        <v>9</v>
      </c>
      <c r="D146" s="21" t="s">
        <v>344</v>
      </c>
      <c r="E146" s="21" t="s">
        <v>440</v>
      </c>
      <c r="F146" s="9"/>
      <c r="G146" s="9"/>
      <c r="H146" s="9"/>
    </row>
    <row r="147" spans="1:8" x14ac:dyDescent="0.35">
      <c r="A147" s="21">
        <v>145</v>
      </c>
      <c r="B147" s="21">
        <v>57</v>
      </c>
      <c r="C147" s="21" t="s">
        <v>9</v>
      </c>
      <c r="D147" s="21" t="s">
        <v>334</v>
      </c>
      <c r="E147" s="21" t="s">
        <v>440</v>
      </c>
      <c r="F147" s="9"/>
      <c r="G147" s="9"/>
      <c r="H147" s="9"/>
    </row>
    <row r="148" spans="1:8" x14ac:dyDescent="0.35">
      <c r="A148" s="21">
        <v>146</v>
      </c>
      <c r="B148" s="21">
        <v>57</v>
      </c>
      <c r="C148" s="21" t="s">
        <v>9</v>
      </c>
      <c r="D148" s="21" t="s">
        <v>412</v>
      </c>
      <c r="E148" s="21" t="s">
        <v>439</v>
      </c>
      <c r="F148" s="9"/>
      <c r="G148" s="9"/>
      <c r="H148" s="9"/>
    </row>
    <row r="149" spans="1:8" x14ac:dyDescent="0.35">
      <c r="A149" s="21">
        <v>147</v>
      </c>
      <c r="B149" s="21">
        <v>57</v>
      </c>
      <c r="C149" s="21" t="s">
        <v>9</v>
      </c>
      <c r="D149" s="21" t="s">
        <v>412</v>
      </c>
      <c r="E149" s="21" t="s">
        <v>439</v>
      </c>
      <c r="F149" s="9"/>
      <c r="G149" s="9"/>
      <c r="H149" s="9"/>
    </row>
    <row r="150" spans="1:8" x14ac:dyDescent="0.35">
      <c r="A150" s="21">
        <v>148</v>
      </c>
      <c r="B150" s="21">
        <v>57</v>
      </c>
      <c r="C150" s="21" t="s">
        <v>9</v>
      </c>
      <c r="D150" s="21" t="s">
        <v>438</v>
      </c>
      <c r="E150" s="21" t="s">
        <v>439</v>
      </c>
      <c r="F150" s="9"/>
      <c r="G150" s="9"/>
      <c r="H150" s="9"/>
    </row>
    <row r="151" spans="1:8" x14ac:dyDescent="0.35">
      <c r="A151" s="21">
        <v>149</v>
      </c>
      <c r="B151" s="21">
        <v>57</v>
      </c>
      <c r="C151" s="21" t="s">
        <v>9</v>
      </c>
      <c r="D151" s="21" t="s">
        <v>412</v>
      </c>
      <c r="E151" s="21" t="s">
        <v>439</v>
      </c>
      <c r="F151" s="9"/>
      <c r="G151" s="9"/>
      <c r="H151" s="9"/>
    </row>
    <row r="152" spans="1:8" x14ac:dyDescent="0.35">
      <c r="A152" s="21">
        <v>150</v>
      </c>
      <c r="B152" s="21">
        <v>58</v>
      </c>
      <c r="C152" s="21" t="s">
        <v>10</v>
      </c>
      <c r="D152" s="21" t="s">
        <v>412</v>
      </c>
      <c r="E152" s="21" t="s">
        <v>439</v>
      </c>
      <c r="F152" s="7"/>
      <c r="G152" s="7"/>
      <c r="H152" s="7"/>
    </row>
    <row r="153" spans="1:8" x14ac:dyDescent="0.35">
      <c r="A153" s="21">
        <v>151</v>
      </c>
      <c r="B153" s="21">
        <v>58</v>
      </c>
      <c r="C153" s="21" t="s">
        <v>9</v>
      </c>
      <c r="D153" s="21" t="s">
        <v>346</v>
      </c>
      <c r="E153" s="21" t="s">
        <v>440</v>
      </c>
      <c r="F153" s="9"/>
      <c r="G153" s="9"/>
      <c r="H153" s="9"/>
    </row>
    <row r="154" spans="1:8" x14ac:dyDescent="0.35">
      <c r="A154" s="21">
        <v>152</v>
      </c>
      <c r="B154" s="21">
        <v>58</v>
      </c>
      <c r="C154" s="21" t="s">
        <v>9</v>
      </c>
      <c r="D154" s="21" t="s">
        <v>412</v>
      </c>
      <c r="E154" s="21" t="s">
        <v>439</v>
      </c>
      <c r="F154" s="9"/>
      <c r="G154" s="9"/>
      <c r="H154" s="9"/>
    </row>
    <row r="155" spans="1:8" x14ac:dyDescent="0.35">
      <c r="A155" s="21">
        <v>153</v>
      </c>
      <c r="B155" s="21">
        <v>58</v>
      </c>
      <c r="C155" s="21" t="s">
        <v>9</v>
      </c>
      <c r="D155" s="21" t="s">
        <v>332</v>
      </c>
      <c r="E155" s="21" t="s">
        <v>440</v>
      </c>
      <c r="F155" s="9"/>
      <c r="G155" s="9"/>
      <c r="H155" s="9"/>
    </row>
    <row r="156" spans="1:8" x14ac:dyDescent="0.35">
      <c r="A156" s="21">
        <v>154</v>
      </c>
      <c r="B156" s="21">
        <v>58</v>
      </c>
      <c r="C156" s="21" t="s">
        <v>9</v>
      </c>
      <c r="D156" s="21" t="s">
        <v>282</v>
      </c>
      <c r="E156" s="21" t="s">
        <v>440</v>
      </c>
      <c r="F156" s="9"/>
      <c r="G156" s="9"/>
      <c r="H156" s="9"/>
    </row>
    <row r="157" spans="1:8" x14ac:dyDescent="0.35">
      <c r="A157" s="21">
        <v>155</v>
      </c>
      <c r="B157" s="21">
        <v>58</v>
      </c>
      <c r="C157" s="21" t="s">
        <v>9</v>
      </c>
      <c r="D157" s="21" t="s">
        <v>438</v>
      </c>
      <c r="E157" s="21" t="s">
        <v>439</v>
      </c>
      <c r="F157" s="9"/>
      <c r="G157" s="9"/>
      <c r="H157" s="9"/>
    </row>
    <row r="158" spans="1:8" x14ac:dyDescent="0.35">
      <c r="A158" s="21">
        <v>156</v>
      </c>
      <c r="B158" s="21">
        <v>58</v>
      </c>
      <c r="C158" s="21" t="s">
        <v>9</v>
      </c>
      <c r="D158" s="21" t="s">
        <v>438</v>
      </c>
      <c r="E158" s="21" t="s">
        <v>439</v>
      </c>
      <c r="F158" s="9"/>
      <c r="G158" s="9"/>
      <c r="H158" s="9"/>
    </row>
    <row r="159" spans="1:8" x14ac:dyDescent="0.35">
      <c r="A159" s="21">
        <v>157</v>
      </c>
      <c r="B159" s="21">
        <v>58</v>
      </c>
      <c r="C159" s="21" t="s">
        <v>9</v>
      </c>
      <c r="D159" s="21" t="s">
        <v>346</v>
      </c>
      <c r="E159" s="21" t="s">
        <v>440</v>
      </c>
      <c r="F159" s="9"/>
      <c r="G159" s="9"/>
      <c r="H159" s="9"/>
    </row>
    <row r="160" spans="1:8" x14ac:dyDescent="0.35">
      <c r="A160" s="21">
        <v>158</v>
      </c>
      <c r="B160" s="21">
        <v>58</v>
      </c>
      <c r="C160" s="21" t="s">
        <v>9</v>
      </c>
      <c r="D160" s="21" t="s">
        <v>343</v>
      </c>
      <c r="E160" s="21" t="s">
        <v>440</v>
      </c>
      <c r="F160" s="9"/>
      <c r="G160" s="9"/>
      <c r="H160" s="9"/>
    </row>
    <row r="161" spans="1:8" x14ac:dyDescent="0.35">
      <c r="A161" s="21">
        <v>159</v>
      </c>
      <c r="B161" s="21">
        <v>58</v>
      </c>
      <c r="C161" s="21" t="s">
        <v>9</v>
      </c>
      <c r="D161" s="21" t="s">
        <v>346</v>
      </c>
      <c r="E161" s="21" t="s">
        <v>440</v>
      </c>
      <c r="F161" s="9"/>
      <c r="G161" s="9"/>
      <c r="H161" s="9"/>
    </row>
    <row r="162" spans="1:8" x14ac:dyDescent="0.35">
      <c r="A162" s="21">
        <v>160</v>
      </c>
      <c r="B162" s="21">
        <v>58</v>
      </c>
      <c r="C162" s="21" t="s">
        <v>9</v>
      </c>
      <c r="D162" s="21" t="s">
        <v>344</v>
      </c>
      <c r="E162" s="21" t="s">
        <v>440</v>
      </c>
      <c r="F162" s="9"/>
      <c r="G162" s="9"/>
      <c r="H162" s="9"/>
    </row>
    <row r="163" spans="1:8" x14ac:dyDescent="0.35">
      <c r="A163" s="21">
        <v>161</v>
      </c>
      <c r="B163" s="21">
        <v>58</v>
      </c>
      <c r="C163" s="21" t="s">
        <v>9</v>
      </c>
      <c r="D163" s="21" t="s">
        <v>408</v>
      </c>
      <c r="E163" s="21" t="s">
        <v>440</v>
      </c>
      <c r="F163" s="9"/>
      <c r="G163" s="9"/>
      <c r="H163" s="9"/>
    </row>
    <row r="164" spans="1:8" x14ac:dyDescent="0.35">
      <c r="A164" s="21">
        <v>162</v>
      </c>
      <c r="B164" s="21">
        <v>58</v>
      </c>
      <c r="C164" s="21" t="s">
        <v>9</v>
      </c>
      <c r="D164" s="21" t="s">
        <v>328</v>
      </c>
      <c r="E164" s="21" t="s">
        <v>440</v>
      </c>
      <c r="F164" s="9"/>
      <c r="G164" s="9"/>
      <c r="H164" s="9"/>
    </row>
    <row r="165" spans="1:8" x14ac:dyDescent="0.35">
      <c r="A165" s="21">
        <v>163</v>
      </c>
      <c r="B165" s="21">
        <v>58</v>
      </c>
      <c r="C165" s="21" t="s">
        <v>9</v>
      </c>
      <c r="D165" s="21" t="s">
        <v>412</v>
      </c>
      <c r="E165" s="21" t="s">
        <v>439</v>
      </c>
      <c r="F165" s="9"/>
      <c r="G165" s="9"/>
      <c r="H165" s="9"/>
    </row>
    <row r="166" spans="1:8" x14ac:dyDescent="0.35">
      <c r="A166" s="21">
        <v>164</v>
      </c>
      <c r="B166" s="21">
        <v>58</v>
      </c>
      <c r="C166" s="21" t="s">
        <v>9</v>
      </c>
      <c r="D166" s="21" t="s">
        <v>344</v>
      </c>
      <c r="E166" s="21" t="s">
        <v>440</v>
      </c>
      <c r="F166" s="9"/>
      <c r="G166" s="9"/>
      <c r="H166" s="9"/>
    </row>
    <row r="167" spans="1:8" x14ac:dyDescent="0.35">
      <c r="A167" s="21">
        <v>165</v>
      </c>
      <c r="B167" s="21">
        <v>58</v>
      </c>
      <c r="C167" s="21" t="s">
        <v>9</v>
      </c>
      <c r="D167" s="21" t="s">
        <v>343</v>
      </c>
      <c r="E167" s="21" t="s">
        <v>440</v>
      </c>
      <c r="F167" s="9"/>
      <c r="G167" s="9"/>
      <c r="H167" s="9"/>
    </row>
    <row r="168" spans="1:8" x14ac:dyDescent="0.35">
      <c r="A168" s="21">
        <v>166</v>
      </c>
      <c r="B168" s="21">
        <v>58</v>
      </c>
      <c r="C168" s="21" t="s">
        <v>9</v>
      </c>
      <c r="D168" s="21" t="s">
        <v>344</v>
      </c>
      <c r="E168" s="21" t="s">
        <v>440</v>
      </c>
      <c r="F168" s="9"/>
      <c r="G168" s="9"/>
      <c r="H168" s="9"/>
    </row>
    <row r="169" spans="1:8" x14ac:dyDescent="0.35">
      <c r="A169" s="21">
        <v>167</v>
      </c>
      <c r="B169" s="21">
        <v>58</v>
      </c>
      <c r="C169" s="21" t="s">
        <v>9</v>
      </c>
      <c r="D169" s="21" t="s">
        <v>345</v>
      </c>
      <c r="E169" s="21" t="s">
        <v>440</v>
      </c>
      <c r="F169" s="9"/>
      <c r="G169" s="9"/>
      <c r="H169" s="9"/>
    </row>
    <row r="170" spans="1:8" x14ac:dyDescent="0.35">
      <c r="A170" s="21">
        <v>168</v>
      </c>
      <c r="B170" s="21">
        <v>58</v>
      </c>
      <c r="C170" s="21" t="s">
        <v>9</v>
      </c>
      <c r="D170" s="21" t="s">
        <v>388</v>
      </c>
      <c r="E170" s="21" t="s">
        <v>440</v>
      </c>
      <c r="F170" s="9"/>
      <c r="G170" s="9"/>
      <c r="H170" s="9"/>
    </row>
    <row r="171" spans="1:8" x14ac:dyDescent="0.35">
      <c r="A171" s="21">
        <v>169</v>
      </c>
      <c r="B171" s="21">
        <v>58</v>
      </c>
      <c r="C171" s="21" t="s">
        <v>9</v>
      </c>
      <c r="D171" s="21" t="s">
        <v>344</v>
      </c>
      <c r="E171" s="21" t="s">
        <v>440</v>
      </c>
      <c r="F171" s="9"/>
      <c r="G171" s="9"/>
      <c r="H171" s="9"/>
    </row>
    <row r="172" spans="1:8" x14ac:dyDescent="0.35">
      <c r="A172" s="21">
        <v>170</v>
      </c>
      <c r="B172" s="21">
        <v>59</v>
      </c>
      <c r="C172" s="21" t="s">
        <v>9</v>
      </c>
      <c r="D172" s="21" t="s">
        <v>282</v>
      </c>
      <c r="E172" s="21" t="s">
        <v>440</v>
      </c>
      <c r="F172" s="9"/>
      <c r="G172" s="9"/>
      <c r="H172" s="9"/>
    </row>
    <row r="173" spans="1:8" x14ac:dyDescent="0.35">
      <c r="A173" s="21">
        <v>171</v>
      </c>
      <c r="B173" s="21">
        <v>59</v>
      </c>
      <c r="C173" s="21" t="s">
        <v>9</v>
      </c>
      <c r="D173" s="21" t="s">
        <v>346</v>
      </c>
      <c r="E173" s="21" t="s">
        <v>440</v>
      </c>
      <c r="F173" s="9"/>
      <c r="G173" s="9"/>
      <c r="H173" s="9"/>
    </row>
    <row r="174" spans="1:8" x14ac:dyDescent="0.35">
      <c r="A174" s="21">
        <v>172</v>
      </c>
      <c r="B174" s="21">
        <v>59</v>
      </c>
      <c r="C174" s="21" t="s">
        <v>9</v>
      </c>
      <c r="D174" s="21" t="s">
        <v>333</v>
      </c>
      <c r="E174" s="21" t="s">
        <v>440</v>
      </c>
      <c r="F174" s="9"/>
      <c r="G174" s="9"/>
      <c r="H174" s="9"/>
    </row>
    <row r="175" spans="1:8" x14ac:dyDescent="0.35">
      <c r="A175" s="21">
        <v>173</v>
      </c>
      <c r="B175" s="21">
        <v>59</v>
      </c>
      <c r="C175" s="21" t="s">
        <v>9</v>
      </c>
      <c r="D175" s="21" t="s">
        <v>438</v>
      </c>
      <c r="E175" s="21" t="s">
        <v>439</v>
      </c>
      <c r="F175" s="9"/>
      <c r="G175" s="9"/>
      <c r="H175" s="9"/>
    </row>
    <row r="176" spans="1:8" x14ac:dyDescent="0.35">
      <c r="A176" s="21">
        <v>174</v>
      </c>
      <c r="B176" s="21">
        <v>59</v>
      </c>
      <c r="C176" s="21" t="s">
        <v>9</v>
      </c>
      <c r="D176" s="21" t="s">
        <v>412</v>
      </c>
      <c r="E176" s="21" t="s">
        <v>439</v>
      </c>
      <c r="F176" s="9"/>
      <c r="G176" s="9"/>
      <c r="H176" s="9"/>
    </row>
    <row r="177" spans="1:8" x14ac:dyDescent="0.35">
      <c r="A177" s="21">
        <v>175</v>
      </c>
      <c r="B177" s="21">
        <v>59</v>
      </c>
      <c r="C177" s="21" t="s">
        <v>9</v>
      </c>
      <c r="D177" s="21" t="s">
        <v>345</v>
      </c>
      <c r="E177" s="21" t="s">
        <v>440</v>
      </c>
      <c r="F177" s="9"/>
      <c r="G177" s="9"/>
      <c r="H177" s="9"/>
    </row>
    <row r="178" spans="1:8" x14ac:dyDescent="0.35">
      <c r="A178" s="21">
        <v>176</v>
      </c>
      <c r="B178" s="21">
        <v>59</v>
      </c>
      <c r="C178" s="21" t="s">
        <v>9</v>
      </c>
      <c r="D178" s="21" t="s">
        <v>438</v>
      </c>
      <c r="E178" s="21" t="s">
        <v>439</v>
      </c>
      <c r="F178" s="9"/>
      <c r="G178" s="9"/>
      <c r="H178" s="9"/>
    </row>
    <row r="179" spans="1:8" x14ac:dyDescent="0.35">
      <c r="A179" s="21">
        <v>177</v>
      </c>
      <c r="B179" s="21">
        <v>59</v>
      </c>
      <c r="C179" s="21" t="s">
        <v>9</v>
      </c>
      <c r="D179" s="21" t="s">
        <v>333</v>
      </c>
      <c r="E179" s="21" t="s">
        <v>440</v>
      </c>
      <c r="F179" s="9"/>
      <c r="G179" s="9"/>
      <c r="H179" s="9"/>
    </row>
    <row r="180" spans="1:8" x14ac:dyDescent="0.35">
      <c r="A180" s="21">
        <v>178</v>
      </c>
      <c r="B180" s="21">
        <v>59</v>
      </c>
      <c r="C180" s="21" t="s">
        <v>9</v>
      </c>
      <c r="D180" s="21" t="s">
        <v>438</v>
      </c>
      <c r="E180" s="21" t="s">
        <v>439</v>
      </c>
      <c r="F180" s="9"/>
      <c r="G180" s="9"/>
      <c r="H180" s="9"/>
    </row>
    <row r="181" spans="1:8" x14ac:dyDescent="0.35">
      <c r="A181" s="21">
        <v>179</v>
      </c>
      <c r="B181" s="21">
        <v>59</v>
      </c>
      <c r="C181" s="21" t="s">
        <v>9</v>
      </c>
      <c r="D181" s="21" t="s">
        <v>334</v>
      </c>
      <c r="E181" s="21" t="s">
        <v>440</v>
      </c>
      <c r="F181" s="9"/>
      <c r="G181" s="9"/>
      <c r="H181" s="9"/>
    </row>
    <row r="182" spans="1:8" x14ac:dyDescent="0.35">
      <c r="A182" s="21">
        <v>180</v>
      </c>
      <c r="B182" s="21">
        <v>59</v>
      </c>
      <c r="C182" s="21" t="s">
        <v>9</v>
      </c>
      <c r="D182" s="21" t="s">
        <v>346</v>
      </c>
      <c r="E182" s="21" t="s">
        <v>440</v>
      </c>
      <c r="F182" s="9"/>
      <c r="G182" s="9"/>
      <c r="H182" s="9"/>
    </row>
    <row r="185" spans="1:8" x14ac:dyDescent="0.35">
      <c r="A185" s="21" t="s">
        <v>0</v>
      </c>
      <c r="B185" s="21" t="s">
        <v>2</v>
      </c>
      <c r="C185" s="21" t="s">
        <v>7</v>
      </c>
      <c r="D185" s="21" t="s">
        <v>436</v>
      </c>
      <c r="E185" s="21" t="s">
        <v>437</v>
      </c>
    </row>
    <row r="186" spans="1:8" x14ac:dyDescent="0.35">
      <c r="A186" s="21">
        <v>87</v>
      </c>
      <c r="B186" s="21">
        <v>47</v>
      </c>
      <c r="C186" s="21" t="s">
        <v>9</v>
      </c>
      <c r="D186" s="21" t="s">
        <v>412</v>
      </c>
      <c r="E186" s="21" t="s">
        <v>440</v>
      </c>
    </row>
    <row r="187" spans="1:8" x14ac:dyDescent="0.35">
      <c r="A187" s="21">
        <v>104</v>
      </c>
      <c r="B187" s="21">
        <v>52</v>
      </c>
      <c r="C187" s="21" t="s">
        <v>9</v>
      </c>
      <c r="D187" s="21" t="s">
        <v>412</v>
      </c>
      <c r="E187" s="21" t="s">
        <v>439</v>
      </c>
    </row>
    <row r="188" spans="1:8" hidden="1" x14ac:dyDescent="0.35">
      <c r="A188" s="21">
        <v>105</v>
      </c>
      <c r="B188" s="21">
        <v>53</v>
      </c>
      <c r="C188" s="21" t="s">
        <v>10</v>
      </c>
      <c r="D188" s="21" t="s">
        <v>412</v>
      </c>
      <c r="E188" s="21" t="s">
        <v>439</v>
      </c>
    </row>
    <row r="189" spans="1:8" x14ac:dyDescent="0.35">
      <c r="A189" s="21">
        <v>106</v>
      </c>
      <c r="B189" s="21">
        <v>53</v>
      </c>
      <c r="C189" s="21" t="s">
        <v>9</v>
      </c>
      <c r="D189" s="21" t="s">
        <v>412</v>
      </c>
      <c r="E189" s="21" t="s">
        <v>439</v>
      </c>
    </row>
    <row r="190" spans="1:8" x14ac:dyDescent="0.35">
      <c r="A190" s="21">
        <v>117</v>
      </c>
      <c r="B190" s="21">
        <v>55</v>
      </c>
      <c r="C190" s="21" t="s">
        <v>9</v>
      </c>
      <c r="D190" s="21" t="s">
        <v>412</v>
      </c>
      <c r="E190" s="21" t="s">
        <v>439</v>
      </c>
    </row>
    <row r="191" spans="1:8" x14ac:dyDescent="0.35">
      <c r="A191" s="21">
        <v>120</v>
      </c>
      <c r="B191" s="21">
        <v>55</v>
      </c>
      <c r="C191" s="21" t="s">
        <v>9</v>
      </c>
      <c r="D191" s="21" t="s">
        <v>412</v>
      </c>
      <c r="E191" s="21" t="s">
        <v>439</v>
      </c>
    </row>
    <row r="192" spans="1:8" x14ac:dyDescent="0.35">
      <c r="A192" s="21">
        <v>126</v>
      </c>
      <c r="B192" s="21">
        <v>55</v>
      </c>
      <c r="C192" s="21" t="s">
        <v>9</v>
      </c>
      <c r="D192" s="21" t="s">
        <v>412</v>
      </c>
      <c r="E192" s="21" t="s">
        <v>439</v>
      </c>
    </row>
    <row r="193" spans="1:5" x14ac:dyDescent="0.35">
      <c r="A193" s="21">
        <v>128</v>
      </c>
      <c r="B193" s="21">
        <v>55</v>
      </c>
      <c r="C193" s="21" t="s">
        <v>9</v>
      </c>
      <c r="D193" s="21" t="s">
        <v>412</v>
      </c>
      <c r="E193" s="21" t="s">
        <v>439</v>
      </c>
    </row>
    <row r="194" spans="1:5" hidden="1" x14ac:dyDescent="0.35">
      <c r="A194" s="21">
        <v>132</v>
      </c>
      <c r="B194" s="21">
        <v>56</v>
      </c>
      <c r="C194" s="21" t="s">
        <v>9</v>
      </c>
      <c r="D194" s="21" t="s">
        <v>412</v>
      </c>
      <c r="E194" s="21" t="s">
        <v>439</v>
      </c>
    </row>
    <row r="195" spans="1:5" hidden="1" x14ac:dyDescent="0.35">
      <c r="A195" s="21">
        <v>134</v>
      </c>
      <c r="B195" s="21">
        <v>57</v>
      </c>
      <c r="C195" s="21" t="s">
        <v>9</v>
      </c>
      <c r="D195" s="21" t="s">
        <v>412</v>
      </c>
      <c r="E195" s="21" t="s">
        <v>439</v>
      </c>
    </row>
    <row r="196" spans="1:5" hidden="1" x14ac:dyDescent="0.35">
      <c r="A196" s="21">
        <v>135</v>
      </c>
      <c r="B196" s="21">
        <v>57</v>
      </c>
      <c r="C196" s="21" t="s">
        <v>9</v>
      </c>
      <c r="D196" s="21" t="s">
        <v>412</v>
      </c>
      <c r="E196" s="21" t="s">
        <v>439</v>
      </c>
    </row>
    <row r="197" spans="1:5" hidden="1" x14ac:dyDescent="0.35">
      <c r="A197" s="21">
        <v>146</v>
      </c>
      <c r="B197" s="21">
        <v>57</v>
      </c>
      <c r="C197" s="21" t="s">
        <v>9</v>
      </c>
      <c r="D197" s="21" t="s">
        <v>412</v>
      </c>
      <c r="E197" s="21" t="s">
        <v>439</v>
      </c>
    </row>
    <row r="198" spans="1:5" hidden="1" x14ac:dyDescent="0.35">
      <c r="A198" s="21">
        <v>147</v>
      </c>
      <c r="B198" s="21">
        <v>57</v>
      </c>
      <c r="C198" s="21" t="s">
        <v>9</v>
      </c>
      <c r="D198" s="21" t="s">
        <v>412</v>
      </c>
      <c r="E198" s="21" t="s">
        <v>439</v>
      </c>
    </row>
    <row r="199" spans="1:5" hidden="1" x14ac:dyDescent="0.35">
      <c r="A199" s="21">
        <v>149</v>
      </c>
      <c r="B199" s="21">
        <v>57</v>
      </c>
      <c r="C199" s="21" t="s">
        <v>9</v>
      </c>
      <c r="D199" s="21" t="s">
        <v>412</v>
      </c>
      <c r="E199" s="21" t="s">
        <v>439</v>
      </c>
    </row>
  </sheetData>
  <autoFilter ref="A185:E199" xr:uid="{B6844BF8-3875-40C4-A026-16890138E725}">
    <filterColumn colId="1">
      <filters>
        <filter val="47"/>
        <filter val="52"/>
        <filter val="53"/>
        <filter val="55"/>
      </filters>
    </filterColumn>
    <filterColumn colId="2">
      <filters>
        <filter val="Gizi Baik"/>
      </filters>
    </filterColumn>
  </autoFilter>
  <dataValidations count="1">
    <dataValidation type="list" allowBlank="1" showInputMessage="1" showErrorMessage="1" sqref="G3:G182" xr:uid="{B926F425-A016-40B6-B37B-37ABDA94135F}">
      <formula1>$D$188:$D$189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0762-4B97-4C79-9BE3-11B1B77A5DA4}">
  <dimension ref="A1:G127"/>
  <sheetViews>
    <sheetView topLeftCell="A106" zoomScale="77" zoomScaleNormal="77" workbookViewId="0">
      <selection activeCell="I28" sqref="I28"/>
    </sheetView>
  </sheetViews>
  <sheetFormatPr defaultRowHeight="14.5" x14ac:dyDescent="0.35"/>
  <cols>
    <col min="1" max="1" width="14.36328125" bestFit="1" customWidth="1"/>
    <col min="2" max="2" width="51.453125" bestFit="1" customWidth="1"/>
    <col min="3" max="4" width="11.1796875" bestFit="1" customWidth="1"/>
    <col min="5" max="5" width="9.6328125" bestFit="1" customWidth="1"/>
    <col min="6" max="7" width="13" bestFit="1" customWidth="1"/>
  </cols>
  <sheetData>
    <row r="1" spans="1:7" x14ac:dyDescent="0.35">
      <c r="A1" s="109" t="s">
        <v>336</v>
      </c>
      <c r="B1" s="109" t="s">
        <v>270</v>
      </c>
      <c r="C1" s="109" t="s">
        <v>271</v>
      </c>
      <c r="D1" s="109" t="s">
        <v>335</v>
      </c>
      <c r="E1" s="109"/>
      <c r="F1" s="109"/>
      <c r="G1" s="110" t="s">
        <v>253</v>
      </c>
    </row>
    <row r="2" spans="1:7" x14ac:dyDescent="0.35">
      <c r="A2" s="109"/>
      <c r="B2" s="109"/>
      <c r="C2" s="109"/>
      <c r="D2" s="46" t="s">
        <v>337</v>
      </c>
      <c r="E2" s="46" t="s">
        <v>338</v>
      </c>
      <c r="F2" s="46" t="s">
        <v>339</v>
      </c>
      <c r="G2" s="111"/>
    </row>
    <row r="3" spans="1:7" ht="14" customHeight="1" x14ac:dyDescent="0.35">
      <c r="A3" s="1" t="s">
        <v>273</v>
      </c>
      <c r="B3" s="1" t="s">
        <v>272</v>
      </c>
      <c r="C3" s="105" t="s">
        <v>282</v>
      </c>
      <c r="D3" s="104" t="s">
        <v>340</v>
      </c>
      <c r="E3" s="104" t="s">
        <v>441</v>
      </c>
      <c r="F3" s="104" t="s">
        <v>341</v>
      </c>
      <c r="G3" s="100" t="s">
        <v>397</v>
      </c>
    </row>
    <row r="4" spans="1:7" x14ac:dyDescent="0.35">
      <c r="A4" s="1" t="s">
        <v>274</v>
      </c>
      <c r="B4" s="1" t="s">
        <v>275</v>
      </c>
      <c r="C4" s="105"/>
      <c r="D4" s="104"/>
      <c r="E4" s="104"/>
      <c r="F4" s="104"/>
      <c r="G4" s="100"/>
    </row>
    <row r="5" spans="1:7" x14ac:dyDescent="0.35">
      <c r="A5" s="1" t="s">
        <v>276</v>
      </c>
      <c r="B5" s="1" t="s">
        <v>277</v>
      </c>
      <c r="C5" s="105"/>
      <c r="D5" s="104"/>
      <c r="E5" s="104"/>
      <c r="F5" s="104"/>
      <c r="G5" s="100"/>
    </row>
    <row r="6" spans="1:7" x14ac:dyDescent="0.35">
      <c r="A6" s="1" t="s">
        <v>278</v>
      </c>
      <c r="B6" s="1" t="s">
        <v>287</v>
      </c>
      <c r="C6" s="105"/>
      <c r="D6" s="104"/>
      <c r="E6" s="104"/>
      <c r="F6" s="104"/>
      <c r="G6" s="100"/>
    </row>
    <row r="7" spans="1:7" x14ac:dyDescent="0.35">
      <c r="A7" s="1" t="s">
        <v>279</v>
      </c>
      <c r="B7" s="1" t="s">
        <v>280</v>
      </c>
      <c r="C7" s="105"/>
      <c r="D7" s="104"/>
      <c r="E7" s="104"/>
      <c r="F7" s="104"/>
      <c r="G7" s="100"/>
    </row>
    <row r="8" spans="1:7" x14ac:dyDescent="0.35">
      <c r="A8" s="1" t="s">
        <v>289</v>
      </c>
      <c r="B8" s="1" t="s">
        <v>281</v>
      </c>
      <c r="C8" s="105"/>
      <c r="D8" s="104"/>
      <c r="E8" s="104"/>
      <c r="F8" s="104"/>
      <c r="G8" s="100"/>
    </row>
    <row r="9" spans="1:7" x14ac:dyDescent="0.35">
      <c r="A9" s="1"/>
      <c r="B9" s="1"/>
      <c r="C9" s="43"/>
      <c r="D9" s="43"/>
      <c r="E9" s="43"/>
      <c r="F9" s="43"/>
      <c r="G9" s="43"/>
    </row>
    <row r="10" spans="1:7" x14ac:dyDescent="0.35">
      <c r="A10" s="1" t="s">
        <v>273</v>
      </c>
      <c r="B10" s="1" t="s">
        <v>283</v>
      </c>
      <c r="C10" s="105" t="s">
        <v>291</v>
      </c>
      <c r="D10" s="104" t="s">
        <v>348</v>
      </c>
      <c r="E10" s="104" t="s">
        <v>351</v>
      </c>
      <c r="F10" s="104" t="s">
        <v>443</v>
      </c>
      <c r="G10" s="112" t="s">
        <v>403</v>
      </c>
    </row>
    <row r="11" spans="1:7" x14ac:dyDescent="0.35">
      <c r="A11" s="1" t="s">
        <v>274</v>
      </c>
      <c r="B11" s="1" t="s">
        <v>284</v>
      </c>
      <c r="C11" s="105"/>
      <c r="D11" s="104"/>
      <c r="E11" s="104"/>
      <c r="F11" s="104"/>
      <c r="G11" s="112"/>
    </row>
    <row r="12" spans="1:7" x14ac:dyDescent="0.35">
      <c r="A12" s="1" t="s">
        <v>276</v>
      </c>
      <c r="B12" s="1" t="s">
        <v>285</v>
      </c>
      <c r="C12" s="105"/>
      <c r="D12" s="104"/>
      <c r="E12" s="104"/>
      <c r="F12" s="104"/>
      <c r="G12" s="112"/>
    </row>
    <row r="13" spans="1:7" x14ac:dyDescent="0.35">
      <c r="A13" s="1" t="s">
        <v>278</v>
      </c>
      <c r="B13" s="1" t="s">
        <v>286</v>
      </c>
      <c r="C13" s="105"/>
      <c r="D13" s="104"/>
      <c r="E13" s="104"/>
      <c r="F13" s="104"/>
      <c r="G13" s="112"/>
    </row>
    <row r="14" spans="1:7" x14ac:dyDescent="0.35">
      <c r="A14" s="1" t="s">
        <v>279</v>
      </c>
      <c r="B14" s="1" t="s">
        <v>288</v>
      </c>
      <c r="C14" s="105"/>
      <c r="D14" s="104"/>
      <c r="E14" s="104"/>
      <c r="F14" s="104"/>
      <c r="G14" s="112"/>
    </row>
    <row r="15" spans="1:7" x14ac:dyDescent="0.35">
      <c r="A15" s="1" t="s">
        <v>289</v>
      </c>
      <c r="B15" s="1" t="s">
        <v>290</v>
      </c>
      <c r="C15" s="105"/>
      <c r="D15" s="104"/>
      <c r="E15" s="104"/>
      <c r="F15" s="104"/>
      <c r="G15" s="112"/>
    </row>
    <row r="16" spans="1:7" x14ac:dyDescent="0.35">
      <c r="A16" s="1"/>
      <c r="B16" s="1"/>
      <c r="C16" s="43"/>
      <c r="D16" s="43"/>
      <c r="E16" s="43"/>
      <c r="F16" s="43"/>
      <c r="G16" s="43"/>
    </row>
    <row r="17" spans="1:7" x14ac:dyDescent="0.35">
      <c r="A17" s="1" t="s">
        <v>273</v>
      </c>
      <c r="B17" s="1" t="s">
        <v>292</v>
      </c>
      <c r="C17" s="105" t="s">
        <v>328</v>
      </c>
      <c r="D17" s="104" t="s">
        <v>349</v>
      </c>
      <c r="E17" s="104" t="s">
        <v>442</v>
      </c>
      <c r="F17" s="104" t="s">
        <v>359</v>
      </c>
      <c r="G17" s="112" t="s">
        <v>404</v>
      </c>
    </row>
    <row r="18" spans="1:7" x14ac:dyDescent="0.35">
      <c r="A18" s="1" t="s">
        <v>274</v>
      </c>
      <c r="B18" s="1" t="s">
        <v>293</v>
      </c>
      <c r="C18" s="105"/>
      <c r="D18" s="104"/>
      <c r="E18" s="104"/>
      <c r="F18" s="104"/>
      <c r="G18" s="112"/>
    </row>
    <row r="19" spans="1:7" x14ac:dyDescent="0.35">
      <c r="A19" s="1" t="s">
        <v>276</v>
      </c>
      <c r="B19" s="1" t="s">
        <v>294</v>
      </c>
      <c r="C19" s="105"/>
      <c r="D19" s="104"/>
      <c r="E19" s="104"/>
      <c r="F19" s="104"/>
      <c r="G19" s="112"/>
    </row>
    <row r="20" spans="1:7" x14ac:dyDescent="0.35">
      <c r="A20" s="1" t="s">
        <v>278</v>
      </c>
      <c r="B20" s="1" t="s">
        <v>286</v>
      </c>
      <c r="C20" s="105"/>
      <c r="D20" s="104"/>
      <c r="E20" s="104"/>
      <c r="F20" s="104"/>
      <c r="G20" s="112"/>
    </row>
    <row r="21" spans="1:7" x14ac:dyDescent="0.35">
      <c r="A21" s="1" t="s">
        <v>279</v>
      </c>
      <c r="B21" s="1" t="s">
        <v>295</v>
      </c>
      <c r="C21" s="105"/>
      <c r="D21" s="104"/>
      <c r="E21" s="104"/>
      <c r="F21" s="104"/>
      <c r="G21" s="112"/>
    </row>
    <row r="22" spans="1:7" x14ac:dyDescent="0.35">
      <c r="A22" s="1" t="s">
        <v>289</v>
      </c>
      <c r="B22" s="1" t="s">
        <v>290</v>
      </c>
      <c r="C22" s="105"/>
      <c r="D22" s="104"/>
      <c r="E22" s="104"/>
      <c r="F22" s="104"/>
      <c r="G22" s="112"/>
    </row>
    <row r="23" spans="1:7" x14ac:dyDescent="0.35">
      <c r="A23" s="1"/>
      <c r="B23" s="1"/>
      <c r="C23" s="43"/>
      <c r="D23" s="43"/>
      <c r="E23" s="43"/>
      <c r="F23" s="43"/>
      <c r="G23" s="43"/>
    </row>
    <row r="24" spans="1:7" x14ac:dyDescent="0.35">
      <c r="A24" s="1" t="s">
        <v>273</v>
      </c>
      <c r="B24" s="1" t="s">
        <v>296</v>
      </c>
      <c r="C24" s="105" t="s">
        <v>329</v>
      </c>
      <c r="D24" s="104" t="s">
        <v>350</v>
      </c>
      <c r="E24" s="104" t="s">
        <v>351</v>
      </c>
      <c r="F24" s="104" t="s">
        <v>352</v>
      </c>
      <c r="G24" s="112" t="s">
        <v>353</v>
      </c>
    </row>
    <row r="25" spans="1:7" x14ac:dyDescent="0.35">
      <c r="A25" s="1" t="s">
        <v>274</v>
      </c>
      <c r="B25" s="1" t="s">
        <v>297</v>
      </c>
      <c r="C25" s="105"/>
      <c r="D25" s="104"/>
      <c r="E25" s="104"/>
      <c r="F25" s="104"/>
      <c r="G25" s="112"/>
    </row>
    <row r="26" spans="1:7" x14ac:dyDescent="0.35">
      <c r="A26" s="1" t="s">
        <v>276</v>
      </c>
      <c r="B26" s="1" t="s">
        <v>298</v>
      </c>
      <c r="C26" s="105"/>
      <c r="D26" s="104"/>
      <c r="E26" s="104"/>
      <c r="F26" s="104"/>
      <c r="G26" s="112"/>
    </row>
    <row r="27" spans="1:7" x14ac:dyDescent="0.35">
      <c r="A27" s="1" t="s">
        <v>278</v>
      </c>
      <c r="B27" s="1" t="s">
        <v>299</v>
      </c>
      <c r="C27" s="105"/>
      <c r="D27" s="104"/>
      <c r="E27" s="104"/>
      <c r="F27" s="104"/>
      <c r="G27" s="112"/>
    </row>
    <row r="28" spans="1:7" x14ac:dyDescent="0.35">
      <c r="A28" s="1" t="s">
        <v>279</v>
      </c>
      <c r="B28" s="1" t="s">
        <v>300</v>
      </c>
      <c r="C28" s="105"/>
      <c r="D28" s="104"/>
      <c r="E28" s="104"/>
      <c r="F28" s="104"/>
      <c r="G28" s="112"/>
    </row>
    <row r="29" spans="1:7" x14ac:dyDescent="0.35">
      <c r="A29" s="1" t="s">
        <v>289</v>
      </c>
      <c r="B29" s="1" t="s">
        <v>301</v>
      </c>
      <c r="C29" s="105"/>
      <c r="D29" s="104"/>
      <c r="E29" s="104"/>
      <c r="F29" s="104"/>
      <c r="G29" s="112"/>
    </row>
    <row r="30" spans="1:7" x14ac:dyDescent="0.35">
      <c r="A30" s="1"/>
      <c r="B30" s="1"/>
      <c r="C30" s="43"/>
      <c r="D30" s="43"/>
      <c r="E30" s="43"/>
      <c r="F30" s="43"/>
      <c r="G30" s="43"/>
    </row>
    <row r="31" spans="1:7" x14ac:dyDescent="0.35">
      <c r="A31" s="1" t="s">
        <v>273</v>
      </c>
      <c r="B31" s="1" t="s">
        <v>302</v>
      </c>
      <c r="C31" s="105" t="s">
        <v>330</v>
      </c>
      <c r="D31" s="104" t="s">
        <v>355</v>
      </c>
      <c r="E31" s="104" t="s">
        <v>444</v>
      </c>
      <c r="F31" s="104" t="s">
        <v>445</v>
      </c>
      <c r="G31" s="112" t="s">
        <v>354</v>
      </c>
    </row>
    <row r="32" spans="1:7" x14ac:dyDescent="0.35">
      <c r="A32" s="1" t="s">
        <v>274</v>
      </c>
      <c r="B32" s="1" t="s">
        <v>303</v>
      </c>
      <c r="C32" s="105"/>
      <c r="D32" s="104"/>
      <c r="E32" s="104"/>
      <c r="F32" s="104"/>
      <c r="G32" s="112"/>
    </row>
    <row r="33" spans="1:7" x14ac:dyDescent="0.35">
      <c r="A33" s="1" t="s">
        <v>276</v>
      </c>
      <c r="B33" s="1" t="s">
        <v>304</v>
      </c>
      <c r="C33" s="105"/>
      <c r="D33" s="104"/>
      <c r="E33" s="104"/>
      <c r="F33" s="104"/>
      <c r="G33" s="112"/>
    </row>
    <row r="34" spans="1:7" x14ac:dyDescent="0.35">
      <c r="A34" s="1" t="s">
        <v>278</v>
      </c>
      <c r="B34" s="1" t="s">
        <v>305</v>
      </c>
      <c r="C34" s="105"/>
      <c r="D34" s="104"/>
      <c r="E34" s="104"/>
      <c r="F34" s="104"/>
      <c r="G34" s="112"/>
    </row>
    <row r="35" spans="1:7" x14ac:dyDescent="0.35">
      <c r="A35" s="1" t="s">
        <v>279</v>
      </c>
      <c r="B35" s="1" t="s">
        <v>306</v>
      </c>
      <c r="C35" s="105"/>
      <c r="D35" s="104"/>
      <c r="E35" s="104"/>
      <c r="F35" s="104"/>
      <c r="G35" s="112"/>
    </row>
    <row r="36" spans="1:7" x14ac:dyDescent="0.35">
      <c r="A36" s="1" t="s">
        <v>289</v>
      </c>
      <c r="B36" s="1" t="s">
        <v>301</v>
      </c>
      <c r="C36" s="105"/>
      <c r="D36" s="104"/>
      <c r="E36" s="104"/>
      <c r="F36" s="104"/>
      <c r="G36" s="112"/>
    </row>
    <row r="37" spans="1:7" x14ac:dyDescent="0.35">
      <c r="A37" s="1"/>
      <c r="B37" s="1"/>
      <c r="C37" s="21"/>
      <c r="D37" s="21"/>
      <c r="E37" s="21"/>
      <c r="F37" s="21"/>
      <c r="G37" s="21"/>
    </row>
    <row r="38" spans="1:7" x14ac:dyDescent="0.35">
      <c r="A38" s="1" t="s">
        <v>273</v>
      </c>
      <c r="B38" s="1" t="s">
        <v>302</v>
      </c>
      <c r="C38" s="105" t="s">
        <v>331</v>
      </c>
      <c r="D38" s="104" t="s">
        <v>446</v>
      </c>
      <c r="E38" s="104" t="s">
        <v>442</v>
      </c>
      <c r="F38" s="104">
        <v>82</v>
      </c>
      <c r="G38" s="112" t="s">
        <v>356</v>
      </c>
    </row>
    <row r="39" spans="1:7" x14ac:dyDescent="0.35">
      <c r="A39" s="1" t="s">
        <v>274</v>
      </c>
      <c r="B39" s="1" t="s">
        <v>307</v>
      </c>
      <c r="C39" s="105"/>
      <c r="D39" s="104"/>
      <c r="E39" s="104"/>
      <c r="F39" s="104"/>
      <c r="G39" s="112"/>
    </row>
    <row r="40" spans="1:7" x14ac:dyDescent="0.35">
      <c r="A40" s="1" t="s">
        <v>276</v>
      </c>
      <c r="B40" s="1" t="s">
        <v>342</v>
      </c>
      <c r="C40" s="105"/>
      <c r="D40" s="104"/>
      <c r="E40" s="104"/>
      <c r="F40" s="104"/>
      <c r="G40" s="112"/>
    </row>
    <row r="41" spans="1:7" x14ac:dyDescent="0.35">
      <c r="A41" s="1" t="s">
        <v>278</v>
      </c>
      <c r="B41" s="1" t="s">
        <v>308</v>
      </c>
      <c r="C41" s="105"/>
      <c r="D41" s="104"/>
      <c r="E41" s="104"/>
      <c r="F41" s="104"/>
      <c r="G41" s="112"/>
    </row>
    <row r="42" spans="1:7" x14ac:dyDescent="0.35">
      <c r="A42" s="1" t="s">
        <v>279</v>
      </c>
      <c r="B42" s="1" t="s">
        <v>309</v>
      </c>
      <c r="C42" s="105"/>
      <c r="D42" s="104"/>
      <c r="E42" s="104"/>
      <c r="F42" s="104"/>
      <c r="G42" s="112"/>
    </row>
    <row r="43" spans="1:7" x14ac:dyDescent="0.35">
      <c r="A43" s="1" t="s">
        <v>289</v>
      </c>
      <c r="B43" s="1" t="s">
        <v>310</v>
      </c>
      <c r="C43" s="105"/>
      <c r="D43" s="104"/>
      <c r="E43" s="104"/>
      <c r="F43" s="104"/>
      <c r="G43" s="112"/>
    </row>
    <row r="44" spans="1:7" x14ac:dyDescent="0.35">
      <c r="A44" s="1"/>
      <c r="B44" s="1"/>
      <c r="C44" s="21"/>
      <c r="D44" s="21"/>
      <c r="E44" s="21"/>
      <c r="F44" s="21"/>
      <c r="G44" s="21"/>
    </row>
    <row r="45" spans="1:7" x14ac:dyDescent="0.35">
      <c r="A45" s="1" t="s">
        <v>273</v>
      </c>
      <c r="B45" s="1" t="s">
        <v>311</v>
      </c>
      <c r="C45" s="105" t="s">
        <v>332</v>
      </c>
      <c r="D45" s="104" t="s">
        <v>357</v>
      </c>
      <c r="E45" s="104" t="s">
        <v>358</v>
      </c>
      <c r="F45" s="104" t="s">
        <v>359</v>
      </c>
      <c r="G45" s="112" t="s">
        <v>356</v>
      </c>
    </row>
    <row r="46" spans="1:7" x14ac:dyDescent="0.35">
      <c r="A46" s="1" t="s">
        <v>274</v>
      </c>
      <c r="B46" s="1" t="s">
        <v>286</v>
      </c>
      <c r="C46" s="105"/>
      <c r="D46" s="104"/>
      <c r="E46" s="104"/>
      <c r="F46" s="104"/>
      <c r="G46" s="112"/>
    </row>
    <row r="47" spans="1:7" x14ac:dyDescent="0.35">
      <c r="A47" s="1" t="s">
        <v>276</v>
      </c>
      <c r="B47" s="1" t="s">
        <v>312</v>
      </c>
      <c r="C47" s="105"/>
      <c r="D47" s="104"/>
      <c r="E47" s="104"/>
      <c r="F47" s="104"/>
      <c r="G47" s="112"/>
    </row>
    <row r="48" spans="1:7" x14ac:dyDescent="0.35">
      <c r="A48" s="1" t="s">
        <v>278</v>
      </c>
      <c r="B48" s="1" t="s">
        <v>313</v>
      </c>
      <c r="C48" s="105"/>
      <c r="D48" s="104"/>
      <c r="E48" s="104"/>
      <c r="F48" s="104"/>
      <c r="G48" s="112"/>
    </row>
    <row r="49" spans="1:7" x14ac:dyDescent="0.35">
      <c r="A49" s="1" t="s">
        <v>279</v>
      </c>
      <c r="B49" s="1" t="s">
        <v>314</v>
      </c>
      <c r="C49" s="105"/>
      <c r="D49" s="104"/>
      <c r="E49" s="104"/>
      <c r="F49" s="104"/>
      <c r="G49" s="112"/>
    </row>
    <row r="50" spans="1:7" x14ac:dyDescent="0.35">
      <c r="A50" s="1" t="s">
        <v>289</v>
      </c>
      <c r="B50" s="1" t="s">
        <v>315</v>
      </c>
      <c r="C50" s="105"/>
      <c r="D50" s="104"/>
      <c r="E50" s="104"/>
      <c r="F50" s="104"/>
      <c r="G50" s="112"/>
    </row>
    <row r="51" spans="1:7" x14ac:dyDescent="0.35">
      <c r="A51" s="1"/>
      <c r="B51" s="1"/>
      <c r="C51" s="21"/>
      <c r="D51" s="21"/>
      <c r="E51" s="21"/>
      <c r="F51" s="21"/>
      <c r="G51" s="21"/>
    </row>
    <row r="52" spans="1:7" x14ac:dyDescent="0.35">
      <c r="A52" s="1" t="s">
        <v>273</v>
      </c>
      <c r="B52" s="1" t="s">
        <v>316</v>
      </c>
      <c r="C52" s="105" t="s">
        <v>333</v>
      </c>
      <c r="D52" s="104" t="s">
        <v>360</v>
      </c>
      <c r="E52" s="104" t="s">
        <v>447</v>
      </c>
      <c r="F52" s="104" t="s">
        <v>361</v>
      </c>
      <c r="G52" s="100" t="s">
        <v>245</v>
      </c>
    </row>
    <row r="53" spans="1:7" x14ac:dyDescent="0.35">
      <c r="A53" s="1" t="s">
        <v>274</v>
      </c>
      <c r="B53" s="1" t="s">
        <v>317</v>
      </c>
      <c r="C53" s="105"/>
      <c r="D53" s="104"/>
      <c r="E53" s="104"/>
      <c r="F53" s="104"/>
      <c r="G53" s="100"/>
    </row>
    <row r="54" spans="1:7" x14ac:dyDescent="0.35">
      <c r="A54" s="1" t="s">
        <v>276</v>
      </c>
      <c r="B54" s="1" t="s">
        <v>318</v>
      </c>
      <c r="C54" s="105"/>
      <c r="D54" s="104"/>
      <c r="E54" s="104"/>
      <c r="F54" s="104"/>
      <c r="G54" s="100"/>
    </row>
    <row r="55" spans="1:7" x14ac:dyDescent="0.35">
      <c r="A55" s="1" t="s">
        <v>278</v>
      </c>
      <c r="B55" s="1" t="s">
        <v>319</v>
      </c>
      <c r="C55" s="105"/>
      <c r="D55" s="104"/>
      <c r="E55" s="104"/>
      <c r="F55" s="104"/>
      <c r="G55" s="100"/>
    </row>
    <row r="56" spans="1:7" x14ac:dyDescent="0.35">
      <c r="A56" s="1" t="s">
        <v>279</v>
      </c>
      <c r="B56" s="1" t="s">
        <v>320</v>
      </c>
      <c r="C56" s="105"/>
      <c r="D56" s="104"/>
      <c r="E56" s="104"/>
      <c r="F56" s="104"/>
      <c r="G56" s="100"/>
    </row>
    <row r="57" spans="1:7" x14ac:dyDescent="0.35">
      <c r="A57" s="1" t="s">
        <v>289</v>
      </c>
      <c r="B57" s="1" t="s">
        <v>321</v>
      </c>
      <c r="C57" s="105"/>
      <c r="D57" s="104"/>
      <c r="E57" s="104"/>
      <c r="F57" s="104"/>
      <c r="G57" s="100"/>
    </row>
    <row r="58" spans="1:7" x14ac:dyDescent="0.35">
      <c r="A58" s="1"/>
      <c r="B58" s="1"/>
      <c r="C58" s="21"/>
      <c r="D58" s="21"/>
      <c r="E58" s="21"/>
      <c r="F58" s="21"/>
      <c r="G58" s="21"/>
    </row>
    <row r="59" spans="1:7" x14ac:dyDescent="0.35">
      <c r="A59" s="1" t="s">
        <v>273</v>
      </c>
      <c r="B59" s="1" t="s">
        <v>322</v>
      </c>
      <c r="C59" s="105" t="s">
        <v>334</v>
      </c>
      <c r="D59" s="104" t="s">
        <v>405</v>
      </c>
      <c r="E59" s="104" t="s">
        <v>406</v>
      </c>
      <c r="F59" s="104" t="s">
        <v>407</v>
      </c>
      <c r="G59" s="100" t="s">
        <v>414</v>
      </c>
    </row>
    <row r="60" spans="1:7" x14ac:dyDescent="0.35">
      <c r="A60" s="1" t="s">
        <v>274</v>
      </c>
      <c r="B60" s="1" t="s">
        <v>323</v>
      </c>
      <c r="C60" s="105"/>
      <c r="D60" s="104"/>
      <c r="E60" s="104"/>
      <c r="F60" s="104"/>
      <c r="G60" s="100"/>
    </row>
    <row r="61" spans="1:7" x14ac:dyDescent="0.35">
      <c r="A61" s="1" t="s">
        <v>276</v>
      </c>
      <c r="B61" s="1" t="s">
        <v>324</v>
      </c>
      <c r="C61" s="105"/>
      <c r="D61" s="104"/>
      <c r="E61" s="104"/>
      <c r="F61" s="104"/>
      <c r="G61" s="100"/>
    </row>
    <row r="62" spans="1:7" x14ac:dyDescent="0.35">
      <c r="A62" s="1" t="s">
        <v>278</v>
      </c>
      <c r="B62" s="1" t="s">
        <v>325</v>
      </c>
      <c r="C62" s="105"/>
      <c r="D62" s="104"/>
      <c r="E62" s="104"/>
      <c r="F62" s="104"/>
      <c r="G62" s="100"/>
    </row>
    <row r="63" spans="1:7" x14ac:dyDescent="0.35">
      <c r="A63" s="1" t="s">
        <v>279</v>
      </c>
      <c r="B63" s="1" t="s">
        <v>326</v>
      </c>
      <c r="C63" s="105"/>
      <c r="D63" s="104"/>
      <c r="E63" s="104"/>
      <c r="F63" s="104"/>
      <c r="G63" s="100"/>
    </row>
    <row r="64" spans="1:7" x14ac:dyDescent="0.35">
      <c r="A64" s="1" t="s">
        <v>289</v>
      </c>
      <c r="B64" s="1" t="s">
        <v>327</v>
      </c>
      <c r="C64" s="105"/>
      <c r="D64" s="104"/>
      <c r="E64" s="104"/>
      <c r="F64" s="104"/>
      <c r="G64" s="100"/>
    </row>
    <row r="65" spans="1:7" x14ac:dyDescent="0.35">
      <c r="A65" s="1"/>
      <c r="B65" s="1"/>
      <c r="C65" s="21"/>
      <c r="D65" s="21"/>
      <c r="E65" s="21"/>
      <c r="F65" s="21"/>
      <c r="G65" s="21"/>
    </row>
    <row r="66" spans="1:7" x14ac:dyDescent="0.35">
      <c r="A66" s="1" t="s">
        <v>273</v>
      </c>
      <c r="B66" s="1" t="s">
        <v>322</v>
      </c>
      <c r="C66" s="105" t="s">
        <v>343</v>
      </c>
      <c r="D66" s="104">
        <v>1193</v>
      </c>
      <c r="E66" s="104" t="s">
        <v>395</v>
      </c>
      <c r="F66" s="104" t="s">
        <v>396</v>
      </c>
      <c r="G66" s="100" t="s">
        <v>414</v>
      </c>
    </row>
    <row r="67" spans="1:7" x14ac:dyDescent="0.35">
      <c r="A67" s="1" t="s">
        <v>274</v>
      </c>
      <c r="B67" s="1" t="s">
        <v>362</v>
      </c>
      <c r="C67" s="105"/>
      <c r="D67" s="104"/>
      <c r="E67" s="104"/>
      <c r="F67" s="104"/>
      <c r="G67" s="100"/>
    </row>
    <row r="68" spans="1:7" x14ac:dyDescent="0.35">
      <c r="A68" s="1" t="s">
        <v>276</v>
      </c>
      <c r="B68" s="1" t="s">
        <v>364</v>
      </c>
      <c r="C68" s="105"/>
      <c r="D68" s="104"/>
      <c r="E68" s="104"/>
      <c r="F68" s="104"/>
      <c r="G68" s="100"/>
    </row>
    <row r="69" spans="1:7" x14ac:dyDescent="0.35">
      <c r="A69" s="1" t="s">
        <v>278</v>
      </c>
      <c r="B69" s="1" t="s">
        <v>363</v>
      </c>
      <c r="C69" s="105"/>
      <c r="D69" s="104"/>
      <c r="E69" s="104"/>
      <c r="F69" s="104"/>
      <c r="G69" s="100"/>
    </row>
    <row r="70" spans="1:7" x14ac:dyDescent="0.35">
      <c r="A70" s="1" t="s">
        <v>279</v>
      </c>
      <c r="B70" s="1" t="s">
        <v>365</v>
      </c>
      <c r="C70" s="105"/>
      <c r="D70" s="104"/>
      <c r="E70" s="104"/>
      <c r="F70" s="104"/>
      <c r="G70" s="100"/>
    </row>
    <row r="71" spans="1:7" x14ac:dyDescent="0.35">
      <c r="A71" s="1" t="s">
        <v>289</v>
      </c>
      <c r="B71" s="1" t="s">
        <v>366</v>
      </c>
      <c r="C71" s="105"/>
      <c r="D71" s="104"/>
      <c r="E71" s="104"/>
      <c r="F71" s="104"/>
      <c r="G71" s="100"/>
    </row>
    <row r="72" spans="1:7" x14ac:dyDescent="0.35">
      <c r="A72" s="1"/>
      <c r="B72" s="1"/>
      <c r="C72" s="21"/>
      <c r="D72" s="21"/>
      <c r="E72" s="21"/>
      <c r="F72" s="21"/>
      <c r="G72" s="21"/>
    </row>
    <row r="73" spans="1:7" x14ac:dyDescent="0.35">
      <c r="A73" s="1" t="s">
        <v>273</v>
      </c>
      <c r="B73" s="1" t="s">
        <v>373</v>
      </c>
      <c r="C73" s="105" t="s">
        <v>344</v>
      </c>
      <c r="D73" s="101">
        <v>1492</v>
      </c>
      <c r="E73" s="101" t="s">
        <v>431</v>
      </c>
      <c r="F73" s="101" t="s">
        <v>432</v>
      </c>
      <c r="G73" s="100" t="s">
        <v>397</v>
      </c>
    </row>
    <row r="74" spans="1:7" x14ac:dyDescent="0.35">
      <c r="A74" s="1" t="s">
        <v>274</v>
      </c>
      <c r="B74" s="1" t="s">
        <v>367</v>
      </c>
      <c r="C74" s="105"/>
      <c r="D74" s="102"/>
      <c r="E74" s="102"/>
      <c r="F74" s="102"/>
      <c r="G74" s="100"/>
    </row>
    <row r="75" spans="1:7" x14ac:dyDescent="0.35">
      <c r="A75" s="1" t="s">
        <v>276</v>
      </c>
      <c r="B75" s="1" t="s">
        <v>394</v>
      </c>
      <c r="C75" s="105"/>
      <c r="D75" s="102"/>
      <c r="E75" s="102"/>
      <c r="F75" s="102"/>
      <c r="G75" s="100"/>
    </row>
    <row r="76" spans="1:7" x14ac:dyDescent="0.35">
      <c r="A76" s="1" t="s">
        <v>278</v>
      </c>
      <c r="B76" s="1" t="s">
        <v>374</v>
      </c>
      <c r="C76" s="105"/>
      <c r="D76" s="102"/>
      <c r="E76" s="102"/>
      <c r="F76" s="102"/>
      <c r="G76" s="100"/>
    </row>
    <row r="77" spans="1:7" x14ac:dyDescent="0.35">
      <c r="A77" s="1" t="s">
        <v>279</v>
      </c>
      <c r="B77" s="1" t="s">
        <v>368</v>
      </c>
      <c r="C77" s="105"/>
      <c r="D77" s="102"/>
      <c r="E77" s="102"/>
      <c r="F77" s="102"/>
      <c r="G77" s="100"/>
    </row>
    <row r="78" spans="1:7" x14ac:dyDescent="0.35">
      <c r="A78" s="1" t="s">
        <v>289</v>
      </c>
      <c r="B78" s="1" t="s">
        <v>411</v>
      </c>
      <c r="C78" s="105"/>
      <c r="D78" s="103"/>
      <c r="E78" s="103"/>
      <c r="F78" s="103"/>
      <c r="G78" s="100"/>
    </row>
    <row r="79" spans="1:7" x14ac:dyDescent="0.35">
      <c r="A79" s="1"/>
      <c r="B79" s="1"/>
      <c r="C79" s="21"/>
      <c r="D79" s="21"/>
      <c r="E79" s="21"/>
      <c r="F79" s="21"/>
      <c r="G79" s="21"/>
    </row>
    <row r="80" spans="1:7" x14ac:dyDescent="0.35">
      <c r="A80" s="1" t="s">
        <v>273</v>
      </c>
      <c r="B80" s="1" t="s">
        <v>375</v>
      </c>
      <c r="C80" s="105" t="s">
        <v>345</v>
      </c>
      <c r="D80" s="101">
        <v>1358</v>
      </c>
      <c r="E80" s="101" t="s">
        <v>392</v>
      </c>
      <c r="F80" s="101" t="s">
        <v>393</v>
      </c>
      <c r="G80" s="100" t="s">
        <v>415</v>
      </c>
    </row>
    <row r="81" spans="1:7" x14ac:dyDescent="0.35">
      <c r="A81" s="1" t="s">
        <v>274</v>
      </c>
      <c r="B81" s="1" t="s">
        <v>391</v>
      </c>
      <c r="C81" s="105"/>
      <c r="D81" s="102"/>
      <c r="E81" s="102"/>
      <c r="F81" s="102"/>
      <c r="G81" s="100"/>
    </row>
    <row r="82" spans="1:7" x14ac:dyDescent="0.35">
      <c r="A82" s="1" t="s">
        <v>276</v>
      </c>
      <c r="B82" s="1" t="s">
        <v>370</v>
      </c>
      <c r="C82" s="105"/>
      <c r="D82" s="102"/>
      <c r="E82" s="102"/>
      <c r="F82" s="102"/>
      <c r="G82" s="100"/>
    </row>
    <row r="83" spans="1:7" x14ac:dyDescent="0.35">
      <c r="A83" s="1" t="s">
        <v>278</v>
      </c>
      <c r="B83" s="1" t="s">
        <v>376</v>
      </c>
      <c r="C83" s="105"/>
      <c r="D83" s="102"/>
      <c r="E83" s="102"/>
      <c r="F83" s="102"/>
      <c r="G83" s="100"/>
    </row>
    <row r="84" spans="1:7" x14ac:dyDescent="0.35">
      <c r="A84" s="1" t="s">
        <v>279</v>
      </c>
      <c r="B84" s="1" t="s">
        <v>371</v>
      </c>
      <c r="C84" s="105"/>
      <c r="D84" s="102"/>
      <c r="E84" s="102"/>
      <c r="F84" s="102"/>
      <c r="G84" s="100"/>
    </row>
    <row r="85" spans="1:7" x14ac:dyDescent="0.35">
      <c r="A85" s="1" t="s">
        <v>289</v>
      </c>
      <c r="B85" s="1" t="s">
        <v>369</v>
      </c>
      <c r="C85" s="105"/>
      <c r="D85" s="103"/>
      <c r="E85" s="103"/>
      <c r="F85" s="103"/>
      <c r="G85" s="100"/>
    </row>
    <row r="86" spans="1:7" x14ac:dyDescent="0.35">
      <c r="A86" s="1"/>
      <c r="B86" s="1"/>
      <c r="C86" s="21"/>
      <c r="D86" s="21"/>
      <c r="E86" s="21"/>
      <c r="F86" s="21"/>
      <c r="G86" s="21"/>
    </row>
    <row r="87" spans="1:7" x14ac:dyDescent="0.35">
      <c r="A87" s="1" t="s">
        <v>273</v>
      </c>
      <c r="B87" s="1" t="s">
        <v>420</v>
      </c>
      <c r="C87" s="105" t="s">
        <v>346</v>
      </c>
      <c r="D87" s="101" t="s">
        <v>434</v>
      </c>
      <c r="E87" s="101" t="s">
        <v>435</v>
      </c>
      <c r="F87" s="101" t="s">
        <v>419</v>
      </c>
      <c r="G87" s="100" t="s">
        <v>415</v>
      </c>
    </row>
    <row r="88" spans="1:7" x14ac:dyDescent="0.35">
      <c r="A88" s="1" t="s">
        <v>274</v>
      </c>
      <c r="B88" s="1" t="s">
        <v>367</v>
      </c>
      <c r="C88" s="105"/>
      <c r="D88" s="102"/>
      <c r="E88" s="102"/>
      <c r="F88" s="102"/>
      <c r="G88" s="100"/>
    </row>
    <row r="89" spans="1:7" x14ac:dyDescent="0.35">
      <c r="A89" s="1" t="s">
        <v>276</v>
      </c>
      <c r="B89" s="1" t="s">
        <v>418</v>
      </c>
      <c r="C89" s="105"/>
      <c r="D89" s="102"/>
      <c r="E89" s="102"/>
      <c r="F89" s="102"/>
      <c r="G89" s="100"/>
    </row>
    <row r="90" spans="1:7" x14ac:dyDescent="0.35">
      <c r="A90" s="1" t="s">
        <v>278</v>
      </c>
      <c r="B90" s="1" t="s">
        <v>416</v>
      </c>
      <c r="C90" s="105"/>
      <c r="D90" s="102"/>
      <c r="E90" s="102"/>
      <c r="F90" s="102"/>
      <c r="G90" s="100"/>
    </row>
    <row r="91" spans="1:7" x14ac:dyDescent="0.35">
      <c r="A91" s="1" t="s">
        <v>279</v>
      </c>
      <c r="B91" s="1" t="s">
        <v>433</v>
      </c>
      <c r="C91" s="105"/>
      <c r="D91" s="102"/>
      <c r="E91" s="102"/>
      <c r="F91" s="102"/>
      <c r="G91" s="100"/>
    </row>
    <row r="92" spans="1:7" x14ac:dyDescent="0.35">
      <c r="A92" s="1" t="s">
        <v>289</v>
      </c>
      <c r="B92" s="1" t="s">
        <v>417</v>
      </c>
      <c r="C92" s="105"/>
      <c r="D92" s="103"/>
      <c r="E92" s="103"/>
      <c r="F92" s="103"/>
      <c r="G92" s="100"/>
    </row>
    <row r="93" spans="1:7" x14ac:dyDescent="0.35">
      <c r="A93" s="1"/>
      <c r="B93" s="1" t="s">
        <v>372</v>
      </c>
      <c r="C93" s="21"/>
      <c r="D93" s="21"/>
      <c r="E93" s="21"/>
      <c r="F93" s="21"/>
      <c r="G93" s="21"/>
    </row>
    <row r="94" spans="1:7" x14ac:dyDescent="0.35">
      <c r="A94" s="1" t="s">
        <v>273</v>
      </c>
      <c r="B94" s="1" t="s">
        <v>377</v>
      </c>
      <c r="C94" s="105" t="s">
        <v>387</v>
      </c>
      <c r="D94" s="101" t="s">
        <v>389</v>
      </c>
      <c r="E94" s="101">
        <v>30</v>
      </c>
      <c r="F94" s="101">
        <v>139</v>
      </c>
      <c r="G94" s="100" t="s">
        <v>414</v>
      </c>
    </row>
    <row r="95" spans="1:7" x14ac:dyDescent="0.35">
      <c r="A95" s="1" t="s">
        <v>274</v>
      </c>
      <c r="B95" s="1" t="s">
        <v>378</v>
      </c>
      <c r="C95" s="105"/>
      <c r="D95" s="102"/>
      <c r="E95" s="102"/>
      <c r="F95" s="102"/>
      <c r="G95" s="100"/>
    </row>
    <row r="96" spans="1:7" x14ac:dyDescent="0.35">
      <c r="A96" s="1" t="s">
        <v>276</v>
      </c>
      <c r="B96" s="1" t="s">
        <v>379</v>
      </c>
      <c r="C96" s="105"/>
      <c r="D96" s="102"/>
      <c r="E96" s="102"/>
      <c r="F96" s="102"/>
      <c r="G96" s="100"/>
    </row>
    <row r="97" spans="1:7" x14ac:dyDescent="0.35">
      <c r="A97" s="1" t="s">
        <v>278</v>
      </c>
      <c r="B97" s="1" t="s">
        <v>380</v>
      </c>
      <c r="C97" s="105"/>
      <c r="D97" s="102"/>
      <c r="E97" s="102"/>
      <c r="F97" s="102"/>
      <c r="G97" s="100"/>
    </row>
    <row r="98" spans="1:7" x14ac:dyDescent="0.35">
      <c r="A98" s="1" t="s">
        <v>279</v>
      </c>
      <c r="B98" s="1" t="s">
        <v>381</v>
      </c>
      <c r="C98" s="105"/>
      <c r="D98" s="102"/>
      <c r="E98" s="102"/>
      <c r="F98" s="102"/>
      <c r="G98" s="100"/>
    </row>
    <row r="99" spans="1:7" x14ac:dyDescent="0.35">
      <c r="A99" s="1" t="s">
        <v>289</v>
      </c>
      <c r="B99" s="1" t="s">
        <v>367</v>
      </c>
      <c r="C99" s="105"/>
      <c r="D99" s="103"/>
      <c r="E99" s="103"/>
      <c r="F99" s="103"/>
      <c r="G99" s="100"/>
    </row>
    <row r="100" spans="1:7" x14ac:dyDescent="0.35">
      <c r="A100" s="1"/>
      <c r="B100" s="1"/>
      <c r="C100" s="21"/>
      <c r="D100" s="21"/>
      <c r="E100" s="21"/>
      <c r="F100" s="21"/>
      <c r="G100" s="21"/>
    </row>
    <row r="101" spans="1:7" x14ac:dyDescent="0.35">
      <c r="A101" s="1" t="s">
        <v>273</v>
      </c>
      <c r="B101" s="1" t="s">
        <v>386</v>
      </c>
      <c r="C101" s="105" t="s">
        <v>388</v>
      </c>
      <c r="D101" s="101">
        <v>970</v>
      </c>
      <c r="E101" s="101">
        <v>37</v>
      </c>
      <c r="F101" s="101">
        <v>136</v>
      </c>
      <c r="G101" s="100" t="s">
        <v>414</v>
      </c>
    </row>
    <row r="102" spans="1:7" x14ac:dyDescent="0.35">
      <c r="A102" s="1" t="s">
        <v>274</v>
      </c>
      <c r="B102" s="1" t="s">
        <v>382</v>
      </c>
      <c r="C102" s="105"/>
      <c r="D102" s="102"/>
      <c r="E102" s="102"/>
      <c r="F102" s="102"/>
      <c r="G102" s="100"/>
    </row>
    <row r="103" spans="1:7" x14ac:dyDescent="0.35">
      <c r="A103" s="1" t="s">
        <v>276</v>
      </c>
      <c r="B103" s="1" t="s">
        <v>383</v>
      </c>
      <c r="C103" s="105"/>
      <c r="D103" s="102"/>
      <c r="E103" s="102"/>
      <c r="F103" s="102"/>
      <c r="G103" s="100"/>
    </row>
    <row r="104" spans="1:7" x14ac:dyDescent="0.35">
      <c r="A104" s="1" t="s">
        <v>278</v>
      </c>
      <c r="B104" s="1" t="s">
        <v>384</v>
      </c>
      <c r="C104" s="105"/>
      <c r="D104" s="102"/>
      <c r="E104" s="102"/>
      <c r="F104" s="102"/>
      <c r="G104" s="100"/>
    </row>
    <row r="105" spans="1:7" x14ac:dyDescent="0.35">
      <c r="A105" s="1" t="s">
        <v>279</v>
      </c>
      <c r="B105" s="1" t="s">
        <v>385</v>
      </c>
      <c r="C105" s="105"/>
      <c r="D105" s="102"/>
      <c r="E105" s="102"/>
      <c r="F105" s="102"/>
      <c r="G105" s="100"/>
    </row>
    <row r="106" spans="1:7" x14ac:dyDescent="0.35">
      <c r="A106" s="1" t="s">
        <v>289</v>
      </c>
      <c r="B106" s="1" t="s">
        <v>382</v>
      </c>
      <c r="C106" s="105"/>
      <c r="D106" s="103"/>
      <c r="E106" s="103"/>
      <c r="F106" s="103"/>
      <c r="G106" s="100"/>
    </row>
    <row r="107" spans="1:7" x14ac:dyDescent="0.35">
      <c r="A107" s="1"/>
      <c r="B107" s="1"/>
      <c r="C107" s="21"/>
      <c r="D107" s="21"/>
      <c r="E107" s="21"/>
      <c r="F107" s="21"/>
      <c r="G107" s="21"/>
    </row>
    <row r="108" spans="1:7" x14ac:dyDescent="0.35">
      <c r="A108" s="1" t="s">
        <v>273</v>
      </c>
      <c r="B108" s="1" t="s">
        <v>283</v>
      </c>
      <c r="C108" s="106" t="s">
        <v>408</v>
      </c>
      <c r="D108" s="104" t="s">
        <v>400</v>
      </c>
      <c r="E108" s="104" t="s">
        <v>401</v>
      </c>
      <c r="F108" s="104" t="s">
        <v>402</v>
      </c>
      <c r="G108" s="100" t="s">
        <v>347</v>
      </c>
    </row>
    <row r="109" spans="1:7" x14ac:dyDescent="0.35">
      <c r="A109" s="1" t="s">
        <v>274</v>
      </c>
      <c r="B109" s="1" t="s">
        <v>284</v>
      </c>
      <c r="C109" s="107"/>
      <c r="D109" s="104"/>
      <c r="E109" s="104"/>
      <c r="F109" s="104"/>
      <c r="G109" s="100"/>
    </row>
    <row r="110" spans="1:7" x14ac:dyDescent="0.35">
      <c r="A110" s="1" t="s">
        <v>276</v>
      </c>
      <c r="B110" s="1" t="s">
        <v>399</v>
      </c>
      <c r="C110" s="107"/>
      <c r="D110" s="104"/>
      <c r="E110" s="104"/>
      <c r="F110" s="104"/>
      <c r="G110" s="100"/>
    </row>
    <row r="111" spans="1:7" x14ac:dyDescent="0.35">
      <c r="A111" s="1" t="s">
        <v>278</v>
      </c>
      <c r="B111" s="1" t="s">
        <v>398</v>
      </c>
      <c r="C111" s="107"/>
      <c r="D111" s="104"/>
      <c r="E111" s="104"/>
      <c r="F111" s="104"/>
      <c r="G111" s="100"/>
    </row>
    <row r="112" spans="1:7" x14ac:dyDescent="0.35">
      <c r="A112" s="1" t="s">
        <v>279</v>
      </c>
      <c r="B112" s="1" t="s">
        <v>288</v>
      </c>
      <c r="C112" s="107"/>
      <c r="D112" s="104"/>
      <c r="E112" s="104"/>
      <c r="F112" s="104"/>
      <c r="G112" s="100"/>
    </row>
    <row r="113" spans="1:7" x14ac:dyDescent="0.35">
      <c r="A113" s="1" t="s">
        <v>289</v>
      </c>
      <c r="B113" s="1" t="s">
        <v>290</v>
      </c>
      <c r="C113" s="108"/>
      <c r="D113" s="104"/>
      <c r="E113" s="104"/>
      <c r="F113" s="104"/>
      <c r="G113" s="100"/>
    </row>
    <row r="114" spans="1:7" x14ac:dyDescent="0.35">
      <c r="A114" s="1"/>
      <c r="B114" s="1"/>
      <c r="C114" s="21"/>
      <c r="D114" s="21"/>
      <c r="E114" s="21"/>
      <c r="F114" s="21"/>
      <c r="G114" s="21"/>
    </row>
    <row r="115" spans="1:7" x14ac:dyDescent="0.35">
      <c r="A115" s="1" t="s">
        <v>273</v>
      </c>
      <c r="B115" s="1" t="s">
        <v>422</v>
      </c>
      <c r="C115" s="105" t="s">
        <v>412</v>
      </c>
      <c r="D115" s="104" t="s">
        <v>423</v>
      </c>
      <c r="E115" s="104" t="s">
        <v>424</v>
      </c>
      <c r="F115" s="104" t="s">
        <v>425</v>
      </c>
      <c r="G115" s="100" t="s">
        <v>347</v>
      </c>
    </row>
    <row r="116" spans="1:7" x14ac:dyDescent="0.35">
      <c r="A116" s="1" t="s">
        <v>274</v>
      </c>
      <c r="B116" s="1" t="s">
        <v>390</v>
      </c>
      <c r="C116" s="105"/>
      <c r="D116" s="104"/>
      <c r="E116" s="104"/>
      <c r="F116" s="104"/>
      <c r="G116" s="100"/>
    </row>
    <row r="117" spans="1:7" x14ac:dyDescent="0.35">
      <c r="A117" s="1" t="s">
        <v>276</v>
      </c>
      <c r="B117" s="1" t="s">
        <v>410</v>
      </c>
      <c r="C117" s="105"/>
      <c r="D117" s="104"/>
      <c r="E117" s="104"/>
      <c r="F117" s="104"/>
      <c r="G117" s="100"/>
    </row>
    <row r="118" spans="1:7" x14ac:dyDescent="0.35">
      <c r="A118" s="1" t="s">
        <v>278</v>
      </c>
      <c r="B118" s="1" t="s">
        <v>409</v>
      </c>
      <c r="C118" s="105"/>
      <c r="D118" s="104"/>
      <c r="E118" s="104"/>
      <c r="F118" s="104"/>
      <c r="G118" s="100"/>
    </row>
    <row r="119" spans="1:7" x14ac:dyDescent="0.35">
      <c r="A119" s="1" t="s">
        <v>279</v>
      </c>
      <c r="B119" s="1" t="s">
        <v>421</v>
      </c>
      <c r="C119" s="105"/>
      <c r="D119" s="104"/>
      <c r="E119" s="104"/>
      <c r="F119" s="104"/>
      <c r="G119" s="100"/>
    </row>
    <row r="120" spans="1:7" x14ac:dyDescent="0.35">
      <c r="A120" s="1" t="s">
        <v>289</v>
      </c>
      <c r="B120" s="1" t="s">
        <v>411</v>
      </c>
      <c r="C120" s="105"/>
      <c r="D120" s="104"/>
      <c r="E120" s="104"/>
      <c r="F120" s="104"/>
      <c r="G120" s="100"/>
    </row>
    <row r="121" spans="1:7" x14ac:dyDescent="0.35">
      <c r="A121" s="1"/>
      <c r="B121" s="1"/>
      <c r="C121" s="43"/>
      <c r="D121" s="43"/>
      <c r="E121" s="43"/>
      <c r="F121" s="43"/>
      <c r="G121" s="43"/>
    </row>
    <row r="122" spans="1:7" x14ac:dyDescent="0.35">
      <c r="A122" s="1" t="s">
        <v>273</v>
      </c>
      <c r="B122" s="1" t="s">
        <v>375</v>
      </c>
      <c r="C122" s="105" t="s">
        <v>438</v>
      </c>
      <c r="D122" s="101">
        <v>1597</v>
      </c>
      <c r="E122" s="101" t="s">
        <v>428</v>
      </c>
      <c r="F122" s="101" t="s">
        <v>429</v>
      </c>
      <c r="G122" s="100" t="s">
        <v>430</v>
      </c>
    </row>
    <row r="123" spans="1:7" x14ac:dyDescent="0.35">
      <c r="A123" s="1" t="s">
        <v>274</v>
      </c>
      <c r="B123" s="1" t="s">
        <v>391</v>
      </c>
      <c r="C123" s="105"/>
      <c r="D123" s="102"/>
      <c r="E123" s="102"/>
      <c r="F123" s="102"/>
      <c r="G123" s="100"/>
    </row>
    <row r="124" spans="1:7" x14ac:dyDescent="0.35">
      <c r="A124" s="1" t="s">
        <v>276</v>
      </c>
      <c r="B124" s="1" t="s">
        <v>370</v>
      </c>
      <c r="C124" s="105"/>
      <c r="D124" s="102"/>
      <c r="E124" s="102"/>
      <c r="F124" s="102"/>
      <c r="G124" s="100"/>
    </row>
    <row r="125" spans="1:7" x14ac:dyDescent="0.35">
      <c r="A125" s="1" t="s">
        <v>278</v>
      </c>
      <c r="B125" s="1" t="s">
        <v>427</v>
      </c>
      <c r="C125" s="105"/>
      <c r="D125" s="102"/>
      <c r="E125" s="102"/>
      <c r="F125" s="102"/>
      <c r="G125" s="100"/>
    </row>
    <row r="126" spans="1:7" x14ac:dyDescent="0.35">
      <c r="A126" s="1" t="s">
        <v>279</v>
      </c>
      <c r="B126" s="1" t="s">
        <v>371</v>
      </c>
      <c r="C126" s="105"/>
      <c r="D126" s="102"/>
      <c r="E126" s="102"/>
      <c r="F126" s="102"/>
      <c r="G126" s="100"/>
    </row>
    <row r="127" spans="1:7" x14ac:dyDescent="0.35">
      <c r="A127" s="1" t="s">
        <v>289</v>
      </c>
      <c r="B127" s="1" t="s">
        <v>426</v>
      </c>
      <c r="C127" s="105"/>
      <c r="D127" s="103"/>
      <c r="E127" s="103"/>
      <c r="F127" s="103"/>
      <c r="G127" s="100"/>
    </row>
  </sheetData>
  <mergeCells count="95">
    <mergeCell ref="C122:C127"/>
    <mergeCell ref="D122:D127"/>
    <mergeCell ref="E122:E127"/>
    <mergeCell ref="F122:F127"/>
    <mergeCell ref="G122:G127"/>
    <mergeCell ref="G1:G2"/>
    <mergeCell ref="C115:C120"/>
    <mergeCell ref="D115:D120"/>
    <mergeCell ref="E115:E120"/>
    <mergeCell ref="F115:F120"/>
    <mergeCell ref="G115:G120"/>
    <mergeCell ref="G38:G43"/>
    <mergeCell ref="G45:G50"/>
    <mergeCell ref="G52:G57"/>
    <mergeCell ref="G59:G64"/>
    <mergeCell ref="G66:G71"/>
    <mergeCell ref="G3:G8"/>
    <mergeCell ref="G10:G15"/>
    <mergeCell ref="G17:G22"/>
    <mergeCell ref="G24:G29"/>
    <mergeCell ref="G31:G36"/>
    <mergeCell ref="D45:D50"/>
    <mergeCell ref="E45:E50"/>
    <mergeCell ref="F45:F50"/>
    <mergeCell ref="D52:D57"/>
    <mergeCell ref="E52:E57"/>
    <mergeCell ref="F52:F57"/>
    <mergeCell ref="D31:D36"/>
    <mergeCell ref="E31:E36"/>
    <mergeCell ref="F31:F36"/>
    <mergeCell ref="D38:D43"/>
    <mergeCell ref="E38:E43"/>
    <mergeCell ref="F38:F43"/>
    <mergeCell ref="D17:D22"/>
    <mergeCell ref="E17:E22"/>
    <mergeCell ref="F17:F22"/>
    <mergeCell ref="D24:D29"/>
    <mergeCell ref="E24:E29"/>
    <mergeCell ref="F24:F29"/>
    <mergeCell ref="E10:E15"/>
    <mergeCell ref="F10:F15"/>
    <mergeCell ref="C3:C8"/>
    <mergeCell ref="C10:C15"/>
    <mergeCell ref="A1:A2"/>
    <mergeCell ref="B1:B2"/>
    <mergeCell ref="C1:C2"/>
    <mergeCell ref="D1:F1"/>
    <mergeCell ref="D3:D8"/>
    <mergeCell ref="E3:E8"/>
    <mergeCell ref="F3:F8"/>
    <mergeCell ref="D10:D15"/>
    <mergeCell ref="C17:C22"/>
    <mergeCell ref="C24:C29"/>
    <mergeCell ref="C31:C36"/>
    <mergeCell ref="C38:C43"/>
    <mergeCell ref="C45:C50"/>
    <mergeCell ref="C94:C99"/>
    <mergeCell ref="C101:C106"/>
    <mergeCell ref="D108:D113"/>
    <mergeCell ref="D101:D106"/>
    <mergeCell ref="C66:C71"/>
    <mergeCell ref="C73:C78"/>
    <mergeCell ref="C80:C85"/>
    <mergeCell ref="C87:C92"/>
    <mergeCell ref="C108:C113"/>
    <mergeCell ref="D73:D78"/>
    <mergeCell ref="D87:D92"/>
    <mergeCell ref="D94:D99"/>
    <mergeCell ref="D66:D71"/>
    <mergeCell ref="D80:D85"/>
    <mergeCell ref="E80:E85"/>
    <mergeCell ref="F80:F85"/>
    <mergeCell ref="C52:C57"/>
    <mergeCell ref="C59:C64"/>
    <mergeCell ref="F59:F64"/>
    <mergeCell ref="E66:E71"/>
    <mergeCell ref="F66:F71"/>
    <mergeCell ref="D59:D64"/>
    <mergeCell ref="E59:E64"/>
    <mergeCell ref="G108:G113"/>
    <mergeCell ref="E101:E106"/>
    <mergeCell ref="F101:F106"/>
    <mergeCell ref="G73:G78"/>
    <mergeCell ref="G80:G85"/>
    <mergeCell ref="G87:G92"/>
    <mergeCell ref="G94:G99"/>
    <mergeCell ref="G101:G106"/>
    <mergeCell ref="E108:E113"/>
    <mergeCell ref="F108:F113"/>
    <mergeCell ref="E87:E92"/>
    <mergeCell ref="F87:F92"/>
    <mergeCell ref="E94:E99"/>
    <mergeCell ref="F94:F99"/>
    <mergeCell ref="E73:E78"/>
    <mergeCell ref="F73:F7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6A90-A3EC-45FA-8D4E-05C3835A3279}">
  <dimension ref="A1:G21"/>
  <sheetViews>
    <sheetView workbookViewId="0">
      <selection activeCell="B1" sqref="B1:G21"/>
    </sheetView>
  </sheetViews>
  <sheetFormatPr defaultRowHeight="14.5" x14ac:dyDescent="0.35"/>
  <cols>
    <col min="1" max="1" width="16.08984375" customWidth="1"/>
    <col min="5" max="5" width="15.54296875" customWidth="1"/>
    <col min="6" max="6" width="13.36328125" customWidth="1"/>
    <col min="7" max="7" width="17.7265625" customWidth="1"/>
  </cols>
  <sheetData>
    <row r="1" spans="1:7" ht="29.5" thickBot="1" x14ac:dyDescent="0.4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244</v>
      </c>
    </row>
    <row r="2" spans="1:7" ht="43.5" x14ac:dyDescent="0.35">
      <c r="A2" s="7" t="s">
        <v>17</v>
      </c>
      <c r="B2" s="8">
        <v>24</v>
      </c>
      <c r="C2" s="7">
        <v>7.5</v>
      </c>
      <c r="D2" s="7">
        <v>75</v>
      </c>
      <c r="E2" s="7" t="s">
        <v>219</v>
      </c>
      <c r="F2" s="7" t="s">
        <v>224</v>
      </c>
      <c r="G2" s="7" t="s">
        <v>10</v>
      </c>
    </row>
    <row r="3" spans="1:7" ht="29" x14ac:dyDescent="0.35">
      <c r="A3" s="7" t="s">
        <v>20</v>
      </c>
      <c r="B3" s="8">
        <v>52</v>
      </c>
      <c r="C3" s="7">
        <v>11.1</v>
      </c>
      <c r="D3" s="7">
        <v>96</v>
      </c>
      <c r="E3" s="7" t="s">
        <v>219</v>
      </c>
      <c r="F3" s="7" t="s">
        <v>36</v>
      </c>
      <c r="G3" s="7" t="s">
        <v>10</v>
      </c>
    </row>
    <row r="4" spans="1:7" ht="43.5" x14ac:dyDescent="0.35">
      <c r="A4" s="7" t="s">
        <v>26</v>
      </c>
      <c r="B4" s="8">
        <v>38</v>
      </c>
      <c r="C4" s="7">
        <v>10.5</v>
      </c>
      <c r="D4" s="7">
        <v>89.8</v>
      </c>
      <c r="E4" s="7" t="s">
        <v>218</v>
      </c>
      <c r="F4" s="7" t="s">
        <v>8</v>
      </c>
      <c r="G4" s="7" t="s">
        <v>10</v>
      </c>
    </row>
    <row r="5" spans="1:7" ht="29" x14ac:dyDescent="0.35">
      <c r="A5" s="7" t="s">
        <v>27</v>
      </c>
      <c r="B5" s="8">
        <v>43</v>
      </c>
      <c r="C5" s="7">
        <v>9</v>
      </c>
      <c r="D5" s="7">
        <v>81.3</v>
      </c>
      <c r="E5" s="7" t="s">
        <v>219</v>
      </c>
      <c r="F5" s="7" t="s">
        <v>224</v>
      </c>
      <c r="G5" s="7" t="s">
        <v>10</v>
      </c>
    </row>
    <row r="6" spans="1:7" x14ac:dyDescent="0.35">
      <c r="A6" s="7" t="s">
        <v>35</v>
      </c>
      <c r="B6" s="8">
        <v>53</v>
      </c>
      <c r="C6" s="7">
        <v>12</v>
      </c>
      <c r="D6" s="7">
        <v>97</v>
      </c>
      <c r="E6" s="7" t="s">
        <v>218</v>
      </c>
      <c r="F6" s="7" t="s">
        <v>8</v>
      </c>
      <c r="G6" s="7" t="s">
        <v>10</v>
      </c>
    </row>
    <row r="7" spans="1:7" x14ac:dyDescent="0.35">
      <c r="A7" s="7" t="s">
        <v>46</v>
      </c>
      <c r="B7" s="8">
        <v>26</v>
      </c>
      <c r="C7" s="7">
        <v>9</v>
      </c>
      <c r="D7" s="7">
        <v>82</v>
      </c>
      <c r="E7" s="7" t="s">
        <v>218</v>
      </c>
      <c r="F7" s="7" t="s">
        <v>36</v>
      </c>
      <c r="G7" s="7" t="s">
        <v>10</v>
      </c>
    </row>
    <row r="8" spans="1:7" ht="29" x14ac:dyDescent="0.35">
      <c r="A8" s="7" t="s">
        <v>59</v>
      </c>
      <c r="B8" s="8">
        <v>17</v>
      </c>
      <c r="C8" s="7">
        <v>7.1</v>
      </c>
      <c r="D8" s="7">
        <v>70</v>
      </c>
      <c r="E8" s="7" t="s">
        <v>218</v>
      </c>
      <c r="F8" s="7" t="s">
        <v>224</v>
      </c>
      <c r="G8" s="7" t="s">
        <v>10</v>
      </c>
    </row>
    <row r="9" spans="1:7" x14ac:dyDescent="0.35">
      <c r="A9" s="7" t="s">
        <v>98</v>
      </c>
      <c r="B9" s="8">
        <v>23</v>
      </c>
      <c r="C9" s="7">
        <v>8.6999999999999993</v>
      </c>
      <c r="D9" s="7">
        <v>82</v>
      </c>
      <c r="E9" s="7" t="s">
        <v>8</v>
      </c>
      <c r="F9" s="7" t="s">
        <v>8</v>
      </c>
      <c r="G9" s="7" t="s">
        <v>10</v>
      </c>
    </row>
    <row r="10" spans="1:7" x14ac:dyDescent="0.35">
      <c r="A10" s="9" t="s">
        <v>171</v>
      </c>
      <c r="B10" s="8">
        <v>32</v>
      </c>
      <c r="C10" s="9">
        <v>12</v>
      </c>
      <c r="D10" s="9">
        <v>99</v>
      </c>
      <c r="E10" s="9" t="s">
        <v>218</v>
      </c>
      <c r="F10" s="9" t="s">
        <v>8</v>
      </c>
      <c r="G10" s="7" t="s">
        <v>10</v>
      </c>
    </row>
    <row r="11" spans="1:7" ht="29" x14ac:dyDescent="0.35">
      <c r="A11" s="9" t="s">
        <v>187</v>
      </c>
      <c r="B11" s="8">
        <v>14</v>
      </c>
      <c r="C11" s="9" t="s">
        <v>216</v>
      </c>
      <c r="D11" s="9" t="s">
        <v>217</v>
      </c>
      <c r="E11" s="9" t="s">
        <v>219</v>
      </c>
      <c r="F11" s="9" t="s">
        <v>36</v>
      </c>
      <c r="G11" s="7" t="s">
        <v>10</v>
      </c>
    </row>
    <row r="12" spans="1:7" ht="29" x14ac:dyDescent="0.35">
      <c r="A12" s="10" t="s">
        <v>235</v>
      </c>
      <c r="B12" s="27">
        <v>42</v>
      </c>
      <c r="C12" s="27">
        <v>17</v>
      </c>
      <c r="D12" s="27" t="s">
        <v>202</v>
      </c>
      <c r="E12" s="27" t="s">
        <v>219</v>
      </c>
      <c r="F12" s="27" t="s">
        <v>234</v>
      </c>
      <c r="G12" s="27" t="s">
        <v>9</v>
      </c>
    </row>
    <row r="13" spans="1:7" x14ac:dyDescent="0.35">
      <c r="A13" s="9" t="s">
        <v>125</v>
      </c>
      <c r="B13" s="9">
        <v>59</v>
      </c>
      <c r="C13" s="9" t="s">
        <v>204</v>
      </c>
      <c r="D13" s="9" t="s">
        <v>205</v>
      </c>
      <c r="E13" s="9" t="s">
        <v>218</v>
      </c>
      <c r="F13" s="9" t="s">
        <v>71</v>
      </c>
      <c r="G13" s="9" t="s">
        <v>9</v>
      </c>
    </row>
    <row r="14" spans="1:7" x14ac:dyDescent="0.35">
      <c r="A14" s="9" t="s">
        <v>137</v>
      </c>
      <c r="B14" s="11">
        <v>56</v>
      </c>
      <c r="C14" s="9" t="s">
        <v>209</v>
      </c>
      <c r="D14" s="9">
        <v>98</v>
      </c>
      <c r="E14" s="9" t="s">
        <v>218</v>
      </c>
      <c r="F14" s="9" t="s">
        <v>36</v>
      </c>
      <c r="G14" s="9" t="s">
        <v>9</v>
      </c>
    </row>
    <row r="15" spans="1:7" ht="29" x14ac:dyDescent="0.35">
      <c r="A15" s="9" t="s">
        <v>139</v>
      </c>
      <c r="B15" s="11">
        <v>57</v>
      </c>
      <c r="C15" s="9" t="s">
        <v>210</v>
      </c>
      <c r="D15" s="9">
        <v>101</v>
      </c>
      <c r="E15" s="9" t="s">
        <v>218</v>
      </c>
      <c r="F15" s="9" t="s">
        <v>8</v>
      </c>
      <c r="G15" s="9" t="s">
        <v>9</v>
      </c>
    </row>
    <row r="16" spans="1:7" x14ac:dyDescent="0.35">
      <c r="A16" s="9" t="s">
        <v>147</v>
      </c>
      <c r="B16" s="11">
        <v>55</v>
      </c>
      <c r="C16" s="9" t="s">
        <v>203</v>
      </c>
      <c r="D16" s="9" t="s">
        <v>211</v>
      </c>
      <c r="E16" s="9" t="s">
        <v>8</v>
      </c>
      <c r="F16" s="9" t="s">
        <v>8</v>
      </c>
      <c r="G16" s="9" t="s">
        <v>9</v>
      </c>
    </row>
    <row r="17" spans="1:7" x14ac:dyDescent="0.35">
      <c r="A17" s="9" t="s">
        <v>148</v>
      </c>
      <c r="B17" s="11">
        <v>59</v>
      </c>
      <c r="C17" s="9" t="s">
        <v>210</v>
      </c>
      <c r="D17" s="9">
        <v>100</v>
      </c>
      <c r="E17" s="9" t="s">
        <v>218</v>
      </c>
      <c r="F17" s="9" t="s">
        <v>8</v>
      </c>
      <c r="G17" s="9" t="s">
        <v>9</v>
      </c>
    </row>
    <row r="18" spans="1:7" x14ac:dyDescent="0.35">
      <c r="A18" s="9" t="s">
        <v>159</v>
      </c>
      <c r="B18" s="11">
        <v>55</v>
      </c>
      <c r="C18" s="9" t="s">
        <v>212</v>
      </c>
      <c r="D18" s="9" t="s">
        <v>213</v>
      </c>
      <c r="E18" s="9" t="s">
        <v>218</v>
      </c>
      <c r="F18" s="9" t="s">
        <v>8</v>
      </c>
      <c r="G18" s="9" t="s">
        <v>9</v>
      </c>
    </row>
    <row r="19" spans="1:7" ht="29" x14ac:dyDescent="0.35">
      <c r="A19" s="9" t="s">
        <v>160</v>
      </c>
      <c r="B19" s="11">
        <v>56</v>
      </c>
      <c r="C19" s="9" t="s">
        <v>206</v>
      </c>
      <c r="D19" s="9">
        <v>109</v>
      </c>
      <c r="E19" s="9" t="s">
        <v>8</v>
      </c>
      <c r="F19" s="9" t="s">
        <v>8</v>
      </c>
      <c r="G19" s="9" t="s">
        <v>9</v>
      </c>
    </row>
    <row r="20" spans="1:7" x14ac:dyDescent="0.35">
      <c r="A20" s="11" t="s">
        <v>229</v>
      </c>
      <c r="B20" s="11">
        <v>54</v>
      </c>
      <c r="C20" s="11" t="s">
        <v>230</v>
      </c>
      <c r="D20" s="11">
        <v>96</v>
      </c>
      <c r="E20" s="9" t="s">
        <v>218</v>
      </c>
      <c r="F20" s="9" t="s">
        <v>36</v>
      </c>
      <c r="G20" s="9" t="s">
        <v>9</v>
      </c>
    </row>
    <row r="21" spans="1:7" x14ac:dyDescent="0.35">
      <c r="A21" s="9" t="s">
        <v>112</v>
      </c>
      <c r="B21" s="11">
        <v>57</v>
      </c>
      <c r="C21" s="9" t="s">
        <v>214</v>
      </c>
      <c r="D21" s="9" t="s">
        <v>215</v>
      </c>
      <c r="E21" s="9" t="s">
        <v>8</v>
      </c>
      <c r="F21" s="9" t="s">
        <v>8</v>
      </c>
      <c r="G21" s="9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5BB54-DA21-48BB-A52E-A9BD37461216}">
  <dimension ref="A1:B21"/>
  <sheetViews>
    <sheetView workbookViewId="0">
      <selection activeCell="C1" sqref="C1"/>
    </sheetView>
  </sheetViews>
  <sheetFormatPr defaultRowHeight="14.5" x14ac:dyDescent="0.35"/>
  <sheetData>
    <row r="1" spans="1:2" ht="29.5" thickBot="1" x14ac:dyDescent="0.4">
      <c r="A1" s="4" t="s">
        <v>2</v>
      </c>
      <c r="B1" s="3" t="s">
        <v>244</v>
      </c>
    </row>
    <row r="2" spans="1:2" ht="29" x14ac:dyDescent="0.35">
      <c r="A2" s="8">
        <v>24</v>
      </c>
      <c r="B2" s="7" t="s">
        <v>10</v>
      </c>
    </row>
    <row r="3" spans="1:2" ht="29" x14ac:dyDescent="0.35">
      <c r="A3" s="8">
        <v>52</v>
      </c>
      <c r="B3" s="7" t="s">
        <v>10</v>
      </c>
    </row>
    <row r="4" spans="1:2" ht="29" x14ac:dyDescent="0.35">
      <c r="A4" s="8">
        <v>38</v>
      </c>
      <c r="B4" s="7" t="s">
        <v>10</v>
      </c>
    </row>
    <row r="5" spans="1:2" ht="29" x14ac:dyDescent="0.35">
      <c r="A5" s="8">
        <v>43</v>
      </c>
      <c r="B5" s="7" t="s">
        <v>10</v>
      </c>
    </row>
    <row r="6" spans="1:2" ht="29" x14ac:dyDescent="0.35">
      <c r="A6" s="8">
        <v>53</v>
      </c>
      <c r="B6" s="7" t="s">
        <v>10</v>
      </c>
    </row>
    <row r="7" spans="1:2" ht="29" x14ac:dyDescent="0.35">
      <c r="A7" s="8">
        <v>26</v>
      </c>
      <c r="B7" s="7" t="s">
        <v>10</v>
      </c>
    </row>
    <row r="8" spans="1:2" ht="29" x14ac:dyDescent="0.35">
      <c r="A8" s="8">
        <v>17</v>
      </c>
      <c r="B8" s="7" t="s">
        <v>10</v>
      </c>
    </row>
    <row r="9" spans="1:2" ht="29" x14ac:dyDescent="0.35">
      <c r="A9" s="8">
        <v>23</v>
      </c>
      <c r="B9" s="7" t="s">
        <v>10</v>
      </c>
    </row>
    <row r="10" spans="1:2" ht="29" x14ac:dyDescent="0.35">
      <c r="A10" s="8">
        <v>32</v>
      </c>
      <c r="B10" s="7" t="s">
        <v>10</v>
      </c>
    </row>
    <row r="11" spans="1:2" ht="29" x14ac:dyDescent="0.35">
      <c r="A11" s="8">
        <v>14</v>
      </c>
      <c r="B11" s="7" t="s">
        <v>10</v>
      </c>
    </row>
    <row r="12" spans="1:2" x14ac:dyDescent="0.35">
      <c r="A12" s="27">
        <v>42</v>
      </c>
      <c r="B12" s="27" t="s">
        <v>9</v>
      </c>
    </row>
    <row r="13" spans="1:2" x14ac:dyDescent="0.35">
      <c r="A13" s="9">
        <v>59</v>
      </c>
      <c r="B13" s="9" t="s">
        <v>9</v>
      </c>
    </row>
    <row r="14" spans="1:2" x14ac:dyDescent="0.35">
      <c r="A14" s="11">
        <v>56</v>
      </c>
      <c r="B14" s="9" t="s">
        <v>9</v>
      </c>
    </row>
    <row r="15" spans="1:2" x14ac:dyDescent="0.35">
      <c r="A15" s="11">
        <v>57</v>
      </c>
      <c r="B15" s="9" t="s">
        <v>9</v>
      </c>
    </row>
    <row r="16" spans="1:2" x14ac:dyDescent="0.35">
      <c r="A16" s="11">
        <v>55</v>
      </c>
      <c r="B16" s="9" t="s">
        <v>9</v>
      </c>
    </row>
    <row r="17" spans="1:2" x14ac:dyDescent="0.35">
      <c r="A17" s="11">
        <v>59</v>
      </c>
      <c r="B17" s="9" t="s">
        <v>9</v>
      </c>
    </row>
    <row r="18" spans="1:2" x14ac:dyDescent="0.35">
      <c r="A18" s="11">
        <v>55</v>
      </c>
      <c r="B18" s="9" t="s">
        <v>9</v>
      </c>
    </row>
    <row r="19" spans="1:2" x14ac:dyDescent="0.35">
      <c r="A19" s="11">
        <v>56</v>
      </c>
      <c r="B19" s="9" t="s">
        <v>9</v>
      </c>
    </row>
    <row r="20" spans="1:2" x14ac:dyDescent="0.35">
      <c r="A20" s="11">
        <v>54</v>
      </c>
      <c r="B20" s="9" t="s">
        <v>9</v>
      </c>
    </row>
    <row r="21" spans="1:2" x14ac:dyDescent="0.35">
      <c r="A21" s="11">
        <v>57</v>
      </c>
      <c r="B21" s="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TRAINING 1 + ENTROPY</vt:lpstr>
      <vt:lpstr>DATA TRAINING 2 + ENTROPY</vt:lpstr>
      <vt:lpstr>Sheet2</vt:lpstr>
      <vt:lpstr>menu makanan</vt:lpstr>
      <vt:lpstr>data uji1</vt:lpstr>
      <vt:lpstr>data uji2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Rizki Fadhilah Ramadhani</cp:lastModifiedBy>
  <dcterms:created xsi:type="dcterms:W3CDTF">2023-11-21T04:37:19Z</dcterms:created>
  <dcterms:modified xsi:type="dcterms:W3CDTF">2024-08-24T16:33:12Z</dcterms:modified>
</cp:coreProperties>
</file>