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KULIAHAN\SEMESTER 8\DOKUMEN INTERNSHIP 2\Contoh Kebutuhan Internship 2 dan TA\Contoh Perhitungan Naive Bayes\"/>
    </mc:Choice>
  </mc:AlternateContent>
  <bookViews>
    <workbookView xWindow="0" yWindow="0" windowWidth="11970" windowHeight="67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6" i="2" l="1"/>
  <c r="AG87" i="2"/>
  <c r="AF87" i="2"/>
  <c r="AF86" i="2"/>
  <c r="AG70" i="2"/>
  <c r="AG71" i="2"/>
  <c r="AF71" i="2"/>
  <c r="AF70" i="2"/>
  <c r="AF54" i="2"/>
  <c r="AF77" i="2"/>
  <c r="AH82" i="2"/>
  <c r="AG82" i="2"/>
  <c r="AF82" i="2"/>
  <c r="AH81" i="2"/>
  <c r="AG81" i="2"/>
  <c r="AF81" i="2" s="1"/>
  <c r="AH80" i="2"/>
  <c r="AG80" i="2"/>
  <c r="AH79" i="2"/>
  <c r="AG79" i="2"/>
  <c r="AF79" i="2" s="1"/>
  <c r="AH78" i="2"/>
  <c r="AG78" i="2"/>
  <c r="AF78" i="2"/>
  <c r="AH77" i="2"/>
  <c r="AG77" i="2"/>
  <c r="BC14" i="2"/>
  <c r="BC19" i="2" s="1"/>
  <c r="BC15" i="2"/>
  <c r="BC16" i="2"/>
  <c r="BC17" i="2"/>
  <c r="BC18" i="2"/>
  <c r="BB15" i="2"/>
  <c r="BB16" i="2"/>
  <c r="BB17" i="2"/>
  <c r="BB18" i="2"/>
  <c r="AC85" i="2" l="1"/>
  <c r="AF80" i="2"/>
  <c r="BB14" i="2" l="1"/>
  <c r="BB19" i="2" s="1"/>
  <c r="BB10" i="2"/>
  <c r="AX42" i="2"/>
  <c r="AY37" i="2"/>
  <c r="AY38" i="2"/>
  <c r="AY39" i="2"/>
  <c r="AX38" i="2"/>
  <c r="AX39" i="2"/>
  <c r="AX37" i="2"/>
  <c r="AY27" i="2"/>
  <c r="AY28" i="2"/>
  <c r="AY29" i="2"/>
  <c r="AX28" i="2"/>
  <c r="AX29" i="2"/>
  <c r="AX27" i="2"/>
  <c r="AY22" i="2"/>
  <c r="AY23" i="2"/>
  <c r="AY24" i="2"/>
  <c r="AX23" i="2"/>
  <c r="AX24" i="2"/>
  <c r="AX22" i="2"/>
  <c r="AY18" i="2"/>
  <c r="AY19" i="2"/>
  <c r="AX19" i="2"/>
  <c r="AX18" i="2"/>
  <c r="AY14" i="2"/>
  <c r="AY15" i="2"/>
  <c r="AX15" i="2"/>
  <c r="AX14" i="2"/>
  <c r="AT10" i="2"/>
  <c r="AX11" i="2"/>
  <c r="AY11" i="2"/>
  <c r="AY10" i="2"/>
  <c r="AX10" i="2"/>
  <c r="AX32" i="2"/>
  <c r="AU17" i="2"/>
  <c r="AU18" i="2"/>
  <c r="AU19" i="2"/>
  <c r="AU20" i="2"/>
  <c r="AU21" i="2"/>
  <c r="AT18" i="2"/>
  <c r="AT19" i="2"/>
  <c r="AT20" i="2"/>
  <c r="AT21" i="2"/>
  <c r="AT17" i="2"/>
  <c r="AU24" i="2"/>
  <c r="AU25" i="2"/>
  <c r="AU26" i="2"/>
  <c r="AU27" i="2"/>
  <c r="AU28" i="2"/>
  <c r="AT25" i="2"/>
  <c r="AT26" i="2"/>
  <c r="AT27" i="2"/>
  <c r="AT28" i="2"/>
  <c r="AT24" i="2"/>
  <c r="AU10" i="2"/>
  <c r="AU11" i="2"/>
  <c r="AU12" i="2"/>
  <c r="AU13" i="2"/>
  <c r="AU14" i="2"/>
  <c r="AT11" i="2"/>
  <c r="AT12" i="2"/>
  <c r="AT13" i="2"/>
  <c r="AT14" i="2"/>
  <c r="AQ45" i="2"/>
  <c r="AQ46" i="2"/>
  <c r="AQ47" i="2"/>
  <c r="AQ48" i="2"/>
  <c r="AQ49" i="2"/>
  <c r="AP46" i="2"/>
  <c r="AP47" i="2"/>
  <c r="AP48" i="2"/>
  <c r="AP49" i="2"/>
  <c r="AP45" i="2"/>
  <c r="AQ38" i="2"/>
  <c r="AQ39" i="2"/>
  <c r="AQ40" i="2"/>
  <c r="AQ41" i="2"/>
  <c r="AQ42" i="2"/>
  <c r="AP39" i="2"/>
  <c r="AP40" i="2"/>
  <c r="AP41" i="2"/>
  <c r="AP42" i="2"/>
  <c r="AP38" i="2"/>
  <c r="AQ31" i="2"/>
  <c r="AQ32" i="2"/>
  <c r="AQ33" i="2"/>
  <c r="AQ34" i="2"/>
  <c r="AQ35" i="2"/>
  <c r="AP32" i="2"/>
  <c r="AP33" i="2"/>
  <c r="AP34" i="2"/>
  <c r="AP35" i="2"/>
  <c r="AP31" i="2"/>
  <c r="AQ24" i="2"/>
  <c r="AQ25" i="2"/>
  <c r="AQ26" i="2"/>
  <c r="AQ27" i="2"/>
  <c r="AQ28" i="2"/>
  <c r="AP25" i="2"/>
  <c r="AP26" i="2"/>
  <c r="AP27" i="2"/>
  <c r="AP28" i="2"/>
  <c r="AP24" i="2"/>
  <c r="AQ17" i="2"/>
  <c r="AQ18" i="2"/>
  <c r="AQ19" i="2"/>
  <c r="AQ20" i="2"/>
  <c r="AQ21" i="2"/>
  <c r="AP18" i="2"/>
  <c r="AP19" i="2"/>
  <c r="AP20" i="2"/>
  <c r="AP21" i="2"/>
  <c r="AP17" i="2"/>
  <c r="AL17" i="2"/>
  <c r="AQ10" i="2"/>
  <c r="AQ11" i="2"/>
  <c r="AQ12" i="2"/>
  <c r="AQ13" i="2"/>
  <c r="AQ14" i="2"/>
  <c r="AP11" i="2"/>
  <c r="AP12" i="2"/>
  <c r="AP13" i="2"/>
  <c r="AP14" i="2"/>
  <c r="AP10" i="2"/>
  <c r="AL10" i="2"/>
  <c r="AL24" i="2"/>
  <c r="AQ43" i="2" l="1"/>
  <c r="AP15" i="2"/>
  <c r="AQ29" i="2"/>
  <c r="AU29" i="2"/>
  <c r="AU22" i="2"/>
  <c r="AP50" i="2"/>
  <c r="AQ50" i="2"/>
  <c r="AQ15" i="2"/>
  <c r="AQ22" i="2"/>
  <c r="AQ36" i="2"/>
  <c r="AU15" i="2"/>
  <c r="AT22" i="2"/>
  <c r="AT29" i="2"/>
  <c r="AT15" i="2"/>
  <c r="AP43" i="2"/>
  <c r="AP36" i="2"/>
  <c r="AP29" i="2"/>
  <c r="AP22" i="2"/>
  <c r="AI48" i="1"/>
  <c r="AH48" i="1"/>
  <c r="AE48" i="1"/>
  <c r="AD48" i="1"/>
  <c r="AI47" i="1"/>
  <c r="AH47" i="1"/>
  <c r="AE47" i="1"/>
  <c r="AD47" i="1"/>
  <c r="AI46" i="1"/>
  <c r="AI49" i="1" s="1"/>
  <c r="AH46" i="1"/>
  <c r="AH49" i="1" s="1"/>
  <c r="AE46" i="1"/>
  <c r="AE49" i="1" s="1"/>
  <c r="AD46" i="1"/>
  <c r="AD49" i="1" s="1"/>
  <c r="AE45" i="1"/>
  <c r="AD45" i="1"/>
  <c r="AE44" i="1"/>
  <c r="AD44" i="1"/>
  <c r="AI43" i="1"/>
  <c r="AI44" i="1" s="1"/>
  <c r="AH43" i="1"/>
  <c r="AH44" i="1" s="1"/>
  <c r="AI42" i="1"/>
  <c r="AH42" i="1"/>
  <c r="AI41" i="1"/>
  <c r="AH41" i="1"/>
  <c r="AE41" i="1"/>
  <c r="AE42" i="1" s="1"/>
  <c r="AD41" i="1"/>
  <c r="AD42" i="1" s="1"/>
  <c r="AE40" i="1"/>
  <c r="AD40" i="1"/>
  <c r="AE39" i="1"/>
  <c r="AD39" i="1"/>
  <c r="AI38" i="1"/>
  <c r="AH38" i="1"/>
  <c r="AE38" i="1"/>
  <c r="AD38" i="1"/>
  <c r="AI37" i="1"/>
  <c r="AH37" i="1"/>
  <c r="AE37" i="1"/>
  <c r="AD37" i="1"/>
  <c r="AI36" i="1"/>
  <c r="AI39" i="1" s="1"/>
  <c r="AH36" i="1"/>
  <c r="AH39" i="1" s="1"/>
  <c r="AE34" i="1"/>
  <c r="AD34" i="1"/>
  <c r="AI33" i="1"/>
  <c r="AH33" i="1"/>
  <c r="AE33" i="1"/>
  <c r="AD33" i="1"/>
  <c r="AI32" i="1"/>
  <c r="AH32" i="1"/>
  <c r="AE32" i="1"/>
  <c r="AD32" i="1"/>
  <c r="AI31" i="1"/>
  <c r="AI34" i="1" s="1"/>
  <c r="AH31" i="1"/>
  <c r="AH34" i="1" s="1"/>
  <c r="AE31" i="1"/>
  <c r="AD31" i="1"/>
  <c r="AE30" i="1"/>
  <c r="AE35" i="1" s="1"/>
  <c r="AD30" i="1"/>
  <c r="AD35" i="1" s="1"/>
  <c r="AI28" i="1"/>
  <c r="AH28" i="1"/>
  <c r="AI27" i="1"/>
  <c r="AH27" i="1"/>
  <c r="AE27" i="1"/>
  <c r="AD27" i="1"/>
  <c r="AI26" i="1"/>
  <c r="AI29" i="1" s="1"/>
  <c r="AH26" i="1"/>
  <c r="AH29" i="1" s="1"/>
  <c r="AE26" i="1"/>
  <c r="AD26" i="1"/>
  <c r="AE25" i="1"/>
  <c r="AD25" i="1"/>
  <c r="AE24" i="1"/>
  <c r="AD24" i="1"/>
  <c r="AI23" i="1"/>
  <c r="AH23" i="1"/>
  <c r="AE23" i="1"/>
  <c r="AE28" i="1" s="1"/>
  <c r="AD23" i="1"/>
  <c r="AD28" i="1" s="1"/>
  <c r="AI22" i="1"/>
  <c r="AH22" i="1"/>
  <c r="AI21" i="1"/>
  <c r="AI24" i="1" s="1"/>
  <c r="AH21" i="1"/>
  <c r="AH24" i="1" s="1"/>
  <c r="AE20" i="1"/>
  <c r="AD20" i="1"/>
  <c r="AE19" i="1"/>
  <c r="AD19" i="1"/>
  <c r="AI18" i="1"/>
  <c r="AH18" i="1"/>
  <c r="AH19" i="1" s="1"/>
  <c r="AE18" i="1"/>
  <c r="AD18" i="1"/>
  <c r="AI17" i="1"/>
  <c r="AI19" i="1" s="1"/>
  <c r="AE17" i="1"/>
  <c r="AD17" i="1"/>
  <c r="AE16" i="1"/>
  <c r="AE21" i="1" s="1"/>
  <c r="AD16" i="1"/>
  <c r="AD21" i="1" s="1"/>
  <c r="AM15" i="1"/>
  <c r="AL15" i="1"/>
  <c r="AH15" i="1"/>
  <c r="AM14" i="1"/>
  <c r="AM16" i="1" s="1"/>
  <c r="AL14" i="1"/>
  <c r="AL16" i="1" s="1"/>
  <c r="AI14" i="1"/>
  <c r="AI15" i="1" s="1"/>
  <c r="AM13" i="1"/>
  <c r="AL13" i="1"/>
  <c r="AE13" i="1"/>
  <c r="AD13" i="1"/>
  <c r="AE12" i="1"/>
  <c r="AD12" i="1"/>
  <c r="AM11" i="1"/>
  <c r="AL11" i="1"/>
  <c r="AH11" i="1"/>
  <c r="AE11" i="1"/>
  <c r="AD11" i="1"/>
  <c r="AD14" i="1" s="1"/>
  <c r="AM10" i="1"/>
  <c r="AL10" i="1"/>
  <c r="AI10" i="1"/>
  <c r="AI11" i="1" s="1"/>
  <c r="AE10" i="1"/>
  <c r="AD10" i="1"/>
  <c r="AM9" i="1"/>
  <c r="AL9" i="1"/>
  <c r="AE9" i="1"/>
  <c r="AE14" i="1" s="1"/>
  <c r="AD9" i="1"/>
  <c r="AE6" i="1"/>
  <c r="AD6" i="1"/>
  <c r="AD7" i="1" s="1"/>
  <c r="BC10" i="2"/>
  <c r="BC11" i="2"/>
  <c r="BB11" i="2"/>
  <c r="AX43" i="2"/>
  <c r="AY43" i="2"/>
  <c r="AX44" i="2"/>
  <c r="AY44" i="2"/>
  <c r="AY42" i="2"/>
  <c r="AX33" i="2"/>
  <c r="AY33" i="2"/>
  <c r="AX34" i="2"/>
  <c r="AY34" i="2"/>
  <c r="AY32" i="2"/>
  <c r="AM45" i="2"/>
  <c r="AM46" i="2"/>
  <c r="AM47" i="2"/>
  <c r="AM48" i="2"/>
  <c r="AM49" i="2"/>
  <c r="AL46" i="2"/>
  <c r="AL47" i="2"/>
  <c r="AL48" i="2"/>
  <c r="AL49" i="2"/>
  <c r="AL45" i="2"/>
  <c r="AM38" i="2"/>
  <c r="AM39" i="2"/>
  <c r="AM40" i="2"/>
  <c r="AM41" i="2"/>
  <c r="AM42" i="2"/>
  <c r="AL39" i="2"/>
  <c r="AL40" i="2"/>
  <c r="AL41" i="2"/>
  <c r="AL42" i="2"/>
  <c r="AL38" i="2"/>
  <c r="AM31" i="2"/>
  <c r="AM32" i="2"/>
  <c r="AM33" i="2"/>
  <c r="AM34" i="2"/>
  <c r="AM35" i="2"/>
  <c r="AL32" i="2"/>
  <c r="AL33" i="2"/>
  <c r="AL34" i="2"/>
  <c r="AL35" i="2"/>
  <c r="AL31" i="2"/>
  <c r="AM24" i="2"/>
  <c r="AM25" i="2"/>
  <c r="AM26" i="2"/>
  <c r="AM27" i="2"/>
  <c r="AM28" i="2"/>
  <c r="AL25" i="2"/>
  <c r="AL26" i="2"/>
  <c r="AL27" i="2"/>
  <c r="AL28" i="2"/>
  <c r="AM17" i="2"/>
  <c r="AM18" i="2"/>
  <c r="AM19" i="2"/>
  <c r="AM20" i="2"/>
  <c r="AM21" i="2"/>
  <c r="AL18" i="2"/>
  <c r="AL19" i="2"/>
  <c r="AL20" i="2"/>
  <c r="AL21" i="2"/>
  <c r="AM10" i="2"/>
  <c r="AM11" i="2"/>
  <c r="AM12" i="2"/>
  <c r="AM13" i="2"/>
  <c r="AM14" i="2"/>
  <c r="AL11" i="2"/>
  <c r="AL12" i="2"/>
  <c r="AL13" i="2"/>
  <c r="AL14" i="2"/>
  <c r="AM7" i="2"/>
  <c r="AL7" i="2"/>
  <c r="S8" i="1"/>
  <c r="S9" i="1"/>
  <c r="S10" i="1"/>
  <c r="S11" i="1"/>
  <c r="S49" i="1"/>
  <c r="S48" i="1"/>
  <c r="S47" i="1"/>
  <c r="S46" i="1"/>
  <c r="S45" i="1"/>
  <c r="S44" i="1"/>
  <c r="AG47" i="2" l="1"/>
  <c r="AG49" i="2"/>
  <c r="AG65" i="2"/>
  <c r="AG63" i="2"/>
  <c r="AF63" i="2" s="1"/>
  <c r="AG61" i="2"/>
  <c r="AG66" i="2"/>
  <c r="AG64" i="2"/>
  <c r="AG62" i="2"/>
  <c r="AF62" i="2" s="1"/>
  <c r="AH61" i="2"/>
  <c r="AH66" i="2"/>
  <c r="AH64" i="2"/>
  <c r="AH62" i="2"/>
  <c r="AH65" i="2"/>
  <c r="AH63" i="2"/>
  <c r="AG46" i="2"/>
  <c r="AG50" i="2"/>
  <c r="AH47" i="2"/>
  <c r="AF47" i="2" s="1"/>
  <c r="AG45" i="2"/>
  <c r="AG48" i="2"/>
  <c r="AH48" i="2"/>
  <c r="AH49" i="2"/>
  <c r="AH46" i="2"/>
  <c r="AH50" i="2"/>
  <c r="AH45" i="2"/>
  <c r="AY12" i="2"/>
  <c r="AL8" i="2"/>
  <c r="AL15" i="2"/>
  <c r="AM15" i="2"/>
  <c r="AX40" i="2"/>
  <c r="AM36" i="2"/>
  <c r="AX16" i="2"/>
  <c r="AY20" i="2"/>
  <c r="AX20" i="2"/>
  <c r="AY16" i="2"/>
  <c r="BB12" i="2"/>
  <c r="AY40" i="2"/>
  <c r="BC12" i="2"/>
  <c r="AX25" i="2"/>
  <c r="AY35" i="2"/>
  <c r="AX35" i="2"/>
  <c r="AX45" i="2"/>
  <c r="AY25" i="2"/>
  <c r="AY45" i="2"/>
  <c r="AX30" i="2"/>
  <c r="AY30" i="2"/>
  <c r="AM22" i="2"/>
  <c r="AM50" i="2"/>
  <c r="AL43" i="2"/>
  <c r="AM29" i="2"/>
  <c r="AM43" i="2"/>
  <c r="AX12" i="2"/>
  <c r="AL50" i="2"/>
  <c r="AL36" i="2"/>
  <c r="AL29" i="2"/>
  <c r="AL22" i="2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12" i="1"/>
  <c r="S13" i="1"/>
  <c r="S14" i="1"/>
  <c r="S15" i="1"/>
  <c r="S16" i="1"/>
  <c r="AF64" i="2" l="1"/>
  <c r="AF65" i="2"/>
  <c r="AF66" i="2"/>
  <c r="AF61" i="2"/>
  <c r="AF45" i="2"/>
  <c r="AF48" i="2"/>
  <c r="AF50" i="2"/>
  <c r="AF49" i="2"/>
  <c r="AF46" i="2"/>
  <c r="AG54" i="2" l="1"/>
  <c r="AG55" i="2"/>
  <c r="AF55" i="2"/>
  <c r="AC69" i="2" l="1"/>
  <c r="AC53" i="2"/>
</calcChain>
</file>

<file path=xl/sharedStrings.xml><?xml version="1.0" encoding="utf-8"?>
<sst xmlns="http://schemas.openxmlformats.org/spreadsheetml/2006/main" count="1968" uniqueCount="151">
  <si>
    <t>CONTOH PERHITUNGAN NAIVE BAYES UNTUK KRITERIA PREDIKSI KELULUSAN MAHASISWA POLITEKNIK POS INDONESIA</t>
  </si>
  <si>
    <t>( DUMMY DATA CASE )</t>
  </si>
  <si>
    <t>TABEL BERIKUT MENCAKUP KRITERIA YANG DIGUNAKAN</t>
  </si>
  <si>
    <t>No.</t>
  </si>
  <si>
    <t>Nama Mahasiswa</t>
  </si>
  <si>
    <t>Nilai Matakuliah</t>
  </si>
  <si>
    <t>Data Mining</t>
  </si>
  <si>
    <t>Database</t>
  </si>
  <si>
    <t>Android</t>
  </si>
  <si>
    <t>Pemrograman Web</t>
  </si>
  <si>
    <t>Algoritma</t>
  </si>
  <si>
    <t>Kecerdasan Buatan</t>
  </si>
  <si>
    <t>A</t>
  </si>
  <si>
    <t>B</t>
  </si>
  <si>
    <t>C</t>
  </si>
  <si>
    <t>D</t>
  </si>
  <si>
    <t>E</t>
  </si>
  <si>
    <t>IPS</t>
  </si>
  <si>
    <t>Semester 1</t>
  </si>
  <si>
    <t>Semester 2</t>
  </si>
  <si>
    <t>Semester 3</t>
  </si>
  <si>
    <t>Semester 4</t>
  </si>
  <si>
    <t>Semester 5</t>
  </si>
  <si>
    <t>Semester 6</t>
  </si>
  <si>
    <t>IPK</t>
  </si>
  <si>
    <t>Penilaian Sejawat</t>
  </si>
  <si>
    <t>Keterangan</t>
  </si>
  <si>
    <t>Fauzan Muhammad Nabil</t>
  </si>
  <si>
    <t>Rizky Abdul Gani</t>
  </si>
  <si>
    <t>Tri Wahyuni</t>
  </si>
  <si>
    <t>Sulpadianti Bunyamin</t>
  </si>
  <si>
    <t>Fadila</t>
  </si>
  <si>
    <t>Annisa Cahyani</t>
  </si>
  <si>
    <t>Dhimas Himawan</t>
  </si>
  <si>
    <t>Rayhan Prasetya</t>
  </si>
  <si>
    <t>Nuur Muhammad Ilham</t>
  </si>
  <si>
    <t>Rini Anggreni Tahir</t>
  </si>
  <si>
    <t>Lalita Chandiany</t>
  </si>
  <si>
    <t>Wahyu Rakalumai</t>
  </si>
  <si>
    <t>Anisah Masrura</t>
  </si>
  <si>
    <t>Fathi Rabbani</t>
  </si>
  <si>
    <t>Imron Sumadireja</t>
  </si>
  <si>
    <t>Cokro Edi Prawiro</t>
  </si>
  <si>
    <t>Novrianty Sagita Nawir</t>
  </si>
  <si>
    <t>Muhammad Rayhan</t>
  </si>
  <si>
    <t>Muhammad Fathur</t>
  </si>
  <si>
    <t>Irvan Maulana</t>
  </si>
  <si>
    <t>Andi Masrura Nur</t>
  </si>
  <si>
    <t>Saptiani Nurhalisah</t>
  </si>
  <si>
    <t>Al-Ghazali</t>
  </si>
  <si>
    <t>Alvin Ramadhan</t>
  </si>
  <si>
    <t>Muhammad Ilham</t>
  </si>
  <si>
    <t>Yanda Rizky Prasetya</t>
  </si>
  <si>
    <t>Riki Karnovi</t>
  </si>
  <si>
    <t>Amran Hakim Siregar</t>
  </si>
  <si>
    <t>Muhammad Fajri Mualim</t>
  </si>
  <si>
    <t>Lucky Lukmanul Hakim</t>
  </si>
  <si>
    <t>Eka Pratama</t>
  </si>
  <si>
    <t>Fahmi Afnariadi</t>
  </si>
  <si>
    <t>Baik</t>
  </si>
  <si>
    <t>Cukup</t>
  </si>
  <si>
    <t>Kurang</t>
  </si>
  <si>
    <t>Lulus</t>
  </si>
  <si>
    <t>Tidak Lulus</t>
  </si>
  <si>
    <t>Nilai Project</t>
  </si>
  <si>
    <t>Project 1</t>
  </si>
  <si>
    <t>Project 2</t>
  </si>
  <si>
    <t>Project 3</t>
  </si>
  <si>
    <t xml:space="preserve">Selesai </t>
  </si>
  <si>
    <t>Tidak Selesai</t>
  </si>
  <si>
    <t>Selesai</t>
  </si>
  <si>
    <t>DATA TESTING</t>
  </si>
  <si>
    <t>DATA TRAINING</t>
  </si>
  <si>
    <t>Jenis Kelamin</t>
  </si>
  <si>
    <t>Perempuan</t>
  </si>
  <si>
    <t>Laki-Laki</t>
  </si>
  <si>
    <t>Do Kyungsoo</t>
  </si>
  <si>
    <t>Kim Hyuna</t>
  </si>
  <si>
    <t>Im Yoona</t>
  </si>
  <si>
    <t>Kim Taeyeon</t>
  </si>
  <si>
    <t>Kim Jongin</t>
  </si>
  <si>
    <t>Oh Sehun</t>
  </si>
  <si>
    <t>P(Lulus/Tidak Lulus)</t>
  </si>
  <si>
    <t>P(J=↓ | …</t>
  </si>
  <si>
    <t>P(D=↓ | …</t>
  </si>
  <si>
    <t>P(E=↓ | …</t>
  </si>
  <si>
    <t>P(F=↓ | …</t>
  </si>
  <si>
    <t>P(G=↓ | …</t>
  </si>
  <si>
    <t>P(H=↓ | …</t>
  </si>
  <si>
    <t>P(I=↓ | …</t>
  </si>
  <si>
    <t>P(K=↓ | …</t>
  </si>
  <si>
    <t>P(L=↓ | …</t>
  </si>
  <si>
    <t>Dibawah 2,7</t>
  </si>
  <si>
    <t>Diatas 2,7</t>
  </si>
  <si>
    <t>P(M=↓ | …</t>
  </si>
  <si>
    <t>P(N=↓ | …</t>
  </si>
  <si>
    <t>P(O=↓ | …</t>
  </si>
  <si>
    <t>P(P=↓ | …</t>
  </si>
  <si>
    <t>P(Q=↓ | …</t>
  </si>
  <si>
    <t>P(R=↓ | …</t>
  </si>
  <si>
    <t>P(S=↓ | …</t>
  </si>
  <si>
    <t>P(T=↓ | …</t>
  </si>
  <si>
    <t>NAIVE BAYES MODEL</t>
  </si>
  <si>
    <t xml:space="preserve">ACCURACY </t>
  </si>
  <si>
    <t>CONFUSION TABEL</t>
  </si>
  <si>
    <t>CLASS</t>
  </si>
  <si>
    <t>PREDICTION</t>
  </si>
  <si>
    <t>Class Prediction</t>
  </si>
  <si>
    <t>KETERANGAN</t>
  </si>
  <si>
    <t>Tabel Project :</t>
  </si>
  <si>
    <t>1 = Diatas 2,7</t>
  </si>
  <si>
    <t>2 = 2,7</t>
  </si>
  <si>
    <t>3 = Dibawah 2,7</t>
  </si>
  <si>
    <t>Tabel IPK :</t>
  </si>
  <si>
    <t>Tabel IPS :</t>
  </si>
  <si>
    <t>1 = Selesai</t>
  </si>
  <si>
    <t>2 = Tidak Selesai</t>
  </si>
  <si>
    <t>2 = Dibawah 2,7</t>
  </si>
  <si>
    <t>Inggris I</t>
  </si>
  <si>
    <t>Matematika Distrik</t>
  </si>
  <si>
    <t>PBO</t>
  </si>
  <si>
    <t>Kemanan Jaringan</t>
  </si>
  <si>
    <t>Sistem ERP 2</t>
  </si>
  <si>
    <t>P. Dan S. Logistik</t>
  </si>
  <si>
    <t>Inggris II</t>
  </si>
  <si>
    <t>Sistem Tersebar</t>
  </si>
  <si>
    <t>Basis Data II</t>
  </si>
  <si>
    <t>Basis Data I</t>
  </si>
  <si>
    <t>Sistem ERP I</t>
  </si>
  <si>
    <t>SCM</t>
  </si>
  <si>
    <t>Fathir Zailuddin</t>
  </si>
  <si>
    <t>Wais Al-Qarni</t>
  </si>
  <si>
    <t>P(U=↓ | …</t>
  </si>
  <si>
    <t>P(V=↓ | …</t>
  </si>
  <si>
    <t>P(W=↓ | …</t>
  </si>
  <si>
    <t>P(X=↓ | …</t>
  </si>
  <si>
    <t>P(Y=↓ | …</t>
  </si>
  <si>
    <t>P(Z=↓ | …</t>
  </si>
  <si>
    <t>Sangat Baik</t>
  </si>
  <si>
    <t>Cukup Baik</t>
  </si>
  <si>
    <t>Kurang Baik</t>
  </si>
  <si>
    <t>Sangat Kurang Baik</t>
  </si>
  <si>
    <t>Leonardo Dicaprio</t>
  </si>
  <si>
    <t>Jessica Jung</t>
  </si>
  <si>
    <t>Tiffany Young</t>
  </si>
  <si>
    <t>Agnez Mo</t>
  </si>
  <si>
    <t>Drake</t>
  </si>
  <si>
    <t>Justin Bieber</t>
  </si>
  <si>
    <t>CONTOH KASUS APABILA PROJECTNYA ADA YANG TIDAK TUNTAS WALAUPUN DENGAN NILAI YANG LUMAYAN BAIK</t>
  </si>
  <si>
    <t>CONTOH KASUS APABILA TERDAPAT BEBERAPA NILAI YANG HARUS DIULANG TAPI TIDAK DIULANG WALAU PROJECTNYA SEMUANYA BERES</t>
  </si>
  <si>
    <t>CONTOH KASUS APABILA TERDAPAT NILAI 4 E TAPI TIDAK DIULANG WALAU PROJECT LULUS DAN PENILAIAN SEJAWAT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</si>
</sst>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%"/>
  </numFmts>
  <fonts count="16" x14ac:knownFonts="1">
    <font>
      <sz val="11"/>
      <color theme="1"/>
      <name val="Calibri"/>
      <family val="2"/>
      <charset val="1"/>
      <scheme val="minor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sz val="9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0"/>
      <name val="Times New Roman"/>
      <family val="1"/>
    </font>
    <font>
      <sz val="16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9" fontId="2" fillId="11" borderId="0" xfId="0" applyNumberFormat="1" applyFont="1" applyFill="1" applyAlignment="1">
      <alignment vertical="center"/>
    </xf>
    <xf numFmtId="0" fontId="2" fillId="12" borderId="5" xfId="0" applyFont="1" applyFill="1" applyBorder="1" applyAlignment="1">
      <alignment horizontal="center" vertical="center"/>
    </xf>
    <xf numFmtId="9" fontId="10" fillId="14" borderId="1" xfId="0" applyNumberFormat="1" applyFont="1" applyFill="1" applyBorder="1"/>
    <xf numFmtId="9" fontId="2" fillId="11" borderId="1" xfId="0" applyNumberFormat="1" applyFont="1" applyFill="1" applyBorder="1" applyAlignment="1">
      <alignment vertical="center"/>
    </xf>
    <xf numFmtId="9" fontId="2" fillId="11" borderId="2" xfId="0" applyNumberFormat="1" applyFont="1" applyFill="1" applyBorder="1" applyAlignment="1">
      <alignment vertical="center"/>
    </xf>
    <xf numFmtId="9" fontId="9" fillId="15" borderId="1" xfId="0" applyNumberFormat="1" applyFont="1" applyFill="1" applyBorder="1"/>
    <xf numFmtId="0" fontId="11" fillId="18" borderId="5" xfId="0" applyFont="1" applyFill="1" applyBorder="1"/>
    <xf numFmtId="0" fontId="4" fillId="19" borderId="1" xfId="0" applyFont="1" applyFill="1" applyBorder="1" applyAlignment="1">
      <alignment horizontal="center" vertical="center"/>
    </xf>
    <xf numFmtId="0" fontId="11" fillId="18" borderId="1" xfId="0" applyFont="1" applyFill="1" applyBorder="1"/>
    <xf numFmtId="0" fontId="4" fillId="19" borderId="5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textRotation="180"/>
    </xf>
    <xf numFmtId="9" fontId="2" fillId="11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180"/>
    </xf>
    <xf numFmtId="0" fontId="7" fillId="0" borderId="4" xfId="0" applyFont="1" applyBorder="1" applyAlignment="1">
      <alignment horizontal="center" vertical="center" textRotation="180"/>
    </xf>
    <xf numFmtId="0" fontId="6" fillId="4" borderId="4" xfId="0" applyFont="1" applyFill="1" applyBorder="1" applyAlignment="1">
      <alignment horizontal="center" vertical="center" textRotation="180"/>
    </xf>
    <xf numFmtId="0" fontId="13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textRotation="180"/>
    </xf>
    <xf numFmtId="0" fontId="15" fillId="2" borderId="0" xfId="0" applyFont="1" applyFill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/>
    </xf>
    <xf numFmtId="0" fontId="12" fillId="17" borderId="8" xfId="0" applyFont="1" applyFill="1" applyBorder="1" applyAlignment="1">
      <alignment horizontal="center" vertical="center" textRotation="90"/>
    </xf>
    <xf numFmtId="0" fontId="8" fillId="17" borderId="9" xfId="0" applyFont="1" applyFill="1" applyBorder="1" applyAlignment="1">
      <alignment horizontal="center" vertical="center" textRotation="90"/>
    </xf>
    <xf numFmtId="9" fontId="6" fillId="3" borderId="2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T6" zoomScale="70" zoomScaleNormal="70" workbookViewId="0">
      <selection activeCell="T15" sqref="T15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5.28515625" style="1" customWidth="1"/>
    <col min="4" max="4" width="11.7109375" style="1" bestFit="1" customWidth="1"/>
    <col min="5" max="6" width="9.140625" style="1"/>
    <col min="7" max="7" width="18.28515625" style="1" bestFit="1" customWidth="1"/>
    <col min="8" max="8" width="10.7109375" style="1" customWidth="1"/>
    <col min="9" max="9" width="18" style="1" bestFit="1" customWidth="1"/>
    <col min="10" max="10" width="9.140625" style="1"/>
    <col min="11" max="12" width="12.140625" style="1" bestFit="1" customWidth="1"/>
    <col min="13" max="19" width="10.42578125" style="1" bestFit="1" customWidth="1"/>
    <col min="20" max="20" width="16.85546875" style="1" bestFit="1" customWidth="1"/>
    <col min="21" max="21" width="13.28515625" style="1" customWidth="1"/>
    <col min="22" max="22" width="9.140625" style="1"/>
    <col min="23" max="23" width="10.28515625" style="1" customWidth="1"/>
    <col min="24" max="24" width="19.7109375" style="1" bestFit="1" customWidth="1"/>
    <col min="25" max="25" width="9.28515625" style="1" customWidth="1"/>
    <col min="26" max="26" width="11.5703125" style="1" bestFit="1" customWidth="1"/>
    <col min="27" max="27" width="9.140625" style="1"/>
    <col min="28" max="28" width="12.5703125" style="1" bestFit="1" customWidth="1"/>
    <col min="29" max="30" width="19.7109375" style="1" bestFit="1" customWidth="1"/>
    <col min="31" max="32" width="11.5703125" style="1" bestFit="1" customWidth="1"/>
    <col min="33" max="34" width="12.5703125" style="1" bestFit="1" customWidth="1"/>
    <col min="35" max="36" width="11.5703125" style="1" bestFit="1" customWidth="1"/>
    <col min="37" max="38" width="11.7109375" style="1" bestFit="1" customWidth="1"/>
    <col min="39" max="39" width="9.140625" style="1"/>
    <col min="40" max="40" width="11.5703125" style="1" bestFit="1" customWidth="1"/>
    <col min="41" max="16384" width="9.140625" style="1"/>
  </cols>
  <sheetData>
    <row r="1" spans="1:39" ht="18.7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39" ht="18.75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4" spans="1:39" x14ac:dyDescent="0.25">
      <c r="A4" s="35" t="s">
        <v>2</v>
      </c>
      <c r="B4" s="35"/>
      <c r="C4" s="35"/>
      <c r="D4" s="35"/>
      <c r="E4" s="35"/>
      <c r="F4" s="35"/>
      <c r="G4" s="35"/>
    </row>
    <row r="5" spans="1:39" x14ac:dyDescent="0.25">
      <c r="AD5" s="1">
        <v>28</v>
      </c>
      <c r="AE5" s="1">
        <v>4</v>
      </c>
    </row>
    <row r="6" spans="1:39" ht="15" customHeight="1" x14ac:dyDescent="0.2">
      <c r="A6" s="39" t="s">
        <v>3</v>
      </c>
      <c r="B6" s="39" t="s">
        <v>4</v>
      </c>
      <c r="C6" s="39" t="s">
        <v>73</v>
      </c>
      <c r="D6" s="36" t="s">
        <v>5</v>
      </c>
      <c r="E6" s="37"/>
      <c r="F6" s="37"/>
      <c r="G6" s="37"/>
      <c r="H6" s="37"/>
      <c r="I6" s="38"/>
      <c r="J6" s="36" t="s">
        <v>64</v>
      </c>
      <c r="K6" s="37"/>
      <c r="L6" s="38"/>
      <c r="M6" s="36" t="s">
        <v>17</v>
      </c>
      <c r="N6" s="37"/>
      <c r="O6" s="37"/>
      <c r="P6" s="37"/>
      <c r="Q6" s="37"/>
      <c r="R6" s="38"/>
      <c r="S6" s="39" t="s">
        <v>24</v>
      </c>
      <c r="T6" s="39" t="s">
        <v>25</v>
      </c>
      <c r="U6" s="39" t="s">
        <v>26</v>
      </c>
      <c r="V6" s="43" t="s">
        <v>72</v>
      </c>
      <c r="AB6" s="32" t="s">
        <v>102</v>
      </c>
      <c r="AC6" s="14" t="s">
        <v>82</v>
      </c>
      <c r="AD6" s="18">
        <f>COUNTIF(U8:U39,AD8)/32</f>
        <v>0.875</v>
      </c>
      <c r="AE6" s="18">
        <f>COUNTIF(U8:U39,AE8)/32</f>
        <v>0.125</v>
      </c>
    </row>
    <row r="7" spans="1:39" x14ac:dyDescent="0.25">
      <c r="A7" s="40"/>
      <c r="B7" s="40"/>
      <c r="C7" s="40"/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65</v>
      </c>
      <c r="K7" s="2" t="s">
        <v>66</v>
      </c>
      <c r="L7" s="2" t="s">
        <v>67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40"/>
      <c r="T7" s="40"/>
      <c r="U7" s="40"/>
      <c r="V7" s="43"/>
      <c r="AB7" s="32"/>
      <c r="AD7" s="33">
        <f>SUM(AD6,AE6)</f>
        <v>1</v>
      </c>
      <c r="AE7" s="33"/>
    </row>
    <row r="8" spans="1:39" x14ac:dyDescent="0.2">
      <c r="A8" s="8">
        <v>1</v>
      </c>
      <c r="B8" s="9" t="s">
        <v>49</v>
      </c>
      <c r="C8" s="12" t="s">
        <v>75</v>
      </c>
      <c r="D8" s="7" t="s">
        <v>13</v>
      </c>
      <c r="E8" s="7" t="s">
        <v>12</v>
      </c>
      <c r="F8" s="7" t="s">
        <v>12</v>
      </c>
      <c r="G8" s="7" t="s">
        <v>13</v>
      </c>
      <c r="H8" s="7" t="s">
        <v>12</v>
      </c>
      <c r="I8" s="7" t="s">
        <v>12</v>
      </c>
      <c r="J8" s="10" t="s">
        <v>68</v>
      </c>
      <c r="K8" s="10" t="s">
        <v>68</v>
      </c>
      <c r="L8" s="10" t="s">
        <v>68</v>
      </c>
      <c r="M8" s="6">
        <v>3</v>
      </c>
      <c r="N8" s="6">
        <v>2.8</v>
      </c>
      <c r="O8" s="6">
        <v>2.8</v>
      </c>
      <c r="P8" s="6">
        <v>3</v>
      </c>
      <c r="Q8" s="6">
        <v>2.8</v>
      </c>
      <c r="R8" s="6">
        <v>2.5</v>
      </c>
      <c r="S8" s="3">
        <f xml:space="preserve"> SUM(M8,R8,N8,O8,P8,Q8)/6</f>
        <v>2.8166666666666669</v>
      </c>
      <c r="T8" s="5" t="s">
        <v>60</v>
      </c>
      <c r="U8" s="4" t="s">
        <v>62</v>
      </c>
      <c r="V8" s="43"/>
      <c r="AB8" s="32"/>
      <c r="AC8" s="19" t="s">
        <v>84</v>
      </c>
      <c r="AD8" s="20" t="s">
        <v>62</v>
      </c>
      <c r="AE8" s="20" t="s">
        <v>63</v>
      </c>
      <c r="AG8" s="21" t="s">
        <v>83</v>
      </c>
      <c r="AH8" s="20" t="s">
        <v>62</v>
      </c>
      <c r="AI8" s="20" t="s">
        <v>63</v>
      </c>
      <c r="AK8" s="21" t="s">
        <v>100</v>
      </c>
      <c r="AL8" s="20" t="s">
        <v>62</v>
      </c>
      <c r="AM8" s="20" t="s">
        <v>63</v>
      </c>
    </row>
    <row r="9" spans="1:39" x14ac:dyDescent="0.2">
      <c r="A9" s="8">
        <v>2</v>
      </c>
      <c r="B9" s="9" t="s">
        <v>50</v>
      </c>
      <c r="C9" s="12" t="s">
        <v>75</v>
      </c>
      <c r="D9" s="7" t="s">
        <v>12</v>
      </c>
      <c r="E9" s="7" t="s">
        <v>13</v>
      </c>
      <c r="F9" s="7" t="s">
        <v>14</v>
      </c>
      <c r="G9" s="7" t="s">
        <v>12</v>
      </c>
      <c r="H9" s="7" t="s">
        <v>14</v>
      </c>
      <c r="I9" s="7" t="s">
        <v>14</v>
      </c>
      <c r="J9" s="10" t="s">
        <v>68</v>
      </c>
      <c r="K9" s="10" t="s">
        <v>68</v>
      </c>
      <c r="L9" s="10" t="s">
        <v>68</v>
      </c>
      <c r="M9" s="6">
        <v>3.2</v>
      </c>
      <c r="N9" s="6">
        <v>2.7</v>
      </c>
      <c r="O9" s="6">
        <v>3.2</v>
      </c>
      <c r="P9" s="6">
        <v>2.5</v>
      </c>
      <c r="Q9" s="6">
        <v>2.7</v>
      </c>
      <c r="R9" s="6">
        <v>3.8</v>
      </c>
      <c r="S9" s="3">
        <f t="shared" ref="S9:S39" si="0" xml:space="preserve"> SUM(M9,R9,N9,O9,P9,Q9)/6</f>
        <v>3.0166666666666662</v>
      </c>
      <c r="T9" s="5" t="s">
        <v>59</v>
      </c>
      <c r="U9" s="4" t="s">
        <v>62</v>
      </c>
      <c r="V9" s="43"/>
      <c r="AB9" s="32"/>
      <c r="AC9" s="22" t="s">
        <v>12</v>
      </c>
      <c r="AD9" s="15">
        <f t="shared" ref="AD9:AE13" si="1">COUNTIFS($D$8:$D$39,$AC9,$U$8:$U$39,AD$8)/COUNTIF($U$8:$U$39,AD$8)</f>
        <v>0.2857142857142857</v>
      </c>
      <c r="AE9" s="15">
        <f t="shared" si="1"/>
        <v>0.25</v>
      </c>
      <c r="AG9" s="20" t="s">
        <v>70</v>
      </c>
      <c r="AH9" s="15">
        <v>0.75</v>
      </c>
      <c r="AI9" s="15">
        <v>0.75</v>
      </c>
      <c r="AK9" s="20" t="s">
        <v>93</v>
      </c>
      <c r="AL9" s="15">
        <f>COUNTIFS($S$8:$S$39,$AK9,$U$8:$U$39,AL$8)/COUNTIF($U$8:$U$39,AL$8)</f>
        <v>0</v>
      </c>
      <c r="AM9" s="15">
        <f>COUNTIFS($S$8:$S$39,$AK9,$U$8:$U$39,AM$8)/COUNTIF($U$8:$U$39,AM$8)</f>
        <v>0</v>
      </c>
    </row>
    <row r="10" spans="1:39" x14ac:dyDescent="0.2">
      <c r="A10" s="8">
        <v>3</v>
      </c>
      <c r="B10" s="9" t="s">
        <v>54</v>
      </c>
      <c r="C10" s="12" t="s">
        <v>75</v>
      </c>
      <c r="D10" s="7" t="s">
        <v>14</v>
      </c>
      <c r="E10" s="7" t="s">
        <v>12</v>
      </c>
      <c r="F10" s="7" t="s">
        <v>12</v>
      </c>
      <c r="G10" s="7" t="s">
        <v>14</v>
      </c>
      <c r="H10" s="7" t="s">
        <v>12</v>
      </c>
      <c r="I10" s="7" t="s">
        <v>13</v>
      </c>
      <c r="J10" s="10" t="s">
        <v>68</v>
      </c>
      <c r="K10" s="10" t="s">
        <v>68</v>
      </c>
      <c r="L10" s="10" t="s">
        <v>68</v>
      </c>
      <c r="M10" s="6">
        <v>4</v>
      </c>
      <c r="N10" s="6">
        <v>3.5</v>
      </c>
      <c r="O10" s="6">
        <v>3.3</v>
      </c>
      <c r="P10" s="6">
        <v>2.5</v>
      </c>
      <c r="Q10" s="6">
        <v>3.5</v>
      </c>
      <c r="R10" s="6">
        <v>2.8</v>
      </c>
      <c r="S10" s="3">
        <f t="shared" si="0"/>
        <v>3.2666666666666671</v>
      </c>
      <c r="T10" s="5" t="s">
        <v>59</v>
      </c>
      <c r="U10" s="4" t="s">
        <v>62</v>
      </c>
      <c r="V10" s="43"/>
      <c r="AB10" s="32"/>
      <c r="AC10" s="22" t="s">
        <v>13</v>
      </c>
      <c r="AD10" s="15">
        <f t="shared" si="1"/>
        <v>0.21428571428571427</v>
      </c>
      <c r="AE10" s="15">
        <f t="shared" si="1"/>
        <v>0.5</v>
      </c>
      <c r="AG10" s="20" t="s">
        <v>69</v>
      </c>
      <c r="AH10" s="15">
        <v>0.25</v>
      </c>
      <c r="AI10" s="15">
        <f>COUNTIFS($J$8:$J$39,$AG10,$U$8:$U$39,AE$8)/COUNTIF($U$8:$U$39,AE$8)</f>
        <v>0</v>
      </c>
      <c r="AK10" s="20" t="s">
        <v>92</v>
      </c>
      <c r="AL10" s="15">
        <f>COUNTIFS($S$8:$S$39,$AK10,$U$8:$U$39,AL$8)/COUNTIF($U$8:$U$39,AL$8)</f>
        <v>0</v>
      </c>
      <c r="AM10" s="15">
        <f>COUNTIFS($S$8:$S$39,$AK10,$U$8:$U$39,AM$8)/COUNTIF($U$8:$U$39,AM$8)</f>
        <v>0</v>
      </c>
    </row>
    <row r="11" spans="1:39" x14ac:dyDescent="0.2">
      <c r="A11" s="8">
        <v>4</v>
      </c>
      <c r="B11" s="9" t="s">
        <v>47</v>
      </c>
      <c r="C11" s="12" t="s">
        <v>74</v>
      </c>
      <c r="D11" s="7" t="s">
        <v>13</v>
      </c>
      <c r="E11" s="7" t="s">
        <v>13</v>
      </c>
      <c r="F11" s="7" t="s">
        <v>14</v>
      </c>
      <c r="G11" s="7" t="s">
        <v>13</v>
      </c>
      <c r="H11" s="7" t="s">
        <v>14</v>
      </c>
      <c r="I11" s="7" t="s">
        <v>12</v>
      </c>
      <c r="J11" s="10" t="s">
        <v>68</v>
      </c>
      <c r="K11" s="10" t="s">
        <v>68</v>
      </c>
      <c r="L11" s="10" t="s">
        <v>68</v>
      </c>
      <c r="M11" s="6">
        <v>2.5</v>
      </c>
      <c r="N11" s="6">
        <v>3</v>
      </c>
      <c r="O11" s="6">
        <v>3.2</v>
      </c>
      <c r="P11" s="6">
        <v>2</v>
      </c>
      <c r="Q11" s="6">
        <v>2.5</v>
      </c>
      <c r="R11" s="6">
        <v>3</v>
      </c>
      <c r="S11" s="3">
        <f t="shared" si="0"/>
        <v>2.6999999999999997</v>
      </c>
      <c r="T11" s="5" t="s">
        <v>60</v>
      </c>
      <c r="U11" s="4" t="s">
        <v>62</v>
      </c>
      <c r="V11" s="43"/>
      <c r="AB11" s="32"/>
      <c r="AC11" s="22" t="s">
        <v>14</v>
      </c>
      <c r="AD11" s="15">
        <f t="shared" si="1"/>
        <v>0.25</v>
      </c>
      <c r="AE11" s="15">
        <f t="shared" si="1"/>
        <v>0</v>
      </c>
      <c r="AH11" s="16">
        <f>SUM(AH9:AH10)</f>
        <v>1</v>
      </c>
      <c r="AI11" s="16">
        <f>SUM(AI9:AI10)</f>
        <v>0.75</v>
      </c>
      <c r="AL11" s="17">
        <f>SUM(AL9:AL10)</f>
        <v>0</v>
      </c>
      <c r="AM11" s="17">
        <f>SUM(AM9:AM10)</f>
        <v>0</v>
      </c>
    </row>
    <row r="12" spans="1:39" x14ac:dyDescent="0.2">
      <c r="A12" s="8">
        <v>5</v>
      </c>
      <c r="B12" s="9" t="s">
        <v>39</v>
      </c>
      <c r="C12" s="12" t="s">
        <v>74</v>
      </c>
      <c r="D12" s="7" t="s">
        <v>12</v>
      </c>
      <c r="E12" s="7" t="s">
        <v>14</v>
      </c>
      <c r="F12" s="7" t="s">
        <v>13</v>
      </c>
      <c r="G12" s="7" t="s">
        <v>12</v>
      </c>
      <c r="H12" s="7" t="s">
        <v>13</v>
      </c>
      <c r="I12" s="7" t="s">
        <v>14</v>
      </c>
      <c r="J12" s="10" t="s">
        <v>68</v>
      </c>
      <c r="K12" s="10" t="s">
        <v>68</v>
      </c>
      <c r="L12" s="10" t="s">
        <v>68</v>
      </c>
      <c r="M12" s="6">
        <v>2.8</v>
      </c>
      <c r="N12" s="6">
        <v>3</v>
      </c>
      <c r="O12" s="6">
        <v>2.8</v>
      </c>
      <c r="P12" s="6">
        <v>2</v>
      </c>
      <c r="Q12" s="6">
        <v>2.8</v>
      </c>
      <c r="R12" s="6">
        <v>2.8</v>
      </c>
      <c r="S12" s="3">
        <f t="shared" si="0"/>
        <v>2.6999999999999997</v>
      </c>
      <c r="T12" s="5" t="s">
        <v>60</v>
      </c>
      <c r="U12" s="4" t="s">
        <v>62</v>
      </c>
      <c r="V12" s="43"/>
      <c r="AB12" s="32"/>
      <c r="AC12" s="22" t="s">
        <v>15</v>
      </c>
      <c r="AD12" s="15">
        <f t="shared" si="1"/>
        <v>0.17857142857142858</v>
      </c>
      <c r="AE12" s="15">
        <f t="shared" si="1"/>
        <v>0</v>
      </c>
      <c r="AG12" s="21" t="s">
        <v>90</v>
      </c>
      <c r="AH12" s="20" t="s">
        <v>62</v>
      </c>
      <c r="AI12" s="20" t="s">
        <v>63</v>
      </c>
      <c r="AK12" s="21" t="s">
        <v>101</v>
      </c>
      <c r="AL12" s="20" t="s">
        <v>62</v>
      </c>
      <c r="AM12" s="20" t="s">
        <v>63</v>
      </c>
    </row>
    <row r="13" spans="1:39" x14ac:dyDescent="0.2">
      <c r="A13" s="8">
        <v>6</v>
      </c>
      <c r="B13" s="9" t="s">
        <v>32</v>
      </c>
      <c r="C13" s="12" t="s">
        <v>74</v>
      </c>
      <c r="D13" s="7" t="s">
        <v>14</v>
      </c>
      <c r="E13" s="7" t="s">
        <v>15</v>
      </c>
      <c r="F13" s="7" t="s">
        <v>12</v>
      </c>
      <c r="G13" s="7" t="s">
        <v>14</v>
      </c>
      <c r="H13" s="7" t="s">
        <v>14</v>
      </c>
      <c r="I13" s="7" t="s">
        <v>12</v>
      </c>
      <c r="J13" s="10" t="s">
        <v>68</v>
      </c>
      <c r="K13" s="10" t="s">
        <v>68</v>
      </c>
      <c r="L13" s="10" t="s">
        <v>68</v>
      </c>
      <c r="M13" s="6">
        <v>3.2</v>
      </c>
      <c r="N13" s="6">
        <v>3</v>
      </c>
      <c r="O13" s="6">
        <v>3</v>
      </c>
      <c r="P13" s="6">
        <v>2.5</v>
      </c>
      <c r="Q13" s="6">
        <v>3</v>
      </c>
      <c r="R13" s="6">
        <v>3</v>
      </c>
      <c r="S13" s="3">
        <f t="shared" si="0"/>
        <v>2.9499999999999997</v>
      </c>
      <c r="T13" s="5" t="s">
        <v>60</v>
      </c>
      <c r="U13" s="4" t="s">
        <v>62</v>
      </c>
      <c r="V13" s="43"/>
      <c r="AB13" s="32"/>
      <c r="AC13" s="22" t="s">
        <v>16</v>
      </c>
      <c r="AD13" s="15">
        <f t="shared" si="1"/>
        <v>7.1428571428571425E-2</v>
      </c>
      <c r="AE13" s="15">
        <f t="shared" si="1"/>
        <v>0.25</v>
      </c>
      <c r="AG13" s="20" t="s">
        <v>70</v>
      </c>
      <c r="AH13" s="15">
        <v>0.25</v>
      </c>
      <c r="AI13" s="15">
        <v>0.25</v>
      </c>
      <c r="AK13" s="20" t="s">
        <v>59</v>
      </c>
      <c r="AL13" s="15">
        <f t="shared" ref="AL13:AM15" si="2">COUNTIFS($T$8:$T$39,$AK13,$U$8:$U$39,AL$8)/COUNTIF($U$8:$U$39,AL$8)</f>
        <v>0.21428571428571427</v>
      </c>
      <c r="AM13" s="15">
        <f t="shared" si="2"/>
        <v>0</v>
      </c>
    </row>
    <row r="14" spans="1:39" x14ac:dyDescent="0.2">
      <c r="A14" s="8">
        <v>7</v>
      </c>
      <c r="B14" s="9" t="s">
        <v>42</v>
      </c>
      <c r="C14" s="12" t="s">
        <v>75</v>
      </c>
      <c r="D14" s="7" t="s">
        <v>14</v>
      </c>
      <c r="E14" s="7" t="s">
        <v>12</v>
      </c>
      <c r="F14" s="7" t="s">
        <v>13</v>
      </c>
      <c r="G14" s="7" t="s">
        <v>14</v>
      </c>
      <c r="H14" s="7" t="s">
        <v>13</v>
      </c>
      <c r="I14" s="7" t="s">
        <v>12</v>
      </c>
      <c r="J14" s="10" t="s">
        <v>68</v>
      </c>
      <c r="K14" s="10" t="s">
        <v>68</v>
      </c>
      <c r="L14" s="10" t="s">
        <v>68</v>
      </c>
      <c r="M14" s="6">
        <v>2.8</v>
      </c>
      <c r="N14" s="6">
        <v>2.7</v>
      </c>
      <c r="O14" s="6">
        <v>2.8</v>
      </c>
      <c r="P14" s="6">
        <v>2.5</v>
      </c>
      <c r="Q14" s="6">
        <v>4</v>
      </c>
      <c r="R14" s="6">
        <v>2.7</v>
      </c>
      <c r="S14" s="3">
        <f t="shared" si="0"/>
        <v>2.9166666666666665</v>
      </c>
      <c r="T14" s="5" t="s">
        <v>60</v>
      </c>
      <c r="U14" s="4" t="s">
        <v>62</v>
      </c>
      <c r="V14" s="43"/>
      <c r="AB14" s="32"/>
      <c r="AD14" s="17">
        <f>SUM(AD9:AD13)</f>
        <v>1</v>
      </c>
      <c r="AE14" s="17">
        <f>SUM(AE9:AE13)</f>
        <v>1</v>
      </c>
      <c r="AG14" s="20" t="s">
        <v>69</v>
      </c>
      <c r="AH14" s="15">
        <v>1</v>
      </c>
      <c r="AI14" s="15">
        <f>COUNTIFS($K$8:$K$39,$AG14,$U$8:$U$39,AE$8)/COUNTIF($U$8:$U$39,AE$8)</f>
        <v>0.25</v>
      </c>
      <c r="AK14" s="20" t="s">
        <v>60</v>
      </c>
      <c r="AL14" s="15">
        <f t="shared" si="2"/>
        <v>0.7142857142857143</v>
      </c>
      <c r="AM14" s="15">
        <f t="shared" si="2"/>
        <v>0.5</v>
      </c>
    </row>
    <row r="15" spans="1:39" x14ac:dyDescent="0.2">
      <c r="A15" s="8">
        <v>8</v>
      </c>
      <c r="B15" s="9" t="s">
        <v>33</v>
      </c>
      <c r="C15" s="12" t="s">
        <v>75</v>
      </c>
      <c r="D15" s="7" t="s">
        <v>13</v>
      </c>
      <c r="E15" s="7" t="s">
        <v>13</v>
      </c>
      <c r="F15" s="7" t="s">
        <v>13</v>
      </c>
      <c r="G15" s="7" t="s">
        <v>13</v>
      </c>
      <c r="H15" s="7" t="s">
        <v>13</v>
      </c>
      <c r="I15" s="7" t="s">
        <v>12</v>
      </c>
      <c r="J15" s="10" t="s">
        <v>68</v>
      </c>
      <c r="K15" s="10" t="s">
        <v>68</v>
      </c>
      <c r="L15" s="10" t="s">
        <v>68</v>
      </c>
      <c r="M15" s="6">
        <v>3</v>
      </c>
      <c r="N15" s="6">
        <v>2.5</v>
      </c>
      <c r="O15" s="6">
        <v>3</v>
      </c>
      <c r="P15" s="6">
        <v>3</v>
      </c>
      <c r="Q15" s="6">
        <v>2.5</v>
      </c>
      <c r="R15" s="6">
        <v>3</v>
      </c>
      <c r="S15" s="3">
        <f t="shared" si="0"/>
        <v>2.8333333333333335</v>
      </c>
      <c r="T15" s="5" t="s">
        <v>60</v>
      </c>
      <c r="U15" s="4" t="s">
        <v>62</v>
      </c>
      <c r="V15" s="43"/>
      <c r="AB15" s="32"/>
      <c r="AC15" s="21" t="s">
        <v>85</v>
      </c>
      <c r="AD15" s="20" t="s">
        <v>62</v>
      </c>
      <c r="AE15" s="20" t="s">
        <v>63</v>
      </c>
      <c r="AH15" s="17">
        <f>SUM(AH13:AH14)</f>
        <v>1.25</v>
      </c>
      <c r="AI15" s="17">
        <f>SUM(AI13:AI14)</f>
        <v>0.5</v>
      </c>
      <c r="AK15" s="20" t="s">
        <v>61</v>
      </c>
      <c r="AL15" s="15">
        <f t="shared" si="2"/>
        <v>7.1428571428571425E-2</v>
      </c>
      <c r="AM15" s="15">
        <f t="shared" si="2"/>
        <v>0.5</v>
      </c>
    </row>
    <row r="16" spans="1:39" x14ac:dyDescent="0.2">
      <c r="A16" s="8">
        <v>9</v>
      </c>
      <c r="B16" s="9" t="s">
        <v>57</v>
      </c>
      <c r="C16" s="12" t="s">
        <v>75</v>
      </c>
      <c r="D16" s="7" t="s">
        <v>12</v>
      </c>
      <c r="E16" s="7" t="s">
        <v>14</v>
      </c>
      <c r="F16" s="7" t="s">
        <v>14</v>
      </c>
      <c r="G16" s="7" t="s">
        <v>12</v>
      </c>
      <c r="H16" s="7" t="s">
        <v>14</v>
      </c>
      <c r="I16" s="7" t="s">
        <v>13</v>
      </c>
      <c r="J16" s="10" t="s">
        <v>68</v>
      </c>
      <c r="K16" s="10" t="s">
        <v>68</v>
      </c>
      <c r="L16" s="10" t="s">
        <v>68</v>
      </c>
      <c r="M16" s="6">
        <v>2.5</v>
      </c>
      <c r="N16" s="6">
        <v>2.8</v>
      </c>
      <c r="O16" s="6">
        <v>3</v>
      </c>
      <c r="P16" s="6">
        <v>2.8</v>
      </c>
      <c r="Q16" s="6">
        <v>3</v>
      </c>
      <c r="R16" s="6">
        <v>2.5</v>
      </c>
      <c r="S16" s="3">
        <f t="shared" si="0"/>
        <v>2.7666666666666671</v>
      </c>
      <c r="T16" s="5" t="s">
        <v>60</v>
      </c>
      <c r="U16" s="4" t="s">
        <v>62</v>
      </c>
      <c r="V16" s="43"/>
      <c r="AB16" s="32"/>
      <c r="AC16" s="20" t="s">
        <v>12</v>
      </c>
      <c r="AD16" s="15">
        <f t="shared" ref="AD16:AE20" si="3">COUNTIFS($E$8:$E$39,$AC16,$U$8:$U$39,AD$8)/COUNTIF($U$8:$U$39,AD$8)</f>
        <v>0.2857142857142857</v>
      </c>
      <c r="AE16" s="15">
        <f t="shared" si="3"/>
        <v>0.25</v>
      </c>
      <c r="AG16" s="21" t="s">
        <v>91</v>
      </c>
      <c r="AH16" s="20" t="s">
        <v>62</v>
      </c>
      <c r="AI16" s="20" t="s">
        <v>63</v>
      </c>
      <c r="AL16" s="16">
        <f>SUM(AL14:AL15)</f>
        <v>0.7857142857142857</v>
      </c>
      <c r="AM16" s="16">
        <f>SUM(AM14:AM15)</f>
        <v>1</v>
      </c>
    </row>
    <row r="17" spans="1:35" x14ac:dyDescent="0.2">
      <c r="A17" s="8">
        <v>10</v>
      </c>
      <c r="B17" s="9" t="s">
        <v>31</v>
      </c>
      <c r="C17" s="12" t="s">
        <v>74</v>
      </c>
      <c r="D17" s="7" t="s">
        <v>12</v>
      </c>
      <c r="E17" s="7" t="s">
        <v>12</v>
      </c>
      <c r="F17" s="7" t="s">
        <v>12</v>
      </c>
      <c r="G17" s="7" t="s">
        <v>12</v>
      </c>
      <c r="H17" s="7" t="s">
        <v>12</v>
      </c>
      <c r="I17" s="7" t="s">
        <v>13</v>
      </c>
      <c r="J17" s="10" t="s">
        <v>68</v>
      </c>
      <c r="K17" s="10" t="s">
        <v>68</v>
      </c>
      <c r="L17" s="10" t="s">
        <v>68</v>
      </c>
      <c r="M17" s="6">
        <v>3.8</v>
      </c>
      <c r="N17" s="6">
        <v>4</v>
      </c>
      <c r="O17" s="6">
        <v>3.8</v>
      </c>
      <c r="P17" s="6">
        <v>3.8</v>
      </c>
      <c r="Q17" s="6">
        <v>4</v>
      </c>
      <c r="R17" s="6">
        <v>3.8</v>
      </c>
      <c r="S17" s="3">
        <f t="shared" si="0"/>
        <v>3.8666666666666667</v>
      </c>
      <c r="T17" s="5" t="s">
        <v>59</v>
      </c>
      <c r="U17" s="4" t="s">
        <v>62</v>
      </c>
      <c r="V17" s="43"/>
      <c r="AB17" s="32"/>
      <c r="AC17" s="20" t="s">
        <v>13</v>
      </c>
      <c r="AD17" s="15">
        <f t="shared" si="3"/>
        <v>0.32142857142857145</v>
      </c>
      <c r="AE17" s="15">
        <f t="shared" si="3"/>
        <v>0.25</v>
      </c>
      <c r="AG17" s="20" t="s">
        <v>70</v>
      </c>
      <c r="AH17" s="15">
        <v>1</v>
      </c>
      <c r="AI17" s="15">
        <f>COUNTIFS($L$8:$L$39,$AG17,$U$8:$U$39,AE$8)/COUNTIF($U$8:$U$39,AE$8)</f>
        <v>0</v>
      </c>
    </row>
    <row r="18" spans="1:35" x14ac:dyDescent="0.2">
      <c r="A18" s="8">
        <v>11</v>
      </c>
      <c r="B18" s="9" t="s">
        <v>58</v>
      </c>
      <c r="C18" s="12" t="s">
        <v>75</v>
      </c>
      <c r="D18" s="7" t="s">
        <v>15</v>
      </c>
      <c r="E18" s="7" t="s">
        <v>12</v>
      </c>
      <c r="F18" s="7" t="s">
        <v>13</v>
      </c>
      <c r="G18" s="7" t="s">
        <v>15</v>
      </c>
      <c r="H18" s="7" t="s">
        <v>13</v>
      </c>
      <c r="I18" s="7" t="s">
        <v>13</v>
      </c>
      <c r="J18" s="10" t="s">
        <v>68</v>
      </c>
      <c r="K18" s="10" t="s">
        <v>68</v>
      </c>
      <c r="L18" s="10" t="s">
        <v>68</v>
      </c>
      <c r="M18" s="6">
        <v>2.8</v>
      </c>
      <c r="N18" s="6">
        <v>3.3</v>
      </c>
      <c r="O18" s="6">
        <v>2.8</v>
      </c>
      <c r="P18" s="6">
        <v>3.5</v>
      </c>
      <c r="Q18" s="6">
        <v>2.5</v>
      </c>
      <c r="R18" s="6">
        <v>2.8</v>
      </c>
      <c r="S18" s="3">
        <f t="shared" si="0"/>
        <v>2.9499999999999997</v>
      </c>
      <c r="T18" s="5" t="s">
        <v>60</v>
      </c>
      <c r="U18" s="4" t="s">
        <v>62</v>
      </c>
      <c r="V18" s="43"/>
      <c r="AB18" s="32"/>
      <c r="AC18" s="20" t="s">
        <v>14</v>
      </c>
      <c r="AD18" s="15">
        <f t="shared" si="3"/>
        <v>0.17857142857142858</v>
      </c>
      <c r="AE18" s="15">
        <f t="shared" si="3"/>
        <v>0.5</v>
      </c>
      <c r="AG18" s="20" t="s">
        <v>69</v>
      </c>
      <c r="AH18" s="15">
        <f>COUNTIFS($L$8:$L$39,$AG18,$U$8:$U$39,AD$8)/COUNTIF($U$8:$U$39,AD$8)</f>
        <v>0</v>
      </c>
      <c r="AI18" s="15">
        <f>COUNTIFS($L$8:$L$39,$AG18,$U$8:$U$39,AE$8)/COUNTIF($U$8:$U$39,AE$8)</f>
        <v>1</v>
      </c>
    </row>
    <row r="19" spans="1:35" x14ac:dyDescent="0.2">
      <c r="A19" s="8">
        <v>12</v>
      </c>
      <c r="B19" s="9" t="s">
        <v>40</v>
      </c>
      <c r="C19" s="12" t="s">
        <v>75</v>
      </c>
      <c r="D19" s="7" t="s">
        <v>13</v>
      </c>
      <c r="E19" s="7" t="s">
        <v>14</v>
      </c>
      <c r="F19" s="7" t="s">
        <v>12</v>
      </c>
      <c r="G19" s="7" t="s">
        <v>13</v>
      </c>
      <c r="H19" s="7" t="s">
        <v>12</v>
      </c>
      <c r="I19" s="7" t="s">
        <v>12</v>
      </c>
      <c r="J19" s="10" t="s">
        <v>68</v>
      </c>
      <c r="K19" s="10" t="s">
        <v>68</v>
      </c>
      <c r="L19" s="10" t="s">
        <v>69</v>
      </c>
      <c r="M19" s="6">
        <v>3</v>
      </c>
      <c r="N19" s="6">
        <v>2.5</v>
      </c>
      <c r="O19" s="6">
        <v>3</v>
      </c>
      <c r="P19" s="6">
        <v>2.5</v>
      </c>
      <c r="Q19" s="6">
        <v>2</v>
      </c>
      <c r="R19" s="6">
        <v>3</v>
      </c>
      <c r="S19" s="3">
        <f t="shared" si="0"/>
        <v>2.6666666666666665</v>
      </c>
      <c r="T19" s="5" t="s">
        <v>60</v>
      </c>
      <c r="U19" s="4" t="s">
        <v>63</v>
      </c>
      <c r="V19" s="43"/>
      <c r="AB19" s="32"/>
      <c r="AC19" s="20" t="s">
        <v>15</v>
      </c>
      <c r="AD19" s="15">
        <f t="shared" si="3"/>
        <v>0.17857142857142858</v>
      </c>
      <c r="AE19" s="15">
        <f t="shared" si="3"/>
        <v>0</v>
      </c>
      <c r="AH19" s="17">
        <f>SUM(AH17:AH18)</f>
        <v>1</v>
      </c>
      <c r="AI19" s="17">
        <f>SUM(AI17:AI18)</f>
        <v>1</v>
      </c>
    </row>
    <row r="20" spans="1:35" x14ac:dyDescent="0.2">
      <c r="A20" s="8">
        <v>13</v>
      </c>
      <c r="B20" s="9" t="s">
        <v>27</v>
      </c>
      <c r="C20" s="12" t="s">
        <v>75</v>
      </c>
      <c r="D20" s="7" t="s">
        <v>14</v>
      </c>
      <c r="E20" s="7" t="s">
        <v>15</v>
      </c>
      <c r="F20" s="7" t="s">
        <v>13</v>
      </c>
      <c r="G20" s="7" t="s">
        <v>14</v>
      </c>
      <c r="H20" s="7" t="s">
        <v>13</v>
      </c>
      <c r="I20" s="7" t="s">
        <v>13</v>
      </c>
      <c r="J20" s="10" t="s">
        <v>68</v>
      </c>
      <c r="K20" s="10" t="s">
        <v>68</v>
      </c>
      <c r="L20" s="10" t="s">
        <v>68</v>
      </c>
      <c r="M20" s="6">
        <v>2.8</v>
      </c>
      <c r="N20" s="6">
        <v>2.8</v>
      </c>
      <c r="O20" s="6">
        <v>2.8</v>
      </c>
      <c r="P20" s="6">
        <v>2.8</v>
      </c>
      <c r="Q20" s="6">
        <v>2</v>
      </c>
      <c r="R20" s="6">
        <v>3</v>
      </c>
      <c r="S20" s="3">
        <f t="shared" si="0"/>
        <v>2.6999999999999997</v>
      </c>
      <c r="T20" s="5" t="s">
        <v>60</v>
      </c>
      <c r="U20" s="4" t="s">
        <v>62</v>
      </c>
      <c r="V20" s="43"/>
      <c r="AB20" s="32"/>
      <c r="AC20" s="20" t="s">
        <v>16</v>
      </c>
      <c r="AD20" s="15">
        <f t="shared" si="3"/>
        <v>3.5714285714285712E-2</v>
      </c>
      <c r="AE20" s="15">
        <f t="shared" si="3"/>
        <v>0</v>
      </c>
      <c r="AG20" s="21" t="s">
        <v>94</v>
      </c>
      <c r="AH20" s="20" t="s">
        <v>62</v>
      </c>
      <c r="AI20" s="20" t="s">
        <v>63</v>
      </c>
    </row>
    <row r="21" spans="1:35" x14ac:dyDescent="0.2">
      <c r="A21" s="8">
        <v>14</v>
      </c>
      <c r="B21" s="9" t="s">
        <v>41</v>
      </c>
      <c r="C21" s="12" t="s">
        <v>75</v>
      </c>
      <c r="D21" s="7" t="s">
        <v>12</v>
      </c>
      <c r="E21" s="7" t="s">
        <v>14</v>
      </c>
      <c r="F21" s="7" t="s">
        <v>14</v>
      </c>
      <c r="G21" s="7" t="s">
        <v>12</v>
      </c>
      <c r="H21" s="7" t="s">
        <v>14</v>
      </c>
      <c r="I21" s="7" t="s">
        <v>14</v>
      </c>
      <c r="J21" s="10" t="s">
        <v>68</v>
      </c>
      <c r="K21" s="10" t="s">
        <v>68</v>
      </c>
      <c r="L21" s="10" t="s">
        <v>68</v>
      </c>
      <c r="M21" s="6">
        <v>3</v>
      </c>
      <c r="N21" s="6">
        <v>3</v>
      </c>
      <c r="O21" s="6">
        <v>2.5</v>
      </c>
      <c r="P21" s="6">
        <v>3</v>
      </c>
      <c r="Q21" s="6">
        <v>2.8</v>
      </c>
      <c r="R21" s="6">
        <v>2.8</v>
      </c>
      <c r="S21" s="3">
        <f t="shared" si="0"/>
        <v>2.85</v>
      </c>
      <c r="T21" s="5" t="s">
        <v>60</v>
      </c>
      <c r="U21" s="4" t="s">
        <v>62</v>
      </c>
      <c r="V21" s="43"/>
      <c r="AB21" s="32"/>
      <c r="AD21" s="17">
        <f>SUM(AD16:AD20)</f>
        <v>1.0000000000000002</v>
      </c>
      <c r="AE21" s="17">
        <f>SUM(AE16:AE20)</f>
        <v>1</v>
      </c>
      <c r="AG21" s="20" t="s">
        <v>93</v>
      </c>
      <c r="AH21" s="15">
        <f t="shared" ref="AH21:AI23" si="4">COUNTIFS($M$8:$M$39,$AG21,$U$8:$U$39,AD$8)/COUNTIF($U$8:$U$39,AD$8)</f>
        <v>0</v>
      </c>
      <c r="AI21" s="15">
        <f t="shared" si="4"/>
        <v>0</v>
      </c>
    </row>
    <row r="22" spans="1:35" x14ac:dyDescent="0.2">
      <c r="A22" s="8">
        <v>15</v>
      </c>
      <c r="B22" s="9" t="s">
        <v>46</v>
      </c>
      <c r="C22" s="12" t="s">
        <v>75</v>
      </c>
      <c r="D22" s="7" t="s">
        <v>13</v>
      </c>
      <c r="E22" s="7" t="s">
        <v>15</v>
      </c>
      <c r="F22" s="7" t="s">
        <v>12</v>
      </c>
      <c r="G22" s="7" t="s">
        <v>13</v>
      </c>
      <c r="H22" s="7" t="s">
        <v>12</v>
      </c>
      <c r="I22" s="7" t="s">
        <v>14</v>
      </c>
      <c r="J22" s="10" t="s">
        <v>68</v>
      </c>
      <c r="K22" s="10" t="s">
        <v>68</v>
      </c>
      <c r="L22" s="10" t="s">
        <v>68</v>
      </c>
      <c r="M22" s="6">
        <v>3</v>
      </c>
      <c r="N22" s="6">
        <v>4</v>
      </c>
      <c r="O22" s="6">
        <v>2.7</v>
      </c>
      <c r="P22" s="6">
        <v>2.7</v>
      </c>
      <c r="Q22" s="6">
        <v>3</v>
      </c>
      <c r="R22" s="6">
        <v>2.7</v>
      </c>
      <c r="S22" s="3">
        <f t="shared" si="0"/>
        <v>3.0166666666666662</v>
      </c>
      <c r="T22" s="5" t="s">
        <v>59</v>
      </c>
      <c r="U22" s="4" t="s">
        <v>62</v>
      </c>
      <c r="V22" s="43"/>
      <c r="AB22" s="32"/>
      <c r="AC22" s="21" t="s">
        <v>86</v>
      </c>
      <c r="AD22" s="20" t="s">
        <v>62</v>
      </c>
      <c r="AE22" s="20" t="s">
        <v>63</v>
      </c>
      <c r="AG22" s="20">
        <v>2.7</v>
      </c>
      <c r="AH22" s="15">
        <f t="shared" si="4"/>
        <v>7.1428571428571425E-2</v>
      </c>
      <c r="AI22" s="15">
        <f t="shared" si="4"/>
        <v>0</v>
      </c>
    </row>
    <row r="23" spans="1:35" x14ac:dyDescent="0.2">
      <c r="A23" s="8">
        <v>16</v>
      </c>
      <c r="B23" s="9" t="s">
        <v>37</v>
      </c>
      <c r="C23" s="12" t="s">
        <v>74</v>
      </c>
      <c r="D23" s="7" t="s">
        <v>12</v>
      </c>
      <c r="E23" s="7" t="s">
        <v>12</v>
      </c>
      <c r="F23" s="7" t="s">
        <v>13</v>
      </c>
      <c r="G23" s="7" t="s">
        <v>12</v>
      </c>
      <c r="H23" s="7" t="s">
        <v>13</v>
      </c>
      <c r="I23" s="7" t="s">
        <v>13</v>
      </c>
      <c r="J23" s="10" t="s">
        <v>68</v>
      </c>
      <c r="K23" s="10" t="s">
        <v>68</v>
      </c>
      <c r="L23" s="10" t="s">
        <v>68</v>
      </c>
      <c r="M23" s="6">
        <v>3</v>
      </c>
      <c r="N23" s="6">
        <v>3</v>
      </c>
      <c r="O23" s="6">
        <v>3</v>
      </c>
      <c r="P23" s="6">
        <v>2.5</v>
      </c>
      <c r="Q23" s="6">
        <v>2.7</v>
      </c>
      <c r="R23" s="6">
        <v>3</v>
      </c>
      <c r="S23" s="3">
        <f t="shared" si="0"/>
        <v>2.8666666666666667</v>
      </c>
      <c r="T23" s="5" t="s">
        <v>60</v>
      </c>
      <c r="U23" s="4" t="s">
        <v>62</v>
      </c>
      <c r="V23" s="43"/>
      <c r="AB23" s="32"/>
      <c r="AC23" s="20" t="s">
        <v>12</v>
      </c>
      <c r="AD23" s="15">
        <f t="shared" ref="AD23:AE27" si="5">COUNTIFS($F$8:$F$39,$AC23,$U$8:$U$39,AD$8)/COUNTIF($U$8:$U$39,AD$8)</f>
        <v>0.35714285714285715</v>
      </c>
      <c r="AE23" s="15">
        <f t="shared" si="5"/>
        <v>0.25</v>
      </c>
      <c r="AG23" s="20" t="s">
        <v>92</v>
      </c>
      <c r="AH23" s="15">
        <f t="shared" si="4"/>
        <v>0</v>
      </c>
      <c r="AI23" s="15">
        <f t="shared" si="4"/>
        <v>0</v>
      </c>
    </row>
    <row r="24" spans="1:35" x14ac:dyDescent="0.2">
      <c r="A24" s="8">
        <v>17</v>
      </c>
      <c r="B24" s="9" t="s">
        <v>56</v>
      </c>
      <c r="C24" s="12" t="s">
        <v>75</v>
      </c>
      <c r="D24" s="7" t="s">
        <v>14</v>
      </c>
      <c r="E24" s="7" t="s">
        <v>13</v>
      </c>
      <c r="F24" s="7" t="s">
        <v>14</v>
      </c>
      <c r="G24" s="7" t="s">
        <v>14</v>
      </c>
      <c r="H24" s="7" t="s">
        <v>14</v>
      </c>
      <c r="I24" s="7" t="s">
        <v>12</v>
      </c>
      <c r="J24" s="10" t="s">
        <v>68</v>
      </c>
      <c r="K24" s="10" t="s">
        <v>68</v>
      </c>
      <c r="L24" s="10" t="s">
        <v>68</v>
      </c>
      <c r="M24" s="6">
        <v>2.8</v>
      </c>
      <c r="N24" s="6">
        <v>2.5</v>
      </c>
      <c r="O24" s="6">
        <v>2.8</v>
      </c>
      <c r="P24" s="6">
        <v>2.8</v>
      </c>
      <c r="Q24" s="6">
        <v>2.8</v>
      </c>
      <c r="R24" s="6">
        <v>2.8</v>
      </c>
      <c r="S24" s="3">
        <f t="shared" si="0"/>
        <v>2.75</v>
      </c>
      <c r="T24" s="5" t="s">
        <v>60</v>
      </c>
      <c r="U24" s="4" t="s">
        <v>62</v>
      </c>
      <c r="V24" s="43"/>
      <c r="AB24" s="32"/>
      <c r="AC24" s="20" t="s">
        <v>13</v>
      </c>
      <c r="AD24" s="15">
        <f t="shared" si="5"/>
        <v>0.25</v>
      </c>
      <c r="AE24" s="15">
        <f t="shared" si="5"/>
        <v>0.5</v>
      </c>
      <c r="AH24" s="17">
        <f>SUM(AH21:AH23)</f>
        <v>7.1428571428571425E-2</v>
      </c>
      <c r="AI24" s="17">
        <f>SUM(AI21:AI23)</f>
        <v>0</v>
      </c>
    </row>
    <row r="25" spans="1:35" x14ac:dyDescent="0.2">
      <c r="A25" s="8">
        <v>18</v>
      </c>
      <c r="B25" s="9" t="s">
        <v>55</v>
      </c>
      <c r="C25" s="12" t="s">
        <v>75</v>
      </c>
      <c r="D25" s="7" t="s">
        <v>12</v>
      </c>
      <c r="E25" s="7" t="s">
        <v>13</v>
      </c>
      <c r="F25" s="7" t="s">
        <v>15</v>
      </c>
      <c r="G25" s="7" t="s">
        <v>12</v>
      </c>
      <c r="H25" s="7" t="s">
        <v>15</v>
      </c>
      <c r="I25" s="7" t="s">
        <v>12</v>
      </c>
      <c r="J25" s="10" t="s">
        <v>68</v>
      </c>
      <c r="K25" s="10" t="s">
        <v>68</v>
      </c>
      <c r="L25" s="10" t="s">
        <v>69</v>
      </c>
      <c r="M25" s="6">
        <v>2</v>
      </c>
      <c r="N25" s="6">
        <v>3.8</v>
      </c>
      <c r="O25" s="6">
        <v>2.5</v>
      </c>
      <c r="P25" s="6">
        <v>3.2</v>
      </c>
      <c r="Q25" s="6">
        <v>2</v>
      </c>
      <c r="R25" s="6">
        <v>2</v>
      </c>
      <c r="S25" s="3">
        <f t="shared" si="0"/>
        <v>2.5833333333333335</v>
      </c>
      <c r="T25" s="5" t="s">
        <v>61</v>
      </c>
      <c r="U25" s="4" t="s">
        <v>63</v>
      </c>
      <c r="V25" s="43"/>
      <c r="AB25" s="32"/>
      <c r="AC25" s="20" t="s">
        <v>14</v>
      </c>
      <c r="AD25" s="15">
        <f t="shared" si="5"/>
        <v>0.32142857142857145</v>
      </c>
      <c r="AE25" s="15">
        <f t="shared" si="5"/>
        <v>0</v>
      </c>
      <c r="AG25" s="21" t="s">
        <v>95</v>
      </c>
      <c r="AH25" s="20" t="s">
        <v>62</v>
      </c>
      <c r="AI25" s="20" t="s">
        <v>63</v>
      </c>
    </row>
    <row r="26" spans="1:35" x14ac:dyDescent="0.2">
      <c r="A26" s="8">
        <v>19</v>
      </c>
      <c r="B26" s="9" t="s">
        <v>45</v>
      </c>
      <c r="C26" s="12" t="s">
        <v>75</v>
      </c>
      <c r="D26" s="7" t="s">
        <v>13</v>
      </c>
      <c r="E26" s="7" t="s">
        <v>16</v>
      </c>
      <c r="F26" s="7" t="s">
        <v>12</v>
      </c>
      <c r="G26" s="7" t="s">
        <v>13</v>
      </c>
      <c r="H26" s="7" t="s">
        <v>12</v>
      </c>
      <c r="I26" s="7" t="s">
        <v>13</v>
      </c>
      <c r="J26" s="10" t="s">
        <v>68</v>
      </c>
      <c r="K26" s="10" t="s">
        <v>68</v>
      </c>
      <c r="L26" s="10" t="s">
        <v>68</v>
      </c>
      <c r="M26" s="6">
        <v>2.5</v>
      </c>
      <c r="N26" s="6">
        <v>2.8</v>
      </c>
      <c r="O26" s="6">
        <v>2.5</v>
      </c>
      <c r="P26" s="6">
        <v>4</v>
      </c>
      <c r="Q26" s="6">
        <v>3.5</v>
      </c>
      <c r="R26" s="6">
        <v>2.5</v>
      </c>
      <c r="S26" s="3">
        <f t="shared" si="0"/>
        <v>2.9666666666666668</v>
      </c>
      <c r="T26" s="5" t="s">
        <v>60</v>
      </c>
      <c r="U26" s="4" t="s">
        <v>62</v>
      </c>
      <c r="V26" s="43"/>
      <c r="AB26" s="32"/>
      <c r="AC26" s="20" t="s">
        <v>15</v>
      </c>
      <c r="AD26" s="15">
        <f t="shared" si="5"/>
        <v>7.1428571428571425E-2</v>
      </c>
      <c r="AE26" s="15">
        <f t="shared" si="5"/>
        <v>0.25</v>
      </c>
      <c r="AG26" s="20" t="s">
        <v>93</v>
      </c>
      <c r="AH26" s="15">
        <f t="shared" ref="AH26:AI28" si="6">COUNTIFS($N$8:$N$39,$AG26,$U$8:$U$39,AD$8)/COUNTIF($U$8:$U$39,AD$8)</f>
        <v>0</v>
      </c>
      <c r="AI26" s="15">
        <f t="shared" si="6"/>
        <v>0</v>
      </c>
    </row>
    <row r="27" spans="1:35" x14ac:dyDescent="0.2">
      <c r="A27" s="8">
        <v>20</v>
      </c>
      <c r="B27" s="9" t="s">
        <v>51</v>
      </c>
      <c r="C27" s="12" t="s">
        <v>75</v>
      </c>
      <c r="D27" s="7" t="s">
        <v>16</v>
      </c>
      <c r="E27" s="7" t="s">
        <v>14</v>
      </c>
      <c r="F27" s="7" t="s">
        <v>15</v>
      </c>
      <c r="G27" s="7" t="s">
        <v>16</v>
      </c>
      <c r="H27" s="7" t="s">
        <v>15</v>
      </c>
      <c r="I27" s="7" t="s">
        <v>12</v>
      </c>
      <c r="J27" s="10" t="s">
        <v>68</v>
      </c>
      <c r="K27" s="10" t="s">
        <v>68</v>
      </c>
      <c r="L27" s="10" t="s">
        <v>68</v>
      </c>
      <c r="M27" s="6">
        <v>3</v>
      </c>
      <c r="N27" s="6">
        <v>3</v>
      </c>
      <c r="O27" s="6">
        <v>3</v>
      </c>
      <c r="P27" s="6">
        <v>2.5</v>
      </c>
      <c r="Q27" s="6">
        <v>2.5</v>
      </c>
      <c r="R27" s="6">
        <v>3</v>
      </c>
      <c r="S27" s="3">
        <f t="shared" si="0"/>
        <v>2.8333333333333335</v>
      </c>
      <c r="T27" s="5" t="s">
        <v>61</v>
      </c>
      <c r="U27" s="4" t="s">
        <v>62</v>
      </c>
      <c r="V27" s="43"/>
      <c r="AB27" s="32"/>
      <c r="AC27" s="20" t="s">
        <v>16</v>
      </c>
      <c r="AD27" s="15">
        <f t="shared" si="5"/>
        <v>0</v>
      </c>
      <c r="AE27" s="15">
        <f t="shared" si="5"/>
        <v>0</v>
      </c>
      <c r="AG27" s="20">
        <v>2.7</v>
      </c>
      <c r="AH27" s="15">
        <f t="shared" si="6"/>
        <v>0.14285714285714285</v>
      </c>
      <c r="AI27" s="15">
        <f t="shared" si="6"/>
        <v>0</v>
      </c>
    </row>
    <row r="28" spans="1:35" x14ac:dyDescent="0.2">
      <c r="A28" s="8">
        <v>21</v>
      </c>
      <c r="B28" s="9" t="s">
        <v>44</v>
      </c>
      <c r="C28" s="12" t="s">
        <v>75</v>
      </c>
      <c r="D28" s="7" t="s">
        <v>16</v>
      </c>
      <c r="E28" s="7" t="s">
        <v>14</v>
      </c>
      <c r="F28" s="7" t="s">
        <v>13</v>
      </c>
      <c r="G28" s="7" t="s">
        <v>16</v>
      </c>
      <c r="H28" s="7" t="s">
        <v>13</v>
      </c>
      <c r="I28" s="7" t="s">
        <v>14</v>
      </c>
      <c r="J28" s="10" t="s">
        <v>68</v>
      </c>
      <c r="K28" s="10" t="s">
        <v>68</v>
      </c>
      <c r="L28" s="10" t="s">
        <v>69</v>
      </c>
      <c r="M28" s="6">
        <v>2</v>
      </c>
      <c r="N28" s="6">
        <v>2.8</v>
      </c>
      <c r="O28" s="6">
        <v>2</v>
      </c>
      <c r="P28" s="6">
        <v>2.8</v>
      </c>
      <c r="Q28" s="6">
        <v>3</v>
      </c>
      <c r="R28" s="6">
        <v>2</v>
      </c>
      <c r="S28" s="3">
        <f t="shared" si="0"/>
        <v>2.4333333333333336</v>
      </c>
      <c r="T28" s="5" t="s">
        <v>61</v>
      </c>
      <c r="U28" s="4" t="s">
        <v>63</v>
      </c>
      <c r="V28" s="43"/>
      <c r="AB28" s="32"/>
      <c r="AD28" s="17">
        <f>SUM(AD23:AD27)</f>
        <v>1</v>
      </c>
      <c r="AE28" s="17">
        <f>SUM(AE23:AE27)</f>
        <v>1</v>
      </c>
      <c r="AG28" s="20" t="s">
        <v>92</v>
      </c>
      <c r="AH28" s="15">
        <f t="shared" si="6"/>
        <v>0</v>
      </c>
      <c r="AI28" s="15">
        <f t="shared" si="6"/>
        <v>0</v>
      </c>
    </row>
    <row r="29" spans="1:35" x14ac:dyDescent="0.2">
      <c r="A29" s="8">
        <v>22</v>
      </c>
      <c r="B29" s="9" t="s">
        <v>43</v>
      </c>
      <c r="C29" s="12" t="s">
        <v>74</v>
      </c>
      <c r="D29" s="7" t="s">
        <v>15</v>
      </c>
      <c r="E29" s="7" t="s">
        <v>12</v>
      </c>
      <c r="F29" s="7" t="s">
        <v>15</v>
      </c>
      <c r="G29" s="7" t="s">
        <v>15</v>
      </c>
      <c r="H29" s="7" t="s">
        <v>15</v>
      </c>
      <c r="I29" s="7" t="s">
        <v>14</v>
      </c>
      <c r="J29" s="10" t="s">
        <v>68</v>
      </c>
      <c r="K29" s="10" t="s">
        <v>68</v>
      </c>
      <c r="L29" s="10" t="s">
        <v>68</v>
      </c>
      <c r="M29" s="6">
        <v>2</v>
      </c>
      <c r="N29" s="6">
        <v>2.8</v>
      </c>
      <c r="O29" s="6">
        <v>3</v>
      </c>
      <c r="P29" s="6">
        <v>3</v>
      </c>
      <c r="Q29" s="6">
        <v>3</v>
      </c>
      <c r="R29" s="6">
        <v>2.5</v>
      </c>
      <c r="S29" s="3">
        <f t="shared" si="0"/>
        <v>2.7166666666666668</v>
      </c>
      <c r="T29" s="5" t="s">
        <v>61</v>
      </c>
      <c r="U29" s="4" t="s">
        <v>62</v>
      </c>
      <c r="V29" s="43"/>
      <c r="AB29" s="32"/>
      <c r="AC29" s="21" t="s">
        <v>87</v>
      </c>
      <c r="AD29" s="20" t="s">
        <v>62</v>
      </c>
      <c r="AE29" s="20" t="s">
        <v>63</v>
      </c>
      <c r="AH29" s="13">
        <f>SUM(AH26:AH28)</f>
        <v>0.14285714285714285</v>
      </c>
      <c r="AI29" s="13">
        <f>SUM(AI26:AI28)</f>
        <v>0</v>
      </c>
    </row>
    <row r="30" spans="1:35" x14ac:dyDescent="0.2">
      <c r="A30" s="8">
        <v>23</v>
      </c>
      <c r="B30" s="9" t="s">
        <v>35</v>
      </c>
      <c r="C30" s="12" t="s">
        <v>75</v>
      </c>
      <c r="D30" s="7" t="s">
        <v>15</v>
      </c>
      <c r="E30" s="7" t="s">
        <v>13</v>
      </c>
      <c r="F30" s="7" t="s">
        <v>14</v>
      </c>
      <c r="G30" s="7" t="s">
        <v>15</v>
      </c>
      <c r="H30" s="7" t="s">
        <v>14</v>
      </c>
      <c r="I30" s="7" t="s">
        <v>14</v>
      </c>
      <c r="J30" s="10" t="s">
        <v>68</v>
      </c>
      <c r="K30" s="10" t="s">
        <v>68</v>
      </c>
      <c r="L30" s="10" t="s">
        <v>68</v>
      </c>
      <c r="M30" s="6">
        <v>2.5</v>
      </c>
      <c r="N30" s="6">
        <v>2.7</v>
      </c>
      <c r="O30" s="6">
        <v>3</v>
      </c>
      <c r="P30" s="6">
        <v>2.8</v>
      </c>
      <c r="Q30" s="6">
        <v>2.7</v>
      </c>
      <c r="R30" s="6">
        <v>2.5</v>
      </c>
      <c r="S30" s="3">
        <f t="shared" si="0"/>
        <v>2.6999999999999997</v>
      </c>
      <c r="T30" s="5" t="s">
        <v>60</v>
      </c>
      <c r="U30" s="4" t="s">
        <v>62</v>
      </c>
      <c r="V30" s="43"/>
      <c r="AB30" s="32"/>
      <c r="AC30" s="20" t="s">
        <v>12</v>
      </c>
      <c r="AD30" s="15">
        <f t="shared" ref="AD30:AE34" si="7">COUNTIFS($G$8:$G$39,$AC30,$U$8:$U$39,AD$8)/COUNTIF($U$8:$U$39,AD$8)</f>
        <v>0.2857142857142857</v>
      </c>
      <c r="AE30" s="15">
        <f t="shared" si="7"/>
        <v>0.25</v>
      </c>
      <c r="AG30" s="21" t="s">
        <v>96</v>
      </c>
      <c r="AH30" s="20" t="s">
        <v>62</v>
      </c>
      <c r="AI30" s="20" t="s">
        <v>63</v>
      </c>
    </row>
    <row r="31" spans="1:35" x14ac:dyDescent="0.2">
      <c r="A31" s="8">
        <v>24</v>
      </c>
      <c r="B31" s="9" t="s">
        <v>34</v>
      </c>
      <c r="C31" s="12" t="s">
        <v>75</v>
      </c>
      <c r="D31" s="7" t="s">
        <v>14</v>
      </c>
      <c r="E31" s="7" t="s">
        <v>13</v>
      </c>
      <c r="F31" s="7" t="s">
        <v>12</v>
      </c>
      <c r="G31" s="7" t="s">
        <v>14</v>
      </c>
      <c r="H31" s="7" t="s">
        <v>12</v>
      </c>
      <c r="I31" s="7" t="s">
        <v>13</v>
      </c>
      <c r="J31" s="10" t="s">
        <v>68</v>
      </c>
      <c r="K31" s="10" t="s">
        <v>68</v>
      </c>
      <c r="L31" s="10" t="s">
        <v>68</v>
      </c>
      <c r="M31" s="6">
        <v>2.7</v>
      </c>
      <c r="N31" s="6">
        <v>3</v>
      </c>
      <c r="O31" s="6">
        <v>2.7</v>
      </c>
      <c r="P31" s="6">
        <v>3</v>
      </c>
      <c r="Q31" s="6">
        <v>2.5</v>
      </c>
      <c r="R31" s="6">
        <v>2.7</v>
      </c>
      <c r="S31" s="3">
        <f t="shared" si="0"/>
        <v>2.7666666666666671</v>
      </c>
      <c r="T31" s="5" t="s">
        <v>60</v>
      </c>
      <c r="U31" s="4" t="s">
        <v>62</v>
      </c>
      <c r="V31" s="43"/>
      <c r="AB31" s="32"/>
      <c r="AC31" s="20" t="s">
        <v>13</v>
      </c>
      <c r="AD31" s="15">
        <f t="shared" si="7"/>
        <v>0.21428571428571427</v>
      </c>
      <c r="AE31" s="15">
        <f t="shared" si="7"/>
        <v>0.5</v>
      </c>
      <c r="AG31" s="20" t="s">
        <v>93</v>
      </c>
      <c r="AH31" s="15">
        <f t="shared" ref="AH31:AI33" si="8">COUNTIFS($O$8:$O$39,$AG31,$U$8:$U$39,AD$8)/COUNTIF($U$8:$U$39,AD$8)</f>
        <v>0</v>
      </c>
      <c r="AI31" s="15">
        <f t="shared" si="8"/>
        <v>0</v>
      </c>
    </row>
    <row r="32" spans="1:35" x14ac:dyDescent="0.2">
      <c r="A32" s="8">
        <v>25</v>
      </c>
      <c r="B32" s="9" t="s">
        <v>53</v>
      </c>
      <c r="C32" s="12" t="s">
        <v>75</v>
      </c>
      <c r="D32" s="7" t="s">
        <v>13</v>
      </c>
      <c r="E32" s="7" t="s">
        <v>15</v>
      </c>
      <c r="F32" s="7" t="s">
        <v>13</v>
      </c>
      <c r="G32" s="7" t="s">
        <v>13</v>
      </c>
      <c r="H32" s="7" t="s">
        <v>13</v>
      </c>
      <c r="I32" s="7" t="s">
        <v>12</v>
      </c>
      <c r="J32" s="10" t="s">
        <v>68</v>
      </c>
      <c r="K32" s="10" t="s">
        <v>68</v>
      </c>
      <c r="L32" s="10" t="s">
        <v>68</v>
      </c>
      <c r="M32" s="6">
        <v>3</v>
      </c>
      <c r="N32" s="6">
        <v>2.8</v>
      </c>
      <c r="O32" s="6">
        <v>4</v>
      </c>
      <c r="P32" s="6">
        <v>2.5</v>
      </c>
      <c r="Q32" s="6">
        <v>2.8</v>
      </c>
      <c r="R32" s="6">
        <v>3</v>
      </c>
      <c r="S32" s="3">
        <f t="shared" si="0"/>
        <v>3.0166666666666671</v>
      </c>
      <c r="T32" s="5" t="s">
        <v>59</v>
      </c>
      <c r="U32" s="4" t="s">
        <v>62</v>
      </c>
      <c r="V32" s="43"/>
      <c r="AB32" s="32"/>
      <c r="AC32" s="20" t="s">
        <v>14</v>
      </c>
      <c r="AD32" s="15">
        <f t="shared" si="7"/>
        <v>0.25</v>
      </c>
      <c r="AE32" s="15">
        <f t="shared" si="7"/>
        <v>0</v>
      </c>
      <c r="AG32" s="20">
        <v>2.7</v>
      </c>
      <c r="AH32" s="15">
        <f t="shared" si="8"/>
        <v>0.10714285714285714</v>
      </c>
      <c r="AI32" s="15">
        <f t="shared" si="8"/>
        <v>0</v>
      </c>
    </row>
    <row r="33" spans="1:35" x14ac:dyDescent="0.2">
      <c r="A33" s="8">
        <v>26</v>
      </c>
      <c r="B33" s="9" t="s">
        <v>36</v>
      </c>
      <c r="C33" s="12" t="s">
        <v>74</v>
      </c>
      <c r="D33" s="7" t="s">
        <v>15</v>
      </c>
      <c r="E33" s="7" t="s">
        <v>13</v>
      </c>
      <c r="F33" s="7" t="s">
        <v>14</v>
      </c>
      <c r="G33" s="7" t="s">
        <v>15</v>
      </c>
      <c r="H33" s="7" t="s">
        <v>14</v>
      </c>
      <c r="I33" s="7" t="s">
        <v>13</v>
      </c>
      <c r="J33" s="10" t="s">
        <v>68</v>
      </c>
      <c r="K33" s="10" t="s">
        <v>68</v>
      </c>
      <c r="L33" s="10" t="s">
        <v>68</v>
      </c>
      <c r="M33" s="6">
        <v>2.7</v>
      </c>
      <c r="N33" s="6">
        <v>2.5</v>
      </c>
      <c r="O33" s="6">
        <v>2.7</v>
      </c>
      <c r="P33" s="6">
        <v>3.8</v>
      </c>
      <c r="Q33" s="6">
        <v>3.2</v>
      </c>
      <c r="R33" s="6">
        <v>2.7</v>
      </c>
      <c r="S33" s="3">
        <f t="shared" si="0"/>
        <v>2.9333333333333336</v>
      </c>
      <c r="T33" s="5" t="s">
        <v>60</v>
      </c>
      <c r="U33" s="4" t="s">
        <v>62</v>
      </c>
      <c r="V33" s="43"/>
      <c r="AB33" s="32"/>
      <c r="AC33" s="20" t="s">
        <v>15</v>
      </c>
      <c r="AD33" s="15">
        <f t="shared" si="7"/>
        <v>0.17857142857142858</v>
      </c>
      <c r="AE33" s="15">
        <f t="shared" si="7"/>
        <v>0</v>
      </c>
      <c r="AG33" s="20" t="s">
        <v>92</v>
      </c>
      <c r="AH33" s="15">
        <f t="shared" si="8"/>
        <v>0</v>
      </c>
      <c r="AI33" s="15">
        <f t="shared" si="8"/>
        <v>0</v>
      </c>
    </row>
    <row r="34" spans="1:35" x14ac:dyDescent="0.2">
      <c r="A34" s="8">
        <v>27</v>
      </c>
      <c r="B34" s="9" t="s">
        <v>28</v>
      </c>
      <c r="C34" s="12" t="s">
        <v>75</v>
      </c>
      <c r="D34" s="7" t="s">
        <v>12</v>
      </c>
      <c r="E34" s="7" t="s">
        <v>12</v>
      </c>
      <c r="F34" s="7" t="s">
        <v>12</v>
      </c>
      <c r="G34" s="7" t="s">
        <v>12</v>
      </c>
      <c r="H34" s="7" t="s">
        <v>12</v>
      </c>
      <c r="I34" s="7" t="s">
        <v>14</v>
      </c>
      <c r="J34" s="10" t="s">
        <v>68</v>
      </c>
      <c r="K34" s="10" t="s">
        <v>68</v>
      </c>
      <c r="L34" s="10" t="s">
        <v>68</v>
      </c>
      <c r="M34" s="6">
        <v>3.5</v>
      </c>
      <c r="N34" s="6">
        <v>3</v>
      </c>
      <c r="O34" s="6">
        <v>3.5</v>
      </c>
      <c r="P34" s="6">
        <v>2.8</v>
      </c>
      <c r="Q34" s="6">
        <v>3.3</v>
      </c>
      <c r="R34" s="6">
        <v>3</v>
      </c>
      <c r="S34" s="3">
        <f t="shared" si="0"/>
        <v>3.1833333333333336</v>
      </c>
      <c r="T34" s="5" t="s">
        <v>59</v>
      </c>
      <c r="U34" s="4" t="s">
        <v>62</v>
      </c>
      <c r="V34" s="43"/>
      <c r="AB34" s="32"/>
      <c r="AC34" s="20" t="s">
        <v>16</v>
      </c>
      <c r="AD34" s="15">
        <f t="shared" si="7"/>
        <v>7.1428571428571425E-2</v>
      </c>
      <c r="AE34" s="15">
        <f t="shared" si="7"/>
        <v>0.25</v>
      </c>
      <c r="AH34" s="17">
        <f>SUM(AH31:AH33)</f>
        <v>0.10714285714285714</v>
      </c>
      <c r="AI34" s="17">
        <f>SUM(AI31:AI33)</f>
        <v>0</v>
      </c>
    </row>
    <row r="35" spans="1:35" x14ac:dyDescent="0.2">
      <c r="A35" s="8">
        <v>28</v>
      </c>
      <c r="B35" s="9" t="s">
        <v>48</v>
      </c>
      <c r="C35" s="12" t="s">
        <v>74</v>
      </c>
      <c r="D35" s="7" t="s">
        <v>16</v>
      </c>
      <c r="E35" s="7" t="s">
        <v>13</v>
      </c>
      <c r="F35" s="7" t="s">
        <v>14</v>
      </c>
      <c r="G35" s="7" t="s">
        <v>16</v>
      </c>
      <c r="H35" s="7" t="s">
        <v>14</v>
      </c>
      <c r="I35" s="7" t="s">
        <v>13</v>
      </c>
      <c r="J35" s="10" t="s">
        <v>68</v>
      </c>
      <c r="K35" s="10" t="s">
        <v>68</v>
      </c>
      <c r="L35" s="10" t="s">
        <v>68</v>
      </c>
      <c r="M35" s="6">
        <v>2.5</v>
      </c>
      <c r="N35" s="6">
        <v>3</v>
      </c>
      <c r="O35" s="6">
        <v>2.5</v>
      </c>
      <c r="P35" s="6">
        <v>3</v>
      </c>
      <c r="Q35" s="6">
        <v>3</v>
      </c>
      <c r="R35" s="6">
        <v>3</v>
      </c>
      <c r="S35" s="3">
        <f t="shared" si="0"/>
        <v>2.8333333333333335</v>
      </c>
      <c r="T35" s="5" t="s">
        <v>60</v>
      </c>
      <c r="U35" s="4" t="s">
        <v>62</v>
      </c>
      <c r="V35" s="43"/>
      <c r="AB35" s="32"/>
      <c r="AD35" s="17">
        <f>SUM(AD30:AD34)</f>
        <v>1</v>
      </c>
      <c r="AE35" s="17">
        <f>SUM(AE30:AE34)</f>
        <v>1</v>
      </c>
      <c r="AG35" s="21" t="s">
        <v>97</v>
      </c>
      <c r="AH35" s="20" t="s">
        <v>62</v>
      </c>
      <c r="AI35" s="20" t="s">
        <v>63</v>
      </c>
    </row>
    <row r="36" spans="1:35" x14ac:dyDescent="0.2">
      <c r="A36" s="8">
        <v>29</v>
      </c>
      <c r="B36" s="9" t="s">
        <v>30</v>
      </c>
      <c r="C36" s="12" t="s">
        <v>74</v>
      </c>
      <c r="D36" s="7" t="s">
        <v>14</v>
      </c>
      <c r="E36" s="7" t="s">
        <v>15</v>
      </c>
      <c r="F36" s="7" t="s">
        <v>12</v>
      </c>
      <c r="G36" s="7" t="s">
        <v>14</v>
      </c>
      <c r="H36" s="7" t="s">
        <v>12</v>
      </c>
      <c r="I36" s="7" t="s">
        <v>13</v>
      </c>
      <c r="J36" s="10" t="s">
        <v>68</v>
      </c>
      <c r="K36" s="10" t="s">
        <v>68</v>
      </c>
      <c r="L36" s="10" t="s">
        <v>68</v>
      </c>
      <c r="M36" s="6">
        <v>3</v>
      </c>
      <c r="N36" s="6">
        <v>3</v>
      </c>
      <c r="O36" s="6">
        <v>2.8</v>
      </c>
      <c r="P36" s="6">
        <v>2.8</v>
      </c>
      <c r="Q36" s="6">
        <v>3</v>
      </c>
      <c r="R36" s="6">
        <v>2.8</v>
      </c>
      <c r="S36" s="3">
        <f t="shared" si="0"/>
        <v>2.9000000000000004</v>
      </c>
      <c r="T36" s="5" t="s">
        <v>60</v>
      </c>
      <c r="U36" s="4" t="s">
        <v>62</v>
      </c>
      <c r="V36" s="43"/>
      <c r="AB36" s="32"/>
      <c r="AC36" s="21" t="s">
        <v>88</v>
      </c>
      <c r="AD36" s="20" t="s">
        <v>62</v>
      </c>
      <c r="AE36" s="20" t="s">
        <v>63</v>
      </c>
      <c r="AG36" s="20" t="s">
        <v>93</v>
      </c>
      <c r="AH36" s="15">
        <f t="shared" ref="AH36:AI38" si="9">COUNTIFS($P$8:$P$39,$AG36,$U$8:$U$39,AD$8)/COUNTIF($U$8:$U$39,AD$8)</f>
        <v>0</v>
      </c>
      <c r="AI36" s="15">
        <f t="shared" si="9"/>
        <v>0</v>
      </c>
    </row>
    <row r="37" spans="1:35" x14ac:dyDescent="0.2">
      <c r="A37" s="8">
        <v>30</v>
      </c>
      <c r="B37" s="9" t="s">
        <v>29</v>
      </c>
      <c r="C37" s="12" t="s">
        <v>74</v>
      </c>
      <c r="D37" s="7" t="s">
        <v>12</v>
      </c>
      <c r="E37" s="7" t="s">
        <v>13</v>
      </c>
      <c r="F37" s="7" t="s">
        <v>14</v>
      </c>
      <c r="G37" s="7" t="s">
        <v>12</v>
      </c>
      <c r="H37" s="7" t="s">
        <v>14</v>
      </c>
      <c r="I37" s="7" t="s">
        <v>12</v>
      </c>
      <c r="J37" s="10" t="s">
        <v>68</v>
      </c>
      <c r="K37" s="10" t="s">
        <v>68</v>
      </c>
      <c r="L37" s="10" t="s">
        <v>68</v>
      </c>
      <c r="M37" s="6">
        <v>3</v>
      </c>
      <c r="N37" s="6">
        <v>2.8</v>
      </c>
      <c r="O37" s="6">
        <v>3</v>
      </c>
      <c r="P37" s="6">
        <v>2.5</v>
      </c>
      <c r="Q37" s="6">
        <v>3</v>
      </c>
      <c r="R37" s="6">
        <v>3.2</v>
      </c>
      <c r="S37" s="3">
        <f t="shared" si="0"/>
        <v>2.9166666666666665</v>
      </c>
      <c r="T37" s="5" t="s">
        <v>60</v>
      </c>
      <c r="U37" s="4" t="s">
        <v>62</v>
      </c>
      <c r="V37" s="43"/>
      <c r="AB37" s="32"/>
      <c r="AC37" s="20" t="s">
        <v>12</v>
      </c>
      <c r="AD37" s="15">
        <f t="shared" ref="AD37:AE41" si="10">COUNTIFS($H$8:$H$39,$AC37,$U$8:$U$39,AD$8)/COUNTIF($U$8:$U$39,AD$8)</f>
        <v>0.32142857142857145</v>
      </c>
      <c r="AE37" s="15">
        <f t="shared" si="10"/>
        <v>0.25</v>
      </c>
      <c r="AG37" s="20">
        <v>2.7</v>
      </c>
      <c r="AH37" s="15">
        <f t="shared" si="9"/>
        <v>3.5714285714285712E-2</v>
      </c>
      <c r="AI37" s="15">
        <f t="shared" si="9"/>
        <v>0.25</v>
      </c>
    </row>
    <row r="38" spans="1:35" x14ac:dyDescent="0.2">
      <c r="A38" s="8">
        <v>31</v>
      </c>
      <c r="B38" s="9" t="s">
        <v>38</v>
      </c>
      <c r="C38" s="12" t="s">
        <v>75</v>
      </c>
      <c r="D38" s="7" t="s">
        <v>13</v>
      </c>
      <c r="E38" s="7" t="s">
        <v>12</v>
      </c>
      <c r="F38" s="7" t="s">
        <v>13</v>
      </c>
      <c r="G38" s="7" t="s">
        <v>13</v>
      </c>
      <c r="H38" s="7" t="s">
        <v>13</v>
      </c>
      <c r="I38" s="7" t="s">
        <v>12</v>
      </c>
      <c r="J38" s="10" t="s">
        <v>68</v>
      </c>
      <c r="K38" s="10" t="s">
        <v>69</v>
      </c>
      <c r="L38" s="10" t="s">
        <v>69</v>
      </c>
      <c r="M38" s="6">
        <v>2</v>
      </c>
      <c r="N38" s="6">
        <v>2</v>
      </c>
      <c r="O38" s="6">
        <v>4</v>
      </c>
      <c r="P38" s="6">
        <v>2.7</v>
      </c>
      <c r="Q38" s="6">
        <v>2</v>
      </c>
      <c r="R38" s="6">
        <v>2.7</v>
      </c>
      <c r="S38" s="3">
        <f t="shared" si="0"/>
        <v>2.5666666666666664</v>
      </c>
      <c r="T38" s="5" t="s">
        <v>60</v>
      </c>
      <c r="U38" s="4" t="s">
        <v>63</v>
      </c>
      <c r="V38" s="43"/>
      <c r="AB38" s="32"/>
      <c r="AC38" s="20" t="s">
        <v>13</v>
      </c>
      <c r="AD38" s="15">
        <f t="shared" si="10"/>
        <v>0.25</v>
      </c>
      <c r="AE38" s="15">
        <f t="shared" si="10"/>
        <v>0.5</v>
      </c>
      <c r="AG38" s="20" t="s">
        <v>92</v>
      </c>
      <c r="AH38" s="15">
        <f t="shared" si="9"/>
        <v>0</v>
      </c>
      <c r="AI38" s="15">
        <f t="shared" si="9"/>
        <v>0</v>
      </c>
    </row>
    <row r="39" spans="1:35" x14ac:dyDescent="0.2">
      <c r="A39" s="8">
        <v>32</v>
      </c>
      <c r="B39" s="9" t="s">
        <v>52</v>
      </c>
      <c r="C39" s="12" t="s">
        <v>75</v>
      </c>
      <c r="D39" s="7" t="s">
        <v>15</v>
      </c>
      <c r="E39" s="7" t="s">
        <v>14</v>
      </c>
      <c r="F39" s="7" t="s">
        <v>12</v>
      </c>
      <c r="G39" s="7" t="s">
        <v>15</v>
      </c>
      <c r="H39" s="7" t="s">
        <v>12</v>
      </c>
      <c r="I39" s="7" t="s">
        <v>12</v>
      </c>
      <c r="J39" s="10" t="s">
        <v>68</v>
      </c>
      <c r="K39" s="10" t="s">
        <v>68</v>
      </c>
      <c r="L39" s="10" t="s">
        <v>68</v>
      </c>
      <c r="M39" s="6">
        <v>2.5</v>
      </c>
      <c r="N39" s="6">
        <v>2.7</v>
      </c>
      <c r="O39" s="6">
        <v>2.5</v>
      </c>
      <c r="P39" s="6">
        <v>3</v>
      </c>
      <c r="Q39" s="6">
        <v>3</v>
      </c>
      <c r="R39" s="6">
        <v>2.5</v>
      </c>
      <c r="S39" s="3">
        <f t="shared" si="0"/>
        <v>2.6999999999999997</v>
      </c>
      <c r="T39" s="5" t="s">
        <v>60</v>
      </c>
      <c r="U39" s="4" t="s">
        <v>62</v>
      </c>
      <c r="V39" s="43"/>
      <c r="AB39" s="32"/>
      <c r="AC39" s="20" t="s">
        <v>14</v>
      </c>
      <c r="AD39" s="15">
        <f t="shared" si="10"/>
        <v>0.35714285714285715</v>
      </c>
      <c r="AE39" s="15">
        <f t="shared" si="10"/>
        <v>0</v>
      </c>
      <c r="AH39" s="17">
        <f>SUM(AH36:AH38)</f>
        <v>3.5714285714285712E-2</v>
      </c>
      <c r="AI39" s="17">
        <f>SUM(AI36:AI38)</f>
        <v>0.25</v>
      </c>
    </row>
    <row r="40" spans="1:35" x14ac:dyDescent="0.2">
      <c r="AB40" s="32"/>
      <c r="AC40" s="20" t="s">
        <v>15</v>
      </c>
      <c r="AD40" s="15">
        <f t="shared" si="10"/>
        <v>7.1428571428571425E-2</v>
      </c>
      <c r="AE40" s="15">
        <f t="shared" si="10"/>
        <v>0.25</v>
      </c>
      <c r="AG40" s="21" t="s">
        <v>98</v>
      </c>
      <c r="AH40" s="20" t="s">
        <v>62</v>
      </c>
      <c r="AI40" s="20" t="s">
        <v>63</v>
      </c>
    </row>
    <row r="41" spans="1:35" x14ac:dyDescent="0.2">
      <c r="AB41" s="32"/>
      <c r="AC41" s="20" t="s">
        <v>16</v>
      </c>
      <c r="AD41" s="15">
        <f t="shared" si="10"/>
        <v>0</v>
      </c>
      <c r="AE41" s="15">
        <f t="shared" si="10"/>
        <v>0</v>
      </c>
      <c r="AG41" s="20" t="s">
        <v>93</v>
      </c>
      <c r="AH41" s="15">
        <f t="shared" ref="AH41:AI43" si="11">COUNTIFS($Q$8:$Q$39,$AG41,$U$8:$U$39,AD$8)/COUNTIF($U$8:$U$39,AD$8)</f>
        <v>0</v>
      </c>
      <c r="AI41" s="15">
        <f t="shared" si="11"/>
        <v>0</v>
      </c>
    </row>
    <row r="42" spans="1:35" x14ac:dyDescent="0.2">
      <c r="A42" s="41" t="s">
        <v>3</v>
      </c>
      <c r="B42" s="41" t="s">
        <v>4</v>
      </c>
      <c r="C42" s="39" t="s">
        <v>73</v>
      </c>
      <c r="D42" s="41" t="s">
        <v>5</v>
      </c>
      <c r="E42" s="41"/>
      <c r="F42" s="41"/>
      <c r="G42" s="41"/>
      <c r="H42" s="41"/>
      <c r="I42" s="41"/>
      <c r="J42" s="41" t="s">
        <v>64</v>
      </c>
      <c r="K42" s="41"/>
      <c r="L42" s="41"/>
      <c r="M42" s="41" t="s">
        <v>17</v>
      </c>
      <c r="N42" s="41"/>
      <c r="O42" s="41"/>
      <c r="P42" s="41"/>
      <c r="Q42" s="41"/>
      <c r="R42" s="41"/>
      <c r="S42" s="41" t="s">
        <v>24</v>
      </c>
      <c r="T42" s="41" t="s">
        <v>25</v>
      </c>
      <c r="U42" s="41" t="s">
        <v>26</v>
      </c>
      <c r="V42" s="42" t="s">
        <v>71</v>
      </c>
      <c r="AB42" s="32"/>
      <c r="AD42" s="17">
        <f>SUM(AD37:AD41)</f>
        <v>1</v>
      </c>
      <c r="AE42" s="17">
        <f>SUM(AE37:AE41)</f>
        <v>1</v>
      </c>
      <c r="AG42" s="20">
        <v>2.7</v>
      </c>
      <c r="AH42" s="15">
        <f t="shared" si="11"/>
        <v>0.10714285714285714</v>
      </c>
      <c r="AI42" s="15">
        <f t="shared" si="11"/>
        <v>0</v>
      </c>
    </row>
    <row r="43" spans="1:35" x14ac:dyDescent="0.2">
      <c r="A43" s="41"/>
      <c r="B43" s="41"/>
      <c r="C43" s="40"/>
      <c r="D43" s="2" t="s">
        <v>6</v>
      </c>
      <c r="E43" s="2" t="s">
        <v>7</v>
      </c>
      <c r="F43" s="2" t="s">
        <v>8</v>
      </c>
      <c r="G43" s="2" t="s">
        <v>9</v>
      </c>
      <c r="H43" s="2" t="s">
        <v>10</v>
      </c>
      <c r="I43" s="2" t="s">
        <v>11</v>
      </c>
      <c r="J43" s="2" t="s">
        <v>65</v>
      </c>
      <c r="K43" s="2" t="s">
        <v>66</v>
      </c>
      <c r="L43" s="2" t="s">
        <v>67</v>
      </c>
      <c r="M43" s="2" t="s">
        <v>18</v>
      </c>
      <c r="N43" s="2" t="s">
        <v>19</v>
      </c>
      <c r="O43" s="2" t="s">
        <v>20</v>
      </c>
      <c r="P43" s="2" t="s">
        <v>21</v>
      </c>
      <c r="Q43" s="2" t="s">
        <v>22</v>
      </c>
      <c r="R43" s="2" t="s">
        <v>23</v>
      </c>
      <c r="S43" s="41"/>
      <c r="T43" s="41"/>
      <c r="U43" s="41"/>
      <c r="V43" s="42"/>
      <c r="AB43" s="32"/>
      <c r="AC43" s="21" t="s">
        <v>89</v>
      </c>
      <c r="AD43" s="20" t="s">
        <v>62</v>
      </c>
      <c r="AE43" s="20" t="s">
        <v>63</v>
      </c>
      <c r="AG43" s="20" t="s">
        <v>92</v>
      </c>
      <c r="AH43" s="15">
        <f t="shared" si="11"/>
        <v>0</v>
      </c>
      <c r="AI43" s="15">
        <f t="shared" si="11"/>
        <v>0</v>
      </c>
    </row>
    <row r="44" spans="1:35" x14ac:dyDescent="0.2">
      <c r="A44" s="8">
        <v>27</v>
      </c>
      <c r="B44" s="9" t="s">
        <v>76</v>
      </c>
      <c r="C44" s="12" t="s">
        <v>75</v>
      </c>
      <c r="D44" s="7" t="s">
        <v>12</v>
      </c>
      <c r="E44" s="7" t="s">
        <v>12</v>
      </c>
      <c r="F44" s="7" t="s">
        <v>12</v>
      </c>
      <c r="G44" s="7" t="s">
        <v>12</v>
      </c>
      <c r="H44" s="7" t="s">
        <v>12</v>
      </c>
      <c r="I44" s="7" t="s">
        <v>14</v>
      </c>
      <c r="J44" s="10" t="s">
        <v>68</v>
      </c>
      <c r="K44" s="10" t="s">
        <v>68</v>
      </c>
      <c r="L44" s="10" t="s">
        <v>68</v>
      </c>
      <c r="M44" s="6">
        <v>3.5</v>
      </c>
      <c r="N44" s="6">
        <v>3</v>
      </c>
      <c r="O44" s="6">
        <v>3.5</v>
      </c>
      <c r="P44" s="6">
        <v>2.8</v>
      </c>
      <c r="Q44" s="6">
        <v>3.3</v>
      </c>
      <c r="R44" s="6">
        <v>3</v>
      </c>
      <c r="S44" s="3">
        <f t="shared" ref="S44:S49" si="12" xml:space="preserve"> SUM(M44,R44,N44,O44,P44,Q44)/6</f>
        <v>3.1833333333333336</v>
      </c>
      <c r="T44" s="5" t="s">
        <v>59</v>
      </c>
      <c r="U44" s="4" t="s">
        <v>62</v>
      </c>
      <c r="V44" s="42"/>
      <c r="AB44" s="32"/>
      <c r="AC44" s="20" t="s">
        <v>12</v>
      </c>
      <c r="AD44" s="15">
        <f t="shared" ref="AD44:AE48" si="13">COUNTIFS($I$8:$I$39,$AC44,$U$8:$U$39,AD$8)/COUNTIF($U$8:$U$39,AD$8)</f>
        <v>0.35714285714285715</v>
      </c>
      <c r="AE44" s="15">
        <f t="shared" si="13"/>
        <v>0.75</v>
      </c>
      <c r="AH44" s="16">
        <f>SUM(AH41:AH43)</f>
        <v>0.10714285714285714</v>
      </c>
      <c r="AI44" s="16">
        <f>SUM(AI41:AI43)</f>
        <v>0</v>
      </c>
    </row>
    <row r="45" spans="1:35" x14ac:dyDescent="0.2">
      <c r="A45" s="8">
        <v>28</v>
      </c>
      <c r="B45" s="9" t="s">
        <v>77</v>
      </c>
      <c r="C45" s="12" t="s">
        <v>74</v>
      </c>
      <c r="D45" s="7" t="s">
        <v>16</v>
      </c>
      <c r="E45" s="7" t="s">
        <v>13</v>
      </c>
      <c r="F45" s="7" t="s">
        <v>14</v>
      </c>
      <c r="G45" s="7" t="s">
        <v>16</v>
      </c>
      <c r="H45" s="7" t="s">
        <v>14</v>
      </c>
      <c r="I45" s="7" t="s">
        <v>13</v>
      </c>
      <c r="J45" s="10" t="s">
        <v>68</v>
      </c>
      <c r="K45" s="10" t="s">
        <v>68</v>
      </c>
      <c r="L45" s="10" t="s">
        <v>68</v>
      </c>
      <c r="M45" s="6">
        <v>2.5</v>
      </c>
      <c r="N45" s="6">
        <v>3</v>
      </c>
      <c r="O45" s="6">
        <v>2.5</v>
      </c>
      <c r="P45" s="6">
        <v>3</v>
      </c>
      <c r="Q45" s="6">
        <v>3</v>
      </c>
      <c r="R45" s="6">
        <v>3</v>
      </c>
      <c r="S45" s="3">
        <f t="shared" si="12"/>
        <v>2.8333333333333335</v>
      </c>
      <c r="T45" s="5" t="s">
        <v>60</v>
      </c>
      <c r="U45" s="4" t="s">
        <v>62</v>
      </c>
      <c r="V45" s="42"/>
      <c r="AB45" s="32"/>
      <c r="AC45" s="20" t="s">
        <v>13</v>
      </c>
      <c r="AD45" s="15">
        <f t="shared" si="13"/>
        <v>0.39285714285714285</v>
      </c>
      <c r="AE45" s="15">
        <f t="shared" si="13"/>
        <v>0</v>
      </c>
      <c r="AG45" s="21" t="s">
        <v>99</v>
      </c>
      <c r="AH45" s="20" t="s">
        <v>62</v>
      </c>
      <c r="AI45" s="20" t="s">
        <v>63</v>
      </c>
    </row>
    <row r="46" spans="1:35" x14ac:dyDescent="0.2">
      <c r="A46" s="8">
        <v>29</v>
      </c>
      <c r="B46" s="9" t="s">
        <v>78</v>
      </c>
      <c r="C46" s="12" t="s">
        <v>74</v>
      </c>
      <c r="D46" s="7" t="s">
        <v>14</v>
      </c>
      <c r="E46" s="7" t="s">
        <v>15</v>
      </c>
      <c r="F46" s="7" t="s">
        <v>12</v>
      </c>
      <c r="G46" s="7" t="s">
        <v>14</v>
      </c>
      <c r="H46" s="7" t="s">
        <v>12</v>
      </c>
      <c r="I46" s="7" t="s">
        <v>13</v>
      </c>
      <c r="J46" s="10" t="s">
        <v>68</v>
      </c>
      <c r="K46" s="10" t="s">
        <v>68</v>
      </c>
      <c r="L46" s="10" t="s">
        <v>68</v>
      </c>
      <c r="M46" s="6">
        <v>3</v>
      </c>
      <c r="N46" s="6">
        <v>3</v>
      </c>
      <c r="O46" s="6">
        <v>2.8</v>
      </c>
      <c r="P46" s="6">
        <v>2.8</v>
      </c>
      <c r="Q46" s="6">
        <v>3</v>
      </c>
      <c r="R46" s="6">
        <v>2.8</v>
      </c>
      <c r="S46" s="3">
        <f t="shared" si="12"/>
        <v>2.9000000000000004</v>
      </c>
      <c r="T46" s="5" t="s">
        <v>60</v>
      </c>
      <c r="U46" s="4" t="s">
        <v>62</v>
      </c>
      <c r="V46" s="42"/>
      <c r="AB46" s="32"/>
      <c r="AC46" s="20" t="s">
        <v>14</v>
      </c>
      <c r="AD46" s="15">
        <f t="shared" si="13"/>
        <v>0.25</v>
      </c>
      <c r="AE46" s="15">
        <f t="shared" si="13"/>
        <v>0.25</v>
      </c>
      <c r="AG46" s="20" t="s">
        <v>93</v>
      </c>
      <c r="AH46" s="15">
        <f t="shared" ref="AH46:AI48" si="14">COUNTIFS($R$8:$R$39,$AG46,$U$8:$U$39,AD$8)/COUNTIF($U$8:$U$39,AD$8)</f>
        <v>0</v>
      </c>
      <c r="AI46" s="15">
        <f t="shared" si="14"/>
        <v>0</v>
      </c>
    </row>
    <row r="47" spans="1:35" x14ac:dyDescent="0.2">
      <c r="A47" s="8">
        <v>30</v>
      </c>
      <c r="B47" s="9" t="s">
        <v>79</v>
      </c>
      <c r="C47" s="12" t="s">
        <v>74</v>
      </c>
      <c r="D47" s="7" t="s">
        <v>12</v>
      </c>
      <c r="E47" s="7" t="s">
        <v>13</v>
      </c>
      <c r="F47" s="7" t="s">
        <v>14</v>
      </c>
      <c r="G47" s="7" t="s">
        <v>12</v>
      </c>
      <c r="H47" s="7" t="s">
        <v>14</v>
      </c>
      <c r="I47" s="7" t="s">
        <v>12</v>
      </c>
      <c r="J47" s="10" t="s">
        <v>68</v>
      </c>
      <c r="K47" s="10" t="s">
        <v>68</v>
      </c>
      <c r="L47" s="10" t="s">
        <v>68</v>
      </c>
      <c r="M47" s="6">
        <v>3</v>
      </c>
      <c r="N47" s="6">
        <v>2.8</v>
      </c>
      <c r="O47" s="6">
        <v>3</v>
      </c>
      <c r="P47" s="6">
        <v>2.5</v>
      </c>
      <c r="Q47" s="6">
        <v>3</v>
      </c>
      <c r="R47" s="6">
        <v>3.2</v>
      </c>
      <c r="S47" s="3">
        <f t="shared" si="12"/>
        <v>2.9166666666666665</v>
      </c>
      <c r="T47" s="5" t="s">
        <v>60</v>
      </c>
      <c r="U47" s="4" t="s">
        <v>62</v>
      </c>
      <c r="V47" s="42"/>
      <c r="AB47" s="32"/>
      <c r="AC47" s="20" t="s">
        <v>15</v>
      </c>
      <c r="AD47" s="15">
        <f t="shared" si="13"/>
        <v>0</v>
      </c>
      <c r="AE47" s="15">
        <f t="shared" si="13"/>
        <v>0</v>
      </c>
      <c r="AG47" s="20">
        <v>2.7</v>
      </c>
      <c r="AH47" s="15">
        <f t="shared" si="14"/>
        <v>0.14285714285714285</v>
      </c>
      <c r="AI47" s="15">
        <f t="shared" si="14"/>
        <v>0.25</v>
      </c>
    </row>
    <row r="48" spans="1:35" x14ac:dyDescent="0.2">
      <c r="A48" s="8">
        <v>31</v>
      </c>
      <c r="B48" s="9" t="s">
        <v>80</v>
      </c>
      <c r="C48" s="12" t="s">
        <v>75</v>
      </c>
      <c r="D48" s="7" t="s">
        <v>13</v>
      </c>
      <c r="E48" s="7" t="s">
        <v>12</v>
      </c>
      <c r="F48" s="7" t="s">
        <v>13</v>
      </c>
      <c r="G48" s="7" t="s">
        <v>13</v>
      </c>
      <c r="H48" s="7" t="s">
        <v>13</v>
      </c>
      <c r="I48" s="7" t="s">
        <v>12</v>
      </c>
      <c r="J48" s="10" t="s">
        <v>68</v>
      </c>
      <c r="K48" s="10" t="s">
        <v>69</v>
      </c>
      <c r="L48" s="10" t="s">
        <v>69</v>
      </c>
      <c r="M48" s="6">
        <v>2</v>
      </c>
      <c r="N48" s="6">
        <v>2</v>
      </c>
      <c r="O48" s="6">
        <v>4</v>
      </c>
      <c r="P48" s="6">
        <v>2.7</v>
      </c>
      <c r="Q48" s="6">
        <v>2</v>
      </c>
      <c r="R48" s="6">
        <v>2.7</v>
      </c>
      <c r="S48" s="3">
        <f t="shared" si="12"/>
        <v>2.5666666666666664</v>
      </c>
      <c r="T48" s="5" t="s">
        <v>60</v>
      </c>
      <c r="U48" s="4" t="s">
        <v>63</v>
      </c>
      <c r="V48" s="42"/>
      <c r="AB48" s="32"/>
      <c r="AC48" s="20" t="s">
        <v>16</v>
      </c>
      <c r="AD48" s="15">
        <f t="shared" si="13"/>
        <v>0</v>
      </c>
      <c r="AE48" s="15">
        <f t="shared" si="13"/>
        <v>0</v>
      </c>
      <c r="AG48" s="20" t="s">
        <v>92</v>
      </c>
      <c r="AH48" s="15">
        <f t="shared" si="14"/>
        <v>0</v>
      </c>
      <c r="AI48" s="15">
        <f t="shared" si="14"/>
        <v>0</v>
      </c>
    </row>
    <row r="49" spans="1:35" x14ac:dyDescent="0.25">
      <c r="A49" s="8">
        <v>32</v>
      </c>
      <c r="B49" s="9" t="s">
        <v>81</v>
      </c>
      <c r="C49" s="12" t="s">
        <v>75</v>
      </c>
      <c r="D49" s="7" t="s">
        <v>15</v>
      </c>
      <c r="E49" s="7" t="s">
        <v>14</v>
      </c>
      <c r="F49" s="7" t="s">
        <v>12</v>
      </c>
      <c r="G49" s="7" t="s">
        <v>15</v>
      </c>
      <c r="H49" s="7" t="s">
        <v>12</v>
      </c>
      <c r="I49" s="7" t="s">
        <v>12</v>
      </c>
      <c r="J49" s="10" t="s">
        <v>68</v>
      </c>
      <c r="K49" s="10" t="s">
        <v>68</v>
      </c>
      <c r="L49" s="10" t="s">
        <v>68</v>
      </c>
      <c r="M49" s="6">
        <v>2.5</v>
      </c>
      <c r="N49" s="6">
        <v>2.7</v>
      </c>
      <c r="O49" s="6">
        <v>2.5</v>
      </c>
      <c r="P49" s="6">
        <v>3</v>
      </c>
      <c r="Q49" s="6">
        <v>3</v>
      </c>
      <c r="R49" s="6">
        <v>2.5</v>
      </c>
      <c r="S49" s="3">
        <f t="shared" si="12"/>
        <v>2.6999999999999997</v>
      </c>
      <c r="T49" s="5" t="s">
        <v>60</v>
      </c>
      <c r="U49" s="4" t="s">
        <v>62</v>
      </c>
      <c r="V49" s="42"/>
      <c r="AB49" s="32"/>
      <c r="AD49" s="16">
        <f>SUM(AD44:AD48)</f>
        <v>1</v>
      </c>
      <c r="AE49" s="16">
        <f>SUM(AE44:AE48)</f>
        <v>1</v>
      </c>
      <c r="AH49" s="16">
        <f>SUM(AH46:AH48)</f>
        <v>0.14285714285714285</v>
      </c>
      <c r="AI49" s="16">
        <f>SUM(AI46:AI48)</f>
        <v>0.25</v>
      </c>
    </row>
  </sheetData>
  <sortState ref="B8:B39">
    <sortCondition ref="B39"/>
  </sortState>
  <mergeCells count="25">
    <mergeCell ref="A6:A7"/>
    <mergeCell ref="T42:T43"/>
    <mergeCell ref="U42:U43"/>
    <mergeCell ref="V42:V49"/>
    <mergeCell ref="C42:C43"/>
    <mergeCell ref="J6:L6"/>
    <mergeCell ref="D6:I6"/>
    <mergeCell ref="C6:C7"/>
    <mergeCell ref="V6:V39"/>
    <mergeCell ref="AB6:AB49"/>
    <mergeCell ref="AD7:AE7"/>
    <mergeCell ref="A1:U1"/>
    <mergeCell ref="A2:U2"/>
    <mergeCell ref="A4:G4"/>
    <mergeCell ref="M6:R6"/>
    <mergeCell ref="T6:T7"/>
    <mergeCell ref="S6:S7"/>
    <mergeCell ref="U6:U7"/>
    <mergeCell ref="A42:A43"/>
    <mergeCell ref="B42:B43"/>
    <mergeCell ref="D42:I42"/>
    <mergeCell ref="J42:L42"/>
    <mergeCell ref="M42:R42"/>
    <mergeCell ref="S42:S43"/>
    <mergeCell ref="B6:B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tabSelected="1" topLeftCell="I1" zoomScale="62" zoomScaleNormal="62" zoomScalePageLayoutView="25" workbookViewId="0">
      <selection activeCell="U9" sqref="U9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5.28515625" style="1" customWidth="1"/>
    <col min="4" max="4" width="11.5703125" style="1" customWidth="1"/>
    <col min="5" max="5" width="19" style="1" customWidth="1"/>
    <col min="6" max="6" width="19.140625" style="1" bestFit="1" customWidth="1"/>
    <col min="7" max="7" width="13" style="1" customWidth="1"/>
    <col min="8" max="8" width="11.85546875" style="1" customWidth="1"/>
    <col min="9" max="9" width="9.7109375" style="1" customWidth="1"/>
    <col min="10" max="10" width="13.5703125" style="1" customWidth="1"/>
    <col min="11" max="11" width="18" style="1" customWidth="1"/>
    <col min="12" max="13" width="15.42578125" style="1" customWidth="1"/>
    <col min="14" max="14" width="12.5703125" style="1" customWidth="1"/>
    <col min="15" max="15" width="9.42578125" style="1" customWidth="1"/>
    <col min="16" max="16" width="18" style="1" customWidth="1"/>
    <col min="17" max="17" width="15.7109375" style="1" customWidth="1"/>
    <col min="18" max="18" width="18" style="1" customWidth="1"/>
    <col min="19" max="19" width="12.7109375" style="1" customWidth="1"/>
    <col min="20" max="21" width="12.140625" style="1" bestFit="1" customWidth="1"/>
    <col min="22" max="22" width="12.7109375" style="1" customWidth="1"/>
    <col min="23" max="23" width="13" style="1" customWidth="1"/>
    <col min="24" max="24" width="14.42578125" style="1" customWidth="1"/>
    <col min="25" max="25" width="16.28515625" style="1" bestFit="1" customWidth="1"/>
    <col min="26" max="26" width="24" style="1" bestFit="1" customWidth="1"/>
    <col min="27" max="27" width="11.7109375" style="1" bestFit="1" customWidth="1"/>
    <col min="28" max="28" width="20" style="1" customWidth="1"/>
    <col min="29" max="29" width="13.28515625" style="1" customWidth="1"/>
    <col min="30" max="30" width="11.85546875" style="1" customWidth="1"/>
    <col min="31" max="31" width="15.85546875" style="1" customWidth="1"/>
    <col min="32" max="32" width="17" style="1" customWidth="1"/>
    <col min="33" max="33" width="24" style="1" customWidth="1"/>
    <col min="34" max="34" width="20.42578125" style="1" customWidth="1"/>
    <col min="35" max="35" width="11.5703125" style="1" bestFit="1" customWidth="1"/>
    <col min="36" max="36" width="12.5703125" style="1" bestFit="1" customWidth="1"/>
    <col min="37" max="37" width="19.7109375" style="1" bestFit="1" customWidth="1"/>
    <col min="38" max="39" width="11.5703125" style="1" bestFit="1" customWidth="1"/>
    <col min="40" max="40" width="12.5703125" style="1" bestFit="1" customWidth="1"/>
    <col min="41" max="48" width="12.5703125" style="1" customWidth="1"/>
    <col min="49" max="49" width="11.7109375" style="1" bestFit="1" customWidth="1"/>
    <col min="50" max="51" width="11.5703125" style="1" bestFit="1" customWidth="1"/>
    <col min="52" max="52" width="9.140625" style="1"/>
    <col min="53" max="53" width="19.42578125" style="1" bestFit="1" customWidth="1"/>
    <col min="54" max="54" width="9.140625" style="1"/>
    <col min="55" max="55" width="12.28515625" style="1" bestFit="1" customWidth="1"/>
    <col min="56" max="16384" width="9.140625" style="1"/>
  </cols>
  <sheetData>
    <row r="1" spans="1:55" ht="25.5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</row>
    <row r="2" spans="1:55" ht="25.5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</row>
    <row r="4" spans="1:55" ht="20.25" x14ac:dyDescent="0.25">
      <c r="A4" s="47" t="s">
        <v>2</v>
      </c>
      <c r="B4" s="47"/>
      <c r="C4" s="47"/>
      <c r="D4" s="47"/>
      <c r="E4" s="47"/>
      <c r="F4" s="47"/>
      <c r="G4" s="47"/>
    </row>
    <row r="5" spans="1:55" ht="20.25" x14ac:dyDescent="0.25">
      <c r="A5" s="31"/>
      <c r="B5" s="31"/>
      <c r="C5" s="31"/>
      <c r="D5" s="31"/>
      <c r="E5" s="31"/>
      <c r="F5" s="31"/>
      <c r="G5" s="31"/>
    </row>
    <row r="6" spans="1:55" x14ac:dyDescent="0.25">
      <c r="A6" s="45" t="s">
        <v>3</v>
      </c>
      <c r="B6" s="45" t="s">
        <v>4</v>
      </c>
      <c r="C6" s="45" t="s">
        <v>73</v>
      </c>
      <c r="D6" s="48" t="s">
        <v>5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45" t="s">
        <v>64</v>
      </c>
      <c r="T6" s="45"/>
      <c r="U6" s="45"/>
      <c r="V6" s="45" t="s">
        <v>17</v>
      </c>
      <c r="W6" s="45"/>
      <c r="X6" s="45"/>
      <c r="Y6" s="45"/>
      <c r="Z6" s="45"/>
      <c r="AA6" s="45" t="s">
        <v>24</v>
      </c>
      <c r="AB6" s="45" t="s">
        <v>25</v>
      </c>
      <c r="AC6" s="45" t="s">
        <v>26</v>
      </c>
      <c r="AD6" s="46" t="s">
        <v>72</v>
      </c>
      <c r="AL6" s="1">
        <v>28</v>
      </c>
      <c r="AM6" s="1">
        <v>4</v>
      </c>
    </row>
    <row r="7" spans="1:55" ht="15" customHeight="1" x14ac:dyDescent="0.2">
      <c r="A7" s="45"/>
      <c r="B7" s="45"/>
      <c r="C7" s="45"/>
      <c r="D7" s="45" t="s">
        <v>18</v>
      </c>
      <c r="E7" s="45"/>
      <c r="F7" s="45"/>
      <c r="G7" s="45" t="s">
        <v>19</v>
      </c>
      <c r="H7" s="45"/>
      <c r="I7" s="45"/>
      <c r="J7" s="45" t="s">
        <v>20</v>
      </c>
      <c r="K7" s="45"/>
      <c r="L7" s="45"/>
      <c r="M7" s="45" t="s">
        <v>21</v>
      </c>
      <c r="N7" s="45"/>
      <c r="O7" s="45"/>
      <c r="P7" s="45" t="s">
        <v>22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6"/>
      <c r="AF7" s="41" t="s">
        <v>108</v>
      </c>
      <c r="AG7" s="41"/>
      <c r="AH7" s="41"/>
      <c r="AJ7" s="32" t="s">
        <v>102</v>
      </c>
      <c r="AK7" s="14" t="s">
        <v>82</v>
      </c>
      <c r="AL7" s="18">
        <f>COUNTIF(AC9:AC40,AL9)/32</f>
        <v>0.875</v>
      </c>
      <c r="AM7" s="18">
        <f>COUNTIF(AC9:AC40,AM9)/32</f>
        <v>0.125</v>
      </c>
    </row>
    <row r="8" spans="1:55" x14ac:dyDescent="0.25">
      <c r="A8" s="45"/>
      <c r="B8" s="45"/>
      <c r="C8" s="45"/>
      <c r="D8" s="27" t="s">
        <v>118</v>
      </c>
      <c r="E8" s="27" t="s">
        <v>119</v>
      </c>
      <c r="F8" s="27" t="s">
        <v>9</v>
      </c>
      <c r="G8" s="27" t="s">
        <v>127</v>
      </c>
      <c r="H8" s="27" t="s">
        <v>10</v>
      </c>
      <c r="I8" s="27" t="s">
        <v>120</v>
      </c>
      <c r="J8" s="27" t="s">
        <v>124</v>
      </c>
      <c r="K8" s="27" t="s">
        <v>125</v>
      </c>
      <c r="L8" s="27" t="s">
        <v>126</v>
      </c>
      <c r="M8" s="27" t="s">
        <v>128</v>
      </c>
      <c r="N8" s="27" t="s">
        <v>8</v>
      </c>
      <c r="O8" s="27" t="s">
        <v>129</v>
      </c>
      <c r="P8" s="27" t="s">
        <v>121</v>
      </c>
      <c r="Q8" s="27" t="s">
        <v>122</v>
      </c>
      <c r="R8" s="27" t="s">
        <v>123</v>
      </c>
      <c r="S8" s="27" t="s">
        <v>65</v>
      </c>
      <c r="T8" s="27" t="s">
        <v>66</v>
      </c>
      <c r="U8" s="27" t="s">
        <v>67</v>
      </c>
      <c r="V8" s="27" t="s">
        <v>18</v>
      </c>
      <c r="W8" s="27" t="s">
        <v>19</v>
      </c>
      <c r="X8" s="27" t="s">
        <v>20</v>
      </c>
      <c r="Y8" s="27" t="s">
        <v>21</v>
      </c>
      <c r="Z8" s="27" t="s">
        <v>22</v>
      </c>
      <c r="AA8" s="45"/>
      <c r="AB8" s="45"/>
      <c r="AC8" s="45"/>
      <c r="AD8" s="46"/>
      <c r="AF8" s="11" t="s">
        <v>109</v>
      </c>
      <c r="AG8" s="11" t="s">
        <v>114</v>
      </c>
      <c r="AH8" s="11" t="s">
        <v>113</v>
      </c>
      <c r="AJ8" s="32"/>
      <c r="AL8" s="33">
        <f>SUM(AL7,AM7)</f>
        <v>1</v>
      </c>
      <c r="AM8" s="33"/>
    </row>
    <row r="9" spans="1:55" x14ac:dyDescent="0.2">
      <c r="A9" s="8">
        <v>1</v>
      </c>
      <c r="B9" s="9" t="s">
        <v>49</v>
      </c>
      <c r="C9" s="12" t="s">
        <v>75</v>
      </c>
      <c r="D9" s="7" t="s">
        <v>13</v>
      </c>
      <c r="E9" s="7" t="s">
        <v>12</v>
      </c>
      <c r="F9" s="7" t="s">
        <v>12</v>
      </c>
      <c r="G9" s="7" t="s">
        <v>13</v>
      </c>
      <c r="H9" s="7" t="s">
        <v>12</v>
      </c>
      <c r="I9" s="7" t="s">
        <v>12</v>
      </c>
      <c r="J9" s="7" t="s">
        <v>12</v>
      </c>
      <c r="K9" s="7" t="s">
        <v>14</v>
      </c>
      <c r="L9" s="7" t="s">
        <v>13</v>
      </c>
      <c r="M9" s="7" t="s">
        <v>13</v>
      </c>
      <c r="N9" s="7" t="s">
        <v>13</v>
      </c>
      <c r="O9" s="7" t="s">
        <v>12</v>
      </c>
      <c r="P9" s="7" t="s">
        <v>12</v>
      </c>
      <c r="Q9" s="7" t="s">
        <v>13</v>
      </c>
      <c r="R9" s="7" t="s">
        <v>12</v>
      </c>
      <c r="S9" s="10">
        <v>1</v>
      </c>
      <c r="T9" s="10">
        <v>1</v>
      </c>
      <c r="U9" s="10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23">
        <v>1</v>
      </c>
      <c r="AB9" s="5" t="s">
        <v>139</v>
      </c>
      <c r="AC9" s="4" t="s">
        <v>62</v>
      </c>
      <c r="AD9" s="46"/>
      <c r="AF9" s="29" t="s">
        <v>115</v>
      </c>
      <c r="AG9" s="29" t="s">
        <v>110</v>
      </c>
      <c r="AH9" s="29" t="s">
        <v>110</v>
      </c>
      <c r="AJ9" s="32"/>
      <c r="AK9" s="19" t="s">
        <v>84</v>
      </c>
      <c r="AL9" s="20" t="s">
        <v>62</v>
      </c>
      <c r="AM9" s="20" t="s">
        <v>63</v>
      </c>
      <c r="AO9" s="19" t="s">
        <v>83</v>
      </c>
      <c r="AP9" s="20" t="s">
        <v>62</v>
      </c>
      <c r="AQ9" s="20" t="s">
        <v>63</v>
      </c>
      <c r="AS9" s="19" t="s">
        <v>97</v>
      </c>
      <c r="AT9" s="20" t="s">
        <v>62</v>
      </c>
      <c r="AU9" s="20" t="s">
        <v>63</v>
      </c>
      <c r="AW9" s="21" t="s">
        <v>100</v>
      </c>
      <c r="AX9" s="20" t="s">
        <v>62</v>
      </c>
      <c r="AY9" s="20" t="s">
        <v>63</v>
      </c>
      <c r="BA9" s="21" t="s">
        <v>100</v>
      </c>
      <c r="BB9" s="20" t="s">
        <v>62</v>
      </c>
      <c r="BC9" s="20" t="s">
        <v>63</v>
      </c>
    </row>
    <row r="10" spans="1:55" x14ac:dyDescent="0.2">
      <c r="A10" s="8">
        <v>2</v>
      </c>
      <c r="B10" s="9" t="s">
        <v>50</v>
      </c>
      <c r="C10" s="12" t="s">
        <v>75</v>
      </c>
      <c r="D10" s="7" t="s">
        <v>12</v>
      </c>
      <c r="E10" s="7" t="s">
        <v>13</v>
      </c>
      <c r="F10" s="7" t="s">
        <v>14</v>
      </c>
      <c r="G10" s="7" t="s">
        <v>12</v>
      </c>
      <c r="H10" s="7" t="s">
        <v>14</v>
      </c>
      <c r="I10" s="7" t="s">
        <v>14</v>
      </c>
      <c r="J10" s="7" t="s">
        <v>12</v>
      </c>
      <c r="K10" s="7" t="s">
        <v>12</v>
      </c>
      <c r="L10" s="7" t="s">
        <v>12</v>
      </c>
      <c r="M10" s="7" t="s">
        <v>12</v>
      </c>
      <c r="N10" s="7" t="s">
        <v>13</v>
      </c>
      <c r="O10" s="7" t="s">
        <v>12</v>
      </c>
      <c r="P10" s="7" t="s">
        <v>13</v>
      </c>
      <c r="Q10" s="7" t="s">
        <v>13</v>
      </c>
      <c r="R10" s="7" t="s">
        <v>12</v>
      </c>
      <c r="S10" s="10">
        <v>1</v>
      </c>
      <c r="T10" s="10">
        <v>1</v>
      </c>
      <c r="U10" s="10">
        <v>1</v>
      </c>
      <c r="V10" s="6">
        <v>1</v>
      </c>
      <c r="W10" s="6">
        <v>2</v>
      </c>
      <c r="X10" s="6">
        <v>1</v>
      </c>
      <c r="Y10" s="6">
        <v>3</v>
      </c>
      <c r="Z10" s="6">
        <v>2</v>
      </c>
      <c r="AA10" s="23">
        <v>1</v>
      </c>
      <c r="AB10" s="5" t="s">
        <v>138</v>
      </c>
      <c r="AC10" s="4" t="s">
        <v>62</v>
      </c>
      <c r="AD10" s="46"/>
      <c r="AF10" s="29" t="s">
        <v>116</v>
      </c>
      <c r="AG10" s="29" t="s">
        <v>111</v>
      </c>
      <c r="AH10" s="29" t="s">
        <v>117</v>
      </c>
      <c r="AJ10" s="32"/>
      <c r="AK10" s="22" t="s">
        <v>12</v>
      </c>
      <c r="AL10" s="15">
        <f>COUNTIFS($D$9:$D$40,$AK10,$AC$9:$AC$40,AL$9)/COUNTIF($AC$9:$AC$40,AL$9)</f>
        <v>0.2857142857142857</v>
      </c>
      <c r="AM10" s="15">
        <f t="shared" ref="AL10:AM14" si="0">COUNTIFS($D$9:$D$40,$AK10,$AC$9:$AC$40,AM$9)/COUNTIF($AC$9:$AC$40,AM$9)</f>
        <v>0.25</v>
      </c>
      <c r="AO10" s="22" t="s">
        <v>12</v>
      </c>
      <c r="AP10" s="15">
        <f>COUNTIFS($J$9:$J$40,$AO10,$AC$9:$AC$40,AP$9)/COUNTIF($AC$9:$AC$40,AP$9)</f>
        <v>0.5357142857142857</v>
      </c>
      <c r="AQ10" s="15">
        <f>COUNTIFS($J$9:$J$40,$AO10,$AC$9:$AC$40,AQ$9)/COUNTIF($AC$9:$AC$40,AQ$9)</f>
        <v>0</v>
      </c>
      <c r="AS10" s="22" t="s">
        <v>12</v>
      </c>
      <c r="AT10" s="15">
        <f>COUNTIFS($P$9:$P$40,$AS10,$AC$9:$AC$40,AT$9)/COUNTIF($AC$9:$AC$40,AT$9)</f>
        <v>0.4642857142857143</v>
      </c>
      <c r="AU10" s="15">
        <f>COUNTIFS($P$9:$P$40,$AS10,$AC$9:$AC$40,AU$9)/COUNTIF($AC$9:$AC$40,AU$9)</f>
        <v>0.25</v>
      </c>
      <c r="AW10" s="20">
        <v>1</v>
      </c>
      <c r="AX10" s="15">
        <f>COUNTIFS($S$9:$S$40,$AW10,$AC$9:$AC$40,AX$9)/COUNTIF($AC$9:$AC$40,AX$9)</f>
        <v>1</v>
      </c>
      <c r="AY10" s="15">
        <f>COUNTIFS($S$9:$S$40,$AW10,$AC$9:$AC$40,AY$9)/COUNTIF($AC$9:$AC$40,AY$9)</f>
        <v>0.75</v>
      </c>
      <c r="BA10" s="20">
        <v>1</v>
      </c>
      <c r="BB10" s="15">
        <f>COUNTIFS($AA$9:$AA$40,$BA10,$AC$9:$AC$40,BB$9)/COUNTIF($AC$9:$AC$40,BB$9)</f>
        <v>1</v>
      </c>
      <c r="BC10" s="15">
        <f>COUNTIFS($AA$9:$AA$40,$BA10,$AC$9:$AC$40,BC$9)/COUNTIF($AC$9:$AC$40,BC$9)</f>
        <v>0</v>
      </c>
    </row>
    <row r="11" spans="1:55" x14ac:dyDescent="0.2">
      <c r="A11" s="8">
        <v>3</v>
      </c>
      <c r="B11" s="9" t="s">
        <v>54</v>
      </c>
      <c r="C11" s="12" t="s">
        <v>75</v>
      </c>
      <c r="D11" s="7" t="s">
        <v>14</v>
      </c>
      <c r="E11" s="7" t="s">
        <v>12</v>
      </c>
      <c r="F11" s="7" t="s">
        <v>12</v>
      </c>
      <c r="G11" s="7" t="s">
        <v>14</v>
      </c>
      <c r="H11" s="7" t="s">
        <v>12</v>
      </c>
      <c r="I11" s="7" t="s">
        <v>13</v>
      </c>
      <c r="J11" s="7" t="s">
        <v>13</v>
      </c>
      <c r="K11" s="7" t="s">
        <v>13</v>
      </c>
      <c r="L11" s="7" t="s">
        <v>12</v>
      </c>
      <c r="M11" s="7" t="s">
        <v>12</v>
      </c>
      <c r="N11" s="7" t="s">
        <v>12</v>
      </c>
      <c r="O11" s="7" t="s">
        <v>13</v>
      </c>
      <c r="P11" s="7" t="s">
        <v>13</v>
      </c>
      <c r="Q11" s="7" t="s">
        <v>12</v>
      </c>
      <c r="R11" s="7" t="s">
        <v>13</v>
      </c>
      <c r="S11" s="10">
        <v>1</v>
      </c>
      <c r="T11" s="10">
        <v>1</v>
      </c>
      <c r="U11" s="10">
        <v>1</v>
      </c>
      <c r="V11" s="6">
        <v>1</v>
      </c>
      <c r="W11" s="6">
        <v>1</v>
      </c>
      <c r="X11" s="6">
        <v>1</v>
      </c>
      <c r="Y11" s="6">
        <v>3</v>
      </c>
      <c r="Z11" s="6">
        <v>1</v>
      </c>
      <c r="AA11" s="23">
        <v>1</v>
      </c>
      <c r="AB11" s="5" t="s">
        <v>59</v>
      </c>
      <c r="AC11" s="4" t="s">
        <v>62</v>
      </c>
      <c r="AD11" s="46"/>
      <c r="AF11" s="29"/>
      <c r="AG11" s="29" t="s">
        <v>112</v>
      </c>
      <c r="AH11" s="29"/>
      <c r="AJ11" s="32"/>
      <c r="AK11" s="22" t="s">
        <v>13</v>
      </c>
      <c r="AL11" s="15">
        <f t="shared" si="0"/>
        <v>0.25</v>
      </c>
      <c r="AM11" s="15">
        <f t="shared" si="0"/>
        <v>0.5</v>
      </c>
      <c r="AO11" s="22" t="s">
        <v>13</v>
      </c>
      <c r="AP11" s="15">
        <f t="shared" ref="AP11:AQ14" si="1">COUNTIFS($J$9:$J$40,$AO11,$AC$9:$AC$40,AP$9)/COUNTIF($AC$9:$AC$40,AP$9)</f>
        <v>0.35714285714285715</v>
      </c>
      <c r="AQ11" s="15">
        <f t="shared" si="1"/>
        <v>0.5</v>
      </c>
      <c r="AS11" s="22" t="s">
        <v>13</v>
      </c>
      <c r="AT11" s="15">
        <f t="shared" ref="AT11:AU14" si="2">COUNTIFS($P$9:$P$40,$AS11,$AC$9:$AC$40,AT$9)/COUNTIF($AC$9:$AC$40,AT$9)</f>
        <v>0.42857142857142855</v>
      </c>
      <c r="AU11" s="15">
        <f t="shared" si="2"/>
        <v>0</v>
      </c>
      <c r="AW11" s="20">
        <v>2</v>
      </c>
      <c r="AX11" s="15">
        <f>COUNTIFS($S$9:$S$40,$AW11,$AC$9:$AC$40,AX$9)/COUNTIF($AC$9:$AC$40,AX$9)</f>
        <v>0</v>
      </c>
      <c r="AY11" s="15">
        <f>COUNTIFS($S$9:$S$40,$AW11,$AC$9:$AC$40,AY$9)/COUNTIF($AC$9:$AC$40,AY$9)</f>
        <v>0.25</v>
      </c>
      <c r="BA11" s="20">
        <v>2</v>
      </c>
      <c r="BB11" s="15">
        <f>COUNTIFS($AA$9:$AA$40,$BA11,$AC$9:$AC$40,BB$9)/COUNTIF($AC$9:$AC$40,BB$9)</f>
        <v>0</v>
      </c>
      <c r="BC11" s="15">
        <f>COUNTIFS($AA$9:$AA$40,$BA11,$AC$9:$AC$40,BC$9)/COUNTIF($AC$9:$AC$40,BC$9)</f>
        <v>1</v>
      </c>
    </row>
    <row r="12" spans="1:55" x14ac:dyDescent="0.2">
      <c r="A12" s="8">
        <v>4</v>
      </c>
      <c r="B12" s="9" t="s">
        <v>47</v>
      </c>
      <c r="C12" s="12" t="s">
        <v>74</v>
      </c>
      <c r="D12" s="7" t="s">
        <v>13</v>
      </c>
      <c r="E12" s="7" t="s">
        <v>13</v>
      </c>
      <c r="F12" s="7" t="s">
        <v>14</v>
      </c>
      <c r="G12" s="7" t="s">
        <v>13</v>
      </c>
      <c r="H12" s="7" t="s">
        <v>14</v>
      </c>
      <c r="I12" s="7" t="s">
        <v>12</v>
      </c>
      <c r="J12" s="7" t="s">
        <v>12</v>
      </c>
      <c r="K12" s="7" t="s">
        <v>13</v>
      </c>
      <c r="L12" s="7" t="s">
        <v>12</v>
      </c>
      <c r="M12" s="7" t="s">
        <v>13</v>
      </c>
      <c r="N12" s="7" t="s">
        <v>13</v>
      </c>
      <c r="O12" s="7" t="s">
        <v>12</v>
      </c>
      <c r="P12" s="7" t="s">
        <v>12</v>
      </c>
      <c r="Q12" s="7" t="s">
        <v>12</v>
      </c>
      <c r="R12" s="7" t="s">
        <v>12</v>
      </c>
      <c r="S12" s="10">
        <v>1</v>
      </c>
      <c r="T12" s="10">
        <v>1</v>
      </c>
      <c r="U12" s="10">
        <v>1</v>
      </c>
      <c r="V12" s="6">
        <v>3</v>
      </c>
      <c r="W12" s="6">
        <v>1</v>
      </c>
      <c r="X12" s="6">
        <v>1</v>
      </c>
      <c r="Y12" s="6">
        <v>3</v>
      </c>
      <c r="Z12" s="6">
        <v>3</v>
      </c>
      <c r="AA12" s="23">
        <v>1</v>
      </c>
      <c r="AB12" s="5" t="s">
        <v>139</v>
      </c>
      <c r="AC12" s="4" t="s">
        <v>62</v>
      </c>
      <c r="AD12" s="46"/>
      <c r="AJ12" s="32"/>
      <c r="AK12" s="22" t="s">
        <v>14</v>
      </c>
      <c r="AL12" s="15">
        <f t="shared" si="0"/>
        <v>0.25</v>
      </c>
      <c r="AM12" s="15">
        <f t="shared" si="0"/>
        <v>0</v>
      </c>
      <c r="AO12" s="22" t="s">
        <v>14</v>
      </c>
      <c r="AP12" s="15">
        <f t="shared" si="1"/>
        <v>0.10714285714285714</v>
      </c>
      <c r="AQ12" s="15">
        <f t="shared" si="1"/>
        <v>0.5</v>
      </c>
      <c r="AS12" s="22" t="s">
        <v>14</v>
      </c>
      <c r="AT12" s="15">
        <f t="shared" si="2"/>
        <v>0.10714285714285714</v>
      </c>
      <c r="AU12" s="15">
        <f t="shared" si="2"/>
        <v>0.25</v>
      </c>
      <c r="AX12" s="16">
        <f>SUM(AX10:AX11)</f>
        <v>1</v>
      </c>
      <c r="AY12" s="16">
        <f>SUM(AY10:AY11)</f>
        <v>1</v>
      </c>
      <c r="BB12" s="17">
        <f>SUM(BB10:BB11)</f>
        <v>1</v>
      </c>
      <c r="BC12" s="17">
        <f>SUM(BC10:BC11)</f>
        <v>1</v>
      </c>
    </row>
    <row r="13" spans="1:55" x14ac:dyDescent="0.2">
      <c r="A13" s="8">
        <v>5</v>
      </c>
      <c r="B13" s="9" t="s">
        <v>39</v>
      </c>
      <c r="C13" s="12" t="s">
        <v>74</v>
      </c>
      <c r="D13" s="7" t="s">
        <v>12</v>
      </c>
      <c r="E13" s="7" t="s">
        <v>14</v>
      </c>
      <c r="F13" s="7" t="s">
        <v>13</v>
      </c>
      <c r="G13" s="7" t="s">
        <v>12</v>
      </c>
      <c r="H13" s="7" t="s">
        <v>13</v>
      </c>
      <c r="I13" s="7" t="s">
        <v>14</v>
      </c>
      <c r="J13" s="7" t="s">
        <v>12</v>
      </c>
      <c r="K13" s="7" t="s">
        <v>12</v>
      </c>
      <c r="L13" s="7" t="s">
        <v>13</v>
      </c>
      <c r="M13" s="7" t="s">
        <v>13</v>
      </c>
      <c r="N13" s="7" t="s">
        <v>13</v>
      </c>
      <c r="O13" s="7" t="s">
        <v>12</v>
      </c>
      <c r="P13" s="7" t="s">
        <v>13</v>
      </c>
      <c r="Q13" s="7" t="s">
        <v>13</v>
      </c>
      <c r="R13" s="7" t="s">
        <v>12</v>
      </c>
      <c r="S13" s="10">
        <v>1</v>
      </c>
      <c r="T13" s="10">
        <v>1</v>
      </c>
      <c r="U13" s="10">
        <v>1</v>
      </c>
      <c r="V13" s="6">
        <v>1</v>
      </c>
      <c r="W13" s="6">
        <v>1</v>
      </c>
      <c r="X13" s="6">
        <v>1</v>
      </c>
      <c r="Y13" s="6">
        <v>3</v>
      </c>
      <c r="Z13" s="6">
        <v>1</v>
      </c>
      <c r="AA13" s="23">
        <v>1</v>
      </c>
      <c r="AB13" s="5" t="s">
        <v>139</v>
      </c>
      <c r="AC13" s="4" t="s">
        <v>62</v>
      </c>
      <c r="AD13" s="46"/>
      <c r="AJ13" s="32"/>
      <c r="AK13" s="22" t="s">
        <v>15</v>
      </c>
      <c r="AL13" s="15">
        <f t="shared" si="0"/>
        <v>0.17857142857142858</v>
      </c>
      <c r="AM13" s="15">
        <f t="shared" si="0"/>
        <v>0</v>
      </c>
      <c r="AO13" s="22" t="s">
        <v>15</v>
      </c>
      <c r="AP13" s="15">
        <f t="shared" si="1"/>
        <v>0</v>
      </c>
      <c r="AQ13" s="15">
        <f t="shared" si="1"/>
        <v>0</v>
      </c>
      <c r="AS13" s="22" t="s">
        <v>15</v>
      </c>
      <c r="AT13" s="15">
        <f t="shared" si="2"/>
        <v>0</v>
      </c>
      <c r="AU13" s="15">
        <f t="shared" si="2"/>
        <v>0.5</v>
      </c>
      <c r="AW13" s="21" t="s">
        <v>101</v>
      </c>
      <c r="AX13" s="20" t="s">
        <v>62</v>
      </c>
      <c r="AY13" s="20" t="s">
        <v>63</v>
      </c>
      <c r="BA13" s="21" t="s">
        <v>101</v>
      </c>
      <c r="BB13" s="20" t="s">
        <v>62</v>
      </c>
      <c r="BC13" s="20" t="s">
        <v>63</v>
      </c>
    </row>
    <row r="14" spans="1:55" x14ac:dyDescent="0.2">
      <c r="A14" s="8">
        <v>6</v>
      </c>
      <c r="B14" s="9" t="s">
        <v>32</v>
      </c>
      <c r="C14" s="12" t="s">
        <v>74</v>
      </c>
      <c r="D14" s="7" t="s">
        <v>14</v>
      </c>
      <c r="E14" s="7" t="s">
        <v>15</v>
      </c>
      <c r="F14" s="7" t="s">
        <v>12</v>
      </c>
      <c r="G14" s="7" t="s">
        <v>14</v>
      </c>
      <c r="H14" s="7" t="s">
        <v>14</v>
      </c>
      <c r="I14" s="7" t="s">
        <v>12</v>
      </c>
      <c r="J14" s="7" t="s">
        <v>13</v>
      </c>
      <c r="K14" s="7" t="s">
        <v>12</v>
      </c>
      <c r="L14" s="7" t="s">
        <v>12</v>
      </c>
      <c r="M14" s="7" t="s">
        <v>14</v>
      </c>
      <c r="N14" s="7" t="s">
        <v>13</v>
      </c>
      <c r="O14" s="7" t="s">
        <v>13</v>
      </c>
      <c r="P14" s="7" t="s">
        <v>14</v>
      </c>
      <c r="Q14" s="7" t="s">
        <v>13</v>
      </c>
      <c r="R14" s="7" t="s">
        <v>13</v>
      </c>
      <c r="S14" s="10">
        <v>1</v>
      </c>
      <c r="T14" s="10">
        <v>1</v>
      </c>
      <c r="U14" s="10">
        <v>1</v>
      </c>
      <c r="V14" s="6">
        <v>1</v>
      </c>
      <c r="W14" s="6">
        <v>1</v>
      </c>
      <c r="X14" s="6">
        <v>1</v>
      </c>
      <c r="Y14" s="6">
        <v>3</v>
      </c>
      <c r="Z14" s="6">
        <v>1</v>
      </c>
      <c r="AA14" s="23">
        <v>1</v>
      </c>
      <c r="AB14" s="5" t="s">
        <v>139</v>
      </c>
      <c r="AC14" s="4" t="s">
        <v>62</v>
      </c>
      <c r="AD14" s="46"/>
      <c r="AJ14" s="32"/>
      <c r="AK14" s="22" t="s">
        <v>16</v>
      </c>
      <c r="AL14" s="15">
        <f t="shared" si="0"/>
        <v>3.5714285714285712E-2</v>
      </c>
      <c r="AM14" s="15">
        <f t="shared" si="0"/>
        <v>0.25</v>
      </c>
      <c r="AO14" s="22" t="s">
        <v>16</v>
      </c>
      <c r="AP14" s="15">
        <f t="shared" si="1"/>
        <v>0</v>
      </c>
      <c r="AQ14" s="15">
        <f t="shared" si="1"/>
        <v>0</v>
      </c>
      <c r="AS14" s="22" t="s">
        <v>16</v>
      </c>
      <c r="AT14" s="15">
        <f t="shared" si="2"/>
        <v>0</v>
      </c>
      <c r="AU14" s="15">
        <f t="shared" si="2"/>
        <v>0</v>
      </c>
      <c r="AW14" s="20">
        <v>1</v>
      </c>
      <c r="AX14" s="15">
        <f>COUNTIFS($T$9:$T$40,$AW14,$AC$9:$AC$40,AX$9)/COUNTIF($AC$9:$AC$40,AX$9)</f>
        <v>1</v>
      </c>
      <c r="AY14" s="15">
        <f>COUNTIFS($T$9:$T$40,$AW14,$AC$9:$AC$40,AY$9)/COUNTIF($AC$9:$AC$40,AY$9)</f>
        <v>0.25</v>
      </c>
      <c r="BA14" s="20" t="s">
        <v>138</v>
      </c>
      <c r="BB14" s="15">
        <f>COUNTIFS($AB$9:$AB$40,$BA14,$AC$9:$AC$40,BB$9)/COUNTIF($AC$9:$AC$40,BB$9)</f>
        <v>7.1428571428571425E-2</v>
      </c>
      <c r="BC14" s="15">
        <f>COUNTIFS($AB$9:$AB$40,$BA14,$AC$9:$AC$40,BC$9)/COUNTIF($AC$9:$AC$40,BC$9)</f>
        <v>0</v>
      </c>
    </row>
    <row r="15" spans="1:55" x14ac:dyDescent="0.2">
      <c r="A15" s="8">
        <v>7</v>
      </c>
      <c r="B15" s="9" t="s">
        <v>42</v>
      </c>
      <c r="C15" s="12" t="s">
        <v>75</v>
      </c>
      <c r="D15" s="7" t="s">
        <v>14</v>
      </c>
      <c r="E15" s="7" t="s">
        <v>12</v>
      </c>
      <c r="F15" s="7" t="s">
        <v>13</v>
      </c>
      <c r="G15" s="7" t="s">
        <v>14</v>
      </c>
      <c r="H15" s="7" t="s">
        <v>13</v>
      </c>
      <c r="I15" s="7" t="s">
        <v>12</v>
      </c>
      <c r="J15" s="7" t="s">
        <v>12</v>
      </c>
      <c r="K15" s="7" t="s">
        <v>12</v>
      </c>
      <c r="L15" s="7" t="s">
        <v>12</v>
      </c>
      <c r="M15" s="7" t="s">
        <v>13</v>
      </c>
      <c r="N15" s="7" t="s">
        <v>12</v>
      </c>
      <c r="O15" s="7" t="s">
        <v>12</v>
      </c>
      <c r="P15" s="7" t="s">
        <v>13</v>
      </c>
      <c r="Q15" s="7" t="s">
        <v>12</v>
      </c>
      <c r="R15" s="7" t="s">
        <v>12</v>
      </c>
      <c r="S15" s="10">
        <v>1</v>
      </c>
      <c r="T15" s="10">
        <v>1</v>
      </c>
      <c r="U15" s="10">
        <v>1</v>
      </c>
      <c r="V15" s="6">
        <v>1</v>
      </c>
      <c r="W15" s="6">
        <v>2</v>
      </c>
      <c r="X15" s="6">
        <v>1</v>
      </c>
      <c r="Y15" s="6">
        <v>3</v>
      </c>
      <c r="Z15" s="6">
        <v>1</v>
      </c>
      <c r="AA15" s="23">
        <v>1</v>
      </c>
      <c r="AB15" s="5" t="s">
        <v>139</v>
      </c>
      <c r="AC15" s="4" t="s">
        <v>62</v>
      </c>
      <c r="AD15" s="46"/>
      <c r="AJ15" s="32"/>
      <c r="AL15" s="17">
        <f>SUM(AL10:AL14)</f>
        <v>1</v>
      </c>
      <c r="AM15" s="17">
        <f>SUM(AM10:AM14)</f>
        <v>1</v>
      </c>
      <c r="AP15" s="17">
        <f>SUM(AP10:AP14)</f>
        <v>0.99999999999999989</v>
      </c>
      <c r="AQ15" s="17">
        <f>SUM(AQ10:AQ14)</f>
        <v>1</v>
      </c>
      <c r="AT15" s="17">
        <f>SUM(AT10:AT14)</f>
        <v>0.99999999999999989</v>
      </c>
      <c r="AU15" s="17">
        <f>SUM(AU10:AU14)</f>
        <v>1</v>
      </c>
      <c r="AW15" s="20">
        <v>2</v>
      </c>
      <c r="AX15" s="15">
        <f>COUNTIFS($T$9:$T$40,$AW15,$AC$9:$AC$40,AX$9)/COUNTIF($AC$9:$AC$40,AX$9)</f>
        <v>0</v>
      </c>
      <c r="AY15" s="15">
        <f>COUNTIFS($T$9:$T$40,$AW15,$AC$9:$AC$40,AY$9)/COUNTIF($AC$9:$AC$40,AY$9)</f>
        <v>0.75</v>
      </c>
      <c r="BA15" s="20" t="s">
        <v>59</v>
      </c>
      <c r="BB15" s="15">
        <f t="shared" ref="BB15:BC18" si="3">COUNTIFS($AB$9:$AB$40,$BA15,$AC$9:$AC$40,BB$9)/COUNTIF($AC$9:$AC$40,BB$9)</f>
        <v>0.14285714285714285</v>
      </c>
      <c r="BC15" s="15">
        <f t="shared" si="3"/>
        <v>0</v>
      </c>
    </row>
    <row r="16" spans="1:55" x14ac:dyDescent="0.2">
      <c r="A16" s="8">
        <v>8</v>
      </c>
      <c r="B16" s="9" t="s">
        <v>33</v>
      </c>
      <c r="C16" s="12" t="s">
        <v>75</v>
      </c>
      <c r="D16" s="7" t="s">
        <v>13</v>
      </c>
      <c r="E16" s="7" t="s">
        <v>13</v>
      </c>
      <c r="F16" s="7" t="s">
        <v>13</v>
      </c>
      <c r="G16" s="7" t="s">
        <v>13</v>
      </c>
      <c r="H16" s="7" t="s">
        <v>13</v>
      </c>
      <c r="I16" s="7" t="s">
        <v>12</v>
      </c>
      <c r="J16" s="7" t="s">
        <v>13</v>
      </c>
      <c r="K16" s="7" t="s">
        <v>13</v>
      </c>
      <c r="L16" s="7" t="s">
        <v>13</v>
      </c>
      <c r="M16" s="7" t="s">
        <v>13</v>
      </c>
      <c r="N16" s="7" t="s">
        <v>13</v>
      </c>
      <c r="O16" s="7" t="s">
        <v>13</v>
      </c>
      <c r="P16" s="7" t="s">
        <v>13</v>
      </c>
      <c r="Q16" s="7" t="s">
        <v>13</v>
      </c>
      <c r="R16" s="7" t="s">
        <v>13</v>
      </c>
      <c r="S16" s="10">
        <v>1</v>
      </c>
      <c r="T16" s="10">
        <v>1</v>
      </c>
      <c r="U16" s="10">
        <v>1</v>
      </c>
      <c r="V16" s="6">
        <v>1</v>
      </c>
      <c r="W16" s="6">
        <v>3</v>
      </c>
      <c r="X16" s="6">
        <v>1</v>
      </c>
      <c r="Y16" s="6">
        <v>1</v>
      </c>
      <c r="Z16" s="6">
        <v>3</v>
      </c>
      <c r="AA16" s="23">
        <v>1</v>
      </c>
      <c r="AB16" s="5" t="s">
        <v>139</v>
      </c>
      <c r="AC16" s="4" t="s">
        <v>62</v>
      </c>
      <c r="AD16" s="46"/>
      <c r="AJ16" s="32"/>
      <c r="AK16" s="21" t="s">
        <v>85</v>
      </c>
      <c r="AL16" s="20" t="s">
        <v>62</v>
      </c>
      <c r="AM16" s="20" t="s">
        <v>63</v>
      </c>
      <c r="AO16" s="21" t="s">
        <v>90</v>
      </c>
      <c r="AP16" s="20" t="s">
        <v>62</v>
      </c>
      <c r="AQ16" s="20" t="s">
        <v>63</v>
      </c>
      <c r="AS16" s="21" t="s">
        <v>98</v>
      </c>
      <c r="AT16" s="20" t="s">
        <v>62</v>
      </c>
      <c r="AU16" s="20" t="s">
        <v>63</v>
      </c>
      <c r="AX16" s="17">
        <f>SUM(AX14:AX15)</f>
        <v>1</v>
      </c>
      <c r="AY16" s="17">
        <f>SUM(AY14:AY15)</f>
        <v>1</v>
      </c>
      <c r="BA16" s="20" t="s">
        <v>139</v>
      </c>
      <c r="BB16" s="15">
        <f t="shared" si="3"/>
        <v>0.7857142857142857</v>
      </c>
      <c r="BC16" s="15">
        <f t="shared" si="3"/>
        <v>0.25</v>
      </c>
    </row>
    <row r="17" spans="1:55" x14ac:dyDescent="0.2">
      <c r="A17" s="8">
        <v>9</v>
      </c>
      <c r="B17" s="9" t="s">
        <v>57</v>
      </c>
      <c r="C17" s="12" t="s">
        <v>75</v>
      </c>
      <c r="D17" s="7" t="s">
        <v>12</v>
      </c>
      <c r="E17" s="7" t="s">
        <v>14</v>
      </c>
      <c r="F17" s="7" t="s">
        <v>14</v>
      </c>
      <c r="G17" s="7" t="s">
        <v>12</v>
      </c>
      <c r="H17" s="7" t="s">
        <v>14</v>
      </c>
      <c r="I17" s="7" t="s">
        <v>13</v>
      </c>
      <c r="J17" s="7" t="s">
        <v>12</v>
      </c>
      <c r="K17" s="7" t="s">
        <v>13</v>
      </c>
      <c r="L17" s="7" t="s">
        <v>12</v>
      </c>
      <c r="M17" s="7" t="s">
        <v>13</v>
      </c>
      <c r="N17" s="7" t="s">
        <v>13</v>
      </c>
      <c r="O17" s="7" t="s">
        <v>12</v>
      </c>
      <c r="P17" s="7" t="s">
        <v>13</v>
      </c>
      <c r="Q17" s="7" t="s">
        <v>13</v>
      </c>
      <c r="R17" s="7" t="s">
        <v>12</v>
      </c>
      <c r="S17" s="10">
        <v>1</v>
      </c>
      <c r="T17" s="10">
        <v>1</v>
      </c>
      <c r="U17" s="10">
        <v>1</v>
      </c>
      <c r="V17" s="6">
        <v>3</v>
      </c>
      <c r="W17" s="6">
        <v>1</v>
      </c>
      <c r="X17" s="6">
        <v>1</v>
      </c>
      <c r="Y17" s="6">
        <v>1</v>
      </c>
      <c r="Z17" s="6">
        <v>1</v>
      </c>
      <c r="AA17" s="23">
        <v>1</v>
      </c>
      <c r="AB17" s="5" t="s">
        <v>139</v>
      </c>
      <c r="AC17" s="4" t="s">
        <v>62</v>
      </c>
      <c r="AD17" s="46"/>
      <c r="AJ17" s="32"/>
      <c r="AK17" s="20" t="s">
        <v>12</v>
      </c>
      <c r="AL17" s="15">
        <f>COUNTIFS($E$9:$E$40,$AK17,$AC$9:$AC$40,AL$9)/COUNTIF($AC$9:$AC$40,AL$9)</f>
        <v>0.32142857142857145</v>
      </c>
      <c r="AM17" s="15">
        <f t="shared" ref="AL17:AM21" si="4">COUNTIFS($E$9:$E$40,$AK17,$AC$9:$AC$40,AM$9)/COUNTIF($AC$9:$AC$40,AM$9)</f>
        <v>0.25</v>
      </c>
      <c r="AO17" s="20" t="s">
        <v>12</v>
      </c>
      <c r="AP17" s="15">
        <f>COUNTIFS($K$9:$K$40,$AO17,$AC$9:$AC$40,AP$9)/COUNTIF($AC$9:$AC$40,AP$9)</f>
        <v>0.4642857142857143</v>
      </c>
      <c r="AQ17" s="15">
        <f>COUNTIFS($K$9:$K$40,$AO17,$AC$9:$AC$40,AQ$9)/COUNTIF($AC$9:$AC$40,AQ$9)</f>
        <v>0</v>
      </c>
      <c r="AS17" s="20" t="s">
        <v>12</v>
      </c>
      <c r="AT17" s="15">
        <f>COUNTIFS($Q$9:$Q$40,$AS17,$AC$9:$AC$40,AT$9)/COUNTIF($AC$9:$AC$40,AT$9)</f>
        <v>0.5714285714285714</v>
      </c>
      <c r="AU17" s="15">
        <f>COUNTIFS($Q$9:$Q$40,$AS17,$AC$9:$AC$40,AU$9)/COUNTIF($AC$9:$AC$40,AU$9)</f>
        <v>0</v>
      </c>
      <c r="AW17" s="21" t="s">
        <v>132</v>
      </c>
      <c r="AX17" s="20" t="s">
        <v>62</v>
      </c>
      <c r="AY17" s="20" t="s">
        <v>63</v>
      </c>
      <c r="BA17" s="20" t="s">
        <v>140</v>
      </c>
      <c r="BB17" s="15">
        <f t="shared" si="3"/>
        <v>0</v>
      </c>
      <c r="BC17" s="15">
        <f t="shared" si="3"/>
        <v>0.75</v>
      </c>
    </row>
    <row r="18" spans="1:55" x14ac:dyDescent="0.2">
      <c r="A18" s="8">
        <v>10</v>
      </c>
      <c r="B18" s="9" t="s">
        <v>31</v>
      </c>
      <c r="C18" s="12" t="s">
        <v>74</v>
      </c>
      <c r="D18" s="7" t="s">
        <v>12</v>
      </c>
      <c r="E18" s="7" t="s">
        <v>12</v>
      </c>
      <c r="F18" s="7" t="s">
        <v>12</v>
      </c>
      <c r="G18" s="7" t="s">
        <v>12</v>
      </c>
      <c r="H18" s="7" t="s">
        <v>12</v>
      </c>
      <c r="I18" s="7" t="s">
        <v>13</v>
      </c>
      <c r="J18" s="7" t="s">
        <v>12</v>
      </c>
      <c r="K18" s="7" t="s">
        <v>12</v>
      </c>
      <c r="L18" s="7" t="s">
        <v>12</v>
      </c>
      <c r="M18" s="7" t="s">
        <v>13</v>
      </c>
      <c r="N18" s="7" t="s">
        <v>12</v>
      </c>
      <c r="O18" s="7" t="s">
        <v>12</v>
      </c>
      <c r="P18" s="7" t="s">
        <v>12</v>
      </c>
      <c r="Q18" s="7" t="s">
        <v>12</v>
      </c>
      <c r="R18" s="7" t="s">
        <v>12</v>
      </c>
      <c r="S18" s="10">
        <v>1</v>
      </c>
      <c r="T18" s="10">
        <v>1</v>
      </c>
      <c r="U18" s="10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23">
        <v>1</v>
      </c>
      <c r="AB18" s="5" t="s">
        <v>138</v>
      </c>
      <c r="AC18" s="4" t="s">
        <v>62</v>
      </c>
      <c r="AD18" s="46"/>
      <c r="AJ18" s="32"/>
      <c r="AK18" s="20" t="s">
        <v>13</v>
      </c>
      <c r="AL18" s="15">
        <f t="shared" si="4"/>
        <v>0.32142857142857145</v>
      </c>
      <c r="AM18" s="15">
        <f t="shared" si="4"/>
        <v>0.25</v>
      </c>
      <c r="AO18" s="20" t="s">
        <v>13</v>
      </c>
      <c r="AP18" s="15">
        <f t="shared" ref="AP18:AQ21" si="5">COUNTIFS($K$9:$K$40,$AO18,$AC$9:$AC$40,AP$9)/COUNTIF($AC$9:$AC$40,AP$9)</f>
        <v>0.35714285714285715</v>
      </c>
      <c r="AQ18" s="15">
        <f t="shared" si="5"/>
        <v>0.25</v>
      </c>
      <c r="AS18" s="20" t="s">
        <v>13</v>
      </c>
      <c r="AT18" s="15">
        <f t="shared" ref="AT18:AU21" si="6">COUNTIFS($Q$9:$Q$40,$AS18,$AC$9:$AC$40,AT$9)/COUNTIF($AC$9:$AC$40,AT$9)</f>
        <v>0.35714285714285715</v>
      </c>
      <c r="AU18" s="15">
        <f t="shared" si="6"/>
        <v>0.5</v>
      </c>
      <c r="AW18" s="20">
        <v>1</v>
      </c>
      <c r="AX18" s="15">
        <f>COUNTIFS($U$9:$U$40,$AW18,$AC$9:$AC$40,AX$9)/COUNTIF($AC$9:$AC$40,AX$9)</f>
        <v>1</v>
      </c>
      <c r="AY18" s="15">
        <f>COUNTIFS($U$9:$U$40,$AW18,$AC$9:$AC$40,AY$9)/COUNTIF($AC$9:$AC$40,AY$9)</f>
        <v>0</v>
      </c>
      <c r="BA18" s="20" t="s">
        <v>141</v>
      </c>
      <c r="BB18" s="15">
        <f t="shared" si="3"/>
        <v>0</v>
      </c>
      <c r="BC18" s="15">
        <f t="shared" si="3"/>
        <v>0</v>
      </c>
    </row>
    <row r="19" spans="1:55" x14ac:dyDescent="0.2">
      <c r="A19" s="8">
        <v>11</v>
      </c>
      <c r="B19" s="9" t="s">
        <v>58</v>
      </c>
      <c r="C19" s="12" t="s">
        <v>75</v>
      </c>
      <c r="D19" s="7" t="s">
        <v>15</v>
      </c>
      <c r="E19" s="7" t="s">
        <v>12</v>
      </c>
      <c r="F19" s="7" t="s">
        <v>13</v>
      </c>
      <c r="G19" s="7" t="s">
        <v>15</v>
      </c>
      <c r="H19" s="7" t="s">
        <v>13</v>
      </c>
      <c r="I19" s="7" t="s">
        <v>13</v>
      </c>
      <c r="J19" s="7" t="s">
        <v>12</v>
      </c>
      <c r="K19" s="7" t="s">
        <v>13</v>
      </c>
      <c r="L19" s="7" t="s">
        <v>12</v>
      </c>
      <c r="M19" s="7" t="s">
        <v>13</v>
      </c>
      <c r="N19" s="7" t="s">
        <v>13</v>
      </c>
      <c r="O19" s="7" t="s">
        <v>12</v>
      </c>
      <c r="P19" s="7" t="s">
        <v>12</v>
      </c>
      <c r="Q19" s="7" t="s">
        <v>12</v>
      </c>
      <c r="R19" s="7" t="s">
        <v>12</v>
      </c>
      <c r="S19" s="10">
        <v>1</v>
      </c>
      <c r="T19" s="10">
        <v>1</v>
      </c>
      <c r="U19" s="10">
        <v>1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23">
        <v>1</v>
      </c>
      <c r="AB19" s="5" t="s">
        <v>139</v>
      </c>
      <c r="AC19" s="4" t="s">
        <v>62</v>
      </c>
      <c r="AD19" s="46"/>
      <c r="AJ19" s="32"/>
      <c r="AK19" s="20" t="s">
        <v>14</v>
      </c>
      <c r="AL19" s="15">
        <f t="shared" si="4"/>
        <v>0.14285714285714285</v>
      </c>
      <c r="AM19" s="15">
        <f t="shared" si="4"/>
        <v>0.5</v>
      </c>
      <c r="AO19" s="20" t="s">
        <v>14</v>
      </c>
      <c r="AP19" s="15">
        <f t="shared" si="5"/>
        <v>0.17857142857142858</v>
      </c>
      <c r="AQ19" s="15">
        <f t="shared" si="5"/>
        <v>0.5</v>
      </c>
      <c r="AS19" s="20" t="s">
        <v>14</v>
      </c>
      <c r="AT19" s="15">
        <f t="shared" si="6"/>
        <v>7.1428571428571425E-2</v>
      </c>
      <c r="AU19" s="15">
        <f t="shared" si="6"/>
        <v>0.25</v>
      </c>
      <c r="AW19" s="20">
        <v>2</v>
      </c>
      <c r="AX19" s="15">
        <f>COUNTIFS($U$9:$U$40,$AW19,$AC$9:$AC$40,AX$9)/COUNTIF($AC$9:$AC$40,AX$9)</f>
        <v>0</v>
      </c>
      <c r="AY19" s="15">
        <f>COUNTIFS($U$9:$U$40,$AW19,$AC$9:$AC$40,AY$9)/COUNTIF($AC$9:$AC$40,AY$9)</f>
        <v>1</v>
      </c>
      <c r="BB19" s="16">
        <f>SUM(BB14:BB18)</f>
        <v>1</v>
      </c>
      <c r="BC19" s="16">
        <f>SUM(BC14:BC18)</f>
        <v>1</v>
      </c>
    </row>
    <row r="20" spans="1:55" x14ac:dyDescent="0.2">
      <c r="A20" s="8">
        <v>12</v>
      </c>
      <c r="B20" s="9" t="s">
        <v>130</v>
      </c>
      <c r="C20" s="12" t="s">
        <v>75</v>
      </c>
      <c r="D20" s="7" t="s">
        <v>13</v>
      </c>
      <c r="E20" s="7" t="s">
        <v>14</v>
      </c>
      <c r="F20" s="7" t="s">
        <v>12</v>
      </c>
      <c r="G20" s="7" t="s">
        <v>13</v>
      </c>
      <c r="H20" s="7" t="s">
        <v>12</v>
      </c>
      <c r="I20" s="7" t="s">
        <v>15</v>
      </c>
      <c r="J20" s="7" t="s">
        <v>14</v>
      </c>
      <c r="K20" s="7" t="s">
        <v>14</v>
      </c>
      <c r="L20" s="7" t="s">
        <v>13</v>
      </c>
      <c r="M20" s="7" t="s">
        <v>14</v>
      </c>
      <c r="N20" s="7" t="s">
        <v>15</v>
      </c>
      <c r="O20" s="7" t="s">
        <v>12</v>
      </c>
      <c r="P20" s="7" t="s">
        <v>12</v>
      </c>
      <c r="Q20" s="7" t="s">
        <v>14</v>
      </c>
      <c r="R20" s="7" t="s">
        <v>12</v>
      </c>
      <c r="S20" s="10">
        <v>1</v>
      </c>
      <c r="T20" s="10">
        <v>2</v>
      </c>
      <c r="U20" s="10">
        <v>2</v>
      </c>
      <c r="V20" s="6">
        <v>1</v>
      </c>
      <c r="W20" s="6">
        <v>3</v>
      </c>
      <c r="X20" s="6">
        <v>1</v>
      </c>
      <c r="Y20" s="6">
        <v>3</v>
      </c>
      <c r="Z20" s="6">
        <v>3</v>
      </c>
      <c r="AA20" s="23">
        <v>2</v>
      </c>
      <c r="AB20" s="5" t="s">
        <v>140</v>
      </c>
      <c r="AC20" s="4" t="s">
        <v>63</v>
      </c>
      <c r="AD20" s="46"/>
      <c r="AJ20" s="32"/>
      <c r="AK20" s="20" t="s">
        <v>15</v>
      </c>
      <c r="AL20" s="15">
        <f t="shared" si="4"/>
        <v>0.17857142857142858</v>
      </c>
      <c r="AM20" s="15">
        <f t="shared" si="4"/>
        <v>0</v>
      </c>
      <c r="AO20" s="20" t="s">
        <v>15</v>
      </c>
      <c r="AP20" s="15">
        <f t="shared" si="5"/>
        <v>0</v>
      </c>
      <c r="AQ20" s="15">
        <f t="shared" si="5"/>
        <v>0.25</v>
      </c>
      <c r="AS20" s="20" t="s">
        <v>15</v>
      </c>
      <c r="AT20" s="15">
        <f t="shared" si="6"/>
        <v>0</v>
      </c>
      <c r="AU20" s="15">
        <f t="shared" si="6"/>
        <v>0.25</v>
      </c>
      <c r="AX20" s="17">
        <f>SUM(AX18:AX19)</f>
        <v>1</v>
      </c>
      <c r="AY20" s="17">
        <f>SUM(AY18:AY19)</f>
        <v>1</v>
      </c>
    </row>
    <row r="21" spans="1:55" x14ac:dyDescent="0.2">
      <c r="A21" s="8">
        <v>13</v>
      </c>
      <c r="B21" s="9" t="s">
        <v>27</v>
      </c>
      <c r="C21" s="12" t="s">
        <v>75</v>
      </c>
      <c r="D21" s="7" t="s">
        <v>14</v>
      </c>
      <c r="E21" s="7" t="s">
        <v>15</v>
      </c>
      <c r="F21" s="7" t="s">
        <v>13</v>
      </c>
      <c r="G21" s="7" t="s">
        <v>14</v>
      </c>
      <c r="H21" s="7" t="s">
        <v>13</v>
      </c>
      <c r="I21" s="7" t="s">
        <v>13</v>
      </c>
      <c r="J21" s="7" t="s">
        <v>13</v>
      </c>
      <c r="K21" s="7" t="s">
        <v>12</v>
      </c>
      <c r="L21" s="7" t="s">
        <v>12</v>
      </c>
      <c r="M21" s="7" t="s">
        <v>14</v>
      </c>
      <c r="N21" s="7" t="s">
        <v>12</v>
      </c>
      <c r="O21" s="7" t="s">
        <v>13</v>
      </c>
      <c r="P21" s="7" t="s">
        <v>12</v>
      </c>
      <c r="Q21" s="7" t="s">
        <v>12</v>
      </c>
      <c r="R21" s="7" t="s">
        <v>13</v>
      </c>
      <c r="S21" s="10">
        <v>1</v>
      </c>
      <c r="T21" s="10">
        <v>1</v>
      </c>
      <c r="U21" s="10">
        <v>1</v>
      </c>
      <c r="V21" s="6">
        <v>1</v>
      </c>
      <c r="W21" s="6">
        <v>1</v>
      </c>
      <c r="X21" s="6">
        <v>1</v>
      </c>
      <c r="Y21" s="6">
        <v>1</v>
      </c>
      <c r="Z21" s="6">
        <v>3</v>
      </c>
      <c r="AA21" s="23">
        <v>1</v>
      </c>
      <c r="AB21" s="5" t="s">
        <v>139</v>
      </c>
      <c r="AC21" s="4" t="s">
        <v>62</v>
      </c>
      <c r="AD21" s="46"/>
      <c r="AJ21" s="32"/>
      <c r="AK21" s="20" t="s">
        <v>16</v>
      </c>
      <c r="AL21" s="15">
        <f t="shared" si="4"/>
        <v>3.5714285714285712E-2</v>
      </c>
      <c r="AM21" s="15">
        <f t="shared" si="4"/>
        <v>0</v>
      </c>
      <c r="AO21" s="20" t="s">
        <v>16</v>
      </c>
      <c r="AP21" s="15">
        <f t="shared" si="5"/>
        <v>0</v>
      </c>
      <c r="AQ21" s="15">
        <f t="shared" si="5"/>
        <v>0</v>
      </c>
      <c r="AS21" s="20" t="s">
        <v>16</v>
      </c>
      <c r="AT21" s="15">
        <f t="shared" si="6"/>
        <v>0</v>
      </c>
      <c r="AU21" s="15">
        <f t="shared" si="6"/>
        <v>0</v>
      </c>
      <c r="AW21" s="21" t="s">
        <v>133</v>
      </c>
      <c r="AX21" s="20" t="s">
        <v>62</v>
      </c>
      <c r="AY21" s="20" t="s">
        <v>63</v>
      </c>
    </row>
    <row r="22" spans="1:55" x14ac:dyDescent="0.2">
      <c r="A22" s="8">
        <v>14</v>
      </c>
      <c r="B22" s="9" t="s">
        <v>41</v>
      </c>
      <c r="C22" s="12" t="s">
        <v>75</v>
      </c>
      <c r="D22" s="7" t="s">
        <v>12</v>
      </c>
      <c r="E22" s="7" t="s">
        <v>14</v>
      </c>
      <c r="F22" s="7" t="s">
        <v>14</v>
      </c>
      <c r="G22" s="7" t="s">
        <v>12</v>
      </c>
      <c r="H22" s="7" t="s">
        <v>14</v>
      </c>
      <c r="I22" s="7" t="s">
        <v>14</v>
      </c>
      <c r="J22" s="7" t="s">
        <v>12</v>
      </c>
      <c r="K22" s="7" t="s">
        <v>14</v>
      </c>
      <c r="L22" s="7" t="s">
        <v>13</v>
      </c>
      <c r="M22" s="7" t="s">
        <v>13</v>
      </c>
      <c r="N22" s="7" t="s">
        <v>13</v>
      </c>
      <c r="O22" s="7" t="s">
        <v>12</v>
      </c>
      <c r="P22" s="7" t="s">
        <v>12</v>
      </c>
      <c r="Q22" s="7" t="s">
        <v>14</v>
      </c>
      <c r="R22" s="7" t="s">
        <v>12</v>
      </c>
      <c r="S22" s="10">
        <v>1</v>
      </c>
      <c r="T22" s="10">
        <v>1</v>
      </c>
      <c r="U22" s="10">
        <v>1</v>
      </c>
      <c r="V22" s="6">
        <v>1</v>
      </c>
      <c r="W22" s="6">
        <v>1</v>
      </c>
      <c r="X22" s="6">
        <v>3</v>
      </c>
      <c r="Y22" s="6">
        <v>1</v>
      </c>
      <c r="Z22" s="6">
        <v>1</v>
      </c>
      <c r="AA22" s="23">
        <v>1</v>
      </c>
      <c r="AB22" s="5" t="s">
        <v>139</v>
      </c>
      <c r="AC22" s="4" t="s">
        <v>62</v>
      </c>
      <c r="AD22" s="46"/>
      <c r="AJ22" s="32"/>
      <c r="AL22" s="17">
        <f>SUM(AL17:AL21)</f>
        <v>1.0000000000000002</v>
      </c>
      <c r="AM22" s="17">
        <f>SUM(AM17:AM21)</f>
        <v>1</v>
      </c>
      <c r="AP22" s="17">
        <f>SUM(AP17:AP21)</f>
        <v>1</v>
      </c>
      <c r="AQ22" s="17">
        <f>SUM(AQ17:AQ21)</f>
        <v>1</v>
      </c>
      <c r="AT22" s="17">
        <f>SUM(AT17:AT21)</f>
        <v>1</v>
      </c>
      <c r="AU22" s="17">
        <f>SUM(AU17:AU21)</f>
        <v>1</v>
      </c>
      <c r="AW22" s="20">
        <v>1</v>
      </c>
      <c r="AX22" s="15">
        <f>COUNTIFS($V$9:$V$40,$AW22,$AC$9:$AC$40,AX$9)/COUNTIF($AC$9:$AC$40,AX$9)</f>
        <v>0.6785714285714286</v>
      </c>
      <c r="AY22" s="15">
        <f>COUNTIFS($V$9:$V$40,$AW22,$AC$9:$AC$40,AY$9)/COUNTIF($AC$9:$AC$40,AY$9)</f>
        <v>0.25</v>
      </c>
    </row>
    <row r="23" spans="1:55" x14ac:dyDescent="0.2">
      <c r="A23" s="8">
        <v>15</v>
      </c>
      <c r="B23" s="9" t="s">
        <v>46</v>
      </c>
      <c r="C23" s="12" t="s">
        <v>75</v>
      </c>
      <c r="D23" s="7" t="s">
        <v>13</v>
      </c>
      <c r="E23" s="7" t="s">
        <v>15</v>
      </c>
      <c r="F23" s="7" t="s">
        <v>12</v>
      </c>
      <c r="G23" s="7" t="s">
        <v>13</v>
      </c>
      <c r="H23" s="7" t="s">
        <v>12</v>
      </c>
      <c r="I23" s="7" t="s">
        <v>14</v>
      </c>
      <c r="J23" s="7" t="s">
        <v>12</v>
      </c>
      <c r="K23" s="7" t="s">
        <v>14</v>
      </c>
      <c r="L23" s="7" t="s">
        <v>12</v>
      </c>
      <c r="M23" s="7" t="s">
        <v>12</v>
      </c>
      <c r="N23" s="7" t="s">
        <v>13</v>
      </c>
      <c r="O23" s="7" t="s">
        <v>12</v>
      </c>
      <c r="P23" s="7" t="s">
        <v>13</v>
      </c>
      <c r="Q23" s="7" t="s">
        <v>13</v>
      </c>
      <c r="R23" s="7" t="s">
        <v>12</v>
      </c>
      <c r="S23" s="10">
        <v>1</v>
      </c>
      <c r="T23" s="10">
        <v>1</v>
      </c>
      <c r="U23" s="10">
        <v>1</v>
      </c>
      <c r="V23" s="6">
        <v>1</v>
      </c>
      <c r="W23" s="6">
        <v>1</v>
      </c>
      <c r="X23" s="6">
        <v>2</v>
      </c>
      <c r="Y23" s="6">
        <v>2</v>
      </c>
      <c r="Z23" s="6">
        <v>1</v>
      </c>
      <c r="AA23" s="23">
        <v>1</v>
      </c>
      <c r="AB23" s="5" t="s">
        <v>59</v>
      </c>
      <c r="AC23" s="4" t="s">
        <v>62</v>
      </c>
      <c r="AD23" s="46"/>
      <c r="AJ23" s="32"/>
      <c r="AK23" s="21" t="s">
        <v>86</v>
      </c>
      <c r="AL23" s="20" t="s">
        <v>62</v>
      </c>
      <c r="AM23" s="20" t="s">
        <v>63</v>
      </c>
      <c r="AO23" s="21" t="s">
        <v>91</v>
      </c>
      <c r="AP23" s="20" t="s">
        <v>62</v>
      </c>
      <c r="AQ23" s="20" t="s">
        <v>63</v>
      </c>
      <c r="AS23" s="21" t="s">
        <v>99</v>
      </c>
      <c r="AT23" s="20" t="s">
        <v>62</v>
      </c>
      <c r="AU23" s="20" t="s">
        <v>63</v>
      </c>
      <c r="AW23" s="20">
        <v>2</v>
      </c>
      <c r="AX23" s="15">
        <f t="shared" ref="AX23:AY24" si="7">COUNTIFS($V$9:$V$40,$AW23,$AC$9:$AC$40,AX$9)/COUNTIF($AC$9:$AC$40,AX$9)</f>
        <v>7.1428571428571425E-2</v>
      </c>
      <c r="AY23" s="15">
        <f t="shared" si="7"/>
        <v>0</v>
      </c>
    </row>
    <row r="24" spans="1:55" x14ac:dyDescent="0.2">
      <c r="A24" s="8">
        <v>16</v>
      </c>
      <c r="B24" s="9" t="s">
        <v>37</v>
      </c>
      <c r="C24" s="12" t="s">
        <v>74</v>
      </c>
      <c r="D24" s="7" t="s">
        <v>12</v>
      </c>
      <c r="E24" s="7" t="s">
        <v>12</v>
      </c>
      <c r="F24" s="7" t="s">
        <v>13</v>
      </c>
      <c r="G24" s="7" t="s">
        <v>12</v>
      </c>
      <c r="H24" s="7" t="s">
        <v>13</v>
      </c>
      <c r="I24" s="7" t="s">
        <v>13</v>
      </c>
      <c r="J24" s="7" t="s">
        <v>13</v>
      </c>
      <c r="K24" s="7" t="s">
        <v>12</v>
      </c>
      <c r="L24" s="7" t="s">
        <v>13</v>
      </c>
      <c r="M24" s="7" t="s">
        <v>12</v>
      </c>
      <c r="N24" s="7" t="s">
        <v>12</v>
      </c>
      <c r="O24" s="7" t="s">
        <v>13</v>
      </c>
      <c r="P24" s="7" t="s">
        <v>14</v>
      </c>
      <c r="Q24" s="7" t="s">
        <v>12</v>
      </c>
      <c r="R24" s="7" t="s">
        <v>13</v>
      </c>
      <c r="S24" s="10">
        <v>1</v>
      </c>
      <c r="T24" s="10">
        <v>1</v>
      </c>
      <c r="U24" s="10">
        <v>1</v>
      </c>
      <c r="V24" s="6">
        <v>1</v>
      </c>
      <c r="W24" s="6">
        <v>1</v>
      </c>
      <c r="X24" s="6">
        <v>1</v>
      </c>
      <c r="Y24" s="6">
        <v>3</v>
      </c>
      <c r="Z24" s="6">
        <v>2</v>
      </c>
      <c r="AA24" s="23">
        <v>1</v>
      </c>
      <c r="AB24" s="5" t="s">
        <v>139</v>
      </c>
      <c r="AC24" s="4" t="s">
        <v>62</v>
      </c>
      <c r="AD24" s="46"/>
      <c r="AJ24" s="32"/>
      <c r="AK24" s="20" t="s">
        <v>12</v>
      </c>
      <c r="AL24" s="15">
        <f>COUNTIFS($F$9:$F$40,$AK24,$AC$9:$AC$40,AL$9)/COUNTIF($AC$9:$AC$40,AL$9)</f>
        <v>0.42857142857142855</v>
      </c>
      <c r="AM24" s="15">
        <f t="shared" ref="AL24:AM28" si="8">COUNTIFS($F$9:$F$40,$AK24,$AC$9:$AC$40,AM$9)/COUNTIF($AC$9:$AC$40,AM$9)</f>
        <v>0.25</v>
      </c>
      <c r="AO24" s="20" t="s">
        <v>12</v>
      </c>
      <c r="AP24" s="15">
        <f>COUNTIFS($L$9:$L$40,$AO24,$AC$9:$AC$40,AP$9)/COUNTIF($AC$9:$AC$40,AP$9)</f>
        <v>0.6071428571428571</v>
      </c>
      <c r="AQ24" s="15">
        <f>COUNTIFS($L$9:$L$40,$AO24,$AC$9:$AC$40,AQ$9)/COUNTIF($AC$9:$AC$40,AQ$9)</f>
        <v>0.25</v>
      </c>
      <c r="AS24" s="20" t="s">
        <v>12</v>
      </c>
      <c r="AT24" s="15">
        <f>COUNTIFS($R$9:$R$40,$AS24,$AC$9:$AC$40,AT$9)/COUNTIF($AC$9:$AC$40,AT$9)</f>
        <v>0.5</v>
      </c>
      <c r="AU24" s="15">
        <f>COUNTIFS($R$9:$R$40,$AS24,$AC$9:$AC$40,AU$9)/COUNTIF($AC$9:$AC$40,AU$9)</f>
        <v>0.25</v>
      </c>
      <c r="AW24" s="20">
        <v>3</v>
      </c>
      <c r="AX24" s="15">
        <f t="shared" si="7"/>
        <v>0.25</v>
      </c>
      <c r="AY24" s="15">
        <f t="shared" si="7"/>
        <v>0.75</v>
      </c>
    </row>
    <row r="25" spans="1:55" x14ac:dyDescent="0.2">
      <c r="A25" s="8">
        <v>17</v>
      </c>
      <c r="B25" s="9" t="s">
        <v>56</v>
      </c>
      <c r="C25" s="12" t="s">
        <v>75</v>
      </c>
      <c r="D25" s="7" t="s">
        <v>14</v>
      </c>
      <c r="E25" s="7" t="s">
        <v>13</v>
      </c>
      <c r="F25" s="7" t="s">
        <v>14</v>
      </c>
      <c r="G25" s="7" t="s">
        <v>14</v>
      </c>
      <c r="H25" s="7" t="s">
        <v>14</v>
      </c>
      <c r="I25" s="7" t="s">
        <v>12</v>
      </c>
      <c r="J25" s="7" t="s">
        <v>14</v>
      </c>
      <c r="K25" s="7" t="s">
        <v>12</v>
      </c>
      <c r="L25" s="7" t="s">
        <v>12</v>
      </c>
      <c r="M25" s="7" t="s">
        <v>12</v>
      </c>
      <c r="N25" s="7" t="s">
        <v>12</v>
      </c>
      <c r="O25" s="7" t="s">
        <v>14</v>
      </c>
      <c r="P25" s="7" t="s">
        <v>13</v>
      </c>
      <c r="Q25" s="7" t="s">
        <v>12</v>
      </c>
      <c r="R25" s="7" t="s">
        <v>14</v>
      </c>
      <c r="S25" s="10">
        <v>1</v>
      </c>
      <c r="T25" s="10">
        <v>1</v>
      </c>
      <c r="U25" s="10">
        <v>1</v>
      </c>
      <c r="V25" s="6">
        <v>1</v>
      </c>
      <c r="W25" s="6">
        <v>3</v>
      </c>
      <c r="X25" s="6">
        <v>1</v>
      </c>
      <c r="Y25" s="6">
        <v>1</v>
      </c>
      <c r="Z25" s="6">
        <v>1</v>
      </c>
      <c r="AA25" s="23">
        <v>1</v>
      </c>
      <c r="AB25" s="5" t="s">
        <v>139</v>
      </c>
      <c r="AC25" s="4" t="s">
        <v>62</v>
      </c>
      <c r="AD25" s="46"/>
      <c r="AJ25" s="32"/>
      <c r="AK25" s="20" t="s">
        <v>13</v>
      </c>
      <c r="AL25" s="15">
        <f t="shared" si="8"/>
        <v>0.25</v>
      </c>
      <c r="AM25" s="15">
        <f t="shared" si="8"/>
        <v>0.5</v>
      </c>
      <c r="AO25" s="20" t="s">
        <v>13</v>
      </c>
      <c r="AP25" s="15">
        <f t="shared" ref="AP25:AQ28" si="9">COUNTIFS($L$9:$L$40,$AO25,$AC$9:$AC$40,AP$9)/COUNTIF($AC$9:$AC$40,AP$9)</f>
        <v>0.39285714285714285</v>
      </c>
      <c r="AQ25" s="15">
        <f t="shared" si="9"/>
        <v>0.25</v>
      </c>
      <c r="AS25" s="20" t="s">
        <v>13</v>
      </c>
      <c r="AT25" s="15">
        <f t="shared" ref="AT25:AU28" si="10">COUNTIFS($R$9:$R$40,$AS25,$AC$9:$AC$40,AT$9)/COUNTIF($AC$9:$AC$40,AT$9)</f>
        <v>0.35714285714285715</v>
      </c>
      <c r="AU25" s="15">
        <f t="shared" si="10"/>
        <v>0.5</v>
      </c>
      <c r="AX25" s="17">
        <f>SUM(AX22:AX24)</f>
        <v>1</v>
      </c>
      <c r="AY25" s="17">
        <f>SUM(AY22:AY24)</f>
        <v>1</v>
      </c>
    </row>
    <row r="26" spans="1:55" x14ac:dyDescent="0.2">
      <c r="A26" s="8">
        <v>18</v>
      </c>
      <c r="B26" s="9" t="s">
        <v>55</v>
      </c>
      <c r="C26" s="12" t="s">
        <v>75</v>
      </c>
      <c r="D26" s="7" t="s">
        <v>12</v>
      </c>
      <c r="E26" s="7" t="s">
        <v>13</v>
      </c>
      <c r="F26" s="7" t="s">
        <v>15</v>
      </c>
      <c r="G26" s="7" t="s">
        <v>12</v>
      </c>
      <c r="H26" s="7" t="s">
        <v>15</v>
      </c>
      <c r="I26" s="7" t="s">
        <v>12</v>
      </c>
      <c r="J26" s="7" t="s">
        <v>13</v>
      </c>
      <c r="K26" s="7" t="s">
        <v>14</v>
      </c>
      <c r="L26" s="7" t="s">
        <v>14</v>
      </c>
      <c r="M26" s="7" t="s">
        <v>13</v>
      </c>
      <c r="N26" s="7" t="s">
        <v>13</v>
      </c>
      <c r="O26" s="7" t="s">
        <v>15</v>
      </c>
      <c r="P26" s="7" t="s">
        <v>14</v>
      </c>
      <c r="Q26" s="7" t="s">
        <v>13</v>
      </c>
      <c r="R26" s="7" t="s">
        <v>13</v>
      </c>
      <c r="S26" s="10">
        <v>2</v>
      </c>
      <c r="T26" s="10">
        <v>2</v>
      </c>
      <c r="U26" s="10">
        <v>2</v>
      </c>
      <c r="V26" s="6">
        <v>3</v>
      </c>
      <c r="W26" s="6">
        <v>1</v>
      </c>
      <c r="X26" s="6">
        <v>3</v>
      </c>
      <c r="Y26" s="6">
        <v>1</v>
      </c>
      <c r="Z26" s="6">
        <v>3</v>
      </c>
      <c r="AA26" s="23">
        <v>2</v>
      </c>
      <c r="AB26" s="5" t="s">
        <v>140</v>
      </c>
      <c r="AC26" s="4" t="s">
        <v>63</v>
      </c>
      <c r="AD26" s="46"/>
      <c r="AJ26" s="32"/>
      <c r="AK26" s="20" t="s">
        <v>14</v>
      </c>
      <c r="AL26" s="15">
        <f t="shared" si="8"/>
        <v>0.2857142857142857</v>
      </c>
      <c r="AM26" s="15">
        <f t="shared" si="8"/>
        <v>0</v>
      </c>
      <c r="AO26" s="20" t="s">
        <v>14</v>
      </c>
      <c r="AP26" s="15">
        <f t="shared" si="9"/>
        <v>0</v>
      </c>
      <c r="AQ26" s="15">
        <f t="shared" si="9"/>
        <v>0.5</v>
      </c>
      <c r="AS26" s="20" t="s">
        <v>14</v>
      </c>
      <c r="AT26" s="15">
        <f t="shared" si="10"/>
        <v>0.14285714285714285</v>
      </c>
      <c r="AU26" s="15">
        <f t="shared" si="10"/>
        <v>0.25</v>
      </c>
      <c r="AW26" s="21" t="s">
        <v>134</v>
      </c>
      <c r="AX26" s="20" t="s">
        <v>62</v>
      </c>
      <c r="AY26" s="20" t="s">
        <v>63</v>
      </c>
    </row>
    <row r="27" spans="1:55" x14ac:dyDescent="0.2">
      <c r="A27" s="8">
        <v>19</v>
      </c>
      <c r="B27" s="9" t="s">
        <v>45</v>
      </c>
      <c r="C27" s="12" t="s">
        <v>75</v>
      </c>
      <c r="D27" s="7" t="s">
        <v>13</v>
      </c>
      <c r="E27" s="7" t="s">
        <v>16</v>
      </c>
      <c r="F27" s="7" t="s">
        <v>12</v>
      </c>
      <c r="G27" s="7" t="s">
        <v>13</v>
      </c>
      <c r="H27" s="7" t="s">
        <v>12</v>
      </c>
      <c r="I27" s="7" t="s">
        <v>13</v>
      </c>
      <c r="J27" s="7" t="s">
        <v>12</v>
      </c>
      <c r="K27" s="7" t="s">
        <v>13</v>
      </c>
      <c r="L27" s="7" t="s">
        <v>13</v>
      </c>
      <c r="M27" s="7" t="s">
        <v>13</v>
      </c>
      <c r="N27" s="7" t="s">
        <v>12</v>
      </c>
      <c r="O27" s="7" t="s">
        <v>12</v>
      </c>
      <c r="P27" s="7" t="s">
        <v>12</v>
      </c>
      <c r="Q27" s="7" t="s">
        <v>12</v>
      </c>
      <c r="R27" s="7" t="s">
        <v>12</v>
      </c>
      <c r="S27" s="10">
        <v>1</v>
      </c>
      <c r="T27" s="10">
        <v>1</v>
      </c>
      <c r="U27" s="10">
        <v>1</v>
      </c>
      <c r="V27" s="6">
        <v>3</v>
      </c>
      <c r="W27" s="6">
        <v>1</v>
      </c>
      <c r="X27" s="6">
        <v>3</v>
      </c>
      <c r="Y27" s="6">
        <v>1</v>
      </c>
      <c r="Z27" s="6">
        <v>1</v>
      </c>
      <c r="AA27" s="23">
        <v>1</v>
      </c>
      <c r="AB27" s="5" t="s">
        <v>139</v>
      </c>
      <c r="AC27" s="4" t="s">
        <v>62</v>
      </c>
      <c r="AD27" s="46"/>
      <c r="AJ27" s="32"/>
      <c r="AK27" s="20" t="s">
        <v>15</v>
      </c>
      <c r="AL27" s="15">
        <f t="shared" si="8"/>
        <v>3.5714285714285712E-2</v>
      </c>
      <c r="AM27" s="15">
        <f t="shared" si="8"/>
        <v>0.25</v>
      </c>
      <c r="AO27" s="20" t="s">
        <v>15</v>
      </c>
      <c r="AP27" s="15">
        <f t="shared" si="9"/>
        <v>0</v>
      </c>
      <c r="AQ27" s="15">
        <f t="shared" si="9"/>
        <v>0</v>
      </c>
      <c r="AS27" s="20" t="s">
        <v>15</v>
      </c>
      <c r="AT27" s="15">
        <f t="shared" si="10"/>
        <v>0</v>
      </c>
      <c r="AU27" s="15">
        <f t="shared" si="10"/>
        <v>0</v>
      </c>
      <c r="AW27" s="20">
        <v>1</v>
      </c>
      <c r="AX27" s="15">
        <f>COUNTIFS($W$9:$W$40,$AW27,$AC$9:$AC$40,AX$9)/COUNTIF($AC$9:$AC$40,AX$9)</f>
        <v>0.75</v>
      </c>
      <c r="AY27" s="15">
        <f>COUNTIFS($W$9:$W$40,$AW27,$AC$9:$AC$40,AY$9)/COUNTIF($AC$9:$AC$40,AY$9)</f>
        <v>0.5</v>
      </c>
    </row>
    <row r="28" spans="1:55" x14ac:dyDescent="0.2">
      <c r="A28" s="8">
        <v>20</v>
      </c>
      <c r="B28" s="9" t="s">
        <v>51</v>
      </c>
      <c r="C28" s="12" t="s">
        <v>75</v>
      </c>
      <c r="D28" s="7" t="s">
        <v>16</v>
      </c>
      <c r="E28" s="7" t="s">
        <v>14</v>
      </c>
      <c r="F28" s="7" t="s">
        <v>15</v>
      </c>
      <c r="G28" s="7" t="s">
        <v>16</v>
      </c>
      <c r="H28" s="7" t="s">
        <v>15</v>
      </c>
      <c r="I28" s="7" t="s">
        <v>12</v>
      </c>
      <c r="J28" s="7" t="s">
        <v>12</v>
      </c>
      <c r="K28" s="7" t="s">
        <v>13</v>
      </c>
      <c r="L28" s="7" t="s">
        <v>13</v>
      </c>
      <c r="M28" s="7" t="s">
        <v>13</v>
      </c>
      <c r="N28" s="7" t="s">
        <v>13</v>
      </c>
      <c r="O28" s="7" t="s">
        <v>12</v>
      </c>
      <c r="P28" s="7" t="s">
        <v>13</v>
      </c>
      <c r="Q28" s="7" t="s">
        <v>13</v>
      </c>
      <c r="R28" s="7" t="s">
        <v>12</v>
      </c>
      <c r="S28" s="10">
        <v>1</v>
      </c>
      <c r="T28" s="10">
        <v>1</v>
      </c>
      <c r="U28" s="10">
        <v>1</v>
      </c>
      <c r="V28" s="6">
        <v>1</v>
      </c>
      <c r="W28" s="6">
        <v>1</v>
      </c>
      <c r="X28" s="6">
        <v>1</v>
      </c>
      <c r="Y28" s="6">
        <v>3</v>
      </c>
      <c r="Z28" s="6">
        <v>3</v>
      </c>
      <c r="AA28" s="23">
        <v>1</v>
      </c>
      <c r="AB28" s="5" t="s">
        <v>139</v>
      </c>
      <c r="AC28" s="4" t="s">
        <v>62</v>
      </c>
      <c r="AD28" s="46"/>
      <c r="AJ28" s="32"/>
      <c r="AK28" s="20" t="s">
        <v>16</v>
      </c>
      <c r="AL28" s="15">
        <f t="shared" si="8"/>
        <v>0</v>
      </c>
      <c r="AM28" s="15">
        <f t="shared" si="8"/>
        <v>0</v>
      </c>
      <c r="AO28" s="20" t="s">
        <v>16</v>
      </c>
      <c r="AP28" s="15">
        <f t="shared" si="9"/>
        <v>0</v>
      </c>
      <c r="AQ28" s="15">
        <f t="shared" si="9"/>
        <v>0</v>
      </c>
      <c r="AS28" s="20" t="s">
        <v>16</v>
      </c>
      <c r="AT28" s="15">
        <f t="shared" si="10"/>
        <v>0</v>
      </c>
      <c r="AU28" s="15">
        <f t="shared" si="10"/>
        <v>0</v>
      </c>
      <c r="AW28" s="20">
        <v>2</v>
      </c>
      <c r="AX28" s="15">
        <f t="shared" ref="AX28:AY29" si="11">COUNTIFS($W$9:$W$40,$AW28,$AC$9:$AC$40,AX$9)/COUNTIF($AC$9:$AC$40,AX$9)</f>
        <v>0.14285714285714285</v>
      </c>
      <c r="AY28" s="15">
        <f t="shared" si="11"/>
        <v>0</v>
      </c>
    </row>
    <row r="29" spans="1:55" x14ac:dyDescent="0.2">
      <c r="A29" s="8">
        <v>21</v>
      </c>
      <c r="B29" s="9" t="s">
        <v>44</v>
      </c>
      <c r="C29" s="12" t="s">
        <v>75</v>
      </c>
      <c r="D29" s="7" t="s">
        <v>16</v>
      </c>
      <c r="E29" s="7" t="s">
        <v>14</v>
      </c>
      <c r="F29" s="7" t="s">
        <v>13</v>
      </c>
      <c r="G29" s="7" t="s">
        <v>16</v>
      </c>
      <c r="H29" s="7" t="s">
        <v>13</v>
      </c>
      <c r="I29" s="7" t="s">
        <v>14</v>
      </c>
      <c r="J29" s="7" t="s">
        <v>13</v>
      </c>
      <c r="K29" s="7" t="s">
        <v>13</v>
      </c>
      <c r="L29" s="7" t="s">
        <v>14</v>
      </c>
      <c r="M29" s="7" t="s">
        <v>14</v>
      </c>
      <c r="N29" s="7" t="s">
        <v>15</v>
      </c>
      <c r="O29" s="7" t="s">
        <v>13</v>
      </c>
      <c r="P29" s="7" t="s">
        <v>15</v>
      </c>
      <c r="Q29" s="7" t="s">
        <v>13</v>
      </c>
      <c r="R29" s="7" t="s">
        <v>13</v>
      </c>
      <c r="S29" s="10">
        <v>1</v>
      </c>
      <c r="T29" s="10">
        <v>1</v>
      </c>
      <c r="U29" s="10">
        <v>2</v>
      </c>
      <c r="V29" s="6">
        <v>3</v>
      </c>
      <c r="W29" s="6">
        <v>1</v>
      </c>
      <c r="X29" s="6">
        <v>3</v>
      </c>
      <c r="Y29" s="6">
        <v>1</v>
      </c>
      <c r="Z29" s="6">
        <v>1</v>
      </c>
      <c r="AA29" s="23">
        <v>2</v>
      </c>
      <c r="AB29" s="5" t="s">
        <v>139</v>
      </c>
      <c r="AC29" s="4" t="s">
        <v>63</v>
      </c>
      <c r="AD29" s="46"/>
      <c r="AJ29" s="32"/>
      <c r="AL29" s="17">
        <f>SUM(AL24:AL28)</f>
        <v>1</v>
      </c>
      <c r="AM29" s="17">
        <f>SUM(AM24:AM28)</f>
        <v>1</v>
      </c>
      <c r="AP29" s="17">
        <f>SUM(AP24:AP28)</f>
        <v>1</v>
      </c>
      <c r="AQ29" s="17">
        <f>SUM(AQ24:AQ28)</f>
        <v>1</v>
      </c>
      <c r="AT29" s="17">
        <f>SUM(AT24:AT28)</f>
        <v>1</v>
      </c>
      <c r="AU29" s="17">
        <f>SUM(AU24:AU28)</f>
        <v>1</v>
      </c>
      <c r="AW29" s="20">
        <v>3</v>
      </c>
      <c r="AX29" s="15">
        <f t="shared" si="11"/>
        <v>0.10714285714285714</v>
      </c>
      <c r="AY29" s="15">
        <f t="shared" si="11"/>
        <v>0.5</v>
      </c>
    </row>
    <row r="30" spans="1:55" x14ac:dyDescent="0.2">
      <c r="A30" s="8">
        <v>22</v>
      </c>
      <c r="B30" s="9" t="s">
        <v>43</v>
      </c>
      <c r="C30" s="12" t="s">
        <v>74</v>
      </c>
      <c r="D30" s="7" t="s">
        <v>15</v>
      </c>
      <c r="E30" s="7" t="s">
        <v>12</v>
      </c>
      <c r="F30" s="7" t="s">
        <v>12</v>
      </c>
      <c r="G30" s="7" t="s">
        <v>13</v>
      </c>
      <c r="H30" s="7" t="s">
        <v>13</v>
      </c>
      <c r="I30" s="7" t="s">
        <v>14</v>
      </c>
      <c r="J30" s="7" t="s">
        <v>13</v>
      </c>
      <c r="K30" s="7" t="s">
        <v>14</v>
      </c>
      <c r="L30" s="7" t="s">
        <v>12</v>
      </c>
      <c r="M30" s="7" t="s">
        <v>13</v>
      </c>
      <c r="N30" s="7" t="s">
        <v>13</v>
      </c>
      <c r="O30" s="7" t="s">
        <v>13</v>
      </c>
      <c r="P30" s="7" t="s">
        <v>13</v>
      </c>
      <c r="Q30" s="7" t="s">
        <v>14</v>
      </c>
      <c r="R30" s="7" t="s">
        <v>13</v>
      </c>
      <c r="S30" s="10">
        <v>1</v>
      </c>
      <c r="T30" s="10">
        <v>1</v>
      </c>
      <c r="U30" s="10">
        <v>1</v>
      </c>
      <c r="V30" s="6">
        <v>3</v>
      </c>
      <c r="W30" s="6">
        <v>1</v>
      </c>
      <c r="X30" s="6">
        <v>1</v>
      </c>
      <c r="Y30" s="6">
        <v>1</v>
      </c>
      <c r="Z30" s="6">
        <v>1</v>
      </c>
      <c r="AA30" s="23">
        <v>1</v>
      </c>
      <c r="AB30" s="5" t="s">
        <v>139</v>
      </c>
      <c r="AC30" s="4" t="s">
        <v>62</v>
      </c>
      <c r="AD30" s="46"/>
      <c r="AJ30" s="32"/>
      <c r="AK30" s="21" t="s">
        <v>87</v>
      </c>
      <c r="AL30" s="20" t="s">
        <v>62</v>
      </c>
      <c r="AM30" s="20" t="s">
        <v>63</v>
      </c>
      <c r="AO30" s="21" t="s">
        <v>94</v>
      </c>
      <c r="AP30" s="20" t="s">
        <v>62</v>
      </c>
      <c r="AQ30" s="20" t="s">
        <v>63</v>
      </c>
      <c r="AX30" s="13">
        <f>SUM(AX27:AX29)</f>
        <v>0.99999999999999989</v>
      </c>
      <c r="AY30" s="13">
        <f>SUM(AY27:AY29)</f>
        <v>1</v>
      </c>
    </row>
    <row r="31" spans="1:55" x14ac:dyDescent="0.2">
      <c r="A31" s="8">
        <v>23</v>
      </c>
      <c r="B31" s="9" t="s">
        <v>35</v>
      </c>
      <c r="C31" s="12" t="s">
        <v>75</v>
      </c>
      <c r="D31" s="7" t="s">
        <v>15</v>
      </c>
      <c r="E31" s="7" t="s">
        <v>13</v>
      </c>
      <c r="F31" s="7" t="s">
        <v>14</v>
      </c>
      <c r="G31" s="7" t="s">
        <v>15</v>
      </c>
      <c r="H31" s="7" t="s">
        <v>14</v>
      </c>
      <c r="I31" s="7" t="s">
        <v>14</v>
      </c>
      <c r="J31" s="7" t="s">
        <v>13</v>
      </c>
      <c r="K31" s="7" t="s">
        <v>12</v>
      </c>
      <c r="L31" s="7" t="s">
        <v>12</v>
      </c>
      <c r="M31" s="7" t="s">
        <v>12</v>
      </c>
      <c r="N31" s="7" t="s">
        <v>14</v>
      </c>
      <c r="O31" s="7" t="s">
        <v>13</v>
      </c>
      <c r="P31" s="7" t="s">
        <v>12</v>
      </c>
      <c r="Q31" s="7" t="s">
        <v>12</v>
      </c>
      <c r="R31" s="7" t="s">
        <v>13</v>
      </c>
      <c r="S31" s="10">
        <v>1</v>
      </c>
      <c r="T31" s="10">
        <v>1</v>
      </c>
      <c r="U31" s="10">
        <v>1</v>
      </c>
      <c r="V31" s="6">
        <v>3</v>
      </c>
      <c r="W31" s="6">
        <v>2</v>
      </c>
      <c r="X31" s="6">
        <v>1</v>
      </c>
      <c r="Y31" s="6">
        <v>1</v>
      </c>
      <c r="Z31" s="6">
        <v>2</v>
      </c>
      <c r="AA31" s="23">
        <v>1</v>
      </c>
      <c r="AB31" s="5" t="s">
        <v>139</v>
      </c>
      <c r="AC31" s="4" t="s">
        <v>62</v>
      </c>
      <c r="AD31" s="46"/>
      <c r="AJ31" s="32"/>
      <c r="AK31" s="20" t="s">
        <v>12</v>
      </c>
      <c r="AL31" s="15">
        <f t="shared" ref="AL31:AM35" si="12">COUNTIFS($G$9:$G$40,$AK31,$AC$9:$AC$40,AL$9)/COUNTIF($AC$9:$AC$40,AL$9)</f>
        <v>0.32142857142857145</v>
      </c>
      <c r="AM31" s="15">
        <f t="shared" si="12"/>
        <v>0.25</v>
      </c>
      <c r="AO31" s="20" t="s">
        <v>12</v>
      </c>
      <c r="AP31" s="15">
        <f>COUNTIFS($M$9:$M$40,$AO31,$AC$9:$AC$40,AP$9)/COUNTIF($AC$9:$AC$40,AP$9)</f>
        <v>0.35714285714285715</v>
      </c>
      <c r="AQ31" s="15">
        <f>COUNTIFS($M$9:$M$40,$AO31,$AC$9:$AC$40,AQ$9)/COUNTIF($AC$9:$AC$40,AQ$9)</f>
        <v>0</v>
      </c>
      <c r="AW31" s="21" t="s">
        <v>135</v>
      </c>
      <c r="AX31" s="20" t="s">
        <v>62</v>
      </c>
      <c r="AY31" s="20" t="s">
        <v>63</v>
      </c>
    </row>
    <row r="32" spans="1:55" x14ac:dyDescent="0.2">
      <c r="A32" s="8">
        <v>24</v>
      </c>
      <c r="B32" s="9" t="s">
        <v>34</v>
      </c>
      <c r="C32" s="12" t="s">
        <v>75</v>
      </c>
      <c r="D32" s="7" t="s">
        <v>14</v>
      </c>
      <c r="E32" s="7" t="s">
        <v>13</v>
      </c>
      <c r="F32" s="7" t="s">
        <v>12</v>
      </c>
      <c r="G32" s="7" t="s">
        <v>14</v>
      </c>
      <c r="H32" s="7" t="s">
        <v>12</v>
      </c>
      <c r="I32" s="7" t="s">
        <v>13</v>
      </c>
      <c r="J32" s="7" t="s">
        <v>13</v>
      </c>
      <c r="K32" s="7" t="s">
        <v>12</v>
      </c>
      <c r="L32" s="7" t="s">
        <v>12</v>
      </c>
      <c r="M32" s="7" t="s">
        <v>12</v>
      </c>
      <c r="N32" s="7" t="s">
        <v>12</v>
      </c>
      <c r="O32" s="7" t="s">
        <v>13</v>
      </c>
      <c r="P32" s="7" t="s">
        <v>12</v>
      </c>
      <c r="Q32" s="7" t="s">
        <v>12</v>
      </c>
      <c r="R32" s="7" t="s">
        <v>13</v>
      </c>
      <c r="S32" s="10">
        <v>1</v>
      </c>
      <c r="T32" s="10">
        <v>1</v>
      </c>
      <c r="U32" s="10">
        <v>1</v>
      </c>
      <c r="V32" s="6">
        <v>2</v>
      </c>
      <c r="W32" s="6">
        <v>1</v>
      </c>
      <c r="X32" s="6">
        <v>2</v>
      </c>
      <c r="Y32" s="6">
        <v>1</v>
      </c>
      <c r="Z32" s="6">
        <v>3</v>
      </c>
      <c r="AA32" s="23">
        <v>1</v>
      </c>
      <c r="AB32" s="5" t="s">
        <v>139</v>
      </c>
      <c r="AC32" s="4" t="s">
        <v>62</v>
      </c>
      <c r="AD32" s="46"/>
      <c r="AJ32" s="32"/>
      <c r="AK32" s="20" t="s">
        <v>13</v>
      </c>
      <c r="AL32" s="15">
        <f t="shared" si="12"/>
        <v>0.2857142857142857</v>
      </c>
      <c r="AM32" s="15">
        <f t="shared" si="12"/>
        <v>0.5</v>
      </c>
      <c r="AO32" s="20" t="s">
        <v>13</v>
      </c>
      <c r="AP32" s="15">
        <f t="shared" ref="AP32:AQ35" si="13">COUNTIFS($M$9:$M$40,$AO32,$AC$9:$AC$40,AP$9)/COUNTIF($AC$9:$AC$40,AP$9)</f>
        <v>0.5357142857142857</v>
      </c>
      <c r="AQ32" s="15">
        <f t="shared" si="13"/>
        <v>0.25</v>
      </c>
      <c r="AW32" s="20">
        <v>1</v>
      </c>
      <c r="AX32" s="15">
        <f>COUNTIFS($X$9:$X$40,$AW32,$AC$9:$AC$40,AL$9)/COUNTIF($AC$9:$AC$40,AL$9)</f>
        <v>0.75</v>
      </c>
      <c r="AY32" s="15">
        <f>COUNTIFS($X$9:$X$40,$AW32,$AC$9:$AC$40,AM$9)/COUNTIF($AC$9:$AC$40,AM$9)</f>
        <v>0.5</v>
      </c>
    </row>
    <row r="33" spans="1:51" x14ac:dyDescent="0.2">
      <c r="A33" s="8">
        <v>25</v>
      </c>
      <c r="B33" s="9" t="s">
        <v>53</v>
      </c>
      <c r="C33" s="12" t="s">
        <v>75</v>
      </c>
      <c r="D33" s="7" t="s">
        <v>13</v>
      </c>
      <c r="E33" s="7" t="s">
        <v>15</v>
      </c>
      <c r="F33" s="7" t="s">
        <v>13</v>
      </c>
      <c r="G33" s="7" t="s">
        <v>13</v>
      </c>
      <c r="H33" s="7" t="s">
        <v>13</v>
      </c>
      <c r="I33" s="7" t="s">
        <v>12</v>
      </c>
      <c r="J33" s="7" t="s">
        <v>13</v>
      </c>
      <c r="K33" s="7" t="s">
        <v>14</v>
      </c>
      <c r="L33" s="7" t="s">
        <v>13</v>
      </c>
      <c r="M33" s="7" t="s">
        <v>14</v>
      </c>
      <c r="N33" s="7" t="s">
        <v>13</v>
      </c>
      <c r="O33" s="7" t="s">
        <v>13</v>
      </c>
      <c r="P33" s="7" t="s">
        <v>12</v>
      </c>
      <c r="Q33" s="7" t="s">
        <v>13</v>
      </c>
      <c r="R33" s="7" t="s">
        <v>13</v>
      </c>
      <c r="S33" s="10">
        <v>1</v>
      </c>
      <c r="T33" s="10">
        <v>1</v>
      </c>
      <c r="U33" s="10">
        <v>1</v>
      </c>
      <c r="V33" s="6">
        <v>1</v>
      </c>
      <c r="W33" s="6">
        <v>1</v>
      </c>
      <c r="X33" s="6">
        <v>1</v>
      </c>
      <c r="Y33" s="6">
        <v>3</v>
      </c>
      <c r="Z33" s="6">
        <v>1</v>
      </c>
      <c r="AA33" s="23">
        <v>1</v>
      </c>
      <c r="AB33" s="5" t="s">
        <v>59</v>
      </c>
      <c r="AC33" s="4" t="s">
        <v>62</v>
      </c>
      <c r="AD33" s="46"/>
      <c r="AJ33" s="32"/>
      <c r="AK33" s="20" t="s">
        <v>14</v>
      </c>
      <c r="AL33" s="15">
        <f t="shared" si="12"/>
        <v>0.2857142857142857</v>
      </c>
      <c r="AM33" s="15">
        <f t="shared" si="12"/>
        <v>0</v>
      </c>
      <c r="AO33" s="20" t="s">
        <v>14</v>
      </c>
      <c r="AP33" s="15">
        <f t="shared" si="13"/>
        <v>0.10714285714285714</v>
      </c>
      <c r="AQ33" s="15">
        <f t="shared" si="13"/>
        <v>0.75</v>
      </c>
      <c r="AW33" s="20">
        <v>2</v>
      </c>
      <c r="AX33" s="15">
        <f>COUNTIFS($X$9:$X$40,$AW33,$AC$9:$AC$40,AL$9)/COUNTIF($AC$9:$AC$40,AL$9)</f>
        <v>0.10714285714285714</v>
      </c>
      <c r="AY33" s="15">
        <f>COUNTIFS($X$9:$X$40,$AW33,$AC$9:$AC$40,AM$9)/COUNTIF($AC$9:$AC$40,AM$9)</f>
        <v>0</v>
      </c>
    </row>
    <row r="34" spans="1:51" x14ac:dyDescent="0.2">
      <c r="A34" s="8">
        <v>26</v>
      </c>
      <c r="B34" s="9" t="s">
        <v>36</v>
      </c>
      <c r="C34" s="12" t="s">
        <v>74</v>
      </c>
      <c r="D34" s="7" t="s">
        <v>13</v>
      </c>
      <c r="E34" s="7" t="s">
        <v>13</v>
      </c>
      <c r="F34" s="7" t="s">
        <v>12</v>
      </c>
      <c r="G34" s="7" t="s">
        <v>12</v>
      </c>
      <c r="H34" s="7" t="s">
        <v>14</v>
      </c>
      <c r="I34" s="7" t="s">
        <v>13</v>
      </c>
      <c r="J34" s="7" t="s">
        <v>14</v>
      </c>
      <c r="K34" s="7" t="s">
        <v>12</v>
      </c>
      <c r="L34" s="7" t="s">
        <v>12</v>
      </c>
      <c r="M34" s="7" t="s">
        <v>12</v>
      </c>
      <c r="N34" s="7" t="s">
        <v>13</v>
      </c>
      <c r="O34" s="7" t="s">
        <v>15</v>
      </c>
      <c r="P34" s="7" t="s">
        <v>12</v>
      </c>
      <c r="Q34" s="7" t="s">
        <v>13</v>
      </c>
      <c r="R34" s="7" t="s">
        <v>14</v>
      </c>
      <c r="S34" s="10">
        <v>1</v>
      </c>
      <c r="T34" s="10">
        <v>1</v>
      </c>
      <c r="U34" s="10">
        <v>1</v>
      </c>
      <c r="V34" s="6">
        <v>2</v>
      </c>
      <c r="W34" s="6">
        <v>3</v>
      </c>
      <c r="X34" s="6">
        <v>2</v>
      </c>
      <c r="Y34" s="6">
        <v>1</v>
      </c>
      <c r="Z34" s="6">
        <v>1</v>
      </c>
      <c r="AA34" s="23">
        <v>1</v>
      </c>
      <c r="AB34" s="5" t="s">
        <v>139</v>
      </c>
      <c r="AC34" s="4" t="s">
        <v>62</v>
      </c>
      <c r="AD34" s="46"/>
      <c r="AJ34" s="32"/>
      <c r="AK34" s="20" t="s">
        <v>15</v>
      </c>
      <c r="AL34" s="15">
        <f t="shared" si="12"/>
        <v>7.1428571428571425E-2</v>
      </c>
      <c r="AM34" s="15">
        <f t="shared" si="12"/>
        <v>0</v>
      </c>
      <c r="AO34" s="20" t="s">
        <v>15</v>
      </c>
      <c r="AP34" s="15">
        <f t="shared" si="13"/>
        <v>0</v>
      </c>
      <c r="AQ34" s="15">
        <f t="shared" si="13"/>
        <v>0</v>
      </c>
      <c r="AW34" s="20">
        <v>3</v>
      </c>
      <c r="AX34" s="15">
        <f>COUNTIFS($X$9:$X$40,$AW34,$AC$9:$AC$40,AL$9)/COUNTIF($AC$9:$AC$40,AL$9)</f>
        <v>0.14285714285714285</v>
      </c>
      <c r="AY34" s="15">
        <f>COUNTIFS($X$9:$X$40,$AW34,$AC$9:$AC$40,AM$9)/COUNTIF($AC$9:$AC$40,AM$9)</f>
        <v>0.5</v>
      </c>
    </row>
    <row r="35" spans="1:51" x14ac:dyDescent="0.2">
      <c r="A35" s="8">
        <v>27</v>
      </c>
      <c r="B35" s="9" t="s">
        <v>28</v>
      </c>
      <c r="C35" s="12" t="s">
        <v>75</v>
      </c>
      <c r="D35" s="7" t="s">
        <v>12</v>
      </c>
      <c r="E35" s="7" t="s">
        <v>12</v>
      </c>
      <c r="F35" s="7" t="s">
        <v>12</v>
      </c>
      <c r="G35" s="7" t="s">
        <v>12</v>
      </c>
      <c r="H35" s="7" t="s">
        <v>12</v>
      </c>
      <c r="I35" s="7" t="s">
        <v>14</v>
      </c>
      <c r="J35" s="7" t="s">
        <v>14</v>
      </c>
      <c r="K35" s="7" t="s">
        <v>12</v>
      </c>
      <c r="L35" s="7" t="s">
        <v>12</v>
      </c>
      <c r="M35" s="7" t="s">
        <v>12</v>
      </c>
      <c r="N35" s="7" t="s">
        <v>13</v>
      </c>
      <c r="O35" s="7" t="s">
        <v>14</v>
      </c>
      <c r="P35" s="7" t="s">
        <v>12</v>
      </c>
      <c r="Q35" s="7" t="s">
        <v>12</v>
      </c>
      <c r="R35" s="7" t="s">
        <v>14</v>
      </c>
      <c r="S35" s="10">
        <v>1</v>
      </c>
      <c r="T35" s="10">
        <v>1</v>
      </c>
      <c r="U35" s="10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23">
        <v>1</v>
      </c>
      <c r="AB35" s="5" t="s">
        <v>59</v>
      </c>
      <c r="AC35" s="4" t="s">
        <v>62</v>
      </c>
      <c r="AD35" s="46"/>
      <c r="AJ35" s="32"/>
      <c r="AK35" s="20" t="s">
        <v>16</v>
      </c>
      <c r="AL35" s="15">
        <f t="shared" si="12"/>
        <v>3.5714285714285712E-2</v>
      </c>
      <c r="AM35" s="15">
        <f t="shared" si="12"/>
        <v>0.25</v>
      </c>
      <c r="AO35" s="20" t="s">
        <v>16</v>
      </c>
      <c r="AP35" s="15">
        <f t="shared" si="13"/>
        <v>0</v>
      </c>
      <c r="AQ35" s="15">
        <f t="shared" si="13"/>
        <v>0</v>
      </c>
      <c r="AX35" s="17">
        <f>SUM(AX32:AX34)</f>
        <v>1</v>
      </c>
      <c r="AY35" s="17">
        <f>SUM(AY32:AY34)</f>
        <v>1</v>
      </c>
    </row>
    <row r="36" spans="1:51" x14ac:dyDescent="0.2">
      <c r="A36" s="8">
        <v>28</v>
      </c>
      <c r="B36" s="9" t="s">
        <v>48</v>
      </c>
      <c r="C36" s="12" t="s">
        <v>74</v>
      </c>
      <c r="D36" s="7" t="s">
        <v>15</v>
      </c>
      <c r="E36" s="7" t="s">
        <v>13</v>
      </c>
      <c r="F36" s="7" t="s">
        <v>14</v>
      </c>
      <c r="G36" s="7" t="s">
        <v>13</v>
      </c>
      <c r="H36" s="7" t="s">
        <v>14</v>
      </c>
      <c r="I36" s="7" t="s">
        <v>13</v>
      </c>
      <c r="J36" s="7" t="s">
        <v>12</v>
      </c>
      <c r="K36" s="7" t="s">
        <v>13</v>
      </c>
      <c r="L36" s="7" t="s">
        <v>13</v>
      </c>
      <c r="M36" s="7" t="s">
        <v>12</v>
      </c>
      <c r="N36" s="7" t="s">
        <v>13</v>
      </c>
      <c r="O36" s="7" t="s">
        <v>12</v>
      </c>
      <c r="P36" s="7" t="s">
        <v>12</v>
      </c>
      <c r="Q36" s="7" t="s">
        <v>12</v>
      </c>
      <c r="R36" s="7" t="s">
        <v>12</v>
      </c>
      <c r="S36" s="10">
        <v>1</v>
      </c>
      <c r="T36" s="10">
        <v>1</v>
      </c>
      <c r="U36" s="10">
        <v>1</v>
      </c>
      <c r="V36" s="6">
        <v>3</v>
      </c>
      <c r="W36" s="6">
        <v>1</v>
      </c>
      <c r="X36" s="6">
        <v>3</v>
      </c>
      <c r="Y36" s="6">
        <v>1</v>
      </c>
      <c r="Z36" s="6">
        <v>1</v>
      </c>
      <c r="AA36" s="23">
        <v>1</v>
      </c>
      <c r="AB36" s="5" t="s">
        <v>139</v>
      </c>
      <c r="AC36" s="4" t="s">
        <v>62</v>
      </c>
      <c r="AD36" s="46"/>
      <c r="AJ36" s="32"/>
      <c r="AL36" s="17">
        <f>SUM(AL31:AL35)</f>
        <v>1</v>
      </c>
      <c r="AM36" s="17">
        <f>SUM(AM31:AM35)</f>
        <v>1</v>
      </c>
      <c r="AP36" s="17">
        <f>SUM(AP31:AP35)</f>
        <v>0.99999999999999989</v>
      </c>
      <c r="AQ36" s="17">
        <f>SUM(AQ31:AQ35)</f>
        <v>1</v>
      </c>
      <c r="AW36" s="21" t="s">
        <v>136</v>
      </c>
      <c r="AX36" s="20" t="s">
        <v>62</v>
      </c>
      <c r="AY36" s="20" t="s">
        <v>63</v>
      </c>
    </row>
    <row r="37" spans="1:51" x14ac:dyDescent="0.2">
      <c r="A37" s="8">
        <v>29</v>
      </c>
      <c r="B37" s="9" t="s">
        <v>30</v>
      </c>
      <c r="C37" s="12" t="s">
        <v>74</v>
      </c>
      <c r="D37" s="7" t="s">
        <v>14</v>
      </c>
      <c r="E37" s="7" t="s">
        <v>15</v>
      </c>
      <c r="F37" s="7" t="s">
        <v>12</v>
      </c>
      <c r="G37" s="7" t="s">
        <v>14</v>
      </c>
      <c r="H37" s="7" t="s">
        <v>12</v>
      </c>
      <c r="I37" s="7" t="s">
        <v>13</v>
      </c>
      <c r="J37" s="7" t="s">
        <v>12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14</v>
      </c>
      <c r="P37" s="7" t="s">
        <v>13</v>
      </c>
      <c r="Q37" s="7" t="s">
        <v>12</v>
      </c>
      <c r="R37" s="7" t="s">
        <v>14</v>
      </c>
      <c r="S37" s="10">
        <v>1</v>
      </c>
      <c r="T37" s="10">
        <v>1</v>
      </c>
      <c r="U37" s="10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23">
        <v>1</v>
      </c>
      <c r="AB37" s="5" t="s">
        <v>139</v>
      </c>
      <c r="AC37" s="4" t="s">
        <v>62</v>
      </c>
      <c r="AD37" s="46"/>
      <c r="AJ37" s="32"/>
      <c r="AK37" s="21" t="s">
        <v>88</v>
      </c>
      <c r="AL37" s="20" t="s">
        <v>62</v>
      </c>
      <c r="AM37" s="20" t="s">
        <v>63</v>
      </c>
      <c r="AO37" s="21" t="s">
        <v>95</v>
      </c>
      <c r="AP37" s="20" t="s">
        <v>62</v>
      </c>
      <c r="AQ37" s="20" t="s">
        <v>63</v>
      </c>
      <c r="AW37" s="20">
        <v>1</v>
      </c>
      <c r="AX37" s="15">
        <f>COUNTIFS($Y$9:$Y$40,$AW37,$AC$9:$AC$40,AL$9)/COUNTIF($AC$9:$AC$40,AL$9)</f>
        <v>0.6071428571428571</v>
      </c>
      <c r="AY37" s="15">
        <f>COUNTIFS($Y$9:$Y$40,$AW37,$AC$9:$AC$40,AM$9)/COUNTIF($AC$9:$AC$40,AM$9)</f>
        <v>0.5</v>
      </c>
    </row>
    <row r="38" spans="1:51" x14ac:dyDescent="0.2">
      <c r="A38" s="8">
        <v>30</v>
      </c>
      <c r="B38" s="9" t="s">
        <v>29</v>
      </c>
      <c r="C38" s="12" t="s">
        <v>74</v>
      </c>
      <c r="D38" s="7" t="s">
        <v>12</v>
      </c>
      <c r="E38" s="7" t="s">
        <v>13</v>
      </c>
      <c r="F38" s="7" t="s">
        <v>14</v>
      </c>
      <c r="G38" s="7" t="s">
        <v>12</v>
      </c>
      <c r="H38" s="7" t="s">
        <v>14</v>
      </c>
      <c r="I38" s="7" t="s">
        <v>12</v>
      </c>
      <c r="J38" s="7" t="s">
        <v>13</v>
      </c>
      <c r="K38" s="7" t="s">
        <v>13</v>
      </c>
      <c r="L38" s="7" t="s">
        <v>12</v>
      </c>
      <c r="M38" s="7" t="s">
        <v>13</v>
      </c>
      <c r="N38" s="7" t="s">
        <v>13</v>
      </c>
      <c r="O38" s="7" t="s">
        <v>13</v>
      </c>
      <c r="P38" s="7" t="s">
        <v>14</v>
      </c>
      <c r="Q38" s="7" t="s">
        <v>12</v>
      </c>
      <c r="R38" s="7" t="s">
        <v>13</v>
      </c>
      <c r="S38" s="10">
        <v>1</v>
      </c>
      <c r="T38" s="10">
        <v>1</v>
      </c>
      <c r="U38" s="10">
        <v>1</v>
      </c>
      <c r="V38" s="6">
        <v>1</v>
      </c>
      <c r="W38" s="6">
        <v>1</v>
      </c>
      <c r="X38" s="6">
        <v>1</v>
      </c>
      <c r="Y38" s="6">
        <v>3</v>
      </c>
      <c r="Z38" s="6">
        <v>1</v>
      </c>
      <c r="AA38" s="23">
        <v>1</v>
      </c>
      <c r="AB38" s="5" t="s">
        <v>139</v>
      </c>
      <c r="AC38" s="4" t="s">
        <v>62</v>
      </c>
      <c r="AD38" s="46"/>
      <c r="AJ38" s="32"/>
      <c r="AK38" s="20" t="s">
        <v>12</v>
      </c>
      <c r="AL38" s="15">
        <f t="shared" ref="AL38:AM42" si="14">COUNTIFS($H$9:$H$40,$AK38,$AC$9:$AC$40,AL$9)/COUNTIF($AC$9:$AC$40,AL$9)</f>
        <v>0.32142857142857145</v>
      </c>
      <c r="AM38" s="15">
        <f t="shared" si="14"/>
        <v>0.25</v>
      </c>
      <c r="AO38" s="20" t="s">
        <v>12</v>
      </c>
      <c r="AP38" s="15">
        <f>COUNTIFS($N$9:$N$40,$AO38,$AC$9:$AC$40,AP$9)/COUNTIF($AC$9:$AC$40,AP$9)</f>
        <v>0.2857142857142857</v>
      </c>
      <c r="AQ38" s="15">
        <f>COUNTIFS($N$9:$N$40,$AO38,$AC$9:$AC$40,AQ$9)/COUNTIF($AC$9:$AC$40,AQ$9)</f>
        <v>0</v>
      </c>
      <c r="AW38" s="20">
        <v>2</v>
      </c>
      <c r="AX38" s="15">
        <f t="shared" ref="AX38:AY39" si="15">COUNTIFS($Y$9:$Y$40,$AW38,$AC$9:$AC$40,AL$9)/COUNTIF($AC$9:$AC$40,AL$9)</f>
        <v>3.5714285714285712E-2</v>
      </c>
      <c r="AY38" s="15">
        <f t="shared" si="15"/>
        <v>0.25</v>
      </c>
    </row>
    <row r="39" spans="1:51" x14ac:dyDescent="0.2">
      <c r="A39" s="8">
        <v>31</v>
      </c>
      <c r="B39" s="9" t="s">
        <v>131</v>
      </c>
      <c r="C39" s="12" t="s">
        <v>75</v>
      </c>
      <c r="D39" s="7" t="s">
        <v>13</v>
      </c>
      <c r="E39" s="7" t="s">
        <v>12</v>
      </c>
      <c r="F39" s="7" t="s">
        <v>13</v>
      </c>
      <c r="G39" s="7" t="s">
        <v>13</v>
      </c>
      <c r="H39" s="7" t="s">
        <v>13</v>
      </c>
      <c r="I39" s="7" t="s">
        <v>12</v>
      </c>
      <c r="J39" s="7" t="s">
        <v>14</v>
      </c>
      <c r="K39" s="7" t="s">
        <v>15</v>
      </c>
      <c r="L39" s="7" t="s">
        <v>12</v>
      </c>
      <c r="M39" s="7" t="s">
        <v>14</v>
      </c>
      <c r="N39" s="7" t="s">
        <v>14</v>
      </c>
      <c r="O39" s="7" t="s">
        <v>14</v>
      </c>
      <c r="P39" s="7" t="s">
        <v>15</v>
      </c>
      <c r="Q39" s="7" t="s">
        <v>15</v>
      </c>
      <c r="R39" s="7" t="s">
        <v>14</v>
      </c>
      <c r="S39" s="10">
        <v>1</v>
      </c>
      <c r="T39" s="10">
        <v>2</v>
      </c>
      <c r="U39" s="10">
        <v>2</v>
      </c>
      <c r="V39" s="6">
        <v>3</v>
      </c>
      <c r="W39" s="6">
        <v>3</v>
      </c>
      <c r="X39" s="6">
        <v>1</v>
      </c>
      <c r="Y39" s="6">
        <v>2</v>
      </c>
      <c r="Z39" s="6">
        <v>3</v>
      </c>
      <c r="AA39" s="23">
        <v>2</v>
      </c>
      <c r="AB39" s="5" t="s">
        <v>140</v>
      </c>
      <c r="AC39" s="4" t="s">
        <v>63</v>
      </c>
      <c r="AD39" s="46"/>
      <c r="AJ39" s="32"/>
      <c r="AK39" s="20" t="s">
        <v>13</v>
      </c>
      <c r="AL39" s="15">
        <f t="shared" si="14"/>
        <v>0.2857142857142857</v>
      </c>
      <c r="AM39" s="15">
        <f t="shared" si="14"/>
        <v>0.5</v>
      </c>
      <c r="AO39" s="20" t="s">
        <v>13</v>
      </c>
      <c r="AP39" s="15">
        <f t="shared" ref="AP39:AQ42" si="16">COUNTIFS($N$9:$N$40,$AO39,$AC$9:$AC$40,AP$9)/COUNTIF($AC$9:$AC$40,AP$9)</f>
        <v>0.6785714285714286</v>
      </c>
      <c r="AQ39" s="15">
        <f t="shared" si="16"/>
        <v>0.25</v>
      </c>
      <c r="AW39" s="20">
        <v>3</v>
      </c>
      <c r="AX39" s="15">
        <f t="shared" si="15"/>
        <v>0.35714285714285715</v>
      </c>
      <c r="AY39" s="15">
        <f t="shared" si="15"/>
        <v>0.25</v>
      </c>
    </row>
    <row r="40" spans="1:51" x14ac:dyDescent="0.2">
      <c r="A40" s="8">
        <v>32</v>
      </c>
      <c r="B40" s="9" t="s">
        <v>52</v>
      </c>
      <c r="C40" s="12" t="s">
        <v>75</v>
      </c>
      <c r="D40" s="7" t="s">
        <v>15</v>
      </c>
      <c r="E40" s="7" t="s">
        <v>12</v>
      </c>
      <c r="F40" s="7" t="s">
        <v>12</v>
      </c>
      <c r="G40" s="7" t="s">
        <v>14</v>
      </c>
      <c r="H40" s="7" t="s">
        <v>12</v>
      </c>
      <c r="I40" s="7" t="s">
        <v>12</v>
      </c>
      <c r="J40" s="7" t="s">
        <v>12</v>
      </c>
      <c r="K40" s="7" t="s">
        <v>12</v>
      </c>
      <c r="L40" s="7" t="s">
        <v>13</v>
      </c>
      <c r="M40" s="7" t="s">
        <v>13</v>
      </c>
      <c r="N40" s="7" t="s">
        <v>13</v>
      </c>
      <c r="O40" s="7" t="s">
        <v>12</v>
      </c>
      <c r="P40" s="7" t="s">
        <v>13</v>
      </c>
      <c r="Q40" s="7" t="s">
        <v>12</v>
      </c>
      <c r="R40" s="7" t="s">
        <v>12</v>
      </c>
      <c r="S40" s="10">
        <v>1</v>
      </c>
      <c r="T40" s="10">
        <v>1</v>
      </c>
      <c r="U40" s="10">
        <v>1</v>
      </c>
      <c r="V40" s="6">
        <v>3</v>
      </c>
      <c r="W40" s="6">
        <v>2</v>
      </c>
      <c r="X40" s="6">
        <v>3</v>
      </c>
      <c r="Y40" s="6">
        <v>1</v>
      </c>
      <c r="Z40" s="6">
        <v>1</v>
      </c>
      <c r="AA40" s="23">
        <v>1</v>
      </c>
      <c r="AB40" s="5" t="s">
        <v>139</v>
      </c>
      <c r="AC40" s="4" t="s">
        <v>62</v>
      </c>
      <c r="AD40" s="46"/>
      <c r="AJ40" s="32"/>
      <c r="AK40" s="20" t="s">
        <v>14</v>
      </c>
      <c r="AL40" s="15">
        <f t="shared" si="14"/>
        <v>0.35714285714285715</v>
      </c>
      <c r="AM40" s="15">
        <f t="shared" si="14"/>
        <v>0</v>
      </c>
      <c r="AO40" s="20" t="s">
        <v>14</v>
      </c>
      <c r="AP40" s="15">
        <f t="shared" si="16"/>
        <v>3.5714285714285712E-2</v>
      </c>
      <c r="AQ40" s="15">
        <f t="shared" si="16"/>
        <v>0.25</v>
      </c>
      <c r="AX40" s="17">
        <f>SUM(AX37:AX39)</f>
        <v>1</v>
      </c>
      <c r="AY40" s="17">
        <f>SUM(AY37:AY39)</f>
        <v>1</v>
      </c>
    </row>
    <row r="41" spans="1:51" x14ac:dyDescent="0.2">
      <c r="AJ41" s="32"/>
      <c r="AK41" s="20" t="s">
        <v>15</v>
      </c>
      <c r="AL41" s="15">
        <f t="shared" si="14"/>
        <v>3.5714285714285712E-2</v>
      </c>
      <c r="AM41" s="15">
        <f t="shared" si="14"/>
        <v>0.25</v>
      </c>
      <c r="AO41" s="20" t="s">
        <v>15</v>
      </c>
      <c r="AP41" s="15">
        <f t="shared" si="16"/>
        <v>0</v>
      </c>
      <c r="AQ41" s="15">
        <f t="shared" si="16"/>
        <v>0.5</v>
      </c>
      <c r="AW41" s="21" t="s">
        <v>137</v>
      </c>
      <c r="AX41" s="20" t="s">
        <v>62</v>
      </c>
      <c r="AY41" s="20" t="s">
        <v>63</v>
      </c>
    </row>
    <row r="42" spans="1:51" x14ac:dyDescent="0.2">
      <c r="A42" s="45" t="s">
        <v>3</v>
      </c>
      <c r="B42" s="45" t="s">
        <v>4</v>
      </c>
      <c r="C42" s="45" t="s">
        <v>73</v>
      </c>
      <c r="D42" s="45" t="s">
        <v>5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 t="s">
        <v>64</v>
      </c>
      <c r="T42" s="45"/>
      <c r="U42" s="45"/>
      <c r="V42" s="45" t="s">
        <v>17</v>
      </c>
      <c r="W42" s="45"/>
      <c r="X42" s="45"/>
      <c r="Y42" s="45"/>
      <c r="Z42" s="45"/>
      <c r="AA42" s="45" t="s">
        <v>24</v>
      </c>
      <c r="AB42" s="45" t="s">
        <v>25</v>
      </c>
      <c r="AC42" s="45" t="s">
        <v>26</v>
      </c>
      <c r="AD42" s="44" t="s">
        <v>71</v>
      </c>
      <c r="AJ42" s="32"/>
      <c r="AK42" s="20" t="s">
        <v>16</v>
      </c>
      <c r="AL42" s="15">
        <f t="shared" si="14"/>
        <v>0</v>
      </c>
      <c r="AM42" s="15">
        <f t="shared" si="14"/>
        <v>0</v>
      </c>
      <c r="AO42" s="20" t="s">
        <v>16</v>
      </c>
      <c r="AP42" s="15">
        <f t="shared" si="16"/>
        <v>0</v>
      </c>
      <c r="AQ42" s="15">
        <f t="shared" si="16"/>
        <v>0</v>
      </c>
      <c r="AW42" s="20">
        <v>1</v>
      </c>
      <c r="AX42" s="15">
        <f>COUNTIFS($Z$9:$Z$40,$AW42,$AC$9:$AC$40,AL$9)/COUNTIF($AC$9:$AC$40,AL$9)</f>
        <v>0.6785714285714286</v>
      </c>
      <c r="AY42" s="15">
        <f>COUNTIFS($Z$9:$Z$40,$AW42,$AC$9:$AC$40,AM$9)/COUNTIF($AC$9:$AC$40,AM$9)</f>
        <v>0.25</v>
      </c>
    </row>
    <row r="43" spans="1:51" ht="15" customHeight="1" x14ac:dyDescent="0.2">
      <c r="A43" s="45"/>
      <c r="B43" s="45"/>
      <c r="C43" s="45"/>
      <c r="D43" s="45" t="s">
        <v>18</v>
      </c>
      <c r="E43" s="45"/>
      <c r="F43" s="45"/>
      <c r="G43" s="45" t="s">
        <v>19</v>
      </c>
      <c r="H43" s="45"/>
      <c r="I43" s="45"/>
      <c r="J43" s="45" t="s">
        <v>20</v>
      </c>
      <c r="K43" s="45"/>
      <c r="L43" s="45"/>
      <c r="M43" s="45" t="s">
        <v>21</v>
      </c>
      <c r="N43" s="45"/>
      <c r="O43" s="45"/>
      <c r="P43" s="45" t="s">
        <v>22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4"/>
      <c r="AE43" s="52" t="s">
        <v>106</v>
      </c>
      <c r="AF43" s="45" t="s">
        <v>107</v>
      </c>
      <c r="AG43" s="45" t="s">
        <v>26</v>
      </c>
      <c r="AH43" s="45"/>
      <c r="AJ43" s="32"/>
      <c r="AL43" s="17">
        <f>SUM(AL38:AL42)</f>
        <v>1.0000000000000002</v>
      </c>
      <c r="AM43" s="17">
        <f>SUM(AM38:AM42)</f>
        <v>1</v>
      </c>
      <c r="AP43" s="17">
        <f>SUM(AP38:AP42)</f>
        <v>1</v>
      </c>
      <c r="AQ43" s="17">
        <f>SUM(AQ38:AQ42)</f>
        <v>1</v>
      </c>
      <c r="AW43" s="20">
        <v>2</v>
      </c>
      <c r="AX43" s="15">
        <f>COUNTIFS($Z$9:$Z$40,$AW43,$AC$9:$AC$40,AL$9)/COUNTIF($AC$9:$AC$40,AL$9)</f>
        <v>0.10714285714285714</v>
      </c>
      <c r="AY43" s="15">
        <f>COUNTIFS($Z$9:$Z$40,$AW43,$AC$9:$AC$40,AM$9)/COUNTIF($AC$9:$AC$40,AM$9)</f>
        <v>0</v>
      </c>
    </row>
    <row r="44" spans="1:51" x14ac:dyDescent="0.2">
      <c r="A44" s="45"/>
      <c r="B44" s="45"/>
      <c r="C44" s="45"/>
      <c r="D44" s="27" t="s">
        <v>118</v>
      </c>
      <c r="E44" s="27" t="s">
        <v>119</v>
      </c>
      <c r="F44" s="27" t="s">
        <v>9</v>
      </c>
      <c r="G44" s="27" t="s">
        <v>127</v>
      </c>
      <c r="H44" s="27" t="s">
        <v>10</v>
      </c>
      <c r="I44" s="27" t="s">
        <v>120</v>
      </c>
      <c r="J44" s="27" t="s">
        <v>124</v>
      </c>
      <c r="K44" s="27" t="s">
        <v>125</v>
      </c>
      <c r="L44" s="27" t="s">
        <v>126</v>
      </c>
      <c r="M44" s="27" t="s">
        <v>128</v>
      </c>
      <c r="N44" s="27" t="s">
        <v>8</v>
      </c>
      <c r="O44" s="27" t="s">
        <v>129</v>
      </c>
      <c r="P44" s="27" t="s">
        <v>121</v>
      </c>
      <c r="Q44" s="27" t="s">
        <v>122</v>
      </c>
      <c r="R44" s="27" t="s">
        <v>123</v>
      </c>
      <c r="S44" s="27" t="s">
        <v>65</v>
      </c>
      <c r="T44" s="27" t="s">
        <v>66</v>
      </c>
      <c r="U44" s="27" t="s">
        <v>67</v>
      </c>
      <c r="V44" s="27" t="s">
        <v>18</v>
      </c>
      <c r="W44" s="27" t="s">
        <v>19</v>
      </c>
      <c r="X44" s="27" t="s">
        <v>20</v>
      </c>
      <c r="Y44" s="27" t="s">
        <v>21</v>
      </c>
      <c r="Z44" s="27" t="s">
        <v>22</v>
      </c>
      <c r="AA44" s="45"/>
      <c r="AB44" s="45"/>
      <c r="AC44" s="45"/>
      <c r="AD44" s="44"/>
      <c r="AE44" s="52"/>
      <c r="AF44" s="53"/>
      <c r="AG44" s="28" t="s">
        <v>62</v>
      </c>
      <c r="AH44" s="28" t="s">
        <v>63</v>
      </c>
      <c r="AJ44" s="32"/>
      <c r="AK44" s="21" t="s">
        <v>89</v>
      </c>
      <c r="AL44" s="20" t="s">
        <v>62</v>
      </c>
      <c r="AM44" s="20" t="s">
        <v>63</v>
      </c>
      <c r="AO44" s="21" t="s">
        <v>96</v>
      </c>
      <c r="AP44" s="20" t="s">
        <v>62</v>
      </c>
      <c r="AQ44" s="20" t="s">
        <v>63</v>
      </c>
      <c r="AW44" s="20">
        <v>3</v>
      </c>
      <c r="AX44" s="15">
        <f>COUNTIFS($Z$9:$Z$40,$AW44,$AC$9:$AC$40,AL$9)/COUNTIF($AC$9:$AC$40,AL$9)</f>
        <v>0.21428571428571427</v>
      </c>
      <c r="AY44" s="15">
        <f>COUNTIFS($Z$9:$Z$40,$AW44,$AC$9:$AC$40,AM$9)/COUNTIF($AC$9:$AC$40,AM$9)</f>
        <v>0.75</v>
      </c>
    </row>
    <row r="45" spans="1:51" x14ac:dyDescent="0.2">
      <c r="A45" s="8">
        <v>1</v>
      </c>
      <c r="B45" s="9" t="s">
        <v>76</v>
      </c>
      <c r="C45" s="12" t="s">
        <v>75</v>
      </c>
      <c r="D45" s="7" t="s">
        <v>15</v>
      </c>
      <c r="E45" s="7" t="s">
        <v>12</v>
      </c>
      <c r="F45" s="7" t="s">
        <v>12</v>
      </c>
      <c r="G45" s="7" t="s">
        <v>14</v>
      </c>
      <c r="H45" s="7" t="s">
        <v>12</v>
      </c>
      <c r="I45" s="7" t="s">
        <v>12</v>
      </c>
      <c r="J45" s="7" t="s">
        <v>12</v>
      </c>
      <c r="K45" s="7" t="s">
        <v>12</v>
      </c>
      <c r="L45" s="7" t="s">
        <v>13</v>
      </c>
      <c r="M45" s="7" t="s">
        <v>13</v>
      </c>
      <c r="N45" s="7" t="s">
        <v>13</v>
      </c>
      <c r="O45" s="7" t="s">
        <v>12</v>
      </c>
      <c r="P45" s="7" t="s">
        <v>13</v>
      </c>
      <c r="Q45" s="7" t="s">
        <v>12</v>
      </c>
      <c r="R45" s="7" t="s">
        <v>12</v>
      </c>
      <c r="S45" s="10">
        <v>1</v>
      </c>
      <c r="T45" s="10">
        <v>1</v>
      </c>
      <c r="U45" s="10">
        <v>1</v>
      </c>
      <c r="V45" s="6">
        <v>3</v>
      </c>
      <c r="W45" s="6">
        <v>2</v>
      </c>
      <c r="X45" s="6">
        <v>3</v>
      </c>
      <c r="Y45" s="6">
        <v>1</v>
      </c>
      <c r="Z45" s="6">
        <v>1</v>
      </c>
      <c r="AA45" s="23">
        <v>1</v>
      </c>
      <c r="AB45" s="5" t="s">
        <v>139</v>
      </c>
      <c r="AC45" s="4" t="s">
        <v>62</v>
      </c>
      <c r="AD45" s="44"/>
      <c r="AE45" s="52"/>
      <c r="AF45" s="10" t="str">
        <f>IF(AG45&gt;AH45,$AG$44,$AH$44)</f>
        <v>Lulus</v>
      </c>
      <c r="AG45" s="61">
        <f>+AL$7*(VLOOKUP($D45,$AK$10:$AM$14,2,))*(VLOOKUP($E45,$AK$17:$AM$21,2,))*(VLOOKUP($F45,$AK$24:$AM$28,2,))*(VLOOKUP($G45,$AK$31:$AM$35,2,))*(VLOOKUP($H45,$AK$38:$AM$42,2,))*(VLOOKUP($I45,$AK$45:$AM$49,2,))*(VLOOKUP($J45,$AO$10:$AQ$14,2,))*(VLOOKUP($K45,$AO$17:$AQ$21,2,))*(VLOOKUP($L45,$AO$24:$AQ$28,2,))*(VLOOKUP($M45,$AO$31:$AQ$35,2,))*(VLOOKUP($N45,$AO$38:$AQ$42,2,))*(VLOOKUP($O45,$AO$45:$AQ$49,2,))*(VLOOKUP($P45,$AS$10:$AU$14,2,))*(VLOOKUP($Q45,$AS$17:$AU$21,2,))*(VLOOKUP($R45,$AS$24:$AU$28,2,))*(VLOOKUP($S45,$AW$10:$AY$11,2,))*(VLOOKUP($T45,$AW$14:$AY$15,2,))*(VLOOKUP($U45,$AW$18:$AY$19,2,))*(VLOOKUP($V45,$AW$22:$AY$24,2,))*(VLOOKUP($W45,$AW$27:$AY$29,2,))*(VLOOKUP($X45,$AW$32:$AY$34,2,))*(VLOOKUP($Y45,$AW$37:$AY$39,2,))*(VLOOKUP($Z45,$AW$42:$AY$44,2,))*(VLOOKUP($AA45,$BA$10:$BC$11,2,))*(VLOOKUP($AB45,$BA$14:$BC$18,2,))</f>
        <v>2.5356443164587062E-9</v>
      </c>
      <c r="AH45" s="61">
        <f>+AM$7*(VLOOKUP($D45,$AK$10:$AM$14,3,))*(VLOOKUP($E45,$AK$17:$AM$21,3,))*(VLOOKUP($F45,$AK$24:$AM$28,3,))*(VLOOKUP($G45,$AK$31:$AM$35,3,))*(VLOOKUP($H45,$AK$38:$AM$42,3,))*(VLOOKUP($I45,$AK$45:$AM$49,3,))*(VLOOKUP($J45,$AO$10:$AQ$14,3,))*(VLOOKUP($K45,$AO$17:$AQ$21,3,))*(VLOOKUP($L45,$AO$24:$AQ$28,3,))*(VLOOKUP($M45,$AO$31:$AQ$35,3,))*(VLOOKUP($N45,$AO$38:$AQ$42,3,))*(VLOOKUP($O45,$AO$45:$AQ$49,3,))*(VLOOKUP($P45,$AS$10:$AU$14,3,))*(VLOOKUP($Q45,$AS$17:$AU$21,3,))*(VLOOKUP($R45,$AS$24:$AU$28,3,))*(VLOOKUP($S45,$AW$10:$AY$11,3,))*(VLOOKUP($T45,$AW$14:$AY$15,3,))*(VLOOKUP($U45,$AW$18:$AY$19,3,))*(VLOOKUP($V45,$AW$22:$AY$24,3,))*(VLOOKUP($W45,$AW$27:$AY$29,3,))*(VLOOKUP($X45,$AW$32:$AY$34,3,))*(VLOOKUP($Y45,$AW$37:$AY$39,3,))*(VLOOKUP($Z45,$AW$42:$AY$44,3,))*(VLOOKUP($AA45,$BA$10:$BC$11,3,))*(VLOOKUP($AB45,$BA$14:$BC$18,3,))</f>
        <v>0</v>
      </c>
      <c r="AJ45" s="32"/>
      <c r="AK45" s="20" t="s">
        <v>12</v>
      </c>
      <c r="AL45" s="15">
        <f t="shared" ref="AL45:AM49" si="17">COUNTIFS($I$9:$I$40,$AK45,$AC$9:$AC$40,AL$9)/COUNTIF($AC$9:$AC$40,AL$9)</f>
        <v>0.35714285714285715</v>
      </c>
      <c r="AM45" s="15">
        <f t="shared" si="17"/>
        <v>0.5</v>
      </c>
      <c r="AO45" s="20" t="s">
        <v>12</v>
      </c>
      <c r="AP45" s="15">
        <f>COUNTIFS($O$9:$O$40,$AO45,$AC$9:$AC$40,AP$9)/COUNTIF($AC$9:$AC$40,AP$9)</f>
        <v>0.5</v>
      </c>
      <c r="AQ45" s="15">
        <f>COUNTIFS($O$9:$O$40,$AO45,$AC$9:$AC$40,AQ$9)/COUNTIF($AC$9:$AC$40,AQ$9)</f>
        <v>0.25</v>
      </c>
      <c r="AX45" s="16">
        <f>SUM(AX42:AX44)</f>
        <v>1</v>
      </c>
      <c r="AY45" s="16">
        <f>SUM(AY42:AY44)</f>
        <v>1</v>
      </c>
    </row>
    <row r="46" spans="1:51" x14ac:dyDescent="0.2">
      <c r="A46" s="8">
        <v>2</v>
      </c>
      <c r="B46" s="9" t="s">
        <v>77</v>
      </c>
      <c r="C46" s="12" t="s">
        <v>74</v>
      </c>
      <c r="D46" s="7" t="s">
        <v>15</v>
      </c>
      <c r="E46" s="7" t="s">
        <v>13</v>
      </c>
      <c r="F46" s="7" t="s">
        <v>14</v>
      </c>
      <c r="G46" s="7" t="s">
        <v>13</v>
      </c>
      <c r="H46" s="7" t="s">
        <v>14</v>
      </c>
      <c r="I46" s="7" t="s">
        <v>13</v>
      </c>
      <c r="J46" s="7" t="s">
        <v>12</v>
      </c>
      <c r="K46" s="7" t="s">
        <v>13</v>
      </c>
      <c r="L46" s="7" t="s">
        <v>13</v>
      </c>
      <c r="M46" s="7" t="s">
        <v>12</v>
      </c>
      <c r="N46" s="7" t="s">
        <v>13</v>
      </c>
      <c r="O46" s="7" t="s">
        <v>12</v>
      </c>
      <c r="P46" s="7" t="s">
        <v>12</v>
      </c>
      <c r="Q46" s="7" t="s">
        <v>12</v>
      </c>
      <c r="R46" s="7" t="s">
        <v>12</v>
      </c>
      <c r="S46" s="10">
        <v>1</v>
      </c>
      <c r="T46" s="10">
        <v>1</v>
      </c>
      <c r="U46" s="10">
        <v>1</v>
      </c>
      <c r="V46" s="6">
        <v>1</v>
      </c>
      <c r="W46" s="6">
        <v>1</v>
      </c>
      <c r="X46" s="6">
        <v>1</v>
      </c>
      <c r="Y46" s="6">
        <v>3</v>
      </c>
      <c r="Z46" s="6">
        <v>2</v>
      </c>
      <c r="AA46" s="23">
        <v>1</v>
      </c>
      <c r="AB46" s="5" t="s">
        <v>139</v>
      </c>
      <c r="AC46" s="4" t="s">
        <v>62</v>
      </c>
      <c r="AD46" s="44"/>
      <c r="AE46" s="52"/>
      <c r="AF46" s="10" t="str">
        <f t="shared" ref="AF46:AF50" si="18">IF(AG46&gt;AH46,$AG$44,$AH$44)</f>
        <v>Lulus</v>
      </c>
      <c r="AG46" s="61">
        <f>+AL$7*(VLOOKUP($D46,$AK$10:$AM$14,2,))*(VLOOKUP($E46,$AK$17:$AM$21,2,))*(VLOOKUP($F46,$AK$24:$AM$28,2,))*(VLOOKUP($G46,$AK$31:$AM$35,2,))*(VLOOKUP($H46,$AK$38:$AM$42,2,))*(VLOOKUP($I46,$AK$45:$AM$49,2,))*(VLOOKUP($J46,$AO$10:$AQ$14,2,))*(VLOOKUP($K46,$AO$17:$AQ$21,2,))*(VLOOKUP($L46,$AO$24:$AQ$28,2,))*(VLOOKUP($M46,$AO$31:$AQ$35,2,))*(VLOOKUP($N46,$AO$38:$AQ$42,2,))*(VLOOKUP($O46,$AO$45:$AQ$49,2,))*(VLOOKUP($P46,$AS$10:$AU$14,2,))*(VLOOKUP($Q46,$AS$17:$AU$21,2,))*(VLOOKUP($R46,$AS$24:$AU$28,2,))*(VLOOKUP($S46,$AW$10:$AY$11,2,))*(VLOOKUP($T46,$AW$14:$AY$15,2,))*(VLOOKUP($U46,$AW$18:$AY$19,2,))*(VLOOKUP($V46,$AW$22:$AY$24,2,))*(VLOOKUP($W46,$AW$27:$AY$29,2,))*(VLOOKUP($X46,$AW$32:$AY$34,2,))*(VLOOKUP($Y46,$AW$37:$AY$39,2,))*(VLOOKUP($Z46,$AW$42:$AY$44,2,))*(VLOOKUP($AA46,$BA$10:$BC$11,2,))*(VLOOKUP($AB46,$BA$14:$BC$18,2,))</f>
        <v>7.975678609776158E-9</v>
      </c>
      <c r="AH46" s="61">
        <f>+AM$7*(VLOOKUP($D46,$AK$10:$AM$14,3,))*(VLOOKUP($E46,$AK$17:$AM$21,3,))*(VLOOKUP($F46,$AK$24:$AM$28,3,))*(VLOOKUP($G46,$AK$31:$AM$35,3,))*(VLOOKUP($H46,$AK$38:$AM$42,3,))*(VLOOKUP($I46,$AK$45:$AM$49,3,))*(VLOOKUP($J46,$AO$10:$AQ$14,3,))*(VLOOKUP($K46,$AO$17:$AQ$21,3,))*(VLOOKUP($L46,$AO$24:$AQ$28,3,))*(VLOOKUP($M46,$AO$31:$AQ$35,3,))*(VLOOKUP($N46,$AO$38:$AQ$42,3,))*(VLOOKUP($O46,$AO$45:$AQ$49,3,))*(VLOOKUP($P46,$AS$10:$AU$14,3,))*(VLOOKUP($Q46,$AS$17:$AU$21,3,))*(VLOOKUP($R46,$AS$24:$AU$28,3,))*(VLOOKUP($S46,$AW$10:$AY$11,3,))*(VLOOKUP($T46,$AW$14:$AY$15,3,))*(VLOOKUP($U46,$AW$18:$AY$19,3,))*(VLOOKUP($V46,$AW$22:$AY$24,3,))*(VLOOKUP($W46,$AW$27:$AY$29,3,))*(VLOOKUP($X46,$AW$32:$AY$34,3,))*(VLOOKUP($Y46,$AW$37:$AY$39,3,))*(VLOOKUP($Z46,$AW$42:$AY$44,3,))*(VLOOKUP($AA46,$BA$10:$BC$11,3,))*(VLOOKUP($AB46,$BA$14:$BC$18,3,))</f>
        <v>0</v>
      </c>
      <c r="AJ46" s="32"/>
      <c r="AK46" s="20" t="s">
        <v>13</v>
      </c>
      <c r="AL46" s="15">
        <f t="shared" si="17"/>
        <v>0.39285714285714285</v>
      </c>
      <c r="AM46" s="15">
        <f t="shared" si="17"/>
        <v>0</v>
      </c>
      <c r="AO46" s="20" t="s">
        <v>13</v>
      </c>
      <c r="AP46" s="15">
        <f t="shared" ref="AP46:AQ49" si="19">COUNTIFS($O$9:$O$40,$AO46,$AC$9:$AC$40,AP$9)/COUNTIF($AC$9:$AC$40,AP$9)</f>
        <v>0.35714285714285715</v>
      </c>
      <c r="AQ46" s="15">
        <f t="shared" si="19"/>
        <v>0.25</v>
      </c>
    </row>
    <row r="47" spans="1:51" x14ac:dyDescent="0.2">
      <c r="A47" s="8">
        <v>3</v>
      </c>
      <c r="B47" s="9" t="s">
        <v>78</v>
      </c>
      <c r="C47" s="12" t="s">
        <v>74</v>
      </c>
      <c r="D47" s="7" t="s">
        <v>12</v>
      </c>
      <c r="E47" s="7" t="s">
        <v>12</v>
      </c>
      <c r="F47" s="7" t="s">
        <v>12</v>
      </c>
      <c r="G47" s="7" t="s">
        <v>12</v>
      </c>
      <c r="H47" s="7" t="s">
        <v>12</v>
      </c>
      <c r="I47" s="7" t="s">
        <v>13</v>
      </c>
      <c r="J47" s="7" t="s">
        <v>12</v>
      </c>
      <c r="K47" s="7" t="s">
        <v>12</v>
      </c>
      <c r="L47" s="7" t="s">
        <v>12</v>
      </c>
      <c r="M47" s="7" t="s">
        <v>13</v>
      </c>
      <c r="N47" s="7" t="s">
        <v>12</v>
      </c>
      <c r="O47" s="7" t="s">
        <v>12</v>
      </c>
      <c r="P47" s="7" t="s">
        <v>12</v>
      </c>
      <c r="Q47" s="7" t="s">
        <v>12</v>
      </c>
      <c r="R47" s="7" t="s">
        <v>12</v>
      </c>
      <c r="S47" s="10">
        <v>1</v>
      </c>
      <c r="T47" s="10">
        <v>1</v>
      </c>
      <c r="U47" s="10">
        <v>1</v>
      </c>
      <c r="V47" s="6">
        <v>1</v>
      </c>
      <c r="W47" s="6">
        <v>2</v>
      </c>
      <c r="X47" s="6">
        <v>1</v>
      </c>
      <c r="Y47" s="6">
        <v>3</v>
      </c>
      <c r="Z47" s="6">
        <v>2</v>
      </c>
      <c r="AA47" s="23">
        <v>1</v>
      </c>
      <c r="AB47" s="5" t="s">
        <v>138</v>
      </c>
      <c r="AC47" s="4" t="s">
        <v>62</v>
      </c>
      <c r="AD47" s="44"/>
      <c r="AE47" s="52"/>
      <c r="AF47" s="10" t="str">
        <f t="shared" si="18"/>
        <v>Lulus</v>
      </c>
      <c r="AG47" s="61">
        <f>+AL$7*(VLOOKUP($D47,$AK$10:$AM$14,2,))*(VLOOKUP($E47,$AK$17:$AM$21,2,))*(VLOOKUP($F47,$AK$24:$AM$28,2,))*(VLOOKUP($G47,$AK$31:$AM$35,2,))*(VLOOKUP($H47,$AK$38:$AM$42,2,))*(VLOOKUP($I47,$AK$45:$AM$49,2,))*(VLOOKUP($J47,$AO$10:$AQ$14,2,))*(VLOOKUP($K47,$AO$17:$AQ$21,2,))*(VLOOKUP($L47,$AO$24:$AQ$28,2,))*(VLOOKUP($M47,$AO$31:$AQ$35,2,))*(VLOOKUP($N47,$AO$38:$AQ$42,2,))*(VLOOKUP($O47,$AO$45:$AQ$49,2,))*(VLOOKUP($P47,$AS$10:$AU$14,2,))*(VLOOKUP($Q47,$AS$17:$AU$21,2,))*(VLOOKUP($R47,$AS$24:$AU$28,2,))*(VLOOKUP($S47,$AW$10:$AY$11,2,))*(VLOOKUP($T47,$AW$14:$AY$15,2,))*(VLOOKUP($U47,$AW$18:$AY$19,2,))*(VLOOKUP($V47,$AW$22:$AY$24,2,))*(VLOOKUP($W47,$AW$27:$AY$29,2,))*(VLOOKUP($X47,$AW$32:$AY$34,2,))*(VLOOKUP($Y47,$AW$37:$AY$39,2,))*(VLOOKUP($Z47,$AW$42:$AY$44,2,))*(VLOOKUP($AA47,$BA$10:$BC$11,2,))*(VLOOKUP($AB47,$BA$14:$BC$18,2,))</f>
        <v>4.2584265793158169E-10</v>
      </c>
      <c r="AH47" s="61">
        <f>+AM$7*(VLOOKUP($D47,$AK$10:$AM$14,3,))*(VLOOKUP($E47,$AK$17:$AM$21,3,))*(VLOOKUP($F47,$AK$24:$AM$28,3,))*(VLOOKUP($G47,$AK$31:$AM$35,3,))*(VLOOKUP($H47,$AK$38:$AM$42,3,))*(VLOOKUP($I47,$AK$45:$AM$49,3,))*(VLOOKUP($J47,$AO$10:$AQ$14,3,))*(VLOOKUP($K47,$AO$17:$AQ$21,3,))*(VLOOKUP($L47,$AO$24:$AQ$28,3,))*(VLOOKUP($M47,$AO$31:$AQ$35,3,))*(VLOOKUP($N47,$AO$38:$AQ$42,3,))*(VLOOKUP($O47,$AO$45:$AQ$49,3,))*(VLOOKUP($P47,$AS$10:$AU$14,3,))*(VLOOKUP($Q47,$AS$17:$AU$21,3,))*(VLOOKUP($R47,$AS$24:$AU$28,3,))*(VLOOKUP($S47,$AW$10:$AY$11,3,))*(VLOOKUP($T47,$AW$14:$AY$15,3,))*(VLOOKUP($U47,$AW$18:$AY$19,3,))*(VLOOKUP($V47,$AW$22:$AY$24,3,))*(VLOOKUP($W47,$AW$27:$AY$29,3,))*(VLOOKUP($X47,$AW$32:$AY$34,3,))*(VLOOKUP($Y47,$AW$37:$AY$39,3,))*(VLOOKUP($Z47,$AW$42:$AY$44,3,))*(VLOOKUP($AA47,$BA$10:$BC$11,3,))*(VLOOKUP($AB47,$BA$14:$BC$18,3,))</f>
        <v>0</v>
      </c>
      <c r="AJ47" s="32"/>
      <c r="AK47" s="20" t="s">
        <v>14</v>
      </c>
      <c r="AL47" s="15">
        <f t="shared" si="17"/>
        <v>0.25</v>
      </c>
      <c r="AM47" s="15">
        <f t="shared" si="17"/>
        <v>0.25</v>
      </c>
      <c r="AO47" s="20" t="s">
        <v>14</v>
      </c>
      <c r="AP47" s="15">
        <f t="shared" si="19"/>
        <v>0.10714285714285714</v>
      </c>
      <c r="AQ47" s="15">
        <f t="shared" si="19"/>
        <v>0.25</v>
      </c>
    </row>
    <row r="48" spans="1:51" x14ac:dyDescent="0.2">
      <c r="A48" s="8">
        <v>4</v>
      </c>
      <c r="B48" s="9" t="s">
        <v>79</v>
      </c>
      <c r="C48" s="12" t="s">
        <v>74</v>
      </c>
      <c r="D48" s="7" t="s">
        <v>13</v>
      </c>
      <c r="E48" s="7" t="s">
        <v>13</v>
      </c>
      <c r="F48" s="7" t="s">
        <v>12</v>
      </c>
      <c r="G48" s="7" t="s">
        <v>12</v>
      </c>
      <c r="H48" s="7" t="s">
        <v>14</v>
      </c>
      <c r="I48" s="7" t="s">
        <v>13</v>
      </c>
      <c r="J48" s="7" t="s">
        <v>14</v>
      </c>
      <c r="K48" s="7" t="s">
        <v>12</v>
      </c>
      <c r="L48" s="7" t="s">
        <v>12</v>
      </c>
      <c r="M48" s="7" t="s">
        <v>12</v>
      </c>
      <c r="N48" s="7" t="s">
        <v>13</v>
      </c>
      <c r="O48" s="7" t="s">
        <v>14</v>
      </c>
      <c r="P48" s="7" t="s">
        <v>12</v>
      </c>
      <c r="Q48" s="7" t="s">
        <v>13</v>
      </c>
      <c r="R48" s="7" t="s">
        <v>14</v>
      </c>
      <c r="S48" s="10">
        <v>1</v>
      </c>
      <c r="T48" s="10">
        <v>1</v>
      </c>
      <c r="U48" s="10">
        <v>2</v>
      </c>
      <c r="V48" s="6">
        <v>2</v>
      </c>
      <c r="W48" s="6">
        <v>1</v>
      </c>
      <c r="X48" s="6">
        <v>2</v>
      </c>
      <c r="Y48" s="6">
        <v>1</v>
      </c>
      <c r="Z48" s="6">
        <v>1</v>
      </c>
      <c r="AA48" s="23">
        <v>1</v>
      </c>
      <c r="AB48" s="5" t="s">
        <v>59</v>
      </c>
      <c r="AC48" s="4" t="s">
        <v>63</v>
      </c>
      <c r="AD48" s="44"/>
      <c r="AE48" s="52"/>
      <c r="AF48" s="10" t="str">
        <f t="shared" si="18"/>
        <v>Tidak Lulus</v>
      </c>
      <c r="AG48" s="61">
        <f>+AL$7*(VLOOKUP($D48,$AK$10:$AM$14,2,))*(VLOOKUP($E48,$AK$17:$AM$21,2,))*(VLOOKUP($F48,$AK$24:$AM$28,2,))*(VLOOKUP($G48,$AK$31:$AM$35,2,))*(VLOOKUP($H48,$AK$38:$AM$42,2,))*(VLOOKUP($I48,$AK$45:$AM$49,2,))*(VLOOKUP($J48,$AO$10:$AQ$14,2,))*(VLOOKUP($K48,$AO$17:$AQ$21,2,))*(VLOOKUP($L48,$AO$24:$AQ$28,2,))*(VLOOKUP($M48,$AO$31:$AQ$35,2,))*(VLOOKUP($N48,$AO$38:$AQ$42,2,))*(VLOOKUP($O48,$AO$45:$AQ$49,2,))*(VLOOKUP($P48,$AS$10:$AU$14,2,))*(VLOOKUP($Q48,$AS$17:$AU$21,2,))*(VLOOKUP($R48,$AS$24:$AU$28,2,))*(VLOOKUP($S48,$AW$10:$AY$11,2,))*(VLOOKUP($T48,$AW$14:$AY$15,2,))*(VLOOKUP($U48,$AW$18:$AY$19,2,))*(VLOOKUP($V48,$AW$22:$AY$24,2,))*(VLOOKUP($W48,$AW$27:$AY$29,2,))*(VLOOKUP($X48,$AW$32:$AY$34,2,))*(VLOOKUP($Y48,$AW$37:$AY$39,2,))*(VLOOKUP($Z48,$AW$42:$AY$44,2,))*(VLOOKUP($AA48,$BA$10:$BC$11,2,))*(VLOOKUP($AB48,$BA$14:$BC$18,2,))</f>
        <v>0</v>
      </c>
      <c r="AH48" s="61">
        <f>+AM$7*(VLOOKUP($D48,$AK$10:$AM$14,3,))*(VLOOKUP($E48,$AK$17:$AM$21,3,))*(VLOOKUP($F48,$AK$24:$AM$28,3,))*(VLOOKUP($G48,$AK$31:$AM$35,3,))*(VLOOKUP($H48,$AK$38:$AM$42,3,))*(VLOOKUP($I48,$AK$45:$AM$49,3,))*(VLOOKUP($J48,$AO$10:$AQ$14,3,))*(VLOOKUP($K48,$AO$17:$AQ$21,3,))*(VLOOKUP($L48,$AO$24:$AQ$28,3,))*(VLOOKUP($M48,$AO$31:$AQ$35,3,))*(VLOOKUP($N48,$AO$38:$AQ$42,3,))*(VLOOKUP($O48,$AO$45:$AQ$49,3,))*(VLOOKUP($P48,$AS$10:$AU$14,3,))*(VLOOKUP($Q48,$AS$17:$AU$21,3,))*(VLOOKUP($R48,$AS$24:$AU$28,3,))*(VLOOKUP($S48,$AW$10:$AY$11,3,))*(VLOOKUP($T48,$AW$14:$AY$15,3,))*(VLOOKUP($U48,$AW$18:$AY$19,3,))*(VLOOKUP($V48,$AW$22:$AY$24,3,))*(VLOOKUP($W48,$AW$27:$AY$29,3,))*(VLOOKUP($X48,$AW$32:$AY$34,3,))*(VLOOKUP($Y48,$AW$37:$AY$39,3,))*(VLOOKUP($Z48,$AW$42:$AY$44,3,))*(VLOOKUP($AA48,$BA$10:$BC$11,3,))*(VLOOKUP($AB48,$BA$14:$BC$18,3,))</f>
        <v>0</v>
      </c>
      <c r="AJ48" s="32"/>
      <c r="AK48" s="20" t="s">
        <v>15</v>
      </c>
      <c r="AL48" s="15">
        <f t="shared" si="17"/>
        <v>0</v>
      </c>
      <c r="AM48" s="15">
        <f t="shared" si="17"/>
        <v>0.25</v>
      </c>
      <c r="AO48" s="20" t="s">
        <v>15</v>
      </c>
      <c r="AP48" s="15">
        <f t="shared" si="19"/>
        <v>3.5714285714285712E-2</v>
      </c>
      <c r="AQ48" s="15">
        <f t="shared" si="19"/>
        <v>0.25</v>
      </c>
    </row>
    <row r="49" spans="1:43" x14ac:dyDescent="0.2">
      <c r="A49" s="8">
        <v>5</v>
      </c>
      <c r="B49" s="9" t="s">
        <v>80</v>
      </c>
      <c r="C49" s="12" t="s">
        <v>75</v>
      </c>
      <c r="D49" s="7" t="s">
        <v>13</v>
      </c>
      <c r="E49" s="7" t="s">
        <v>12</v>
      </c>
      <c r="F49" s="7" t="s">
        <v>13</v>
      </c>
      <c r="G49" s="7" t="s">
        <v>13</v>
      </c>
      <c r="H49" s="7" t="s">
        <v>13</v>
      </c>
      <c r="I49" s="7" t="s">
        <v>12</v>
      </c>
      <c r="J49" s="7" t="s">
        <v>14</v>
      </c>
      <c r="K49" s="7" t="s">
        <v>15</v>
      </c>
      <c r="L49" s="7" t="s">
        <v>12</v>
      </c>
      <c r="M49" s="7" t="s">
        <v>14</v>
      </c>
      <c r="N49" s="7" t="s">
        <v>13</v>
      </c>
      <c r="O49" s="7" t="s">
        <v>13</v>
      </c>
      <c r="P49" s="7" t="s">
        <v>13</v>
      </c>
      <c r="Q49" s="7" t="s">
        <v>15</v>
      </c>
      <c r="R49" s="7" t="s">
        <v>14</v>
      </c>
      <c r="S49" s="10">
        <v>2</v>
      </c>
      <c r="T49" s="10">
        <v>2</v>
      </c>
      <c r="U49" s="10">
        <v>2</v>
      </c>
      <c r="V49" s="6">
        <v>3</v>
      </c>
      <c r="W49" s="6">
        <v>1</v>
      </c>
      <c r="X49" s="6">
        <v>3</v>
      </c>
      <c r="Y49" s="6">
        <v>1</v>
      </c>
      <c r="Z49" s="6">
        <v>3</v>
      </c>
      <c r="AA49" s="23">
        <v>2</v>
      </c>
      <c r="AB49" s="5" t="s">
        <v>140</v>
      </c>
      <c r="AC49" s="4" t="s">
        <v>63</v>
      </c>
      <c r="AD49" s="44"/>
      <c r="AE49" s="52"/>
      <c r="AF49" s="10" t="str">
        <f t="shared" si="18"/>
        <v>Tidak Lulus</v>
      </c>
      <c r="AG49" s="61">
        <f>+AL$7*(VLOOKUP($D49,$AK$10:$AM$14,2,))*(VLOOKUP($E49,$AK$17:$AM$21,2,))*(VLOOKUP($F49,$AK$24:$AM$28,2,))*(VLOOKUP($G49,$AK$31:$AM$35,2,))*(VLOOKUP($H49,$AK$38:$AM$42,2,))*(VLOOKUP($I49,$AK$45:$AM$49,2,))*(VLOOKUP($J49,$AO$10:$AQ$14,2,))*(VLOOKUP($K49,$AO$17:$AQ$21,2,))*(VLOOKUP($L49,$AO$24:$AQ$28,2,))*(VLOOKUP($M49,$AO$31:$AQ$35,2,))*(VLOOKUP($N49,$AO$38:$AQ$42,2,))*(VLOOKUP($O49,$AO$45:$AQ$49,2,))*(VLOOKUP($P49,$AS$10:$AU$14,2,))*(VLOOKUP($Q49,$AS$17:$AU$21,2,))*(VLOOKUP($R49,$AS$24:$AU$28,2,))*(VLOOKUP($S49,$AW$10:$AY$11,2,))*(VLOOKUP($T49,$AW$14:$AY$15,2,))*(VLOOKUP($U49,$AW$18:$AY$19,2,))*(VLOOKUP($V49,$AW$22:$AY$24,2,))*(VLOOKUP($W49,$AW$27:$AY$29,2,))*(VLOOKUP($X49,$AW$32:$AY$34,2,))*(VLOOKUP($Y49,$AW$37:$AY$39,2,))*(VLOOKUP($Z49,$AW$42:$AY$44,2,))*(VLOOKUP($AA49,$BA$10:$BC$11,2,))*(VLOOKUP($AB49,$BA$14:$BC$18,2,))</f>
        <v>0</v>
      </c>
      <c r="AH49" s="61">
        <f>+AM$7*(VLOOKUP($D49,$AK$10:$AM$14,3,))*(VLOOKUP($E49,$AK$17:$AM$21,3,))*(VLOOKUP($F49,$AK$24:$AM$28,3,))*(VLOOKUP($G49,$AK$31:$AM$35,3,))*(VLOOKUP($H49,$AK$38:$AM$42,3,))*(VLOOKUP($I49,$AK$45:$AM$49,3,))*(VLOOKUP($J49,$AO$10:$AQ$14,3,))*(VLOOKUP($K49,$AO$17:$AQ$21,3,))*(VLOOKUP($L49,$AO$24:$AQ$28,3,))*(VLOOKUP($M49,$AO$31:$AQ$35,3,))*(VLOOKUP($N49,$AO$38:$AQ$42,3,))*(VLOOKUP($O49,$AO$45:$AQ$49,3,))*(VLOOKUP($P49,$AS$10:$AU$14,3,))*(VLOOKUP($Q49,$AS$17:$AU$21,3,))*(VLOOKUP($R49,$AS$24:$AU$28,3,))*(VLOOKUP($S49,$AW$10:$AY$11,3,))*(VLOOKUP($T49,$AW$14:$AY$15,3,))*(VLOOKUP($U49,$AW$18:$AY$19,3,))*(VLOOKUP($V49,$AW$22:$AY$24,3,))*(VLOOKUP($W49,$AW$27:$AY$29,3,))*(VLOOKUP($X49,$AW$32:$AY$34,3,))*(VLOOKUP($Y49,$AW$37:$AY$39,3,))*(VLOOKUP($Z49,$AW$42:$AY$44,3,))*(VLOOKUP($AA49,$BA$10:$BC$11,3,))*(VLOOKUP($AB49,$BA$14:$BC$18,3,))</f>
        <v>0</v>
      </c>
      <c r="AJ49" s="32"/>
      <c r="AK49" s="20" t="s">
        <v>16</v>
      </c>
      <c r="AL49" s="15">
        <f t="shared" si="17"/>
        <v>0</v>
      </c>
      <c r="AM49" s="15">
        <f t="shared" si="17"/>
        <v>0</v>
      </c>
      <c r="AO49" s="20" t="s">
        <v>16</v>
      </c>
      <c r="AP49" s="15">
        <f t="shared" si="19"/>
        <v>0</v>
      </c>
      <c r="AQ49" s="15">
        <f t="shared" si="19"/>
        <v>0</v>
      </c>
    </row>
    <row r="50" spans="1:43" x14ac:dyDescent="0.25">
      <c r="A50" s="8">
        <v>6</v>
      </c>
      <c r="B50" s="9" t="s">
        <v>81</v>
      </c>
      <c r="C50" s="12" t="s">
        <v>75</v>
      </c>
      <c r="D50" s="7" t="s">
        <v>15</v>
      </c>
      <c r="E50" s="7" t="s">
        <v>12</v>
      </c>
      <c r="F50" s="7" t="s">
        <v>12</v>
      </c>
      <c r="G50" s="7" t="s">
        <v>13</v>
      </c>
      <c r="H50" s="7" t="s">
        <v>13</v>
      </c>
      <c r="I50" s="7" t="s">
        <v>14</v>
      </c>
      <c r="J50" s="7" t="s">
        <v>13</v>
      </c>
      <c r="K50" s="7" t="s">
        <v>14</v>
      </c>
      <c r="L50" s="7" t="s">
        <v>12</v>
      </c>
      <c r="M50" s="7" t="s">
        <v>13</v>
      </c>
      <c r="N50" s="7" t="s">
        <v>13</v>
      </c>
      <c r="O50" s="7" t="s">
        <v>13</v>
      </c>
      <c r="P50" s="7" t="s">
        <v>13</v>
      </c>
      <c r="Q50" s="7" t="s">
        <v>14</v>
      </c>
      <c r="R50" s="7" t="s">
        <v>13</v>
      </c>
      <c r="S50" s="10">
        <v>1</v>
      </c>
      <c r="T50" s="10">
        <v>1</v>
      </c>
      <c r="U50" s="10">
        <v>1</v>
      </c>
      <c r="V50" s="6">
        <v>1</v>
      </c>
      <c r="W50" s="6">
        <v>1</v>
      </c>
      <c r="X50" s="6">
        <v>1</v>
      </c>
      <c r="Y50" s="6">
        <v>3</v>
      </c>
      <c r="Z50" s="6">
        <v>1</v>
      </c>
      <c r="AA50" s="23">
        <v>1</v>
      </c>
      <c r="AB50" s="5" t="s">
        <v>139</v>
      </c>
      <c r="AC50" s="4" t="s">
        <v>62</v>
      </c>
      <c r="AD50" s="44"/>
      <c r="AE50" s="52"/>
      <c r="AF50" s="10" t="str">
        <f t="shared" si="18"/>
        <v>Lulus</v>
      </c>
      <c r="AG50" s="61">
        <f>+AL$7*(VLOOKUP($D50,$AK$10:$AM$14,2,))*(VLOOKUP($E50,$AK$17:$AM$21,2,))*(VLOOKUP($F50,$AK$24:$AM$28,2,))*(VLOOKUP($G50,$AK$31:$AM$35,2,))*(VLOOKUP($H50,$AK$38:$AM$42,2,))*(VLOOKUP($I50,$AK$45:$AM$49,2,))*(VLOOKUP($J50,$AO$10:$AQ$14,2,))*(VLOOKUP($K50,$AO$17:$AQ$21,2,))*(VLOOKUP($L50,$AO$24:$AQ$28,2,))*(VLOOKUP($M50,$AO$31:$AQ$35,2,))*(VLOOKUP($N50,$AO$38:$AQ$42,2,))*(VLOOKUP($O50,$AO$45:$AQ$49,2,))*(VLOOKUP($P50,$AS$10:$AU$14,2,))*(VLOOKUP($Q50,$AS$17:$AU$21,2,))*(VLOOKUP($R50,$AS$24:$AU$28,2,))*(VLOOKUP($S50,$AW$10:$AY$11,2,))*(VLOOKUP($T50,$AW$14:$AY$15,2,))*(VLOOKUP($U50,$AW$18:$AY$19,2,))*(VLOOKUP($V50,$AW$22:$AY$24,2,))*(VLOOKUP($W50,$AW$27:$AY$29,2,))*(VLOOKUP($X50,$AW$32:$AY$34,2,))*(VLOOKUP($Y50,$AW$37:$AY$39,2,))*(VLOOKUP($Z50,$AW$42:$AY$44,2,))*(VLOOKUP($AA50,$BA$10:$BC$11,2,))*(VLOOKUP($AB50,$BA$14:$BC$18,2,))</f>
        <v>1.7547072411391095E-9</v>
      </c>
      <c r="AH50" s="61">
        <f>+AM$7*(VLOOKUP($D50,$AK$10:$AM$14,3,))*(VLOOKUP($E50,$AK$17:$AM$21,3,))*(VLOOKUP($F50,$AK$24:$AM$28,3,))*(VLOOKUP($G50,$AK$31:$AM$35,3,))*(VLOOKUP($H50,$AK$38:$AM$42,3,))*(VLOOKUP($I50,$AK$45:$AM$49,3,))*(VLOOKUP($J50,$AO$10:$AQ$14,3,))*(VLOOKUP($K50,$AO$17:$AQ$21,3,))*(VLOOKUP($L50,$AO$24:$AQ$28,3,))*(VLOOKUP($M50,$AO$31:$AQ$35,3,))*(VLOOKUP($N50,$AO$38:$AQ$42,3,))*(VLOOKUP($O50,$AO$45:$AQ$49,3,))*(VLOOKUP($P50,$AS$10:$AU$14,3,))*(VLOOKUP($Q50,$AS$17:$AU$21,3,))*(VLOOKUP($R50,$AS$24:$AU$28,3,))*(VLOOKUP($S50,$AW$10:$AY$11,3,))*(VLOOKUP($T50,$AW$14:$AY$15,3,))*(VLOOKUP($U50,$AW$18:$AY$19,3,))*(VLOOKUP($V50,$AW$22:$AY$24,3,))*(VLOOKUP($W50,$AW$27:$AY$29,3,))*(VLOOKUP($X50,$AW$32:$AY$34,3,))*(VLOOKUP($Y50,$AW$37:$AY$39,3,))*(VLOOKUP($Z50,$AW$42:$AY$44,3,))*(VLOOKUP($AA50,$BA$10:$BC$11,3,))*(VLOOKUP($AB50,$BA$14:$BC$18,3,))</f>
        <v>0</v>
      </c>
      <c r="AJ50" s="32"/>
      <c r="AL50" s="16">
        <f>SUM(AL45:AL49)</f>
        <v>1</v>
      </c>
      <c r="AM50" s="16">
        <f>SUM(AM45:AM49)</f>
        <v>1</v>
      </c>
      <c r="AP50" s="16">
        <f>SUM(AP45:AP49)</f>
        <v>1</v>
      </c>
      <c r="AQ50" s="16">
        <f>SUM(AQ45:AQ49)</f>
        <v>1</v>
      </c>
    </row>
    <row r="52" spans="1:43" ht="29.25" customHeight="1" x14ac:dyDescent="0.25">
      <c r="A52" s="62" t="s">
        <v>148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AF52" s="59" t="s">
        <v>105</v>
      </c>
      <c r="AG52" s="60"/>
    </row>
    <row r="53" spans="1:43" ht="34.5" customHeight="1" x14ac:dyDescent="0.25">
      <c r="AB53" s="55" t="s">
        <v>103</v>
      </c>
      <c r="AC53" s="56">
        <f>(AF54+AG55)/SUM(AF54:AG55)</f>
        <v>1</v>
      </c>
      <c r="AD53" s="54" t="s">
        <v>104</v>
      </c>
      <c r="AE53" s="25" t="s">
        <v>106</v>
      </c>
      <c r="AF53" s="25" t="s">
        <v>62</v>
      </c>
      <c r="AG53" s="25" t="s">
        <v>63</v>
      </c>
    </row>
    <row r="54" spans="1:43" ht="30.75" customHeight="1" x14ac:dyDescent="0.25">
      <c r="AB54" s="55"/>
      <c r="AC54" s="57"/>
      <c r="AD54" s="54"/>
      <c r="AE54" s="25" t="s">
        <v>62</v>
      </c>
      <c r="AF54" s="26">
        <f>COUNTIFS($AC$45:$AC$50,AF$53,$AF$45:$AF$50,$AE54)</f>
        <v>4</v>
      </c>
      <c r="AG54" s="26">
        <f>COUNTIFS($AC$45:$AC$50,AG$53,$AF$45:$AF$50,$AE54)</f>
        <v>0</v>
      </c>
    </row>
    <row r="55" spans="1:43" ht="66" customHeight="1" x14ac:dyDescent="0.25">
      <c r="AB55" s="55"/>
      <c r="AC55" s="58"/>
      <c r="AD55" s="54"/>
      <c r="AE55" s="25" t="s">
        <v>63</v>
      </c>
      <c r="AF55" s="26">
        <f>COUNTIFS($AC$45:$AC$50,AF$53,$AF$45:$AF$50,$AE55)</f>
        <v>0</v>
      </c>
      <c r="AG55" s="26">
        <f>COUNTIFS($AC$45:$AC$50,AG$53,$AF$45:$AF$50,$AE55)</f>
        <v>2</v>
      </c>
    </row>
    <row r="56" spans="1:43" x14ac:dyDescent="0.25">
      <c r="AG56" s="24"/>
      <c r="AH56" s="24"/>
    </row>
    <row r="57" spans="1:43" x14ac:dyDescent="0.25">
      <c r="AG57" s="24"/>
      <c r="AH57" s="24"/>
    </row>
    <row r="58" spans="1:43" x14ac:dyDescent="0.25">
      <c r="A58" s="45" t="s">
        <v>3</v>
      </c>
      <c r="B58" s="45" t="s">
        <v>4</v>
      </c>
      <c r="C58" s="45" t="s">
        <v>73</v>
      </c>
      <c r="D58" s="45" t="s">
        <v>5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 t="s">
        <v>64</v>
      </c>
      <c r="T58" s="45"/>
      <c r="U58" s="45"/>
      <c r="V58" s="45" t="s">
        <v>17</v>
      </c>
      <c r="W58" s="45"/>
      <c r="X58" s="45"/>
      <c r="Y58" s="45"/>
      <c r="Z58" s="45"/>
      <c r="AA58" s="45" t="s">
        <v>24</v>
      </c>
      <c r="AB58" s="45" t="s">
        <v>25</v>
      </c>
      <c r="AC58" s="45" t="s">
        <v>26</v>
      </c>
      <c r="AD58" s="44" t="s">
        <v>71</v>
      </c>
    </row>
    <row r="59" spans="1:43" x14ac:dyDescent="0.25">
      <c r="A59" s="45"/>
      <c r="B59" s="45"/>
      <c r="C59" s="45"/>
      <c r="D59" s="45" t="s">
        <v>18</v>
      </c>
      <c r="E59" s="45"/>
      <c r="F59" s="45"/>
      <c r="G59" s="45" t="s">
        <v>19</v>
      </c>
      <c r="H59" s="45"/>
      <c r="I59" s="45"/>
      <c r="J59" s="45" t="s">
        <v>20</v>
      </c>
      <c r="K59" s="45"/>
      <c r="L59" s="45"/>
      <c r="M59" s="45" t="s">
        <v>21</v>
      </c>
      <c r="N59" s="45"/>
      <c r="O59" s="45"/>
      <c r="P59" s="45" t="s">
        <v>22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4"/>
      <c r="AE59" s="52" t="s">
        <v>106</v>
      </c>
      <c r="AF59" s="45" t="s">
        <v>107</v>
      </c>
      <c r="AG59" s="45" t="s">
        <v>26</v>
      </c>
      <c r="AH59" s="45"/>
    </row>
    <row r="60" spans="1:43" x14ac:dyDescent="0.25">
      <c r="A60" s="45"/>
      <c r="B60" s="45"/>
      <c r="C60" s="45"/>
      <c r="D60" s="27" t="s">
        <v>118</v>
      </c>
      <c r="E60" s="27" t="s">
        <v>119</v>
      </c>
      <c r="F60" s="27" t="s">
        <v>9</v>
      </c>
      <c r="G60" s="27" t="s">
        <v>127</v>
      </c>
      <c r="H60" s="27" t="s">
        <v>10</v>
      </c>
      <c r="I60" s="27" t="s">
        <v>120</v>
      </c>
      <c r="J60" s="27" t="s">
        <v>124</v>
      </c>
      <c r="K60" s="27" t="s">
        <v>125</v>
      </c>
      <c r="L60" s="27" t="s">
        <v>126</v>
      </c>
      <c r="M60" s="27" t="s">
        <v>128</v>
      </c>
      <c r="N60" s="27" t="s">
        <v>8</v>
      </c>
      <c r="O60" s="27" t="s">
        <v>129</v>
      </c>
      <c r="P60" s="27" t="s">
        <v>121</v>
      </c>
      <c r="Q60" s="27" t="s">
        <v>122</v>
      </c>
      <c r="R60" s="27" t="s">
        <v>123</v>
      </c>
      <c r="S60" s="27" t="s">
        <v>65</v>
      </c>
      <c r="T60" s="27" t="s">
        <v>66</v>
      </c>
      <c r="U60" s="27" t="s">
        <v>67</v>
      </c>
      <c r="V60" s="27" t="s">
        <v>18</v>
      </c>
      <c r="W60" s="27" t="s">
        <v>19</v>
      </c>
      <c r="X60" s="27" t="s">
        <v>20</v>
      </c>
      <c r="Y60" s="27" t="s">
        <v>21</v>
      </c>
      <c r="Z60" s="27" t="s">
        <v>22</v>
      </c>
      <c r="AA60" s="45"/>
      <c r="AB60" s="45"/>
      <c r="AC60" s="45"/>
      <c r="AD60" s="44"/>
      <c r="AE60" s="52"/>
      <c r="AF60" s="53"/>
      <c r="AG60" s="30" t="s">
        <v>62</v>
      </c>
      <c r="AH60" s="30" t="s">
        <v>63</v>
      </c>
    </row>
    <row r="61" spans="1:43" x14ac:dyDescent="0.25">
      <c r="A61" s="8">
        <v>1</v>
      </c>
      <c r="B61" s="9" t="s">
        <v>142</v>
      </c>
      <c r="C61" s="12" t="s">
        <v>75</v>
      </c>
      <c r="D61" s="7" t="s">
        <v>15</v>
      </c>
      <c r="E61" s="7" t="s">
        <v>12</v>
      </c>
      <c r="F61" s="7" t="s">
        <v>12</v>
      </c>
      <c r="G61" s="7" t="s">
        <v>14</v>
      </c>
      <c r="H61" s="7" t="s">
        <v>12</v>
      </c>
      <c r="I61" s="7" t="s">
        <v>12</v>
      </c>
      <c r="J61" s="7" t="s">
        <v>12</v>
      </c>
      <c r="K61" s="7" t="s">
        <v>12</v>
      </c>
      <c r="L61" s="7" t="s">
        <v>13</v>
      </c>
      <c r="M61" s="7" t="s">
        <v>13</v>
      </c>
      <c r="N61" s="7" t="s">
        <v>13</v>
      </c>
      <c r="O61" s="7" t="s">
        <v>12</v>
      </c>
      <c r="P61" s="7" t="s">
        <v>13</v>
      </c>
      <c r="Q61" s="7" t="s">
        <v>12</v>
      </c>
      <c r="R61" s="7" t="s">
        <v>12</v>
      </c>
      <c r="S61" s="10">
        <v>1</v>
      </c>
      <c r="T61" s="10">
        <v>1</v>
      </c>
      <c r="U61" s="10">
        <v>1</v>
      </c>
      <c r="V61" s="6">
        <v>3</v>
      </c>
      <c r="W61" s="6">
        <v>2</v>
      </c>
      <c r="X61" s="6">
        <v>3</v>
      </c>
      <c r="Y61" s="6">
        <v>1</v>
      </c>
      <c r="Z61" s="6">
        <v>1</v>
      </c>
      <c r="AA61" s="23">
        <v>1</v>
      </c>
      <c r="AB61" s="5" t="s">
        <v>139</v>
      </c>
      <c r="AC61" s="4" t="s">
        <v>62</v>
      </c>
      <c r="AD61" s="44"/>
      <c r="AE61" s="52"/>
      <c r="AF61" s="10" t="str">
        <f>IF(AG61&gt;AH61,$AG$44,$AH$44)</f>
        <v>Lulus</v>
      </c>
      <c r="AG61" s="61">
        <f>+AL$7*(VLOOKUP($D61,$AK$10:$AM$14,2,))*(VLOOKUP($E61,$AK$17:$AM$21,2,))*(VLOOKUP($F61,$AK$24:$AM$28,2,))*(VLOOKUP($G61,$AK$31:$AM$35,2,))*(VLOOKUP($H61,$AK$38:$AM$42,2,))*(VLOOKUP($I61,$AK$45:$AM$49,2,))*(VLOOKUP($J61,$AO$10:$AQ$14,2,))*(VLOOKUP($K61,$AO$17:$AQ$21,2,))*(VLOOKUP($L61,$AO$24:$AQ$28,2,))*(VLOOKUP($M61,$AO$31:$AQ$35,2,))*(VLOOKUP($N61,$AO$38:$AQ$42,2,))*(VLOOKUP($O61,$AO$45:$AQ$49,2,))*(VLOOKUP($P61,$AS$10:$AU$14,2,))*(VLOOKUP($Q61,$AS$17:$AU$21,2,))*(VLOOKUP($R61,$AS$24:$AU$28,2,))*(VLOOKUP($S61,$AW$10:$AY$11,2,))*(VLOOKUP($T61,$AW$14:$AY$15,2,))*(VLOOKUP($U61,$AW$18:$AY$19,2,))*(VLOOKUP($V61,$AW$22:$AY$24,2,))*(VLOOKUP($W61,$AW$27:$AY$29,2,))*(VLOOKUP($X61,$AW$32:$AY$34,2,))*(VLOOKUP($Y61,$AW$37:$AY$39,2,))*(VLOOKUP($Z61,$AW$42:$AY$44,2,))*(VLOOKUP($AA61,$BA$10:$BC$11,2,))*(VLOOKUP($AB61,$BA$14:$BC$18,2,))</f>
        <v>2.5356443164587062E-9</v>
      </c>
      <c r="AH61" s="61">
        <f>+AM$7*(VLOOKUP($D61,$AK$10:$AM$14,3,))*(VLOOKUP($E61,$AK$17:$AM$21,3,))*(VLOOKUP($F61,$AK$24:$AM$28,3,))*(VLOOKUP($G61,$AK$31:$AM$35,3,))*(VLOOKUP($H61,$AK$38:$AM$42,3,))*(VLOOKUP($I61,$AK$45:$AM$49,3,))*(VLOOKUP($J61,$AO$10:$AQ$14,3,))*(VLOOKUP($K61,$AO$17:$AQ$21,3,))*(VLOOKUP($L61,$AO$24:$AQ$28,3,))*(VLOOKUP($M61,$AO$31:$AQ$35,3,))*(VLOOKUP($N61,$AO$38:$AQ$42,3,))*(VLOOKUP($O61,$AO$45:$AQ$49,3,))*(VLOOKUP($P61,$AS$10:$AU$14,3,))*(VLOOKUP($Q61,$AS$17:$AU$21,3,))*(VLOOKUP($R61,$AS$24:$AU$28,3,))*(VLOOKUP($S61,$AW$10:$AY$11,3,))*(VLOOKUP($T61,$AW$14:$AY$15,3,))*(VLOOKUP($U61,$AW$18:$AY$19,3,))*(VLOOKUP($V61,$AW$22:$AY$24,3,))*(VLOOKUP($W61,$AW$27:$AY$29,3,))*(VLOOKUP($X61,$AW$32:$AY$34,3,))*(VLOOKUP($Y61,$AW$37:$AY$39,3,))*(VLOOKUP($Z61,$AW$42:$AY$44,3,))*(VLOOKUP($AA61,$BA$10:$BC$11,3,))*(VLOOKUP($AB61,$BA$14:$BC$18,3,))</f>
        <v>0</v>
      </c>
    </row>
    <row r="62" spans="1:43" x14ac:dyDescent="0.25">
      <c r="A62" s="8">
        <v>2</v>
      </c>
      <c r="B62" s="9" t="s">
        <v>143</v>
      </c>
      <c r="C62" s="12" t="s">
        <v>74</v>
      </c>
      <c r="D62" s="7" t="s">
        <v>15</v>
      </c>
      <c r="E62" s="7" t="s">
        <v>13</v>
      </c>
      <c r="F62" s="7" t="s">
        <v>14</v>
      </c>
      <c r="G62" s="7" t="s">
        <v>13</v>
      </c>
      <c r="H62" s="7" t="s">
        <v>14</v>
      </c>
      <c r="I62" s="7" t="s">
        <v>13</v>
      </c>
      <c r="J62" s="7" t="s">
        <v>12</v>
      </c>
      <c r="K62" s="7" t="s">
        <v>13</v>
      </c>
      <c r="L62" s="7" t="s">
        <v>13</v>
      </c>
      <c r="M62" s="7" t="s">
        <v>12</v>
      </c>
      <c r="N62" s="7" t="s">
        <v>13</v>
      </c>
      <c r="O62" s="7" t="s">
        <v>12</v>
      </c>
      <c r="P62" s="7" t="s">
        <v>12</v>
      </c>
      <c r="Q62" s="7" t="s">
        <v>12</v>
      </c>
      <c r="R62" s="7" t="s">
        <v>12</v>
      </c>
      <c r="S62" s="10">
        <v>1</v>
      </c>
      <c r="T62" s="10">
        <v>1</v>
      </c>
      <c r="U62" s="10">
        <v>1</v>
      </c>
      <c r="V62" s="6">
        <v>1</v>
      </c>
      <c r="W62" s="6">
        <v>1</v>
      </c>
      <c r="X62" s="6">
        <v>1</v>
      </c>
      <c r="Y62" s="6">
        <v>3</v>
      </c>
      <c r="Z62" s="6">
        <v>2</v>
      </c>
      <c r="AA62" s="23">
        <v>1</v>
      </c>
      <c r="AB62" s="5" t="s">
        <v>139</v>
      </c>
      <c r="AC62" s="4" t="s">
        <v>62</v>
      </c>
      <c r="AD62" s="44"/>
      <c r="AE62" s="52"/>
      <c r="AF62" s="10" t="str">
        <f t="shared" ref="AF62:AF66" si="20">IF(AG62&gt;AH62,$AG$44,$AH$44)</f>
        <v>Lulus</v>
      </c>
      <c r="AG62" s="61">
        <f>+AL$7*(VLOOKUP($D62,$AK$10:$AM$14,2,))*(VLOOKUP($E62,$AK$17:$AM$21,2,))*(VLOOKUP($F62,$AK$24:$AM$28,2,))*(VLOOKUP($G62,$AK$31:$AM$35,2,))*(VLOOKUP($H62,$AK$38:$AM$42,2,))*(VLOOKUP($I62,$AK$45:$AM$49,2,))*(VLOOKUP($J62,$AO$10:$AQ$14,2,))*(VLOOKUP($K62,$AO$17:$AQ$21,2,))*(VLOOKUP($L62,$AO$24:$AQ$28,2,))*(VLOOKUP($M62,$AO$31:$AQ$35,2,))*(VLOOKUP($N62,$AO$38:$AQ$42,2,))*(VLOOKUP($O62,$AO$45:$AQ$49,2,))*(VLOOKUP($P62,$AS$10:$AU$14,2,))*(VLOOKUP($Q62,$AS$17:$AU$21,2,))*(VLOOKUP($R62,$AS$24:$AU$28,2,))*(VLOOKUP($S62,$AW$10:$AY$11,2,))*(VLOOKUP($T62,$AW$14:$AY$15,2,))*(VLOOKUP($U62,$AW$18:$AY$19,2,))*(VLOOKUP($V62,$AW$22:$AY$24,2,))*(VLOOKUP($W62,$AW$27:$AY$29,2,))*(VLOOKUP($X62,$AW$32:$AY$34,2,))*(VLOOKUP($Y62,$AW$37:$AY$39,2,))*(VLOOKUP($Z62,$AW$42:$AY$44,2,))*(VLOOKUP($AA62,$BA$10:$BC$11,2,))*(VLOOKUP($AB62,$BA$14:$BC$18,2,))</f>
        <v>7.975678609776158E-9</v>
      </c>
      <c r="AH62" s="61">
        <f>+AM$7*(VLOOKUP($D62,$AK$10:$AM$14,3,))*(VLOOKUP($E62,$AK$17:$AM$21,3,))*(VLOOKUP($F62,$AK$24:$AM$28,3,))*(VLOOKUP($G62,$AK$31:$AM$35,3,))*(VLOOKUP($H62,$AK$38:$AM$42,3,))*(VLOOKUP($I62,$AK$45:$AM$49,3,))*(VLOOKUP($J62,$AO$10:$AQ$14,3,))*(VLOOKUP($K62,$AO$17:$AQ$21,3,))*(VLOOKUP($L62,$AO$24:$AQ$28,3,))*(VLOOKUP($M62,$AO$31:$AQ$35,3,))*(VLOOKUP($N62,$AO$38:$AQ$42,3,))*(VLOOKUP($O62,$AO$45:$AQ$49,3,))*(VLOOKUP($P62,$AS$10:$AU$14,3,))*(VLOOKUP($Q62,$AS$17:$AU$21,3,))*(VLOOKUP($R62,$AS$24:$AU$28,3,))*(VLOOKUP($S62,$AW$10:$AY$11,3,))*(VLOOKUP($T62,$AW$14:$AY$15,3,))*(VLOOKUP($U62,$AW$18:$AY$19,3,))*(VLOOKUP($V62,$AW$22:$AY$24,3,))*(VLOOKUP($W62,$AW$27:$AY$29,3,))*(VLOOKUP($X62,$AW$32:$AY$34,3,))*(VLOOKUP($Y62,$AW$37:$AY$39,3,))*(VLOOKUP($Z62,$AW$42:$AY$44,3,))*(VLOOKUP($AA62,$BA$10:$BC$11,3,))*(VLOOKUP($AB62,$BA$14:$BC$18,3,))</f>
        <v>0</v>
      </c>
    </row>
    <row r="63" spans="1:43" x14ac:dyDescent="0.25">
      <c r="A63" s="8">
        <v>3</v>
      </c>
      <c r="B63" s="9" t="s">
        <v>144</v>
      </c>
      <c r="C63" s="12" t="s">
        <v>74</v>
      </c>
      <c r="D63" s="7" t="s">
        <v>12</v>
      </c>
      <c r="E63" s="7" t="s">
        <v>12</v>
      </c>
      <c r="F63" s="7" t="s">
        <v>12</v>
      </c>
      <c r="G63" s="7" t="s">
        <v>12</v>
      </c>
      <c r="H63" s="7" t="s">
        <v>12</v>
      </c>
      <c r="I63" s="7" t="s">
        <v>13</v>
      </c>
      <c r="J63" s="7" t="s">
        <v>12</v>
      </c>
      <c r="K63" s="7" t="s">
        <v>12</v>
      </c>
      <c r="L63" s="7" t="s">
        <v>12</v>
      </c>
      <c r="M63" s="7" t="s">
        <v>13</v>
      </c>
      <c r="N63" s="7" t="s">
        <v>12</v>
      </c>
      <c r="O63" s="7" t="s">
        <v>12</v>
      </c>
      <c r="P63" s="7" t="s">
        <v>12</v>
      </c>
      <c r="Q63" s="7" t="s">
        <v>12</v>
      </c>
      <c r="R63" s="7" t="s">
        <v>12</v>
      </c>
      <c r="S63" s="10">
        <v>1</v>
      </c>
      <c r="T63" s="10">
        <v>1</v>
      </c>
      <c r="U63" s="10">
        <v>1</v>
      </c>
      <c r="V63" s="6">
        <v>1</v>
      </c>
      <c r="W63" s="6">
        <v>2</v>
      </c>
      <c r="X63" s="6">
        <v>1</v>
      </c>
      <c r="Y63" s="6">
        <v>3</v>
      </c>
      <c r="Z63" s="6">
        <v>2</v>
      </c>
      <c r="AA63" s="23">
        <v>1</v>
      </c>
      <c r="AB63" s="5" t="s">
        <v>138</v>
      </c>
      <c r="AC63" s="4" t="s">
        <v>62</v>
      </c>
      <c r="AD63" s="44"/>
      <c r="AE63" s="52"/>
      <c r="AF63" s="10" t="str">
        <f t="shared" si="20"/>
        <v>Lulus</v>
      </c>
      <c r="AG63" s="61">
        <f>+AL$7*(VLOOKUP($D63,$AK$10:$AM$14,2,))*(VLOOKUP($E63,$AK$17:$AM$21,2,))*(VLOOKUP($F63,$AK$24:$AM$28,2,))*(VLOOKUP($G63,$AK$31:$AM$35,2,))*(VLOOKUP($H63,$AK$38:$AM$42,2,))*(VLOOKUP($I63,$AK$45:$AM$49,2,))*(VLOOKUP($J63,$AO$10:$AQ$14,2,))*(VLOOKUP($K63,$AO$17:$AQ$21,2,))*(VLOOKUP($L63,$AO$24:$AQ$28,2,))*(VLOOKUP($M63,$AO$31:$AQ$35,2,))*(VLOOKUP($N63,$AO$38:$AQ$42,2,))*(VLOOKUP($O63,$AO$45:$AQ$49,2,))*(VLOOKUP($P63,$AS$10:$AU$14,2,))*(VLOOKUP($Q63,$AS$17:$AU$21,2,))*(VLOOKUP($R63,$AS$24:$AU$28,2,))*(VLOOKUP($S63,$AW$10:$AY$11,2,))*(VLOOKUP($T63,$AW$14:$AY$15,2,))*(VLOOKUP($U63,$AW$18:$AY$19,2,))*(VLOOKUP($V63,$AW$22:$AY$24,2,))*(VLOOKUP($W63,$AW$27:$AY$29,2,))*(VLOOKUP($X63,$AW$32:$AY$34,2,))*(VLOOKUP($Y63,$AW$37:$AY$39,2,))*(VLOOKUP($Z63,$AW$42:$AY$44,2,))*(VLOOKUP($AA63,$BA$10:$BC$11,2,))*(VLOOKUP($AB63,$BA$14:$BC$18,2,))</f>
        <v>4.2584265793158169E-10</v>
      </c>
      <c r="AH63" s="61">
        <f>+AM$7*(VLOOKUP($D63,$AK$10:$AM$14,3,))*(VLOOKUP($E63,$AK$17:$AM$21,3,))*(VLOOKUP($F63,$AK$24:$AM$28,3,))*(VLOOKUP($G63,$AK$31:$AM$35,3,))*(VLOOKUP($H63,$AK$38:$AM$42,3,))*(VLOOKUP($I63,$AK$45:$AM$49,3,))*(VLOOKUP($J63,$AO$10:$AQ$14,3,))*(VLOOKUP($K63,$AO$17:$AQ$21,3,))*(VLOOKUP($L63,$AO$24:$AQ$28,3,))*(VLOOKUP($M63,$AO$31:$AQ$35,3,))*(VLOOKUP($N63,$AO$38:$AQ$42,3,))*(VLOOKUP($O63,$AO$45:$AQ$49,3,))*(VLOOKUP($P63,$AS$10:$AU$14,3,))*(VLOOKUP($Q63,$AS$17:$AU$21,3,))*(VLOOKUP($R63,$AS$24:$AU$28,3,))*(VLOOKUP($S63,$AW$10:$AY$11,3,))*(VLOOKUP($T63,$AW$14:$AY$15,3,))*(VLOOKUP($U63,$AW$18:$AY$19,3,))*(VLOOKUP($V63,$AW$22:$AY$24,3,))*(VLOOKUP($W63,$AW$27:$AY$29,3,))*(VLOOKUP($X63,$AW$32:$AY$34,3,))*(VLOOKUP($Y63,$AW$37:$AY$39,3,))*(VLOOKUP($Z63,$AW$42:$AY$44,3,))*(VLOOKUP($AA63,$BA$10:$BC$11,3,))*(VLOOKUP($AB63,$BA$14:$BC$18,3,))</f>
        <v>0</v>
      </c>
    </row>
    <row r="64" spans="1:43" x14ac:dyDescent="0.25">
      <c r="A64" s="8">
        <v>4</v>
      </c>
      <c r="B64" s="9" t="s">
        <v>145</v>
      </c>
      <c r="C64" s="12" t="s">
        <v>74</v>
      </c>
      <c r="D64" s="7" t="s">
        <v>14</v>
      </c>
      <c r="E64" s="7" t="s">
        <v>15</v>
      </c>
      <c r="F64" s="7" t="s">
        <v>13</v>
      </c>
      <c r="G64" s="7" t="s">
        <v>14</v>
      </c>
      <c r="H64" s="7" t="s">
        <v>14</v>
      </c>
      <c r="I64" s="7" t="s">
        <v>15</v>
      </c>
      <c r="J64" s="7" t="s">
        <v>14</v>
      </c>
      <c r="K64" s="7" t="s">
        <v>13</v>
      </c>
      <c r="L64" s="7" t="s">
        <v>13</v>
      </c>
      <c r="M64" s="7" t="s">
        <v>14</v>
      </c>
      <c r="N64" s="7" t="s">
        <v>15</v>
      </c>
      <c r="O64" s="7" t="s">
        <v>15</v>
      </c>
      <c r="P64" s="7" t="s">
        <v>12</v>
      </c>
      <c r="Q64" s="7" t="s">
        <v>13</v>
      </c>
      <c r="R64" s="7" t="s">
        <v>15</v>
      </c>
      <c r="S64" s="10">
        <v>1</v>
      </c>
      <c r="T64" s="10">
        <v>1</v>
      </c>
      <c r="U64" s="10">
        <v>1</v>
      </c>
      <c r="V64" s="6">
        <v>2</v>
      </c>
      <c r="W64" s="6">
        <v>1</v>
      </c>
      <c r="X64" s="6">
        <v>2</v>
      </c>
      <c r="Y64" s="6">
        <v>1</v>
      </c>
      <c r="Z64" s="6">
        <v>1</v>
      </c>
      <c r="AA64" s="23">
        <v>2</v>
      </c>
      <c r="AB64" s="5" t="s">
        <v>140</v>
      </c>
      <c r="AC64" s="4" t="s">
        <v>63</v>
      </c>
      <c r="AD64" s="44"/>
      <c r="AE64" s="52"/>
      <c r="AF64" s="10" t="str">
        <f t="shared" si="20"/>
        <v>Tidak Lulus</v>
      </c>
      <c r="AG64" s="61">
        <f>+AL$7*(VLOOKUP($D64,$AK$10:$AM$14,2,))*(VLOOKUP($E64,$AK$17:$AM$21,2,))*(VLOOKUP($F64,$AK$24:$AM$28,2,))*(VLOOKUP($G64,$AK$31:$AM$35,2,))*(VLOOKUP($H64,$AK$38:$AM$42,2,))*(VLOOKUP($I64,$AK$45:$AM$49,2,))*(VLOOKUP($J64,$AO$10:$AQ$14,2,))*(VLOOKUP($K64,$AO$17:$AQ$21,2,))*(VLOOKUP($L64,$AO$24:$AQ$28,2,))*(VLOOKUP($M64,$AO$31:$AQ$35,2,))*(VLOOKUP($N64,$AO$38:$AQ$42,2,))*(VLOOKUP($O64,$AO$45:$AQ$49,2,))*(VLOOKUP($P64,$AS$10:$AU$14,2,))*(VLOOKUP($Q64,$AS$17:$AU$21,2,))*(VLOOKUP($R64,$AS$24:$AU$28,2,))*(VLOOKUP($S64,$AW$10:$AY$11,2,))*(VLOOKUP($T64,$AW$14:$AY$15,2,))*(VLOOKUP($U64,$AW$18:$AY$19,2,))*(VLOOKUP($V64,$AW$22:$AY$24,2,))*(VLOOKUP($W64,$AW$27:$AY$29,2,))*(VLOOKUP($X64,$AW$32:$AY$34,2,))*(VLOOKUP($Y64,$AW$37:$AY$39,2,))*(VLOOKUP($Z64,$AW$42:$AY$44,2,))*(VLOOKUP($AA64,$BA$10:$BC$11,2,))*(VLOOKUP($AB64,$BA$14:$BC$18,2,))</f>
        <v>0</v>
      </c>
      <c r="AH64" s="61">
        <f>+AM$7*(VLOOKUP($D64,$AK$10:$AM$14,3,))*(VLOOKUP($E64,$AK$17:$AM$21,3,))*(VLOOKUP($F64,$AK$24:$AM$28,3,))*(VLOOKUP($G64,$AK$31:$AM$35,3,))*(VLOOKUP($H64,$AK$38:$AM$42,3,))*(VLOOKUP($I64,$AK$45:$AM$49,3,))*(VLOOKUP($J64,$AO$10:$AQ$14,3,))*(VLOOKUP($K64,$AO$17:$AQ$21,3,))*(VLOOKUP($L64,$AO$24:$AQ$28,3,))*(VLOOKUP($M64,$AO$31:$AQ$35,3,))*(VLOOKUP($N64,$AO$38:$AQ$42,3,))*(VLOOKUP($O64,$AO$45:$AQ$49,3,))*(VLOOKUP($P64,$AS$10:$AU$14,3,))*(VLOOKUP($Q64,$AS$17:$AU$21,3,))*(VLOOKUP($R64,$AS$24:$AU$28,3,))*(VLOOKUP($S64,$AW$10:$AY$11,3,))*(VLOOKUP($T64,$AW$14:$AY$15,3,))*(VLOOKUP($U64,$AW$18:$AY$19,3,))*(VLOOKUP($V64,$AW$22:$AY$24,3,))*(VLOOKUP($W64,$AW$27:$AY$29,3,))*(VLOOKUP($X64,$AW$32:$AY$34,3,))*(VLOOKUP($Y64,$AW$37:$AY$39,3,))*(VLOOKUP($Z64,$AW$42:$AY$44,3,))*(VLOOKUP($AA64,$BA$10:$BC$11,3,))*(VLOOKUP($AB64,$BA$14:$BC$18,3,))</f>
        <v>0</v>
      </c>
    </row>
    <row r="65" spans="1:34" x14ac:dyDescent="0.25">
      <c r="A65" s="8">
        <v>5</v>
      </c>
      <c r="B65" s="9" t="s">
        <v>146</v>
      </c>
      <c r="C65" s="12" t="s">
        <v>75</v>
      </c>
      <c r="D65" s="7" t="s">
        <v>12</v>
      </c>
      <c r="E65" s="7" t="s">
        <v>12</v>
      </c>
      <c r="F65" s="7" t="s">
        <v>13</v>
      </c>
      <c r="G65" s="7" t="s">
        <v>15</v>
      </c>
      <c r="H65" s="7" t="s">
        <v>15</v>
      </c>
      <c r="I65" s="7" t="s">
        <v>14</v>
      </c>
      <c r="J65" s="7" t="s">
        <v>14</v>
      </c>
      <c r="K65" s="7" t="s">
        <v>15</v>
      </c>
      <c r="L65" s="7" t="s">
        <v>15</v>
      </c>
      <c r="M65" s="7" t="s">
        <v>14</v>
      </c>
      <c r="N65" s="7" t="s">
        <v>13</v>
      </c>
      <c r="O65" s="7" t="s">
        <v>13</v>
      </c>
      <c r="P65" s="7" t="s">
        <v>15</v>
      </c>
      <c r="Q65" s="7" t="s">
        <v>13</v>
      </c>
      <c r="R65" s="7" t="s">
        <v>13</v>
      </c>
      <c r="S65" s="10">
        <v>1</v>
      </c>
      <c r="T65" s="10">
        <v>1</v>
      </c>
      <c r="U65" s="10">
        <v>1</v>
      </c>
      <c r="V65" s="6">
        <v>2</v>
      </c>
      <c r="W65" s="6">
        <v>1</v>
      </c>
      <c r="X65" s="6">
        <v>2</v>
      </c>
      <c r="Y65" s="6">
        <v>1</v>
      </c>
      <c r="Z65" s="6">
        <v>2</v>
      </c>
      <c r="AA65" s="23">
        <v>1</v>
      </c>
      <c r="AB65" s="5" t="s">
        <v>59</v>
      </c>
      <c r="AC65" s="4" t="s">
        <v>63</v>
      </c>
      <c r="AD65" s="44"/>
      <c r="AE65" s="52"/>
      <c r="AF65" s="10" t="str">
        <f t="shared" si="20"/>
        <v>Tidak Lulus</v>
      </c>
      <c r="AG65" s="61">
        <f>+AL$7*(VLOOKUP($D65,$AK$10:$AM$14,2,))*(VLOOKUP($E65,$AK$17:$AM$21,2,))*(VLOOKUP($F65,$AK$24:$AM$28,2,))*(VLOOKUP($G65,$AK$31:$AM$35,2,))*(VLOOKUP($H65,$AK$38:$AM$42,2,))*(VLOOKUP($I65,$AK$45:$AM$49,2,))*(VLOOKUP($J65,$AO$10:$AQ$14,2,))*(VLOOKUP($K65,$AO$17:$AQ$21,2,))*(VLOOKUP($L65,$AO$24:$AQ$28,2,))*(VLOOKUP($M65,$AO$31:$AQ$35,2,))*(VLOOKUP($N65,$AO$38:$AQ$42,2,))*(VLOOKUP($O65,$AO$45:$AQ$49,2,))*(VLOOKUP($P65,$AS$10:$AU$14,2,))*(VLOOKUP($Q65,$AS$17:$AU$21,2,))*(VLOOKUP($R65,$AS$24:$AU$28,2,))*(VLOOKUP($S65,$AW$10:$AY$11,2,))*(VLOOKUP($T65,$AW$14:$AY$15,2,))*(VLOOKUP($U65,$AW$18:$AY$19,2,))*(VLOOKUP($V65,$AW$22:$AY$24,2,))*(VLOOKUP($W65,$AW$27:$AY$29,2,))*(VLOOKUP($X65,$AW$32:$AY$34,2,))*(VLOOKUP($Y65,$AW$37:$AY$39,2,))*(VLOOKUP($Z65,$AW$42:$AY$44,2,))*(VLOOKUP($AA65,$BA$10:$BC$11,2,))*(VLOOKUP($AB65,$BA$14:$BC$18,2,))</f>
        <v>0</v>
      </c>
      <c r="AH65" s="61">
        <f>+AM$7*(VLOOKUP($D65,$AK$10:$AM$14,3,))*(VLOOKUP($E65,$AK$17:$AM$21,3,))*(VLOOKUP($F65,$AK$24:$AM$28,3,))*(VLOOKUP($G65,$AK$31:$AM$35,3,))*(VLOOKUP($H65,$AK$38:$AM$42,3,))*(VLOOKUP($I65,$AK$45:$AM$49,3,))*(VLOOKUP($J65,$AO$10:$AQ$14,3,))*(VLOOKUP($K65,$AO$17:$AQ$21,3,))*(VLOOKUP($L65,$AO$24:$AQ$28,3,))*(VLOOKUP($M65,$AO$31:$AQ$35,3,))*(VLOOKUP($N65,$AO$38:$AQ$42,3,))*(VLOOKUP($O65,$AO$45:$AQ$49,3,))*(VLOOKUP($P65,$AS$10:$AU$14,3,))*(VLOOKUP($Q65,$AS$17:$AU$21,3,))*(VLOOKUP($R65,$AS$24:$AU$28,3,))*(VLOOKUP($S65,$AW$10:$AY$11,3,))*(VLOOKUP($T65,$AW$14:$AY$15,3,))*(VLOOKUP($U65,$AW$18:$AY$19,3,))*(VLOOKUP($V65,$AW$22:$AY$24,3,))*(VLOOKUP($W65,$AW$27:$AY$29,3,))*(VLOOKUP($X65,$AW$32:$AY$34,3,))*(VLOOKUP($Y65,$AW$37:$AY$39,3,))*(VLOOKUP($Z65,$AW$42:$AY$44,3,))*(VLOOKUP($AA65,$BA$10:$BC$11,3,))*(VLOOKUP($AB65,$BA$14:$BC$18,3,))</f>
        <v>0</v>
      </c>
    </row>
    <row r="66" spans="1:34" x14ac:dyDescent="0.25">
      <c r="A66" s="8">
        <v>6</v>
      </c>
      <c r="B66" s="9" t="s">
        <v>147</v>
      </c>
      <c r="C66" s="12" t="s">
        <v>75</v>
      </c>
      <c r="D66" s="7" t="s">
        <v>12</v>
      </c>
      <c r="E66" s="7" t="s">
        <v>12</v>
      </c>
      <c r="F66" s="7" t="s">
        <v>12</v>
      </c>
      <c r="G66" s="7" t="s">
        <v>13</v>
      </c>
      <c r="H66" s="7" t="s">
        <v>13</v>
      </c>
      <c r="I66" s="7" t="s">
        <v>14</v>
      </c>
      <c r="J66" s="7" t="s">
        <v>13</v>
      </c>
      <c r="K66" s="7" t="s">
        <v>14</v>
      </c>
      <c r="L66" s="7" t="s">
        <v>12</v>
      </c>
      <c r="M66" s="7" t="s">
        <v>13</v>
      </c>
      <c r="N66" s="7" t="s">
        <v>13</v>
      </c>
      <c r="O66" s="7" t="s">
        <v>13</v>
      </c>
      <c r="P66" s="7" t="s">
        <v>13</v>
      </c>
      <c r="Q66" s="7" t="s">
        <v>14</v>
      </c>
      <c r="R66" s="7" t="s">
        <v>13</v>
      </c>
      <c r="S66" s="10">
        <v>1</v>
      </c>
      <c r="T66" s="10">
        <v>1</v>
      </c>
      <c r="U66" s="10">
        <v>1</v>
      </c>
      <c r="V66" s="6">
        <v>1</v>
      </c>
      <c r="W66" s="6">
        <v>1</v>
      </c>
      <c r="X66" s="6">
        <v>1</v>
      </c>
      <c r="Y66" s="6">
        <v>3</v>
      </c>
      <c r="Z66" s="6">
        <v>1</v>
      </c>
      <c r="AA66" s="23">
        <v>1</v>
      </c>
      <c r="AB66" s="5" t="s">
        <v>139</v>
      </c>
      <c r="AC66" s="4" t="s">
        <v>62</v>
      </c>
      <c r="AD66" s="44"/>
      <c r="AE66" s="52"/>
      <c r="AF66" s="10" t="str">
        <f t="shared" si="20"/>
        <v>Lulus</v>
      </c>
      <c r="AG66" s="61">
        <f>+AL$7*(VLOOKUP($D66,$AK$10:$AM$14,2,))*(VLOOKUP($E66,$AK$17:$AM$21,2,))*(VLOOKUP($F66,$AK$24:$AM$28,2,))*(VLOOKUP($G66,$AK$31:$AM$35,2,))*(VLOOKUP($H66,$AK$38:$AM$42,2,))*(VLOOKUP($I66,$AK$45:$AM$49,2,))*(VLOOKUP($J66,$AO$10:$AQ$14,2,))*(VLOOKUP($K66,$AO$17:$AQ$21,2,))*(VLOOKUP($L66,$AO$24:$AQ$28,2,))*(VLOOKUP($M66,$AO$31:$AQ$35,2,))*(VLOOKUP($N66,$AO$38:$AQ$42,2,))*(VLOOKUP($O66,$AO$45:$AQ$49,2,))*(VLOOKUP($P66,$AS$10:$AU$14,2,))*(VLOOKUP($Q66,$AS$17:$AU$21,2,))*(VLOOKUP($R66,$AS$24:$AU$28,2,))*(VLOOKUP($S66,$AW$10:$AY$11,2,))*(VLOOKUP($T66,$AW$14:$AY$15,2,))*(VLOOKUP($U66,$AW$18:$AY$19,2,))*(VLOOKUP($V66,$AW$22:$AY$24,2,))*(VLOOKUP($W66,$AW$27:$AY$29,2,))*(VLOOKUP($X66,$AW$32:$AY$34,2,))*(VLOOKUP($Y66,$AW$37:$AY$39,2,))*(VLOOKUP($Z66,$AW$42:$AY$44,2,))*(VLOOKUP($AA66,$BA$10:$BC$11,2,))*(VLOOKUP($AB66,$BA$14:$BC$18,2,))</f>
        <v>2.8075315858225762E-9</v>
      </c>
      <c r="AH66" s="61">
        <f>+AM$7*(VLOOKUP($D66,$AK$10:$AM$14,3,))*(VLOOKUP($E66,$AK$17:$AM$21,3,))*(VLOOKUP($F66,$AK$24:$AM$28,3,))*(VLOOKUP($G66,$AK$31:$AM$35,3,))*(VLOOKUP($H66,$AK$38:$AM$42,3,))*(VLOOKUP($I66,$AK$45:$AM$49,3,))*(VLOOKUP($J66,$AO$10:$AQ$14,3,))*(VLOOKUP($K66,$AO$17:$AQ$21,3,))*(VLOOKUP($L66,$AO$24:$AQ$28,3,))*(VLOOKUP($M66,$AO$31:$AQ$35,3,))*(VLOOKUP($N66,$AO$38:$AQ$42,3,))*(VLOOKUP($O66,$AO$45:$AQ$49,3,))*(VLOOKUP($P66,$AS$10:$AU$14,3,))*(VLOOKUP($Q66,$AS$17:$AU$21,3,))*(VLOOKUP($R66,$AS$24:$AU$28,3,))*(VLOOKUP($S66,$AW$10:$AY$11,3,))*(VLOOKUP($T66,$AW$14:$AY$15,3,))*(VLOOKUP($U66,$AW$18:$AY$19,3,))*(VLOOKUP($V66,$AW$22:$AY$24,3,))*(VLOOKUP($W66,$AW$27:$AY$29,3,))*(VLOOKUP($X66,$AW$32:$AY$34,3,))*(VLOOKUP($Y66,$AW$37:$AY$39,3,))*(VLOOKUP($Z66,$AW$42:$AY$44,3,))*(VLOOKUP($AA66,$BA$10:$BC$11,3,))*(VLOOKUP($AB66,$BA$14:$BC$18,3,))</f>
        <v>0</v>
      </c>
    </row>
    <row r="68" spans="1:34" ht="21" customHeight="1" x14ac:dyDescent="0.25">
      <c r="AF68" s="59" t="s">
        <v>105</v>
      </c>
      <c r="AG68" s="60"/>
    </row>
    <row r="69" spans="1:34" ht="29.25" customHeight="1" x14ac:dyDescent="0.25">
      <c r="A69" s="62" t="s">
        <v>149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AB69" s="55" t="s">
        <v>103</v>
      </c>
      <c r="AC69" s="56">
        <f>(AF70+AG71)/SUM(AF70:AG71)</f>
        <v>1</v>
      </c>
      <c r="AD69" s="54" t="s">
        <v>104</v>
      </c>
      <c r="AE69" s="25" t="s">
        <v>106</v>
      </c>
      <c r="AF69" s="25" t="s">
        <v>62</v>
      </c>
      <c r="AG69" s="25" t="s">
        <v>63</v>
      </c>
    </row>
    <row r="70" spans="1:34" ht="38.25" customHeight="1" x14ac:dyDescent="0.25">
      <c r="AB70" s="55"/>
      <c r="AC70" s="57"/>
      <c r="AD70" s="54"/>
      <c r="AE70" s="25" t="s">
        <v>62</v>
      </c>
      <c r="AF70" s="26">
        <f>COUNTIFS($AC$61:$AC$66,AF$69,$AF$61:$AF$66,$AE70)</f>
        <v>4</v>
      </c>
      <c r="AG70" s="26">
        <f>COUNTIFS($AC$61:$AC$66,AG$69,$AF$61:$AF$66,$AE70)</f>
        <v>0</v>
      </c>
    </row>
    <row r="71" spans="1:34" ht="63.75" customHeight="1" x14ac:dyDescent="0.25">
      <c r="AB71" s="55"/>
      <c r="AC71" s="58"/>
      <c r="AD71" s="54"/>
      <c r="AE71" s="25" t="s">
        <v>63</v>
      </c>
      <c r="AF71" s="26">
        <f>COUNTIFS($AC$61:$AC$66,AF$69,$AF$61:$AF$66,$AE71)</f>
        <v>0</v>
      </c>
      <c r="AG71" s="26">
        <f>COUNTIFS($AC$61:$AC$66,AG$69,$AF$61:$AF$66,$AE71)</f>
        <v>2</v>
      </c>
    </row>
    <row r="74" spans="1:34" x14ac:dyDescent="0.25">
      <c r="A74" s="45" t="s">
        <v>3</v>
      </c>
      <c r="B74" s="45" t="s">
        <v>4</v>
      </c>
      <c r="C74" s="45" t="s">
        <v>73</v>
      </c>
      <c r="D74" s="45" t="s">
        <v>5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 t="s">
        <v>64</v>
      </c>
      <c r="T74" s="45"/>
      <c r="U74" s="45"/>
      <c r="V74" s="45" t="s">
        <v>17</v>
      </c>
      <c r="W74" s="45"/>
      <c r="X74" s="45"/>
      <c r="Y74" s="45"/>
      <c r="Z74" s="45"/>
      <c r="AA74" s="45" t="s">
        <v>24</v>
      </c>
      <c r="AB74" s="45" t="s">
        <v>25</v>
      </c>
      <c r="AC74" s="45" t="s">
        <v>26</v>
      </c>
      <c r="AD74" s="44" t="s">
        <v>71</v>
      </c>
    </row>
    <row r="75" spans="1:34" x14ac:dyDescent="0.25">
      <c r="A75" s="45"/>
      <c r="B75" s="45"/>
      <c r="C75" s="45"/>
      <c r="D75" s="45" t="s">
        <v>18</v>
      </c>
      <c r="E75" s="45"/>
      <c r="F75" s="45"/>
      <c r="G75" s="45" t="s">
        <v>19</v>
      </c>
      <c r="H75" s="45"/>
      <c r="I75" s="45"/>
      <c r="J75" s="45" t="s">
        <v>20</v>
      </c>
      <c r="K75" s="45"/>
      <c r="L75" s="45"/>
      <c r="M75" s="45" t="s">
        <v>21</v>
      </c>
      <c r="N75" s="45"/>
      <c r="O75" s="45"/>
      <c r="P75" s="45" t="s">
        <v>22</v>
      </c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4"/>
      <c r="AE75" s="52" t="s">
        <v>106</v>
      </c>
      <c r="AF75" s="45" t="s">
        <v>107</v>
      </c>
      <c r="AG75" s="45" t="s">
        <v>26</v>
      </c>
      <c r="AH75" s="45"/>
    </row>
    <row r="76" spans="1:34" x14ac:dyDescent="0.25">
      <c r="A76" s="45"/>
      <c r="B76" s="45"/>
      <c r="C76" s="45"/>
      <c r="D76" s="27" t="s">
        <v>118</v>
      </c>
      <c r="E76" s="27" t="s">
        <v>119</v>
      </c>
      <c r="F76" s="27" t="s">
        <v>9</v>
      </c>
      <c r="G76" s="27" t="s">
        <v>127</v>
      </c>
      <c r="H76" s="27" t="s">
        <v>10</v>
      </c>
      <c r="I76" s="27" t="s">
        <v>120</v>
      </c>
      <c r="J76" s="27" t="s">
        <v>124</v>
      </c>
      <c r="K76" s="27" t="s">
        <v>125</v>
      </c>
      <c r="L76" s="27" t="s">
        <v>126</v>
      </c>
      <c r="M76" s="27" t="s">
        <v>128</v>
      </c>
      <c r="N76" s="27" t="s">
        <v>8</v>
      </c>
      <c r="O76" s="27" t="s">
        <v>129</v>
      </c>
      <c r="P76" s="27" t="s">
        <v>121</v>
      </c>
      <c r="Q76" s="27" t="s">
        <v>122</v>
      </c>
      <c r="R76" s="27" t="s">
        <v>123</v>
      </c>
      <c r="S76" s="27" t="s">
        <v>65</v>
      </c>
      <c r="T76" s="27" t="s">
        <v>66</v>
      </c>
      <c r="U76" s="27" t="s">
        <v>67</v>
      </c>
      <c r="V76" s="27" t="s">
        <v>18</v>
      </c>
      <c r="W76" s="27" t="s">
        <v>19</v>
      </c>
      <c r="X76" s="27" t="s">
        <v>20</v>
      </c>
      <c r="Y76" s="27" t="s">
        <v>21</v>
      </c>
      <c r="Z76" s="27" t="s">
        <v>22</v>
      </c>
      <c r="AA76" s="45"/>
      <c r="AB76" s="45"/>
      <c r="AC76" s="45"/>
      <c r="AD76" s="44"/>
      <c r="AE76" s="52"/>
      <c r="AF76" s="53"/>
      <c r="AG76" s="30" t="s">
        <v>62</v>
      </c>
      <c r="AH76" s="30" t="s">
        <v>63</v>
      </c>
    </row>
    <row r="77" spans="1:34" x14ac:dyDescent="0.25">
      <c r="A77" s="8">
        <v>1</v>
      </c>
      <c r="B77" s="9" t="s">
        <v>142</v>
      </c>
      <c r="C77" s="12" t="s">
        <v>75</v>
      </c>
      <c r="D77" s="7" t="s">
        <v>12</v>
      </c>
      <c r="E77" s="7" t="s">
        <v>16</v>
      </c>
      <c r="F77" s="7" t="s">
        <v>16</v>
      </c>
      <c r="G77" s="7" t="s">
        <v>16</v>
      </c>
      <c r="H77" s="7" t="s">
        <v>14</v>
      </c>
      <c r="I77" s="7" t="s">
        <v>13</v>
      </c>
      <c r="J77" s="7" t="s">
        <v>13</v>
      </c>
      <c r="K77" s="7" t="s">
        <v>12</v>
      </c>
      <c r="L77" s="7" t="s">
        <v>16</v>
      </c>
      <c r="M77" s="7" t="s">
        <v>14</v>
      </c>
      <c r="N77" s="7" t="s">
        <v>13</v>
      </c>
      <c r="O77" s="7" t="s">
        <v>16</v>
      </c>
      <c r="P77" s="7" t="s">
        <v>13</v>
      </c>
      <c r="Q77" s="7" t="s">
        <v>12</v>
      </c>
      <c r="R77" s="7" t="s">
        <v>12</v>
      </c>
      <c r="S77" s="10">
        <v>1</v>
      </c>
      <c r="T77" s="10">
        <v>1</v>
      </c>
      <c r="U77" s="10">
        <v>1</v>
      </c>
      <c r="V77" s="6">
        <v>3</v>
      </c>
      <c r="W77" s="6">
        <v>2</v>
      </c>
      <c r="X77" s="6">
        <v>3</v>
      </c>
      <c r="Y77" s="6">
        <v>3</v>
      </c>
      <c r="Z77" s="6">
        <v>1</v>
      </c>
      <c r="AA77" s="23">
        <v>1</v>
      </c>
      <c r="AB77" s="5" t="s">
        <v>59</v>
      </c>
      <c r="AC77" s="4" t="s">
        <v>62</v>
      </c>
      <c r="AD77" s="44"/>
      <c r="AE77" s="52"/>
      <c r="AF77" s="10" t="str">
        <f>IF(AG77&gt;AH77,$AG$44,$AH$44)</f>
        <v>Tidak Lulus</v>
      </c>
      <c r="AG77" s="61">
        <f>+AL$7*(VLOOKUP($D77,$AK$10:$AM$14,2,))*(VLOOKUP($E77,$AK$17:$AM$21,2,))*(VLOOKUP($F77,$AK$24:$AM$28,2,))*(VLOOKUP($G77,$AK$31:$AM$35,2,))*(VLOOKUP($H77,$AK$38:$AM$42,2,))*(VLOOKUP($I77,$AK$45:$AM$49,2,))*(VLOOKUP($J77,$AO$10:$AQ$14,2,))*(VLOOKUP($K77,$AO$17:$AQ$21,2,))*(VLOOKUP($L77,$AO$24:$AQ$28,2,))*(VLOOKUP($M77,$AO$31:$AQ$35,2,))*(VLOOKUP($N77,$AO$38:$AQ$42,2,))*(VLOOKUP($O77,$AO$45:$AQ$49,2,))*(VLOOKUP($P77,$AS$10:$AU$14,2,))*(VLOOKUP($Q77,$AS$17:$AU$21,2,))*(VLOOKUP($R77,$AS$24:$AU$28,2,))*(VLOOKUP($S77,$AW$10:$AY$11,2,))*(VLOOKUP($T77,$AW$14:$AY$15,2,))*(VLOOKUP($U77,$AW$18:$AY$19,2,))*(VLOOKUP($V77,$AW$22:$AY$24,2,))*(VLOOKUP($W77,$AW$27:$AY$29,2,))*(VLOOKUP($X77,$AW$32:$AY$34,2,))*(VLOOKUP($Y77,$AW$37:$AY$39,2,))*(VLOOKUP($Z77,$AW$42:$AY$44,2,))*(VLOOKUP($AA77,$BA$10:$BC$11,2,))*(VLOOKUP($AB77,$BA$14:$BC$18,2,))</f>
        <v>0</v>
      </c>
      <c r="AH77" s="61">
        <f>+AM$7*(VLOOKUP($D77,$AK$10:$AM$14,3,))*(VLOOKUP($E77,$AK$17:$AM$21,3,))*(VLOOKUP($F77,$AK$24:$AM$28,3,))*(VLOOKUP($G77,$AK$31:$AM$35,3,))*(VLOOKUP($H77,$AK$38:$AM$42,3,))*(VLOOKUP($I77,$AK$45:$AM$49,3,))*(VLOOKUP($J77,$AO$10:$AQ$14,3,))*(VLOOKUP($K77,$AO$17:$AQ$21,3,))*(VLOOKUP($L77,$AO$24:$AQ$28,3,))*(VLOOKUP($M77,$AO$31:$AQ$35,3,))*(VLOOKUP($N77,$AO$38:$AQ$42,3,))*(VLOOKUP($O77,$AO$45:$AQ$49,3,))*(VLOOKUP($P77,$AS$10:$AU$14,3,))*(VLOOKUP($Q77,$AS$17:$AU$21,3,))*(VLOOKUP($R77,$AS$24:$AU$28,3,))*(VLOOKUP($S77,$AW$10:$AY$11,3,))*(VLOOKUP($T77,$AW$14:$AY$15,3,))*(VLOOKUP($U77,$AW$18:$AY$19,3,))*(VLOOKUP($V77,$AW$22:$AY$24,3,))*(VLOOKUP($W77,$AW$27:$AY$29,3,))*(VLOOKUP($X77,$AW$32:$AY$34,3,))*(VLOOKUP($Y77,$AW$37:$AY$39,3,))*(VLOOKUP($Z77,$AW$42:$AY$44,3,))*(VLOOKUP($AA77,$BA$10:$BC$11,3,))*(VLOOKUP($AB77,$BA$14:$BC$18,3,))</f>
        <v>0</v>
      </c>
    </row>
    <row r="78" spans="1:34" x14ac:dyDescent="0.25">
      <c r="A78" s="8">
        <v>2</v>
      </c>
      <c r="B78" s="9" t="s">
        <v>143</v>
      </c>
      <c r="C78" s="12" t="s">
        <v>74</v>
      </c>
      <c r="D78" s="7" t="s">
        <v>15</v>
      </c>
      <c r="E78" s="7" t="s">
        <v>13</v>
      </c>
      <c r="F78" s="7" t="s">
        <v>14</v>
      </c>
      <c r="G78" s="7" t="s">
        <v>13</v>
      </c>
      <c r="H78" s="7" t="s">
        <v>14</v>
      </c>
      <c r="I78" s="7" t="s">
        <v>13</v>
      </c>
      <c r="J78" s="7" t="s">
        <v>12</v>
      </c>
      <c r="K78" s="7" t="s">
        <v>13</v>
      </c>
      <c r="L78" s="7" t="s">
        <v>13</v>
      </c>
      <c r="M78" s="7" t="s">
        <v>12</v>
      </c>
      <c r="N78" s="7" t="s">
        <v>13</v>
      </c>
      <c r="O78" s="7" t="s">
        <v>12</v>
      </c>
      <c r="P78" s="7" t="s">
        <v>12</v>
      </c>
      <c r="Q78" s="7" t="s">
        <v>12</v>
      </c>
      <c r="R78" s="7" t="s">
        <v>12</v>
      </c>
      <c r="S78" s="10">
        <v>1</v>
      </c>
      <c r="T78" s="10">
        <v>1</v>
      </c>
      <c r="U78" s="10">
        <v>1</v>
      </c>
      <c r="V78" s="6">
        <v>1</v>
      </c>
      <c r="W78" s="6">
        <v>1</v>
      </c>
      <c r="X78" s="6">
        <v>1</v>
      </c>
      <c r="Y78" s="6">
        <v>3</v>
      </c>
      <c r="Z78" s="6">
        <v>2</v>
      </c>
      <c r="AA78" s="23">
        <v>1</v>
      </c>
      <c r="AB78" s="5" t="s">
        <v>139</v>
      </c>
      <c r="AC78" s="4" t="s">
        <v>62</v>
      </c>
      <c r="AD78" s="44"/>
      <c r="AE78" s="52"/>
      <c r="AF78" s="10" t="str">
        <f t="shared" ref="AF78:AF82" si="21">IF(AG78&gt;AH78,$AG$44,$AH$44)</f>
        <v>Lulus</v>
      </c>
      <c r="AG78" s="61">
        <f>+AL$7*(VLOOKUP($D78,$AK$10:$AM$14,2,))*(VLOOKUP($E78,$AK$17:$AM$21,2,))*(VLOOKUP($F78,$AK$24:$AM$28,2,))*(VLOOKUP($G78,$AK$31:$AM$35,2,))*(VLOOKUP($H78,$AK$38:$AM$42,2,))*(VLOOKUP($I78,$AK$45:$AM$49,2,))*(VLOOKUP($J78,$AO$10:$AQ$14,2,))*(VLOOKUP($K78,$AO$17:$AQ$21,2,))*(VLOOKUP($L78,$AO$24:$AQ$28,2,))*(VLOOKUP($M78,$AO$31:$AQ$35,2,))*(VLOOKUP($N78,$AO$38:$AQ$42,2,))*(VLOOKUP($O78,$AO$45:$AQ$49,2,))*(VLOOKUP($P78,$AS$10:$AU$14,2,))*(VLOOKUP($Q78,$AS$17:$AU$21,2,))*(VLOOKUP($R78,$AS$24:$AU$28,2,))*(VLOOKUP($S78,$AW$10:$AY$11,2,))*(VLOOKUP($T78,$AW$14:$AY$15,2,))*(VLOOKUP($U78,$AW$18:$AY$19,2,))*(VLOOKUP($V78,$AW$22:$AY$24,2,))*(VLOOKUP($W78,$AW$27:$AY$29,2,))*(VLOOKUP($X78,$AW$32:$AY$34,2,))*(VLOOKUP($Y78,$AW$37:$AY$39,2,))*(VLOOKUP($Z78,$AW$42:$AY$44,2,))*(VLOOKUP($AA78,$BA$10:$BC$11,2,))*(VLOOKUP($AB78,$BA$14:$BC$18,2,))</f>
        <v>7.975678609776158E-9</v>
      </c>
      <c r="AH78" s="61">
        <f>+AM$7*(VLOOKUP($D78,$AK$10:$AM$14,3,))*(VLOOKUP($E78,$AK$17:$AM$21,3,))*(VLOOKUP($F78,$AK$24:$AM$28,3,))*(VLOOKUP($G78,$AK$31:$AM$35,3,))*(VLOOKUP($H78,$AK$38:$AM$42,3,))*(VLOOKUP($I78,$AK$45:$AM$49,3,))*(VLOOKUP($J78,$AO$10:$AQ$14,3,))*(VLOOKUP($K78,$AO$17:$AQ$21,3,))*(VLOOKUP($L78,$AO$24:$AQ$28,3,))*(VLOOKUP($M78,$AO$31:$AQ$35,3,))*(VLOOKUP($N78,$AO$38:$AQ$42,3,))*(VLOOKUP($O78,$AO$45:$AQ$49,3,))*(VLOOKUP($P78,$AS$10:$AU$14,3,))*(VLOOKUP($Q78,$AS$17:$AU$21,3,))*(VLOOKUP($R78,$AS$24:$AU$28,3,))*(VLOOKUP($S78,$AW$10:$AY$11,3,))*(VLOOKUP($T78,$AW$14:$AY$15,3,))*(VLOOKUP($U78,$AW$18:$AY$19,3,))*(VLOOKUP($V78,$AW$22:$AY$24,3,))*(VLOOKUP($W78,$AW$27:$AY$29,3,))*(VLOOKUP($X78,$AW$32:$AY$34,3,))*(VLOOKUP($Y78,$AW$37:$AY$39,3,))*(VLOOKUP($Z78,$AW$42:$AY$44,3,))*(VLOOKUP($AA78,$BA$10:$BC$11,3,))*(VLOOKUP($AB78,$BA$14:$BC$18,3,))</f>
        <v>0</v>
      </c>
    </row>
    <row r="79" spans="1:34" x14ac:dyDescent="0.25">
      <c r="A79" s="8">
        <v>3</v>
      </c>
      <c r="B79" s="9" t="s">
        <v>144</v>
      </c>
      <c r="C79" s="12" t="s">
        <v>74</v>
      </c>
      <c r="D79" s="7" t="s">
        <v>12</v>
      </c>
      <c r="E79" s="7" t="s">
        <v>12</v>
      </c>
      <c r="F79" s="7" t="s">
        <v>12</v>
      </c>
      <c r="G79" s="7" t="s">
        <v>12</v>
      </c>
      <c r="H79" s="7" t="s">
        <v>12</v>
      </c>
      <c r="I79" s="7" t="s">
        <v>13</v>
      </c>
      <c r="J79" s="7" t="s">
        <v>12</v>
      </c>
      <c r="K79" s="7" t="s">
        <v>12</v>
      </c>
      <c r="L79" s="7" t="s">
        <v>12</v>
      </c>
      <c r="M79" s="7" t="s">
        <v>13</v>
      </c>
      <c r="N79" s="7" t="s">
        <v>12</v>
      </c>
      <c r="O79" s="7" t="s">
        <v>12</v>
      </c>
      <c r="P79" s="7" t="s">
        <v>12</v>
      </c>
      <c r="Q79" s="7" t="s">
        <v>12</v>
      </c>
      <c r="R79" s="7" t="s">
        <v>12</v>
      </c>
      <c r="S79" s="10">
        <v>1</v>
      </c>
      <c r="T79" s="10">
        <v>1</v>
      </c>
      <c r="U79" s="10">
        <v>1</v>
      </c>
      <c r="V79" s="6">
        <v>1</v>
      </c>
      <c r="W79" s="6">
        <v>2</v>
      </c>
      <c r="X79" s="6">
        <v>1</v>
      </c>
      <c r="Y79" s="6">
        <v>3</v>
      </c>
      <c r="Z79" s="6">
        <v>2</v>
      </c>
      <c r="AA79" s="23">
        <v>1</v>
      </c>
      <c r="AB79" s="5" t="s">
        <v>138</v>
      </c>
      <c r="AC79" s="4" t="s">
        <v>62</v>
      </c>
      <c r="AD79" s="44"/>
      <c r="AE79" s="52"/>
      <c r="AF79" s="10" t="str">
        <f t="shared" si="21"/>
        <v>Lulus</v>
      </c>
      <c r="AG79" s="61">
        <f>+AL$7*(VLOOKUP($D79,$AK$10:$AM$14,2,))*(VLOOKUP($E79,$AK$17:$AM$21,2,))*(VLOOKUP($F79,$AK$24:$AM$28,2,))*(VLOOKUP($G79,$AK$31:$AM$35,2,))*(VLOOKUP($H79,$AK$38:$AM$42,2,))*(VLOOKUP($I79,$AK$45:$AM$49,2,))*(VLOOKUP($J79,$AO$10:$AQ$14,2,))*(VLOOKUP($K79,$AO$17:$AQ$21,2,))*(VLOOKUP($L79,$AO$24:$AQ$28,2,))*(VLOOKUP($M79,$AO$31:$AQ$35,2,))*(VLOOKUP($N79,$AO$38:$AQ$42,2,))*(VLOOKUP($O79,$AO$45:$AQ$49,2,))*(VLOOKUP($P79,$AS$10:$AU$14,2,))*(VLOOKUP($Q79,$AS$17:$AU$21,2,))*(VLOOKUP($R79,$AS$24:$AU$28,2,))*(VLOOKUP($S79,$AW$10:$AY$11,2,))*(VLOOKUP($T79,$AW$14:$AY$15,2,))*(VLOOKUP($U79,$AW$18:$AY$19,2,))*(VLOOKUP($V79,$AW$22:$AY$24,2,))*(VLOOKUP($W79,$AW$27:$AY$29,2,))*(VLOOKUP($X79,$AW$32:$AY$34,2,))*(VLOOKUP($Y79,$AW$37:$AY$39,2,))*(VLOOKUP($Z79,$AW$42:$AY$44,2,))*(VLOOKUP($AA79,$BA$10:$BC$11,2,))*(VLOOKUP($AB79,$BA$14:$BC$18,2,))</f>
        <v>4.2584265793158169E-10</v>
      </c>
      <c r="AH79" s="61">
        <f>+AM$7*(VLOOKUP($D79,$AK$10:$AM$14,3,))*(VLOOKUP($E79,$AK$17:$AM$21,3,))*(VLOOKUP($F79,$AK$24:$AM$28,3,))*(VLOOKUP($G79,$AK$31:$AM$35,3,))*(VLOOKUP($H79,$AK$38:$AM$42,3,))*(VLOOKUP($I79,$AK$45:$AM$49,3,))*(VLOOKUP($J79,$AO$10:$AQ$14,3,))*(VLOOKUP($K79,$AO$17:$AQ$21,3,))*(VLOOKUP($L79,$AO$24:$AQ$28,3,))*(VLOOKUP($M79,$AO$31:$AQ$35,3,))*(VLOOKUP($N79,$AO$38:$AQ$42,3,))*(VLOOKUP($O79,$AO$45:$AQ$49,3,))*(VLOOKUP($P79,$AS$10:$AU$14,3,))*(VLOOKUP($Q79,$AS$17:$AU$21,3,))*(VLOOKUP($R79,$AS$24:$AU$28,3,))*(VLOOKUP($S79,$AW$10:$AY$11,3,))*(VLOOKUP($T79,$AW$14:$AY$15,3,))*(VLOOKUP($U79,$AW$18:$AY$19,3,))*(VLOOKUP($V79,$AW$22:$AY$24,3,))*(VLOOKUP($W79,$AW$27:$AY$29,3,))*(VLOOKUP($X79,$AW$32:$AY$34,3,))*(VLOOKUP($Y79,$AW$37:$AY$39,3,))*(VLOOKUP($Z79,$AW$42:$AY$44,3,))*(VLOOKUP($AA79,$BA$10:$BC$11,3,))*(VLOOKUP($AB79,$BA$14:$BC$18,3,))</f>
        <v>0</v>
      </c>
    </row>
    <row r="80" spans="1:34" x14ac:dyDescent="0.25">
      <c r="A80" s="8">
        <v>4</v>
      </c>
      <c r="B80" s="9" t="s">
        <v>145</v>
      </c>
      <c r="C80" s="12" t="s">
        <v>74</v>
      </c>
      <c r="D80" s="7" t="s">
        <v>12</v>
      </c>
      <c r="E80" s="7" t="s">
        <v>13</v>
      </c>
      <c r="F80" s="7" t="s">
        <v>13</v>
      </c>
      <c r="G80" s="7" t="s">
        <v>13</v>
      </c>
      <c r="H80" s="7" t="s">
        <v>13</v>
      </c>
      <c r="I80" s="7" t="s">
        <v>14</v>
      </c>
      <c r="J80" s="7" t="s">
        <v>13</v>
      </c>
      <c r="K80" s="7" t="s">
        <v>16</v>
      </c>
      <c r="L80" s="7" t="s">
        <v>12</v>
      </c>
      <c r="M80" s="7" t="s">
        <v>12</v>
      </c>
      <c r="N80" s="7" t="s">
        <v>12</v>
      </c>
      <c r="O80" s="7" t="s">
        <v>12</v>
      </c>
      <c r="P80" s="7" t="s">
        <v>12</v>
      </c>
      <c r="Q80" s="7" t="s">
        <v>12</v>
      </c>
      <c r="R80" s="7" t="s">
        <v>12</v>
      </c>
      <c r="S80" s="10">
        <v>1</v>
      </c>
      <c r="T80" s="10">
        <v>1</v>
      </c>
      <c r="U80" s="10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23">
        <v>1</v>
      </c>
      <c r="AB80" s="5" t="s">
        <v>59</v>
      </c>
      <c r="AC80" s="4" t="s">
        <v>63</v>
      </c>
      <c r="AD80" s="44"/>
      <c r="AE80" s="52"/>
      <c r="AF80" s="10" t="str">
        <f t="shared" si="21"/>
        <v>Tidak Lulus</v>
      </c>
      <c r="AG80" s="61">
        <f>+AL$7*(VLOOKUP($D80,$AK$10:$AM$14,2,))*(VLOOKUP($E80,$AK$17:$AM$21,2,))*(VLOOKUP($F80,$AK$24:$AM$28,2,))*(VLOOKUP($G80,$AK$31:$AM$35,2,))*(VLOOKUP($H80,$AK$38:$AM$42,2,))*(VLOOKUP($I80,$AK$45:$AM$49,2,))*(VLOOKUP($J80,$AO$10:$AQ$14,2,))*(VLOOKUP($K80,$AO$17:$AQ$21,2,))*(VLOOKUP($L80,$AO$24:$AQ$28,2,))*(VLOOKUP($M80,$AO$31:$AQ$35,2,))*(VLOOKUP($N80,$AO$38:$AQ$42,2,))*(VLOOKUP($O80,$AO$45:$AQ$49,2,))*(VLOOKUP($P80,$AS$10:$AU$14,2,))*(VLOOKUP($Q80,$AS$17:$AU$21,2,))*(VLOOKUP($R80,$AS$24:$AU$28,2,))*(VLOOKUP($S80,$AW$10:$AY$11,2,))*(VLOOKUP($T80,$AW$14:$AY$15,2,))*(VLOOKUP($U80,$AW$18:$AY$19,2,))*(VLOOKUP($V80,$AW$22:$AY$24,2,))*(VLOOKUP($W80,$AW$27:$AY$29,2,))*(VLOOKUP($X80,$AW$32:$AY$34,2,))*(VLOOKUP($Y80,$AW$37:$AY$39,2,))*(VLOOKUP($Z80,$AW$42:$AY$44,2,))*(VLOOKUP($AA80,$BA$10:$BC$11,2,))*(VLOOKUP($AB80,$BA$14:$BC$18,2,))</f>
        <v>0</v>
      </c>
      <c r="AH80" s="61">
        <f>+AM$7*(VLOOKUP($D80,$AK$10:$AM$14,3,))*(VLOOKUP($E80,$AK$17:$AM$21,3,))*(VLOOKUP($F80,$AK$24:$AM$28,3,))*(VLOOKUP($G80,$AK$31:$AM$35,3,))*(VLOOKUP($H80,$AK$38:$AM$42,3,))*(VLOOKUP($I80,$AK$45:$AM$49,3,))*(VLOOKUP($J80,$AO$10:$AQ$14,3,))*(VLOOKUP($K80,$AO$17:$AQ$21,3,))*(VLOOKUP($L80,$AO$24:$AQ$28,3,))*(VLOOKUP($M80,$AO$31:$AQ$35,3,))*(VLOOKUP($N80,$AO$38:$AQ$42,3,))*(VLOOKUP($O80,$AO$45:$AQ$49,3,))*(VLOOKUP($P80,$AS$10:$AU$14,3,))*(VLOOKUP($Q80,$AS$17:$AU$21,3,))*(VLOOKUP($R80,$AS$24:$AU$28,3,))*(VLOOKUP($S80,$AW$10:$AY$11,3,))*(VLOOKUP($T80,$AW$14:$AY$15,3,))*(VLOOKUP($U80,$AW$18:$AY$19,3,))*(VLOOKUP($V80,$AW$22:$AY$24,3,))*(VLOOKUP($W80,$AW$27:$AY$29,3,))*(VLOOKUP($X80,$AW$32:$AY$34,3,))*(VLOOKUP($Y80,$AW$37:$AY$39,3,))*(VLOOKUP($Z80,$AW$42:$AY$44,3,))*(VLOOKUP($AA80,$BA$10:$BC$11,3,))*(VLOOKUP($AB80,$BA$14:$BC$18,3,))</f>
        <v>0</v>
      </c>
    </row>
    <row r="81" spans="1:34" x14ac:dyDescent="0.25">
      <c r="A81" s="8">
        <v>5</v>
      </c>
      <c r="B81" s="9" t="s">
        <v>146</v>
      </c>
      <c r="C81" s="12" t="s">
        <v>75</v>
      </c>
      <c r="D81" s="7" t="s">
        <v>12</v>
      </c>
      <c r="E81" s="7" t="s">
        <v>12</v>
      </c>
      <c r="F81" s="7" t="s">
        <v>13</v>
      </c>
      <c r="G81" s="7" t="s">
        <v>15</v>
      </c>
      <c r="H81" s="7" t="s">
        <v>15</v>
      </c>
      <c r="I81" s="7" t="s">
        <v>14</v>
      </c>
      <c r="J81" s="7" t="s">
        <v>14</v>
      </c>
      <c r="K81" s="7" t="s">
        <v>15</v>
      </c>
      <c r="L81" s="7" t="s">
        <v>15</v>
      </c>
      <c r="M81" s="7" t="s">
        <v>14</v>
      </c>
      <c r="N81" s="7" t="s">
        <v>13</v>
      </c>
      <c r="O81" s="7" t="s">
        <v>13</v>
      </c>
      <c r="P81" s="7" t="s">
        <v>15</v>
      </c>
      <c r="Q81" s="7" t="s">
        <v>13</v>
      </c>
      <c r="R81" s="7" t="s">
        <v>13</v>
      </c>
      <c r="S81" s="10">
        <v>1</v>
      </c>
      <c r="T81" s="10">
        <v>1</v>
      </c>
      <c r="U81" s="10">
        <v>1</v>
      </c>
      <c r="V81" s="6">
        <v>2</v>
      </c>
      <c r="W81" s="6">
        <v>1</v>
      </c>
      <c r="X81" s="6">
        <v>2</v>
      </c>
      <c r="Y81" s="6">
        <v>1</v>
      </c>
      <c r="Z81" s="6">
        <v>2</v>
      </c>
      <c r="AA81" s="23">
        <v>1</v>
      </c>
      <c r="AB81" s="5" t="s">
        <v>59</v>
      </c>
      <c r="AC81" s="4" t="s">
        <v>63</v>
      </c>
      <c r="AD81" s="44"/>
      <c r="AE81" s="52"/>
      <c r="AF81" s="10" t="str">
        <f t="shared" si="21"/>
        <v>Tidak Lulus</v>
      </c>
      <c r="AG81" s="61">
        <f>+AL$7*(VLOOKUP($D81,$AK$10:$AM$14,2,))*(VLOOKUP($E81,$AK$17:$AM$21,2,))*(VLOOKUP($F81,$AK$24:$AM$28,2,))*(VLOOKUP($G81,$AK$31:$AM$35,2,))*(VLOOKUP($H81,$AK$38:$AM$42,2,))*(VLOOKUP($I81,$AK$45:$AM$49,2,))*(VLOOKUP($J81,$AO$10:$AQ$14,2,))*(VLOOKUP($K81,$AO$17:$AQ$21,2,))*(VLOOKUP($L81,$AO$24:$AQ$28,2,))*(VLOOKUP($M81,$AO$31:$AQ$35,2,))*(VLOOKUP($N81,$AO$38:$AQ$42,2,))*(VLOOKUP($O81,$AO$45:$AQ$49,2,))*(VLOOKUP($P81,$AS$10:$AU$14,2,))*(VLOOKUP($Q81,$AS$17:$AU$21,2,))*(VLOOKUP($R81,$AS$24:$AU$28,2,))*(VLOOKUP($S81,$AW$10:$AY$11,2,))*(VLOOKUP($T81,$AW$14:$AY$15,2,))*(VLOOKUP($U81,$AW$18:$AY$19,2,))*(VLOOKUP($V81,$AW$22:$AY$24,2,))*(VLOOKUP($W81,$AW$27:$AY$29,2,))*(VLOOKUP($X81,$AW$32:$AY$34,2,))*(VLOOKUP($Y81,$AW$37:$AY$39,2,))*(VLOOKUP($Z81,$AW$42:$AY$44,2,))*(VLOOKUP($AA81,$BA$10:$BC$11,2,))*(VLOOKUP($AB81,$BA$14:$BC$18,2,))</f>
        <v>0</v>
      </c>
      <c r="AH81" s="61">
        <f>+AM$7*(VLOOKUP($D81,$AK$10:$AM$14,3,))*(VLOOKUP($E81,$AK$17:$AM$21,3,))*(VLOOKUP($F81,$AK$24:$AM$28,3,))*(VLOOKUP($G81,$AK$31:$AM$35,3,))*(VLOOKUP($H81,$AK$38:$AM$42,3,))*(VLOOKUP($I81,$AK$45:$AM$49,3,))*(VLOOKUP($J81,$AO$10:$AQ$14,3,))*(VLOOKUP($K81,$AO$17:$AQ$21,3,))*(VLOOKUP($L81,$AO$24:$AQ$28,3,))*(VLOOKUP($M81,$AO$31:$AQ$35,3,))*(VLOOKUP($N81,$AO$38:$AQ$42,3,))*(VLOOKUP($O81,$AO$45:$AQ$49,3,))*(VLOOKUP($P81,$AS$10:$AU$14,3,))*(VLOOKUP($Q81,$AS$17:$AU$21,3,))*(VLOOKUP($R81,$AS$24:$AU$28,3,))*(VLOOKUP($S81,$AW$10:$AY$11,3,))*(VLOOKUP($T81,$AW$14:$AY$15,3,))*(VLOOKUP($U81,$AW$18:$AY$19,3,))*(VLOOKUP($V81,$AW$22:$AY$24,3,))*(VLOOKUP($W81,$AW$27:$AY$29,3,))*(VLOOKUP($X81,$AW$32:$AY$34,3,))*(VLOOKUP($Y81,$AW$37:$AY$39,3,))*(VLOOKUP($Z81,$AW$42:$AY$44,3,))*(VLOOKUP($AA81,$BA$10:$BC$11,3,))*(VLOOKUP($AB81,$BA$14:$BC$18,3,))</f>
        <v>0</v>
      </c>
    </row>
    <row r="82" spans="1:34" x14ac:dyDescent="0.25">
      <c r="A82" s="8">
        <v>6</v>
      </c>
      <c r="B82" s="9" t="s">
        <v>147</v>
      </c>
      <c r="C82" s="12" t="s">
        <v>75</v>
      </c>
      <c r="D82" s="7" t="s">
        <v>12</v>
      </c>
      <c r="E82" s="7" t="s">
        <v>12</v>
      </c>
      <c r="F82" s="7" t="s">
        <v>12</v>
      </c>
      <c r="G82" s="7" t="s">
        <v>13</v>
      </c>
      <c r="H82" s="7" t="s">
        <v>13</v>
      </c>
      <c r="I82" s="7" t="s">
        <v>14</v>
      </c>
      <c r="J82" s="7" t="s">
        <v>13</v>
      </c>
      <c r="K82" s="7" t="s">
        <v>14</v>
      </c>
      <c r="L82" s="7" t="s">
        <v>12</v>
      </c>
      <c r="M82" s="7" t="s">
        <v>13</v>
      </c>
      <c r="N82" s="7" t="s">
        <v>13</v>
      </c>
      <c r="O82" s="7" t="s">
        <v>13</v>
      </c>
      <c r="P82" s="7" t="s">
        <v>13</v>
      </c>
      <c r="Q82" s="7" t="s">
        <v>14</v>
      </c>
      <c r="R82" s="7" t="s">
        <v>13</v>
      </c>
      <c r="S82" s="10">
        <v>1</v>
      </c>
      <c r="T82" s="10">
        <v>1</v>
      </c>
      <c r="U82" s="10">
        <v>1</v>
      </c>
      <c r="V82" s="6">
        <v>1</v>
      </c>
      <c r="W82" s="6">
        <v>1</v>
      </c>
      <c r="X82" s="6">
        <v>1</v>
      </c>
      <c r="Y82" s="6">
        <v>3</v>
      </c>
      <c r="Z82" s="6">
        <v>1</v>
      </c>
      <c r="AA82" s="23">
        <v>1</v>
      </c>
      <c r="AB82" s="5" t="s">
        <v>139</v>
      </c>
      <c r="AC82" s="4" t="s">
        <v>62</v>
      </c>
      <c r="AD82" s="44"/>
      <c r="AE82" s="52"/>
      <c r="AF82" s="10" t="str">
        <f t="shared" si="21"/>
        <v>Lulus</v>
      </c>
      <c r="AG82" s="61">
        <f>+AL$7*(VLOOKUP($D82,$AK$10:$AM$14,2,))*(VLOOKUP($E82,$AK$17:$AM$21,2,))*(VLOOKUP($F82,$AK$24:$AM$28,2,))*(VLOOKUP($G82,$AK$31:$AM$35,2,))*(VLOOKUP($H82,$AK$38:$AM$42,2,))*(VLOOKUP($I82,$AK$45:$AM$49,2,))*(VLOOKUP($J82,$AO$10:$AQ$14,2,))*(VLOOKUP($K82,$AO$17:$AQ$21,2,))*(VLOOKUP($L82,$AO$24:$AQ$28,2,))*(VLOOKUP($M82,$AO$31:$AQ$35,2,))*(VLOOKUP($N82,$AO$38:$AQ$42,2,))*(VLOOKUP($O82,$AO$45:$AQ$49,2,))*(VLOOKUP($P82,$AS$10:$AU$14,2,))*(VLOOKUP($Q82,$AS$17:$AU$21,2,))*(VLOOKUP($R82,$AS$24:$AU$28,2,))*(VLOOKUP($S82,$AW$10:$AY$11,2,))*(VLOOKUP($T82,$AW$14:$AY$15,2,))*(VLOOKUP($U82,$AW$18:$AY$19,2,))*(VLOOKUP($V82,$AW$22:$AY$24,2,))*(VLOOKUP($W82,$AW$27:$AY$29,2,))*(VLOOKUP($X82,$AW$32:$AY$34,2,))*(VLOOKUP($Y82,$AW$37:$AY$39,2,))*(VLOOKUP($Z82,$AW$42:$AY$44,2,))*(VLOOKUP($AA82,$BA$10:$BC$11,2,))*(VLOOKUP($AB82,$BA$14:$BC$18,2,))</f>
        <v>2.8075315858225762E-9</v>
      </c>
      <c r="AH82" s="61">
        <f>+AM$7*(VLOOKUP($D82,$AK$10:$AM$14,3,))*(VLOOKUP($E82,$AK$17:$AM$21,3,))*(VLOOKUP($F82,$AK$24:$AM$28,3,))*(VLOOKUP($G82,$AK$31:$AM$35,3,))*(VLOOKUP($H82,$AK$38:$AM$42,3,))*(VLOOKUP($I82,$AK$45:$AM$49,3,))*(VLOOKUP($J82,$AO$10:$AQ$14,3,))*(VLOOKUP($K82,$AO$17:$AQ$21,3,))*(VLOOKUP($L82,$AO$24:$AQ$28,3,))*(VLOOKUP($M82,$AO$31:$AQ$35,3,))*(VLOOKUP($N82,$AO$38:$AQ$42,3,))*(VLOOKUP($O82,$AO$45:$AQ$49,3,))*(VLOOKUP($P82,$AS$10:$AU$14,3,))*(VLOOKUP($Q82,$AS$17:$AU$21,3,))*(VLOOKUP($R82,$AS$24:$AU$28,3,))*(VLOOKUP($S82,$AW$10:$AY$11,3,))*(VLOOKUP($T82,$AW$14:$AY$15,3,))*(VLOOKUP($U82,$AW$18:$AY$19,3,))*(VLOOKUP($V82,$AW$22:$AY$24,3,))*(VLOOKUP($W82,$AW$27:$AY$29,3,))*(VLOOKUP($X82,$AW$32:$AY$34,3,))*(VLOOKUP($Y82,$AW$37:$AY$39,3,))*(VLOOKUP($Z82,$AW$42:$AY$44,3,))*(VLOOKUP($AA82,$BA$10:$BC$11,3,))*(VLOOKUP($AB82,$BA$14:$BC$18,3,))</f>
        <v>0</v>
      </c>
    </row>
    <row r="84" spans="1:34" ht="30.75" customHeight="1" x14ac:dyDescent="0.25">
      <c r="AF84" s="59" t="s">
        <v>105</v>
      </c>
      <c r="AG84" s="60"/>
    </row>
    <row r="85" spans="1:34" ht="40.5" customHeight="1" x14ac:dyDescent="0.25">
      <c r="A85" s="62" t="s">
        <v>150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AB85" s="55" t="s">
        <v>103</v>
      </c>
      <c r="AC85" s="56">
        <f>(AF86+AG87)/SUM(AF86:AG87)</f>
        <v>0.83333333333333337</v>
      </c>
      <c r="AD85" s="54" t="s">
        <v>104</v>
      </c>
      <c r="AE85" s="25" t="s">
        <v>106</v>
      </c>
      <c r="AF85" s="25" t="s">
        <v>62</v>
      </c>
      <c r="AG85" s="25" t="s">
        <v>63</v>
      </c>
    </row>
    <row r="86" spans="1:34" ht="39" customHeight="1" x14ac:dyDescent="0.25">
      <c r="AB86" s="55"/>
      <c r="AC86" s="57"/>
      <c r="AD86" s="54"/>
      <c r="AE86" s="25" t="s">
        <v>62</v>
      </c>
      <c r="AF86" s="26">
        <f>COUNTIFS($AC$77:$AC$82,AF$85,$AF$77:$AF$82,$AE86)</f>
        <v>3</v>
      </c>
      <c r="AG86" s="26">
        <f>COUNTIFS($AC$77:$AC$82,AG$85,$AF$77:$AF$82,$AE86)</f>
        <v>0</v>
      </c>
    </row>
    <row r="87" spans="1:34" ht="50.25" customHeight="1" x14ac:dyDescent="0.25">
      <c r="AB87" s="55"/>
      <c r="AC87" s="58"/>
      <c r="AD87" s="54"/>
      <c r="AE87" s="25" t="s">
        <v>63</v>
      </c>
      <c r="AF87" s="26">
        <f>COUNTIFS($AC$77:$AC$82,AF$85,$AF$77:$AF$82,$AE87)</f>
        <v>1</v>
      </c>
      <c r="AG87" s="26">
        <f>COUNTIFS($AC$77:$AC$82,AG$85,$AF$77:$AF$82,$AE87)</f>
        <v>2</v>
      </c>
    </row>
  </sheetData>
  <mergeCells count="90">
    <mergeCell ref="AE75:AE82"/>
    <mergeCell ref="AF75:AF76"/>
    <mergeCell ref="AG75:AH75"/>
    <mergeCell ref="AF84:AG84"/>
    <mergeCell ref="A85:L85"/>
    <mergeCell ref="AB85:AB87"/>
    <mergeCell ref="AC85:AC87"/>
    <mergeCell ref="AD85:AD87"/>
    <mergeCell ref="AD74:AD82"/>
    <mergeCell ref="D75:F75"/>
    <mergeCell ref="G75:I75"/>
    <mergeCell ref="J75:L75"/>
    <mergeCell ref="M75:O75"/>
    <mergeCell ref="P75:R75"/>
    <mergeCell ref="S74:U75"/>
    <mergeCell ref="V74:Z75"/>
    <mergeCell ref="AA74:AA76"/>
    <mergeCell ref="AB74:AB76"/>
    <mergeCell ref="AC74:AC76"/>
    <mergeCell ref="A52:L52"/>
    <mergeCell ref="A69:L69"/>
    <mergeCell ref="A74:A76"/>
    <mergeCell ref="B74:B76"/>
    <mergeCell ref="C74:C76"/>
    <mergeCell ref="D74:R74"/>
    <mergeCell ref="AG59:AH59"/>
    <mergeCell ref="AF68:AG68"/>
    <mergeCell ref="AB69:AB71"/>
    <mergeCell ref="AC69:AC71"/>
    <mergeCell ref="AD69:AD71"/>
    <mergeCell ref="J59:L59"/>
    <mergeCell ref="M59:O59"/>
    <mergeCell ref="P59:R59"/>
    <mergeCell ref="AE59:AE66"/>
    <mergeCell ref="AF59:AF60"/>
    <mergeCell ref="AD53:AD55"/>
    <mergeCell ref="AB53:AB55"/>
    <mergeCell ref="AC53:AC55"/>
    <mergeCell ref="AF52:AG52"/>
    <mergeCell ref="A58:A60"/>
    <mergeCell ref="B58:B60"/>
    <mergeCell ref="C58:C60"/>
    <mergeCell ref="D58:R58"/>
    <mergeCell ref="S58:U59"/>
    <mergeCell ref="V58:Z59"/>
    <mergeCell ref="AA58:AA60"/>
    <mergeCell ref="AB58:AB60"/>
    <mergeCell ref="AC58:AC60"/>
    <mergeCell ref="AD58:AD66"/>
    <mergeCell ref="D59:F59"/>
    <mergeCell ref="G59:I59"/>
    <mergeCell ref="A1:AZ1"/>
    <mergeCell ref="A2:AZ2"/>
    <mergeCell ref="AE43:AE50"/>
    <mergeCell ref="AF43:AF44"/>
    <mergeCell ref="AL8:AM8"/>
    <mergeCell ref="S6:U7"/>
    <mergeCell ref="AF7:AH7"/>
    <mergeCell ref="AG43:AH43"/>
    <mergeCell ref="AJ7:AJ50"/>
    <mergeCell ref="A4:G4"/>
    <mergeCell ref="A6:A8"/>
    <mergeCell ref="B6:B8"/>
    <mergeCell ref="C6:C8"/>
    <mergeCell ref="G7:I7"/>
    <mergeCell ref="D7:F7"/>
    <mergeCell ref="D6:R6"/>
    <mergeCell ref="J7:L7"/>
    <mergeCell ref="M7:O7"/>
    <mergeCell ref="P7:R7"/>
    <mergeCell ref="V6:Z7"/>
    <mergeCell ref="AA6:AA8"/>
    <mergeCell ref="AB6:AB8"/>
    <mergeCell ref="AC6:AC8"/>
    <mergeCell ref="AD6:AD40"/>
    <mergeCell ref="A42:A44"/>
    <mergeCell ref="B42:B44"/>
    <mergeCell ref="C42:C44"/>
    <mergeCell ref="D42:R42"/>
    <mergeCell ref="D43:F43"/>
    <mergeCell ref="G43:I43"/>
    <mergeCell ref="J43:L43"/>
    <mergeCell ref="M43:O43"/>
    <mergeCell ref="P43:R43"/>
    <mergeCell ref="AD42:AD50"/>
    <mergeCell ref="S42:U43"/>
    <mergeCell ref="V42:Z43"/>
    <mergeCell ref="AA42:AA44"/>
    <mergeCell ref="AB42:AB44"/>
    <mergeCell ref="AC42:AC4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2020-04-16T10:56:07Z</dcterms:created>
  <dcterms:modified xsi:type="dcterms:W3CDTF">2020-04-28T02:24:31Z</dcterms:modified>
</cp:coreProperties>
</file>