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KULIAHAN\SEMESTER 8\DOKUMEN INTERNSHIP 2\Contoh Kebutuhan Internship 2 dan TA\Contoh Perhitungan Naive Bayes\"/>
    </mc:Choice>
  </mc:AlternateContent>
  <bookViews>
    <workbookView xWindow="0" yWindow="0" windowWidth="11970" windowHeight="67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3" i="2" l="1"/>
  <c r="AB54" i="2"/>
  <c r="AA54" i="2"/>
  <c r="AA53" i="2"/>
  <c r="X45" i="2"/>
  <c r="X49" i="2"/>
  <c r="X44" i="2"/>
  <c r="Z45" i="2"/>
  <c r="Z46" i="2"/>
  <c r="Z47" i="2"/>
  <c r="Z48" i="2"/>
  <c r="Z49" i="2"/>
  <c r="Z44" i="2"/>
  <c r="Y45" i="2"/>
  <c r="Y46" i="2"/>
  <c r="X46" i="2" s="1"/>
  <c r="Y47" i="2"/>
  <c r="Y48" i="2"/>
  <c r="X48" i="2" s="1"/>
  <c r="Y49" i="2"/>
  <c r="Y44" i="2"/>
  <c r="AH18" i="2"/>
  <c r="AI18" i="2"/>
  <c r="AI17" i="2"/>
  <c r="AH17" i="2"/>
  <c r="AH14" i="2"/>
  <c r="AI14" i="2"/>
  <c r="AI13" i="2"/>
  <c r="AH13" i="2"/>
  <c r="AH10" i="2"/>
  <c r="AI10" i="2"/>
  <c r="AI9" i="2"/>
  <c r="AH9" i="2"/>
  <c r="AI48" i="1"/>
  <c r="AH48" i="1"/>
  <c r="AE48" i="1"/>
  <c r="AD48" i="1"/>
  <c r="AI47" i="1"/>
  <c r="AH47" i="1"/>
  <c r="AE47" i="1"/>
  <c r="AD47" i="1"/>
  <c r="AI46" i="1"/>
  <c r="AI49" i="1" s="1"/>
  <c r="AH46" i="1"/>
  <c r="AH49" i="1" s="1"/>
  <c r="AE46" i="1"/>
  <c r="AE49" i="1" s="1"/>
  <c r="AD46" i="1"/>
  <c r="AD49" i="1" s="1"/>
  <c r="AE45" i="1"/>
  <c r="AD45" i="1"/>
  <c r="AE44" i="1"/>
  <c r="AD44" i="1"/>
  <c r="AI43" i="1"/>
  <c r="AI44" i="1" s="1"/>
  <c r="AH43" i="1"/>
  <c r="AH44" i="1" s="1"/>
  <c r="AI42" i="1"/>
  <c r="AH42" i="1"/>
  <c r="AI41" i="1"/>
  <c r="AH41" i="1"/>
  <c r="AE41" i="1"/>
  <c r="AE42" i="1" s="1"/>
  <c r="AD41" i="1"/>
  <c r="AD42" i="1" s="1"/>
  <c r="AE40" i="1"/>
  <c r="AD40" i="1"/>
  <c r="AE39" i="1"/>
  <c r="AD39" i="1"/>
  <c r="AI38" i="1"/>
  <c r="AH38" i="1"/>
  <c r="AE38" i="1"/>
  <c r="AD38" i="1"/>
  <c r="AI37" i="1"/>
  <c r="AH37" i="1"/>
  <c r="AE37" i="1"/>
  <c r="AD37" i="1"/>
  <c r="AI36" i="1"/>
  <c r="AI39" i="1" s="1"/>
  <c r="AH36" i="1"/>
  <c r="AH39" i="1" s="1"/>
  <c r="AE34" i="1"/>
  <c r="AD34" i="1"/>
  <c r="AI33" i="1"/>
  <c r="AH33" i="1"/>
  <c r="AE33" i="1"/>
  <c r="AD33" i="1"/>
  <c r="AI32" i="1"/>
  <c r="AH32" i="1"/>
  <c r="AE32" i="1"/>
  <c r="AD32" i="1"/>
  <c r="AI31" i="1"/>
  <c r="AI34" i="1" s="1"/>
  <c r="AH31" i="1"/>
  <c r="AH34" i="1" s="1"/>
  <c r="AE31" i="1"/>
  <c r="AD31" i="1"/>
  <c r="AE30" i="1"/>
  <c r="AE35" i="1" s="1"/>
  <c r="AD30" i="1"/>
  <c r="AD35" i="1" s="1"/>
  <c r="AI28" i="1"/>
  <c r="AH28" i="1"/>
  <c r="AI27" i="1"/>
  <c r="AH27" i="1"/>
  <c r="AE27" i="1"/>
  <c r="AD27" i="1"/>
  <c r="AI26" i="1"/>
  <c r="AI29" i="1" s="1"/>
  <c r="AH26" i="1"/>
  <c r="AH29" i="1" s="1"/>
  <c r="AE26" i="1"/>
  <c r="AD26" i="1"/>
  <c r="AE25" i="1"/>
  <c r="AD25" i="1"/>
  <c r="AE24" i="1"/>
  <c r="AD24" i="1"/>
  <c r="AI23" i="1"/>
  <c r="AH23" i="1"/>
  <c r="AE23" i="1"/>
  <c r="AE28" i="1" s="1"/>
  <c r="AD23" i="1"/>
  <c r="AD28" i="1" s="1"/>
  <c r="AI22" i="1"/>
  <c r="AH22" i="1"/>
  <c r="AI21" i="1"/>
  <c r="AI24" i="1" s="1"/>
  <c r="AH21" i="1"/>
  <c r="AH24" i="1" s="1"/>
  <c r="AE20" i="1"/>
  <c r="AD20" i="1"/>
  <c r="AE19" i="1"/>
  <c r="AD19" i="1"/>
  <c r="AI18" i="1"/>
  <c r="AH18" i="1"/>
  <c r="AH19" i="1" s="1"/>
  <c r="AE18" i="1"/>
  <c r="AD18" i="1"/>
  <c r="AI17" i="1"/>
  <c r="AI19" i="1" s="1"/>
  <c r="AE17" i="1"/>
  <c r="AD17" i="1"/>
  <c r="AE16" i="1"/>
  <c r="AE21" i="1" s="1"/>
  <c r="AD16" i="1"/>
  <c r="AD21" i="1" s="1"/>
  <c r="AM15" i="1"/>
  <c r="AL15" i="1"/>
  <c r="AH15" i="1"/>
  <c r="AM14" i="1"/>
  <c r="AM16" i="1" s="1"/>
  <c r="AL14" i="1"/>
  <c r="AL16" i="1" s="1"/>
  <c r="AI14" i="1"/>
  <c r="AI15" i="1" s="1"/>
  <c r="AM13" i="1"/>
  <c r="AL13" i="1"/>
  <c r="AE13" i="1"/>
  <c r="AD13" i="1"/>
  <c r="AE12" i="1"/>
  <c r="AD12" i="1"/>
  <c r="AM11" i="1"/>
  <c r="AL11" i="1"/>
  <c r="AH11" i="1"/>
  <c r="AE11" i="1"/>
  <c r="AD11" i="1"/>
  <c r="AD14" i="1" s="1"/>
  <c r="AM10" i="1"/>
  <c r="AL10" i="1"/>
  <c r="AI10" i="1"/>
  <c r="AI11" i="1" s="1"/>
  <c r="AE10" i="1"/>
  <c r="AD10" i="1"/>
  <c r="AM9" i="1"/>
  <c r="AL9" i="1"/>
  <c r="AE9" i="1"/>
  <c r="AE14" i="1" s="1"/>
  <c r="AD9" i="1"/>
  <c r="AE6" i="1"/>
  <c r="AD6" i="1"/>
  <c r="AD7" i="1" s="1"/>
  <c r="AD9" i="2"/>
  <c r="AM13" i="2"/>
  <c r="AM14" i="2"/>
  <c r="AM15" i="2"/>
  <c r="AL14" i="2"/>
  <c r="AL15" i="2"/>
  <c r="AL13" i="2"/>
  <c r="AM9" i="2"/>
  <c r="AM10" i="2"/>
  <c r="AL10" i="2"/>
  <c r="AL9" i="2"/>
  <c r="AH47" i="2"/>
  <c r="AI47" i="2"/>
  <c r="AH48" i="2"/>
  <c r="AI48" i="2"/>
  <c r="AI46" i="2"/>
  <c r="AH46" i="2"/>
  <c r="AH42" i="2"/>
  <c r="AI42" i="2"/>
  <c r="AH43" i="2"/>
  <c r="AI43" i="2"/>
  <c r="AI41" i="2"/>
  <c r="AH41" i="2"/>
  <c r="AI36" i="2"/>
  <c r="AI37" i="2"/>
  <c r="AI38" i="2"/>
  <c r="AH37" i="2"/>
  <c r="AH38" i="2"/>
  <c r="AH36" i="2"/>
  <c r="AH31" i="2"/>
  <c r="AH32" i="2"/>
  <c r="AI32" i="2"/>
  <c r="AH33" i="2"/>
  <c r="AI33" i="2"/>
  <c r="AI31" i="2"/>
  <c r="AH27" i="2"/>
  <c r="AI27" i="2"/>
  <c r="AH28" i="2"/>
  <c r="AI28" i="2"/>
  <c r="AI26" i="2"/>
  <c r="AH26" i="2"/>
  <c r="AI21" i="2"/>
  <c r="AI22" i="2"/>
  <c r="AI23" i="2"/>
  <c r="AH22" i="2"/>
  <c r="AH23" i="2"/>
  <c r="AH21" i="2"/>
  <c r="AE44" i="2"/>
  <c r="AE45" i="2"/>
  <c r="AE46" i="2"/>
  <c r="AE47" i="2"/>
  <c r="AE48" i="2"/>
  <c r="AD45" i="2"/>
  <c r="AD46" i="2"/>
  <c r="AD47" i="2"/>
  <c r="AD48" i="2"/>
  <c r="AD44" i="2"/>
  <c r="AE37" i="2"/>
  <c r="AE38" i="2"/>
  <c r="AE39" i="2"/>
  <c r="AE40" i="2"/>
  <c r="AE41" i="2"/>
  <c r="AD38" i="2"/>
  <c r="AD39" i="2"/>
  <c r="AD40" i="2"/>
  <c r="AD41" i="2"/>
  <c r="AD37" i="2"/>
  <c r="AE30" i="2"/>
  <c r="AE31" i="2"/>
  <c r="AE32" i="2"/>
  <c r="AE33" i="2"/>
  <c r="AE34" i="2"/>
  <c r="AD31" i="2"/>
  <c r="AD32" i="2"/>
  <c r="AD33" i="2"/>
  <c r="AD34" i="2"/>
  <c r="AD30" i="2"/>
  <c r="AE23" i="2"/>
  <c r="AE24" i="2"/>
  <c r="AE25" i="2"/>
  <c r="AE26" i="2"/>
  <c r="AE27" i="2"/>
  <c r="AD24" i="2"/>
  <c r="AD25" i="2"/>
  <c r="AD26" i="2"/>
  <c r="AD27" i="2"/>
  <c r="AD23" i="2"/>
  <c r="AE16" i="2"/>
  <c r="AE17" i="2"/>
  <c r="AE18" i="2"/>
  <c r="AE19" i="2"/>
  <c r="AE20" i="2"/>
  <c r="AD17" i="2"/>
  <c r="AD18" i="2"/>
  <c r="AD19" i="2"/>
  <c r="AD20" i="2"/>
  <c r="AD16" i="2"/>
  <c r="AE9" i="2"/>
  <c r="AE10" i="2"/>
  <c r="AE11" i="2"/>
  <c r="AE12" i="2"/>
  <c r="AE13" i="2"/>
  <c r="AD10" i="2"/>
  <c r="AD11" i="2"/>
  <c r="AD12" i="2"/>
  <c r="AD13" i="2"/>
  <c r="AE6" i="2"/>
  <c r="AD6" i="2"/>
  <c r="S8" i="1"/>
  <c r="S9" i="1"/>
  <c r="S10" i="1"/>
  <c r="S11" i="1"/>
  <c r="S49" i="1"/>
  <c r="S48" i="1"/>
  <c r="S47" i="1"/>
  <c r="S46" i="1"/>
  <c r="S45" i="1"/>
  <c r="S44" i="1"/>
  <c r="X52" i="2" l="1"/>
  <c r="X47" i="2"/>
  <c r="AM16" i="2"/>
  <c r="AI11" i="2"/>
  <c r="AD7" i="2"/>
  <c r="AD14" i="2"/>
  <c r="AE14" i="2"/>
  <c r="AH39" i="2"/>
  <c r="AL16" i="2"/>
  <c r="AE35" i="2"/>
  <c r="AH15" i="2"/>
  <c r="AI19" i="2"/>
  <c r="AH19" i="2"/>
  <c r="AI15" i="2"/>
  <c r="AH49" i="2"/>
  <c r="AL11" i="2"/>
  <c r="AI39" i="2"/>
  <c r="AI49" i="2"/>
  <c r="AM11" i="2"/>
  <c r="AH24" i="2"/>
  <c r="AI34" i="2"/>
  <c r="AH34" i="2"/>
  <c r="AH44" i="2"/>
  <c r="AI24" i="2"/>
  <c r="AI44" i="2"/>
  <c r="AH29" i="2"/>
  <c r="AI29" i="2"/>
  <c r="AE21" i="2"/>
  <c r="AE49" i="2"/>
  <c r="AD42" i="2"/>
  <c r="AE28" i="2"/>
  <c r="AE42" i="2"/>
  <c r="AH11" i="2"/>
  <c r="AD49" i="2"/>
  <c r="AD35" i="2"/>
  <c r="AD28" i="2"/>
  <c r="AD21" i="2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12" i="1"/>
  <c r="S13" i="1"/>
  <c r="S14" i="1"/>
  <c r="S15" i="1"/>
  <c r="S16" i="1"/>
</calcChain>
</file>

<file path=xl/sharedStrings.xml><?xml version="1.0" encoding="utf-8"?>
<sst xmlns="http://schemas.openxmlformats.org/spreadsheetml/2006/main" count="1196" uniqueCount="118">
  <si>
    <t>CONTOH PERHITUNGAN NAIVE BAYES UNTUK KRITERIA PREDIKSI KELULUSAN MAHASISWA POLITEKNIK POS INDONESIA</t>
  </si>
  <si>
    <t>( DUMMY DATA CASE )</t>
  </si>
  <si>
    <t>TABEL BERIKUT MENCAKUP KRITERIA YANG DIGUNAKAN</t>
  </si>
  <si>
    <t>No.</t>
  </si>
  <si>
    <t>Nama Mahasiswa</t>
  </si>
  <si>
    <t>Nilai Matakuliah</t>
  </si>
  <si>
    <t>Data Mining</t>
  </si>
  <si>
    <t>Database</t>
  </si>
  <si>
    <t>Android</t>
  </si>
  <si>
    <t>Pemrograman Web</t>
  </si>
  <si>
    <t>Algoritma</t>
  </si>
  <si>
    <t>Kecerdasan Buatan</t>
  </si>
  <si>
    <t>A</t>
  </si>
  <si>
    <t>B</t>
  </si>
  <si>
    <t>C</t>
  </si>
  <si>
    <t>D</t>
  </si>
  <si>
    <t>E</t>
  </si>
  <si>
    <t>IPS</t>
  </si>
  <si>
    <t>Semester 1</t>
  </si>
  <si>
    <t>Semester 2</t>
  </si>
  <si>
    <t>Semester 3</t>
  </si>
  <si>
    <t>Semester 4</t>
  </si>
  <si>
    <t>Semester 5</t>
  </si>
  <si>
    <t>Semester 6</t>
  </si>
  <si>
    <t>IPK</t>
  </si>
  <si>
    <t>Penilaian Sejawat</t>
  </si>
  <si>
    <t>Keterangan</t>
  </si>
  <si>
    <t>Fauzan Muhammad Nabil</t>
  </si>
  <si>
    <t>Rizky Abdul Gani</t>
  </si>
  <si>
    <t>Tri Wahyuni</t>
  </si>
  <si>
    <t>Sulpadianti Bunyamin</t>
  </si>
  <si>
    <t>Fadila</t>
  </si>
  <si>
    <t>Annisa Cahyani</t>
  </si>
  <si>
    <t>Dhimas Himawan</t>
  </si>
  <si>
    <t>Rayhan Prasetya</t>
  </si>
  <si>
    <t>Nuur Muhammad Ilham</t>
  </si>
  <si>
    <t>Rini Anggreni Tahir</t>
  </si>
  <si>
    <t>Lalita Chandiany</t>
  </si>
  <si>
    <t>Wahyu Rakalumai</t>
  </si>
  <si>
    <t>Anisah Masrura</t>
  </si>
  <si>
    <t>Fathi Rabbani</t>
  </si>
  <si>
    <t>Imron Sumadireja</t>
  </si>
  <si>
    <t>Cokro Edi Prawiro</t>
  </si>
  <si>
    <t>Novrianty Sagita Nawir</t>
  </si>
  <si>
    <t>Muhammad Rayhan</t>
  </si>
  <si>
    <t>Muhammad Fathur</t>
  </si>
  <si>
    <t>Irvan Maulana</t>
  </si>
  <si>
    <t>Andi Masrura Nur</t>
  </si>
  <si>
    <t>Saptiani Nurhalisah</t>
  </si>
  <si>
    <t>Al-Ghazali</t>
  </si>
  <si>
    <t>Alvin Ramadhan</t>
  </si>
  <si>
    <t>Muhammad Ilham</t>
  </si>
  <si>
    <t>Yanda Rizky Prasetya</t>
  </si>
  <si>
    <t>Riki Karnovi</t>
  </si>
  <si>
    <t>Amran Hakim Siregar</t>
  </si>
  <si>
    <t>Muhammad Fajri Mualim</t>
  </si>
  <si>
    <t>Lucky Lukmanul Hakim</t>
  </si>
  <si>
    <t>Eka Pratama</t>
  </si>
  <si>
    <t>Fahmi Afnariadi</t>
  </si>
  <si>
    <t>Baik</t>
  </si>
  <si>
    <t>Cukup</t>
  </si>
  <si>
    <t>Kurang</t>
  </si>
  <si>
    <t>Lulus</t>
  </si>
  <si>
    <t>Tidak Lulus</t>
  </si>
  <si>
    <t>Nilai Project</t>
  </si>
  <si>
    <t>Project 1</t>
  </si>
  <si>
    <t>Project 2</t>
  </si>
  <si>
    <t>Project 3</t>
  </si>
  <si>
    <t xml:space="preserve">Selesai </t>
  </si>
  <si>
    <t>Tidak Selesai</t>
  </si>
  <si>
    <t>Selesai</t>
  </si>
  <si>
    <t>DATA TESTING</t>
  </si>
  <si>
    <t>DATA TRAINING</t>
  </si>
  <si>
    <t>Jenis Kelamin</t>
  </si>
  <si>
    <t>Perempuan</t>
  </si>
  <si>
    <t>Laki-Laki</t>
  </si>
  <si>
    <t>Do Kyungsoo</t>
  </si>
  <si>
    <t>Kim Hyuna</t>
  </si>
  <si>
    <t>Im Yoona</t>
  </si>
  <si>
    <t>Kim Taeyeon</t>
  </si>
  <si>
    <t>Kim Jongin</t>
  </si>
  <si>
    <t>Oh Sehun</t>
  </si>
  <si>
    <t>P(Lulus/Tidak Lulus)</t>
  </si>
  <si>
    <t>P(J=↓ | …</t>
  </si>
  <si>
    <t>P(D=↓ | …</t>
  </si>
  <si>
    <t>P(E=↓ | …</t>
  </si>
  <si>
    <t>P(F=↓ | …</t>
  </si>
  <si>
    <t>P(G=↓ | …</t>
  </si>
  <si>
    <t>P(H=↓ | …</t>
  </si>
  <si>
    <t>P(I=↓ | …</t>
  </si>
  <si>
    <t>P(K=↓ | …</t>
  </si>
  <si>
    <t>P(L=↓ | …</t>
  </si>
  <si>
    <t>Dibawah 2,7</t>
  </si>
  <si>
    <t>Diatas 2,7</t>
  </si>
  <si>
    <t>P(M=↓ | …</t>
  </si>
  <si>
    <t>P(N=↓ | …</t>
  </si>
  <si>
    <t>P(O=↓ | …</t>
  </si>
  <si>
    <t>P(P=↓ | …</t>
  </si>
  <si>
    <t>P(Q=↓ | …</t>
  </si>
  <si>
    <t>P(R=↓ | …</t>
  </si>
  <si>
    <t>P(S=↓ | …</t>
  </si>
  <si>
    <t>P(T=↓ | …</t>
  </si>
  <si>
    <t>NAIVE BAYES MODEL</t>
  </si>
  <si>
    <t xml:space="preserve">ACCURACY </t>
  </si>
  <si>
    <t>CONFUSION TABEL</t>
  </si>
  <si>
    <t>CLASS</t>
  </si>
  <si>
    <t>PREDICTION</t>
  </si>
  <si>
    <t>Class Prediction</t>
  </si>
  <si>
    <t>KETERANGAN</t>
  </si>
  <si>
    <t>Tabel Project :</t>
  </si>
  <si>
    <t>1 = Diatas 2,7</t>
  </si>
  <si>
    <t>2 = 2,7</t>
  </si>
  <si>
    <t>3 = Dibawah 2,7</t>
  </si>
  <si>
    <t>Tabel IPK :</t>
  </si>
  <si>
    <t>Tabel IPS :</t>
  </si>
  <si>
    <t>1 = Selesai</t>
  </si>
  <si>
    <t>2 = Tidak Selesai</t>
  </si>
  <si>
    <t>2 = Dibawah 2,7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</si>
</sst>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%"/>
  </numFmts>
  <fonts count="16" x14ac:knownFonts="1">
    <font>
      <sz val="11"/>
      <color theme="1"/>
      <name val="Calibri"/>
      <family val="2"/>
      <charset val="1"/>
      <scheme val="minor"/>
    </font>
    <font>
      <b/>
      <sz val="14"/>
      <color theme="0"/>
      <name val="Times New Roman"/>
      <family val="1"/>
    </font>
    <font>
      <sz val="11"/>
      <color theme="0"/>
      <name val="Times New Roman"/>
      <family val="1"/>
    </font>
    <font>
      <sz val="9"/>
      <color theme="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0"/>
      <name val="Times New Roman"/>
      <family val="1"/>
    </font>
    <font>
      <i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2"/>
      <color theme="0"/>
      <name val="Times New Roman"/>
      <family val="1"/>
    </font>
    <font>
      <b/>
      <sz val="11"/>
      <color theme="1"/>
      <name val="Times New Roman"/>
      <family val="1"/>
    </font>
    <font>
      <b/>
      <sz val="20"/>
      <color theme="0"/>
      <name val="Times New Roman"/>
      <family val="1"/>
    </font>
    <font>
      <sz val="16"/>
      <color theme="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9" fontId="2" fillId="11" borderId="0" xfId="0" applyNumberFormat="1" applyFont="1" applyFill="1" applyAlignment="1">
      <alignment vertical="center"/>
    </xf>
    <xf numFmtId="0" fontId="2" fillId="12" borderId="5" xfId="0" applyFont="1" applyFill="1" applyBorder="1" applyAlignment="1">
      <alignment horizontal="center" vertical="center"/>
    </xf>
    <xf numFmtId="9" fontId="10" fillId="14" borderId="1" xfId="0" applyNumberFormat="1" applyFont="1" applyFill="1" applyBorder="1"/>
    <xf numFmtId="9" fontId="2" fillId="11" borderId="1" xfId="0" applyNumberFormat="1" applyFont="1" applyFill="1" applyBorder="1" applyAlignment="1">
      <alignment vertical="center"/>
    </xf>
    <xf numFmtId="9" fontId="2" fillId="11" borderId="2" xfId="0" applyNumberFormat="1" applyFont="1" applyFill="1" applyBorder="1" applyAlignment="1">
      <alignment vertical="center"/>
    </xf>
    <xf numFmtId="9" fontId="9" fillId="15" borderId="1" xfId="0" applyNumberFormat="1" applyFont="1" applyFill="1" applyBorder="1"/>
    <xf numFmtId="0" fontId="11" fillId="18" borderId="5" xfId="0" applyFont="1" applyFill="1" applyBorder="1"/>
    <xf numFmtId="0" fontId="4" fillId="19" borderId="1" xfId="0" applyFont="1" applyFill="1" applyBorder="1" applyAlignment="1">
      <alignment horizontal="center" vertical="center"/>
    </xf>
    <xf numFmtId="0" fontId="11" fillId="18" borderId="1" xfId="0" applyFont="1" applyFill="1" applyBorder="1"/>
    <xf numFmtId="0" fontId="4" fillId="19" borderId="5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9" fontId="4" fillId="0" borderId="0" xfId="1" applyFont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top"/>
    </xf>
    <xf numFmtId="0" fontId="7" fillId="0" borderId="4" xfId="0" applyFont="1" applyBorder="1" applyAlignment="1">
      <alignment horizontal="center" vertical="center" textRotation="180"/>
    </xf>
    <xf numFmtId="0" fontId="7" fillId="4" borderId="0" xfId="0" applyFont="1" applyFill="1" applyAlignment="1">
      <alignment horizontal="center" vertical="center" textRotation="180"/>
    </xf>
    <xf numFmtId="9" fontId="2" fillId="11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180"/>
    </xf>
    <xf numFmtId="0" fontId="15" fillId="2" borderId="0" xfId="0" applyFont="1" applyFill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textRotation="180"/>
    </xf>
    <xf numFmtId="0" fontId="13" fillId="4" borderId="1" xfId="0" applyFont="1" applyFill="1" applyBorder="1" applyAlignment="1">
      <alignment horizontal="center" vertical="center"/>
    </xf>
    <xf numFmtId="0" fontId="12" fillId="17" borderId="0" xfId="0" applyFont="1" applyFill="1" applyAlignment="1">
      <alignment horizontal="center" vertical="center" textRotation="90"/>
    </xf>
    <xf numFmtId="0" fontId="14" fillId="2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 textRotation="90"/>
    </xf>
    <xf numFmtId="0" fontId="8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textRotation="180"/>
    </xf>
    <xf numFmtId="0" fontId="8" fillId="17" borderId="0" xfId="0" applyFont="1" applyFill="1" applyAlignment="1">
      <alignment horizontal="center" vertical="center" textRotation="90"/>
    </xf>
    <xf numFmtId="9" fontId="6" fillId="3" borderId="1" xfId="1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opLeftCell="T6" zoomScale="70" zoomScaleNormal="70" workbookViewId="0">
      <selection activeCell="T15" sqref="T15"/>
    </sheetView>
  </sheetViews>
  <sheetFormatPr defaultRowHeight="15" x14ac:dyDescent="0.25"/>
  <cols>
    <col min="1" max="1" width="9.140625" style="1"/>
    <col min="2" max="2" width="23.7109375" style="1" bestFit="1" customWidth="1"/>
    <col min="3" max="3" width="15.28515625" style="1" customWidth="1"/>
    <col min="4" max="4" width="11.7109375" style="1" bestFit="1" customWidth="1"/>
    <col min="5" max="6" width="9.140625" style="1"/>
    <col min="7" max="7" width="18.28515625" style="1" bestFit="1" customWidth="1"/>
    <col min="8" max="8" width="10.7109375" style="1" customWidth="1"/>
    <col min="9" max="9" width="18" style="1" bestFit="1" customWidth="1"/>
    <col min="10" max="10" width="9.140625" style="1"/>
    <col min="11" max="12" width="12.140625" style="1" bestFit="1" customWidth="1"/>
    <col min="13" max="19" width="10.42578125" style="1" bestFit="1" customWidth="1"/>
    <col min="20" max="20" width="16.85546875" style="1" bestFit="1" customWidth="1"/>
    <col min="21" max="21" width="13.28515625" style="1" customWidth="1"/>
    <col min="22" max="22" width="9.140625" style="1"/>
    <col min="23" max="23" width="10.28515625" style="1" customWidth="1"/>
    <col min="24" max="24" width="19.7109375" style="1" bestFit="1" customWidth="1"/>
    <col min="25" max="25" width="9.28515625" style="1" customWidth="1"/>
    <col min="26" max="26" width="11.5703125" style="1" bestFit="1" customWidth="1"/>
    <col min="27" max="27" width="9.140625" style="1"/>
    <col min="28" max="28" width="12.5703125" style="1" bestFit="1" customWidth="1"/>
    <col min="29" max="30" width="19.7109375" style="1" bestFit="1" customWidth="1"/>
    <col min="31" max="32" width="11.5703125" style="1" bestFit="1" customWidth="1"/>
    <col min="33" max="34" width="12.5703125" style="1" bestFit="1" customWidth="1"/>
    <col min="35" max="36" width="11.5703125" style="1" bestFit="1" customWidth="1"/>
    <col min="37" max="38" width="11.7109375" style="1" bestFit="1" customWidth="1"/>
    <col min="39" max="39" width="9.140625" style="1"/>
    <col min="40" max="40" width="11.5703125" style="1" bestFit="1" customWidth="1"/>
    <col min="41" max="16384" width="9.140625" style="1"/>
  </cols>
  <sheetData>
    <row r="1" spans="1:39" ht="18.75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39" ht="18.75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</row>
    <row r="4" spans="1:39" x14ac:dyDescent="0.25">
      <c r="A4" s="35" t="s">
        <v>2</v>
      </c>
      <c r="B4" s="35"/>
      <c r="C4" s="35"/>
      <c r="D4" s="35"/>
      <c r="E4" s="35"/>
      <c r="F4" s="35"/>
      <c r="G4" s="35"/>
    </row>
    <row r="5" spans="1:39" x14ac:dyDescent="0.25">
      <c r="AD5" s="1">
        <v>28</v>
      </c>
      <c r="AE5" s="1">
        <v>4</v>
      </c>
    </row>
    <row r="6" spans="1:39" ht="15" customHeight="1" x14ac:dyDescent="0.2">
      <c r="A6" s="39" t="s">
        <v>3</v>
      </c>
      <c r="B6" s="39" t="s">
        <v>4</v>
      </c>
      <c r="C6" s="39" t="s">
        <v>73</v>
      </c>
      <c r="D6" s="36" t="s">
        <v>5</v>
      </c>
      <c r="E6" s="37"/>
      <c r="F6" s="37"/>
      <c r="G6" s="37"/>
      <c r="H6" s="37"/>
      <c r="I6" s="38"/>
      <c r="J6" s="36" t="s">
        <v>64</v>
      </c>
      <c r="K6" s="37"/>
      <c r="L6" s="38"/>
      <c r="M6" s="36" t="s">
        <v>17</v>
      </c>
      <c r="N6" s="37"/>
      <c r="O6" s="37"/>
      <c r="P6" s="37"/>
      <c r="Q6" s="37"/>
      <c r="R6" s="38"/>
      <c r="S6" s="39" t="s">
        <v>24</v>
      </c>
      <c r="T6" s="39" t="s">
        <v>25</v>
      </c>
      <c r="U6" s="39" t="s">
        <v>26</v>
      </c>
      <c r="V6" s="31" t="s">
        <v>72</v>
      </c>
      <c r="AB6" s="32" t="s">
        <v>102</v>
      </c>
      <c r="AC6" s="14" t="s">
        <v>82</v>
      </c>
      <c r="AD6" s="18">
        <f>COUNTIF(U8:U39,AD8)/32</f>
        <v>0.875</v>
      </c>
      <c r="AE6" s="18">
        <f>COUNTIF(U8:U39,AE8)/32</f>
        <v>0.125</v>
      </c>
    </row>
    <row r="7" spans="1:39" x14ac:dyDescent="0.25">
      <c r="A7" s="40"/>
      <c r="B7" s="40"/>
      <c r="C7" s="40"/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65</v>
      </c>
      <c r="K7" s="2" t="s">
        <v>66</v>
      </c>
      <c r="L7" s="2" t="s">
        <v>67</v>
      </c>
      <c r="M7" s="2" t="s">
        <v>18</v>
      </c>
      <c r="N7" s="2" t="s">
        <v>19</v>
      </c>
      <c r="O7" s="2" t="s">
        <v>20</v>
      </c>
      <c r="P7" s="2" t="s">
        <v>21</v>
      </c>
      <c r="Q7" s="2" t="s">
        <v>22</v>
      </c>
      <c r="R7" s="2" t="s">
        <v>23</v>
      </c>
      <c r="S7" s="40"/>
      <c r="T7" s="40"/>
      <c r="U7" s="40"/>
      <c r="V7" s="31"/>
      <c r="AB7" s="32"/>
      <c r="AD7" s="33">
        <f>SUM(AD6,AE6)</f>
        <v>1</v>
      </c>
      <c r="AE7" s="33"/>
    </row>
    <row r="8" spans="1:39" x14ac:dyDescent="0.2">
      <c r="A8" s="8">
        <v>1</v>
      </c>
      <c r="B8" s="9" t="s">
        <v>49</v>
      </c>
      <c r="C8" s="12" t="s">
        <v>75</v>
      </c>
      <c r="D8" s="7" t="s">
        <v>13</v>
      </c>
      <c r="E8" s="7" t="s">
        <v>12</v>
      </c>
      <c r="F8" s="7" t="s">
        <v>12</v>
      </c>
      <c r="G8" s="7" t="s">
        <v>13</v>
      </c>
      <c r="H8" s="7" t="s">
        <v>12</v>
      </c>
      <c r="I8" s="7" t="s">
        <v>12</v>
      </c>
      <c r="J8" s="10" t="s">
        <v>68</v>
      </c>
      <c r="K8" s="10" t="s">
        <v>68</v>
      </c>
      <c r="L8" s="10" t="s">
        <v>68</v>
      </c>
      <c r="M8" s="6">
        <v>3</v>
      </c>
      <c r="N8" s="6">
        <v>2.8</v>
      </c>
      <c r="O8" s="6">
        <v>2.8</v>
      </c>
      <c r="P8" s="6">
        <v>3</v>
      </c>
      <c r="Q8" s="6">
        <v>2.8</v>
      </c>
      <c r="R8" s="6">
        <v>2.5</v>
      </c>
      <c r="S8" s="3">
        <f xml:space="preserve"> SUM(M8,R8,N8,O8,P8,Q8)/6</f>
        <v>2.8166666666666669</v>
      </c>
      <c r="T8" s="5" t="s">
        <v>60</v>
      </c>
      <c r="U8" s="4" t="s">
        <v>62</v>
      </c>
      <c r="V8" s="31"/>
      <c r="AB8" s="32"/>
      <c r="AC8" s="19" t="s">
        <v>84</v>
      </c>
      <c r="AD8" s="20" t="s">
        <v>62</v>
      </c>
      <c r="AE8" s="20" t="s">
        <v>63</v>
      </c>
      <c r="AG8" s="21" t="s">
        <v>83</v>
      </c>
      <c r="AH8" s="20" t="s">
        <v>62</v>
      </c>
      <c r="AI8" s="20" t="s">
        <v>63</v>
      </c>
      <c r="AK8" s="21" t="s">
        <v>100</v>
      </c>
      <c r="AL8" s="20" t="s">
        <v>62</v>
      </c>
      <c r="AM8" s="20" t="s">
        <v>63</v>
      </c>
    </row>
    <row r="9" spans="1:39" x14ac:dyDescent="0.2">
      <c r="A9" s="8">
        <v>2</v>
      </c>
      <c r="B9" s="9" t="s">
        <v>50</v>
      </c>
      <c r="C9" s="12" t="s">
        <v>75</v>
      </c>
      <c r="D9" s="7" t="s">
        <v>12</v>
      </c>
      <c r="E9" s="7" t="s">
        <v>13</v>
      </c>
      <c r="F9" s="7" t="s">
        <v>14</v>
      </c>
      <c r="G9" s="7" t="s">
        <v>12</v>
      </c>
      <c r="H9" s="7" t="s">
        <v>14</v>
      </c>
      <c r="I9" s="7" t="s">
        <v>14</v>
      </c>
      <c r="J9" s="10" t="s">
        <v>68</v>
      </c>
      <c r="K9" s="10" t="s">
        <v>68</v>
      </c>
      <c r="L9" s="10" t="s">
        <v>68</v>
      </c>
      <c r="M9" s="6">
        <v>3.2</v>
      </c>
      <c r="N9" s="6">
        <v>2.7</v>
      </c>
      <c r="O9" s="6">
        <v>3.2</v>
      </c>
      <c r="P9" s="6">
        <v>2.5</v>
      </c>
      <c r="Q9" s="6">
        <v>2.7</v>
      </c>
      <c r="R9" s="6">
        <v>3.8</v>
      </c>
      <c r="S9" s="3">
        <f t="shared" ref="S9:S39" si="0" xml:space="preserve"> SUM(M9,R9,N9,O9,P9,Q9)/6</f>
        <v>3.0166666666666662</v>
      </c>
      <c r="T9" s="5" t="s">
        <v>59</v>
      </c>
      <c r="U9" s="4" t="s">
        <v>62</v>
      </c>
      <c r="V9" s="31"/>
      <c r="AB9" s="32"/>
      <c r="AC9" s="22" t="s">
        <v>12</v>
      </c>
      <c r="AD9" s="15">
        <f t="shared" ref="AD9:AE13" si="1">COUNTIFS($D$8:$D$39,$AC9,$U$8:$U$39,AD$8)/COUNTIF($U$8:$U$39,AD$8)</f>
        <v>0.2857142857142857</v>
      </c>
      <c r="AE9" s="15">
        <f t="shared" si="1"/>
        <v>0.25</v>
      </c>
      <c r="AG9" s="20" t="s">
        <v>70</v>
      </c>
      <c r="AH9" s="15">
        <v>0.75</v>
      </c>
      <c r="AI9" s="15">
        <v>0.75</v>
      </c>
      <c r="AK9" s="20" t="s">
        <v>93</v>
      </c>
      <c r="AL9" s="15">
        <f>COUNTIFS($S$8:$S$39,$AK9,$U$8:$U$39,AL$8)/COUNTIF($U$8:$U$39,AL$8)</f>
        <v>0</v>
      </c>
      <c r="AM9" s="15">
        <f>COUNTIFS($S$8:$S$39,$AK9,$U$8:$U$39,AM$8)/COUNTIF($U$8:$U$39,AM$8)</f>
        <v>0</v>
      </c>
    </row>
    <row r="10" spans="1:39" x14ac:dyDescent="0.2">
      <c r="A10" s="8">
        <v>3</v>
      </c>
      <c r="B10" s="9" t="s">
        <v>54</v>
      </c>
      <c r="C10" s="12" t="s">
        <v>75</v>
      </c>
      <c r="D10" s="7" t="s">
        <v>14</v>
      </c>
      <c r="E10" s="7" t="s">
        <v>12</v>
      </c>
      <c r="F10" s="7" t="s">
        <v>12</v>
      </c>
      <c r="G10" s="7" t="s">
        <v>14</v>
      </c>
      <c r="H10" s="7" t="s">
        <v>12</v>
      </c>
      <c r="I10" s="7" t="s">
        <v>13</v>
      </c>
      <c r="J10" s="10" t="s">
        <v>68</v>
      </c>
      <c r="K10" s="10" t="s">
        <v>68</v>
      </c>
      <c r="L10" s="10" t="s">
        <v>68</v>
      </c>
      <c r="M10" s="6">
        <v>4</v>
      </c>
      <c r="N10" s="6">
        <v>3.5</v>
      </c>
      <c r="O10" s="6">
        <v>3.3</v>
      </c>
      <c r="P10" s="6">
        <v>2.5</v>
      </c>
      <c r="Q10" s="6">
        <v>3.5</v>
      </c>
      <c r="R10" s="6">
        <v>2.8</v>
      </c>
      <c r="S10" s="3">
        <f t="shared" si="0"/>
        <v>3.2666666666666671</v>
      </c>
      <c r="T10" s="5" t="s">
        <v>59</v>
      </c>
      <c r="U10" s="4" t="s">
        <v>62</v>
      </c>
      <c r="V10" s="31"/>
      <c r="AB10" s="32"/>
      <c r="AC10" s="22" t="s">
        <v>13</v>
      </c>
      <c r="AD10" s="15">
        <f t="shared" si="1"/>
        <v>0.21428571428571427</v>
      </c>
      <c r="AE10" s="15">
        <f t="shared" si="1"/>
        <v>0.5</v>
      </c>
      <c r="AG10" s="20" t="s">
        <v>69</v>
      </c>
      <c r="AH10" s="15">
        <v>0.25</v>
      </c>
      <c r="AI10" s="15">
        <f>COUNTIFS($J$8:$J$39,$AG10,$U$8:$U$39,AE$8)/COUNTIF($U$8:$U$39,AE$8)</f>
        <v>0</v>
      </c>
      <c r="AK10" s="20" t="s">
        <v>92</v>
      </c>
      <c r="AL10" s="15">
        <f>COUNTIFS($S$8:$S$39,$AK10,$U$8:$U$39,AL$8)/COUNTIF($U$8:$U$39,AL$8)</f>
        <v>0</v>
      </c>
      <c r="AM10" s="15">
        <f>COUNTIFS($S$8:$S$39,$AK10,$U$8:$U$39,AM$8)/COUNTIF($U$8:$U$39,AM$8)</f>
        <v>0</v>
      </c>
    </row>
    <row r="11" spans="1:39" x14ac:dyDescent="0.2">
      <c r="A11" s="8">
        <v>4</v>
      </c>
      <c r="B11" s="9" t="s">
        <v>47</v>
      </c>
      <c r="C11" s="12" t="s">
        <v>74</v>
      </c>
      <c r="D11" s="7" t="s">
        <v>13</v>
      </c>
      <c r="E11" s="7" t="s">
        <v>13</v>
      </c>
      <c r="F11" s="7" t="s">
        <v>14</v>
      </c>
      <c r="G11" s="7" t="s">
        <v>13</v>
      </c>
      <c r="H11" s="7" t="s">
        <v>14</v>
      </c>
      <c r="I11" s="7" t="s">
        <v>12</v>
      </c>
      <c r="J11" s="10" t="s">
        <v>68</v>
      </c>
      <c r="K11" s="10" t="s">
        <v>68</v>
      </c>
      <c r="L11" s="10" t="s">
        <v>68</v>
      </c>
      <c r="M11" s="6">
        <v>2.5</v>
      </c>
      <c r="N11" s="6">
        <v>3</v>
      </c>
      <c r="O11" s="6">
        <v>3.2</v>
      </c>
      <c r="P11" s="6">
        <v>2</v>
      </c>
      <c r="Q11" s="6">
        <v>2.5</v>
      </c>
      <c r="R11" s="6">
        <v>3</v>
      </c>
      <c r="S11" s="3">
        <f t="shared" si="0"/>
        <v>2.6999999999999997</v>
      </c>
      <c r="T11" s="5" t="s">
        <v>60</v>
      </c>
      <c r="U11" s="4" t="s">
        <v>62</v>
      </c>
      <c r="V11" s="31"/>
      <c r="AB11" s="32"/>
      <c r="AC11" s="22" t="s">
        <v>14</v>
      </c>
      <c r="AD11" s="15">
        <f t="shared" si="1"/>
        <v>0.25</v>
      </c>
      <c r="AE11" s="15">
        <f t="shared" si="1"/>
        <v>0</v>
      </c>
      <c r="AH11" s="16">
        <f>SUM(AH9:AH10)</f>
        <v>1</v>
      </c>
      <c r="AI11" s="16">
        <f>SUM(AI9:AI10)</f>
        <v>0.75</v>
      </c>
      <c r="AL11" s="17">
        <f>SUM(AL9:AL10)</f>
        <v>0</v>
      </c>
      <c r="AM11" s="17">
        <f>SUM(AM9:AM10)</f>
        <v>0</v>
      </c>
    </row>
    <row r="12" spans="1:39" x14ac:dyDescent="0.2">
      <c r="A12" s="8">
        <v>5</v>
      </c>
      <c r="B12" s="9" t="s">
        <v>39</v>
      </c>
      <c r="C12" s="12" t="s">
        <v>74</v>
      </c>
      <c r="D12" s="7" t="s">
        <v>12</v>
      </c>
      <c r="E12" s="7" t="s">
        <v>14</v>
      </c>
      <c r="F12" s="7" t="s">
        <v>13</v>
      </c>
      <c r="G12" s="7" t="s">
        <v>12</v>
      </c>
      <c r="H12" s="7" t="s">
        <v>13</v>
      </c>
      <c r="I12" s="7" t="s">
        <v>14</v>
      </c>
      <c r="J12" s="10" t="s">
        <v>68</v>
      </c>
      <c r="K12" s="10" t="s">
        <v>68</v>
      </c>
      <c r="L12" s="10" t="s">
        <v>68</v>
      </c>
      <c r="M12" s="6">
        <v>2.8</v>
      </c>
      <c r="N12" s="6">
        <v>3</v>
      </c>
      <c r="O12" s="6">
        <v>2.8</v>
      </c>
      <c r="P12" s="6">
        <v>2</v>
      </c>
      <c r="Q12" s="6">
        <v>2.8</v>
      </c>
      <c r="R12" s="6">
        <v>2.8</v>
      </c>
      <c r="S12" s="3">
        <f t="shared" si="0"/>
        <v>2.6999999999999997</v>
      </c>
      <c r="T12" s="5" t="s">
        <v>60</v>
      </c>
      <c r="U12" s="4" t="s">
        <v>62</v>
      </c>
      <c r="V12" s="31"/>
      <c r="AB12" s="32"/>
      <c r="AC12" s="22" t="s">
        <v>15</v>
      </c>
      <c r="AD12" s="15">
        <f t="shared" si="1"/>
        <v>0.17857142857142858</v>
      </c>
      <c r="AE12" s="15">
        <f t="shared" si="1"/>
        <v>0</v>
      </c>
      <c r="AG12" s="21" t="s">
        <v>90</v>
      </c>
      <c r="AH12" s="20" t="s">
        <v>62</v>
      </c>
      <c r="AI12" s="20" t="s">
        <v>63</v>
      </c>
      <c r="AK12" s="21" t="s">
        <v>101</v>
      </c>
      <c r="AL12" s="20" t="s">
        <v>62</v>
      </c>
      <c r="AM12" s="20" t="s">
        <v>63</v>
      </c>
    </row>
    <row r="13" spans="1:39" x14ac:dyDescent="0.2">
      <c r="A13" s="8">
        <v>6</v>
      </c>
      <c r="B13" s="9" t="s">
        <v>32</v>
      </c>
      <c r="C13" s="12" t="s">
        <v>74</v>
      </c>
      <c r="D13" s="7" t="s">
        <v>14</v>
      </c>
      <c r="E13" s="7" t="s">
        <v>15</v>
      </c>
      <c r="F13" s="7" t="s">
        <v>12</v>
      </c>
      <c r="G13" s="7" t="s">
        <v>14</v>
      </c>
      <c r="H13" s="7" t="s">
        <v>14</v>
      </c>
      <c r="I13" s="7" t="s">
        <v>12</v>
      </c>
      <c r="J13" s="10" t="s">
        <v>68</v>
      </c>
      <c r="K13" s="10" t="s">
        <v>68</v>
      </c>
      <c r="L13" s="10" t="s">
        <v>68</v>
      </c>
      <c r="M13" s="6">
        <v>3.2</v>
      </c>
      <c r="N13" s="6">
        <v>3</v>
      </c>
      <c r="O13" s="6">
        <v>3</v>
      </c>
      <c r="P13" s="6">
        <v>2.5</v>
      </c>
      <c r="Q13" s="6">
        <v>3</v>
      </c>
      <c r="R13" s="6">
        <v>3</v>
      </c>
      <c r="S13" s="3">
        <f t="shared" si="0"/>
        <v>2.9499999999999997</v>
      </c>
      <c r="T13" s="5" t="s">
        <v>60</v>
      </c>
      <c r="U13" s="4" t="s">
        <v>62</v>
      </c>
      <c r="V13" s="31"/>
      <c r="AB13" s="32"/>
      <c r="AC13" s="22" t="s">
        <v>16</v>
      </c>
      <c r="AD13" s="15">
        <f t="shared" si="1"/>
        <v>7.1428571428571425E-2</v>
      </c>
      <c r="AE13" s="15">
        <f t="shared" si="1"/>
        <v>0.25</v>
      </c>
      <c r="AG13" s="20" t="s">
        <v>70</v>
      </c>
      <c r="AH13" s="15">
        <v>0.25</v>
      </c>
      <c r="AI13" s="15">
        <v>0.25</v>
      </c>
      <c r="AK13" s="20" t="s">
        <v>59</v>
      </c>
      <c r="AL13" s="15">
        <f t="shared" ref="AL13:AM15" si="2">COUNTIFS($T$8:$T$39,$AK13,$U$8:$U$39,AL$8)/COUNTIF($U$8:$U$39,AL$8)</f>
        <v>0.21428571428571427</v>
      </c>
      <c r="AM13" s="15">
        <f t="shared" si="2"/>
        <v>0</v>
      </c>
    </row>
    <row r="14" spans="1:39" x14ac:dyDescent="0.2">
      <c r="A14" s="8">
        <v>7</v>
      </c>
      <c r="B14" s="9" t="s">
        <v>42</v>
      </c>
      <c r="C14" s="12" t="s">
        <v>75</v>
      </c>
      <c r="D14" s="7" t="s">
        <v>14</v>
      </c>
      <c r="E14" s="7" t="s">
        <v>12</v>
      </c>
      <c r="F14" s="7" t="s">
        <v>13</v>
      </c>
      <c r="G14" s="7" t="s">
        <v>14</v>
      </c>
      <c r="H14" s="7" t="s">
        <v>13</v>
      </c>
      <c r="I14" s="7" t="s">
        <v>12</v>
      </c>
      <c r="J14" s="10" t="s">
        <v>68</v>
      </c>
      <c r="K14" s="10" t="s">
        <v>68</v>
      </c>
      <c r="L14" s="10" t="s">
        <v>68</v>
      </c>
      <c r="M14" s="6">
        <v>2.8</v>
      </c>
      <c r="N14" s="6">
        <v>2.7</v>
      </c>
      <c r="O14" s="6">
        <v>2.8</v>
      </c>
      <c r="P14" s="6">
        <v>2.5</v>
      </c>
      <c r="Q14" s="6">
        <v>4</v>
      </c>
      <c r="R14" s="6">
        <v>2.7</v>
      </c>
      <c r="S14" s="3">
        <f t="shared" si="0"/>
        <v>2.9166666666666665</v>
      </c>
      <c r="T14" s="5" t="s">
        <v>60</v>
      </c>
      <c r="U14" s="4" t="s">
        <v>62</v>
      </c>
      <c r="V14" s="31"/>
      <c r="AB14" s="32"/>
      <c r="AD14" s="17">
        <f>SUM(AD9:AD13)</f>
        <v>1</v>
      </c>
      <c r="AE14" s="17">
        <f>SUM(AE9:AE13)</f>
        <v>1</v>
      </c>
      <c r="AG14" s="20" t="s">
        <v>69</v>
      </c>
      <c r="AH14" s="15">
        <v>1</v>
      </c>
      <c r="AI14" s="15">
        <f>COUNTIFS($K$8:$K$39,$AG14,$U$8:$U$39,AE$8)/COUNTIF($U$8:$U$39,AE$8)</f>
        <v>0.25</v>
      </c>
      <c r="AK14" s="20" t="s">
        <v>60</v>
      </c>
      <c r="AL14" s="15">
        <f t="shared" si="2"/>
        <v>0.7142857142857143</v>
      </c>
      <c r="AM14" s="15">
        <f t="shared" si="2"/>
        <v>0.5</v>
      </c>
    </row>
    <row r="15" spans="1:39" x14ac:dyDescent="0.2">
      <c r="A15" s="8">
        <v>8</v>
      </c>
      <c r="B15" s="9" t="s">
        <v>33</v>
      </c>
      <c r="C15" s="12" t="s">
        <v>75</v>
      </c>
      <c r="D15" s="7" t="s">
        <v>13</v>
      </c>
      <c r="E15" s="7" t="s">
        <v>13</v>
      </c>
      <c r="F15" s="7" t="s">
        <v>13</v>
      </c>
      <c r="G15" s="7" t="s">
        <v>13</v>
      </c>
      <c r="H15" s="7" t="s">
        <v>13</v>
      </c>
      <c r="I15" s="7" t="s">
        <v>12</v>
      </c>
      <c r="J15" s="10" t="s">
        <v>68</v>
      </c>
      <c r="K15" s="10" t="s">
        <v>68</v>
      </c>
      <c r="L15" s="10" t="s">
        <v>68</v>
      </c>
      <c r="M15" s="6">
        <v>3</v>
      </c>
      <c r="N15" s="6">
        <v>2.5</v>
      </c>
      <c r="O15" s="6">
        <v>3</v>
      </c>
      <c r="P15" s="6">
        <v>3</v>
      </c>
      <c r="Q15" s="6">
        <v>2.5</v>
      </c>
      <c r="R15" s="6">
        <v>3</v>
      </c>
      <c r="S15" s="3">
        <f t="shared" si="0"/>
        <v>2.8333333333333335</v>
      </c>
      <c r="T15" s="5" t="s">
        <v>60</v>
      </c>
      <c r="U15" s="4" t="s">
        <v>62</v>
      </c>
      <c r="V15" s="31"/>
      <c r="AB15" s="32"/>
      <c r="AC15" s="21" t="s">
        <v>85</v>
      </c>
      <c r="AD15" s="20" t="s">
        <v>62</v>
      </c>
      <c r="AE15" s="20" t="s">
        <v>63</v>
      </c>
      <c r="AH15" s="17">
        <f>SUM(AH13:AH14)</f>
        <v>1.25</v>
      </c>
      <c r="AI15" s="17">
        <f>SUM(AI13:AI14)</f>
        <v>0.5</v>
      </c>
      <c r="AK15" s="20" t="s">
        <v>61</v>
      </c>
      <c r="AL15" s="15">
        <f t="shared" si="2"/>
        <v>7.1428571428571425E-2</v>
      </c>
      <c r="AM15" s="15">
        <f t="shared" si="2"/>
        <v>0.5</v>
      </c>
    </row>
    <row r="16" spans="1:39" x14ac:dyDescent="0.2">
      <c r="A16" s="8">
        <v>9</v>
      </c>
      <c r="B16" s="9" t="s">
        <v>57</v>
      </c>
      <c r="C16" s="12" t="s">
        <v>75</v>
      </c>
      <c r="D16" s="7" t="s">
        <v>12</v>
      </c>
      <c r="E16" s="7" t="s">
        <v>14</v>
      </c>
      <c r="F16" s="7" t="s">
        <v>14</v>
      </c>
      <c r="G16" s="7" t="s">
        <v>12</v>
      </c>
      <c r="H16" s="7" t="s">
        <v>14</v>
      </c>
      <c r="I16" s="7" t="s">
        <v>13</v>
      </c>
      <c r="J16" s="10" t="s">
        <v>68</v>
      </c>
      <c r="K16" s="10" t="s">
        <v>68</v>
      </c>
      <c r="L16" s="10" t="s">
        <v>68</v>
      </c>
      <c r="M16" s="6">
        <v>2.5</v>
      </c>
      <c r="N16" s="6">
        <v>2.8</v>
      </c>
      <c r="O16" s="6">
        <v>3</v>
      </c>
      <c r="P16" s="6">
        <v>2.8</v>
      </c>
      <c r="Q16" s="6">
        <v>3</v>
      </c>
      <c r="R16" s="6">
        <v>2.5</v>
      </c>
      <c r="S16" s="3">
        <f t="shared" si="0"/>
        <v>2.7666666666666671</v>
      </c>
      <c r="T16" s="5" t="s">
        <v>60</v>
      </c>
      <c r="U16" s="4" t="s">
        <v>62</v>
      </c>
      <c r="V16" s="31"/>
      <c r="AB16" s="32"/>
      <c r="AC16" s="20" t="s">
        <v>12</v>
      </c>
      <c r="AD16" s="15">
        <f t="shared" ref="AD16:AE20" si="3">COUNTIFS($E$8:$E$39,$AC16,$U$8:$U$39,AD$8)/COUNTIF($U$8:$U$39,AD$8)</f>
        <v>0.2857142857142857</v>
      </c>
      <c r="AE16" s="15">
        <f t="shared" si="3"/>
        <v>0.25</v>
      </c>
      <c r="AG16" s="21" t="s">
        <v>91</v>
      </c>
      <c r="AH16" s="20" t="s">
        <v>62</v>
      </c>
      <c r="AI16" s="20" t="s">
        <v>63</v>
      </c>
      <c r="AL16" s="16">
        <f>SUM(AL14:AL15)</f>
        <v>0.7857142857142857</v>
      </c>
      <c r="AM16" s="16">
        <f>SUM(AM14:AM15)</f>
        <v>1</v>
      </c>
    </row>
    <row r="17" spans="1:35" x14ac:dyDescent="0.2">
      <c r="A17" s="8">
        <v>10</v>
      </c>
      <c r="B17" s="9" t="s">
        <v>31</v>
      </c>
      <c r="C17" s="12" t="s">
        <v>74</v>
      </c>
      <c r="D17" s="7" t="s">
        <v>12</v>
      </c>
      <c r="E17" s="7" t="s">
        <v>12</v>
      </c>
      <c r="F17" s="7" t="s">
        <v>12</v>
      </c>
      <c r="G17" s="7" t="s">
        <v>12</v>
      </c>
      <c r="H17" s="7" t="s">
        <v>12</v>
      </c>
      <c r="I17" s="7" t="s">
        <v>13</v>
      </c>
      <c r="J17" s="10" t="s">
        <v>68</v>
      </c>
      <c r="K17" s="10" t="s">
        <v>68</v>
      </c>
      <c r="L17" s="10" t="s">
        <v>68</v>
      </c>
      <c r="M17" s="6">
        <v>3.8</v>
      </c>
      <c r="N17" s="6">
        <v>4</v>
      </c>
      <c r="O17" s="6">
        <v>3.8</v>
      </c>
      <c r="P17" s="6">
        <v>3.8</v>
      </c>
      <c r="Q17" s="6">
        <v>4</v>
      </c>
      <c r="R17" s="6">
        <v>3.8</v>
      </c>
      <c r="S17" s="3">
        <f t="shared" si="0"/>
        <v>3.8666666666666667</v>
      </c>
      <c r="T17" s="5" t="s">
        <v>59</v>
      </c>
      <c r="U17" s="4" t="s">
        <v>62</v>
      </c>
      <c r="V17" s="31"/>
      <c r="AB17" s="32"/>
      <c r="AC17" s="20" t="s">
        <v>13</v>
      </c>
      <c r="AD17" s="15">
        <f t="shared" si="3"/>
        <v>0.32142857142857145</v>
      </c>
      <c r="AE17" s="15">
        <f t="shared" si="3"/>
        <v>0.25</v>
      </c>
      <c r="AG17" s="20" t="s">
        <v>70</v>
      </c>
      <c r="AH17" s="15">
        <v>1</v>
      </c>
      <c r="AI17" s="15">
        <f>COUNTIFS($L$8:$L$39,$AG17,$U$8:$U$39,AE$8)/COUNTIF($U$8:$U$39,AE$8)</f>
        <v>0</v>
      </c>
    </row>
    <row r="18" spans="1:35" x14ac:dyDescent="0.2">
      <c r="A18" s="8">
        <v>11</v>
      </c>
      <c r="B18" s="9" t="s">
        <v>58</v>
      </c>
      <c r="C18" s="12" t="s">
        <v>75</v>
      </c>
      <c r="D18" s="7" t="s">
        <v>15</v>
      </c>
      <c r="E18" s="7" t="s">
        <v>12</v>
      </c>
      <c r="F18" s="7" t="s">
        <v>13</v>
      </c>
      <c r="G18" s="7" t="s">
        <v>15</v>
      </c>
      <c r="H18" s="7" t="s">
        <v>13</v>
      </c>
      <c r="I18" s="7" t="s">
        <v>13</v>
      </c>
      <c r="J18" s="10" t="s">
        <v>68</v>
      </c>
      <c r="K18" s="10" t="s">
        <v>68</v>
      </c>
      <c r="L18" s="10" t="s">
        <v>68</v>
      </c>
      <c r="M18" s="6">
        <v>2.8</v>
      </c>
      <c r="N18" s="6">
        <v>3.3</v>
      </c>
      <c r="O18" s="6">
        <v>2.8</v>
      </c>
      <c r="P18" s="6">
        <v>3.5</v>
      </c>
      <c r="Q18" s="6">
        <v>2.5</v>
      </c>
      <c r="R18" s="6">
        <v>2.8</v>
      </c>
      <c r="S18" s="3">
        <f t="shared" si="0"/>
        <v>2.9499999999999997</v>
      </c>
      <c r="T18" s="5" t="s">
        <v>60</v>
      </c>
      <c r="U18" s="4" t="s">
        <v>62</v>
      </c>
      <c r="V18" s="31"/>
      <c r="AB18" s="32"/>
      <c r="AC18" s="20" t="s">
        <v>14</v>
      </c>
      <c r="AD18" s="15">
        <f t="shared" si="3"/>
        <v>0.17857142857142858</v>
      </c>
      <c r="AE18" s="15">
        <f t="shared" si="3"/>
        <v>0.5</v>
      </c>
      <c r="AG18" s="20" t="s">
        <v>69</v>
      </c>
      <c r="AH18" s="15">
        <f>COUNTIFS($L$8:$L$39,$AG18,$U$8:$U$39,AD$8)/COUNTIF($U$8:$U$39,AD$8)</f>
        <v>0</v>
      </c>
      <c r="AI18" s="15">
        <f>COUNTIFS($L$8:$L$39,$AG18,$U$8:$U$39,AE$8)/COUNTIF($U$8:$U$39,AE$8)</f>
        <v>1</v>
      </c>
    </row>
    <row r="19" spans="1:35" x14ac:dyDescent="0.2">
      <c r="A19" s="8">
        <v>12</v>
      </c>
      <c r="B19" s="9" t="s">
        <v>40</v>
      </c>
      <c r="C19" s="12" t="s">
        <v>75</v>
      </c>
      <c r="D19" s="7" t="s">
        <v>13</v>
      </c>
      <c r="E19" s="7" t="s">
        <v>14</v>
      </c>
      <c r="F19" s="7" t="s">
        <v>12</v>
      </c>
      <c r="G19" s="7" t="s">
        <v>13</v>
      </c>
      <c r="H19" s="7" t="s">
        <v>12</v>
      </c>
      <c r="I19" s="7" t="s">
        <v>12</v>
      </c>
      <c r="J19" s="10" t="s">
        <v>68</v>
      </c>
      <c r="K19" s="10" t="s">
        <v>68</v>
      </c>
      <c r="L19" s="10" t="s">
        <v>69</v>
      </c>
      <c r="M19" s="6">
        <v>3</v>
      </c>
      <c r="N19" s="6">
        <v>2.5</v>
      </c>
      <c r="O19" s="6">
        <v>3</v>
      </c>
      <c r="P19" s="6">
        <v>2.5</v>
      </c>
      <c r="Q19" s="6">
        <v>2</v>
      </c>
      <c r="R19" s="6">
        <v>3</v>
      </c>
      <c r="S19" s="3">
        <f t="shared" si="0"/>
        <v>2.6666666666666665</v>
      </c>
      <c r="T19" s="5" t="s">
        <v>60</v>
      </c>
      <c r="U19" s="4" t="s">
        <v>63</v>
      </c>
      <c r="V19" s="31"/>
      <c r="AB19" s="32"/>
      <c r="AC19" s="20" t="s">
        <v>15</v>
      </c>
      <c r="AD19" s="15">
        <f t="shared" si="3"/>
        <v>0.17857142857142858</v>
      </c>
      <c r="AE19" s="15">
        <f t="shared" si="3"/>
        <v>0</v>
      </c>
      <c r="AH19" s="17">
        <f>SUM(AH17:AH18)</f>
        <v>1</v>
      </c>
      <c r="AI19" s="17">
        <f>SUM(AI17:AI18)</f>
        <v>1</v>
      </c>
    </row>
    <row r="20" spans="1:35" x14ac:dyDescent="0.2">
      <c r="A20" s="8">
        <v>13</v>
      </c>
      <c r="B20" s="9" t="s">
        <v>27</v>
      </c>
      <c r="C20" s="12" t="s">
        <v>75</v>
      </c>
      <c r="D20" s="7" t="s">
        <v>14</v>
      </c>
      <c r="E20" s="7" t="s">
        <v>15</v>
      </c>
      <c r="F20" s="7" t="s">
        <v>13</v>
      </c>
      <c r="G20" s="7" t="s">
        <v>14</v>
      </c>
      <c r="H20" s="7" t="s">
        <v>13</v>
      </c>
      <c r="I20" s="7" t="s">
        <v>13</v>
      </c>
      <c r="J20" s="10" t="s">
        <v>68</v>
      </c>
      <c r="K20" s="10" t="s">
        <v>68</v>
      </c>
      <c r="L20" s="10" t="s">
        <v>68</v>
      </c>
      <c r="M20" s="6">
        <v>2.8</v>
      </c>
      <c r="N20" s="6">
        <v>2.8</v>
      </c>
      <c r="O20" s="6">
        <v>2.8</v>
      </c>
      <c r="P20" s="6">
        <v>2.8</v>
      </c>
      <c r="Q20" s="6">
        <v>2</v>
      </c>
      <c r="R20" s="6">
        <v>3</v>
      </c>
      <c r="S20" s="3">
        <f t="shared" si="0"/>
        <v>2.6999999999999997</v>
      </c>
      <c r="T20" s="5" t="s">
        <v>60</v>
      </c>
      <c r="U20" s="4" t="s">
        <v>62</v>
      </c>
      <c r="V20" s="31"/>
      <c r="AB20" s="32"/>
      <c r="AC20" s="20" t="s">
        <v>16</v>
      </c>
      <c r="AD20" s="15">
        <f t="shared" si="3"/>
        <v>3.5714285714285712E-2</v>
      </c>
      <c r="AE20" s="15">
        <f t="shared" si="3"/>
        <v>0</v>
      </c>
      <c r="AG20" s="21" t="s">
        <v>94</v>
      </c>
      <c r="AH20" s="20" t="s">
        <v>62</v>
      </c>
      <c r="AI20" s="20" t="s">
        <v>63</v>
      </c>
    </row>
    <row r="21" spans="1:35" x14ac:dyDescent="0.2">
      <c r="A21" s="8">
        <v>14</v>
      </c>
      <c r="B21" s="9" t="s">
        <v>41</v>
      </c>
      <c r="C21" s="12" t="s">
        <v>75</v>
      </c>
      <c r="D21" s="7" t="s">
        <v>12</v>
      </c>
      <c r="E21" s="7" t="s">
        <v>14</v>
      </c>
      <c r="F21" s="7" t="s">
        <v>14</v>
      </c>
      <c r="G21" s="7" t="s">
        <v>12</v>
      </c>
      <c r="H21" s="7" t="s">
        <v>14</v>
      </c>
      <c r="I21" s="7" t="s">
        <v>14</v>
      </c>
      <c r="J21" s="10" t="s">
        <v>68</v>
      </c>
      <c r="K21" s="10" t="s">
        <v>68</v>
      </c>
      <c r="L21" s="10" t="s">
        <v>68</v>
      </c>
      <c r="M21" s="6">
        <v>3</v>
      </c>
      <c r="N21" s="6">
        <v>3</v>
      </c>
      <c r="O21" s="6">
        <v>2.5</v>
      </c>
      <c r="P21" s="6">
        <v>3</v>
      </c>
      <c r="Q21" s="6">
        <v>2.8</v>
      </c>
      <c r="R21" s="6">
        <v>2.8</v>
      </c>
      <c r="S21" s="3">
        <f t="shared" si="0"/>
        <v>2.85</v>
      </c>
      <c r="T21" s="5" t="s">
        <v>60</v>
      </c>
      <c r="U21" s="4" t="s">
        <v>62</v>
      </c>
      <c r="V21" s="31"/>
      <c r="AB21" s="32"/>
      <c r="AD21" s="17">
        <f>SUM(AD16:AD20)</f>
        <v>1.0000000000000002</v>
      </c>
      <c r="AE21" s="17">
        <f>SUM(AE16:AE20)</f>
        <v>1</v>
      </c>
      <c r="AG21" s="20" t="s">
        <v>93</v>
      </c>
      <c r="AH21" s="15">
        <f t="shared" ref="AH21:AI23" si="4">COUNTIFS($M$8:$M$39,$AG21,$U$8:$U$39,AD$8)/COUNTIF($U$8:$U$39,AD$8)</f>
        <v>0</v>
      </c>
      <c r="AI21" s="15">
        <f t="shared" si="4"/>
        <v>0</v>
      </c>
    </row>
    <row r="22" spans="1:35" x14ac:dyDescent="0.2">
      <c r="A22" s="8">
        <v>15</v>
      </c>
      <c r="B22" s="9" t="s">
        <v>46</v>
      </c>
      <c r="C22" s="12" t="s">
        <v>75</v>
      </c>
      <c r="D22" s="7" t="s">
        <v>13</v>
      </c>
      <c r="E22" s="7" t="s">
        <v>15</v>
      </c>
      <c r="F22" s="7" t="s">
        <v>12</v>
      </c>
      <c r="G22" s="7" t="s">
        <v>13</v>
      </c>
      <c r="H22" s="7" t="s">
        <v>12</v>
      </c>
      <c r="I22" s="7" t="s">
        <v>14</v>
      </c>
      <c r="J22" s="10" t="s">
        <v>68</v>
      </c>
      <c r="K22" s="10" t="s">
        <v>68</v>
      </c>
      <c r="L22" s="10" t="s">
        <v>68</v>
      </c>
      <c r="M22" s="6">
        <v>3</v>
      </c>
      <c r="N22" s="6">
        <v>4</v>
      </c>
      <c r="O22" s="6">
        <v>2.7</v>
      </c>
      <c r="P22" s="6">
        <v>2.7</v>
      </c>
      <c r="Q22" s="6">
        <v>3</v>
      </c>
      <c r="R22" s="6">
        <v>2.7</v>
      </c>
      <c r="S22" s="3">
        <f t="shared" si="0"/>
        <v>3.0166666666666662</v>
      </c>
      <c r="T22" s="5" t="s">
        <v>59</v>
      </c>
      <c r="U22" s="4" t="s">
        <v>62</v>
      </c>
      <c r="V22" s="31"/>
      <c r="AB22" s="32"/>
      <c r="AC22" s="21" t="s">
        <v>86</v>
      </c>
      <c r="AD22" s="20" t="s">
        <v>62</v>
      </c>
      <c r="AE22" s="20" t="s">
        <v>63</v>
      </c>
      <c r="AG22" s="20">
        <v>2.7</v>
      </c>
      <c r="AH22" s="15">
        <f t="shared" si="4"/>
        <v>7.1428571428571425E-2</v>
      </c>
      <c r="AI22" s="15">
        <f t="shared" si="4"/>
        <v>0</v>
      </c>
    </row>
    <row r="23" spans="1:35" x14ac:dyDescent="0.2">
      <c r="A23" s="8">
        <v>16</v>
      </c>
      <c r="B23" s="9" t="s">
        <v>37</v>
      </c>
      <c r="C23" s="12" t="s">
        <v>74</v>
      </c>
      <c r="D23" s="7" t="s">
        <v>12</v>
      </c>
      <c r="E23" s="7" t="s">
        <v>12</v>
      </c>
      <c r="F23" s="7" t="s">
        <v>13</v>
      </c>
      <c r="G23" s="7" t="s">
        <v>12</v>
      </c>
      <c r="H23" s="7" t="s">
        <v>13</v>
      </c>
      <c r="I23" s="7" t="s">
        <v>13</v>
      </c>
      <c r="J23" s="10" t="s">
        <v>68</v>
      </c>
      <c r="K23" s="10" t="s">
        <v>68</v>
      </c>
      <c r="L23" s="10" t="s">
        <v>68</v>
      </c>
      <c r="M23" s="6">
        <v>3</v>
      </c>
      <c r="N23" s="6">
        <v>3</v>
      </c>
      <c r="O23" s="6">
        <v>3</v>
      </c>
      <c r="P23" s="6">
        <v>2.5</v>
      </c>
      <c r="Q23" s="6">
        <v>2.7</v>
      </c>
      <c r="R23" s="6">
        <v>3</v>
      </c>
      <c r="S23" s="3">
        <f t="shared" si="0"/>
        <v>2.8666666666666667</v>
      </c>
      <c r="T23" s="5" t="s">
        <v>60</v>
      </c>
      <c r="U23" s="4" t="s">
        <v>62</v>
      </c>
      <c r="V23" s="31"/>
      <c r="AB23" s="32"/>
      <c r="AC23" s="20" t="s">
        <v>12</v>
      </c>
      <c r="AD23" s="15">
        <f t="shared" ref="AD23:AE27" si="5">COUNTIFS($F$8:$F$39,$AC23,$U$8:$U$39,AD$8)/COUNTIF($U$8:$U$39,AD$8)</f>
        <v>0.35714285714285715</v>
      </c>
      <c r="AE23" s="15">
        <f t="shared" si="5"/>
        <v>0.25</v>
      </c>
      <c r="AG23" s="20" t="s">
        <v>92</v>
      </c>
      <c r="AH23" s="15">
        <f t="shared" si="4"/>
        <v>0</v>
      </c>
      <c r="AI23" s="15">
        <f t="shared" si="4"/>
        <v>0</v>
      </c>
    </row>
    <row r="24" spans="1:35" x14ac:dyDescent="0.2">
      <c r="A24" s="8">
        <v>17</v>
      </c>
      <c r="B24" s="9" t="s">
        <v>56</v>
      </c>
      <c r="C24" s="12" t="s">
        <v>75</v>
      </c>
      <c r="D24" s="7" t="s">
        <v>14</v>
      </c>
      <c r="E24" s="7" t="s">
        <v>13</v>
      </c>
      <c r="F24" s="7" t="s">
        <v>14</v>
      </c>
      <c r="G24" s="7" t="s">
        <v>14</v>
      </c>
      <c r="H24" s="7" t="s">
        <v>14</v>
      </c>
      <c r="I24" s="7" t="s">
        <v>12</v>
      </c>
      <c r="J24" s="10" t="s">
        <v>68</v>
      </c>
      <c r="K24" s="10" t="s">
        <v>68</v>
      </c>
      <c r="L24" s="10" t="s">
        <v>68</v>
      </c>
      <c r="M24" s="6">
        <v>2.8</v>
      </c>
      <c r="N24" s="6">
        <v>2.5</v>
      </c>
      <c r="O24" s="6">
        <v>2.8</v>
      </c>
      <c r="P24" s="6">
        <v>2.8</v>
      </c>
      <c r="Q24" s="6">
        <v>2.8</v>
      </c>
      <c r="R24" s="6">
        <v>2.8</v>
      </c>
      <c r="S24" s="3">
        <f t="shared" si="0"/>
        <v>2.75</v>
      </c>
      <c r="T24" s="5" t="s">
        <v>60</v>
      </c>
      <c r="U24" s="4" t="s">
        <v>62</v>
      </c>
      <c r="V24" s="31"/>
      <c r="AB24" s="32"/>
      <c r="AC24" s="20" t="s">
        <v>13</v>
      </c>
      <c r="AD24" s="15">
        <f t="shared" si="5"/>
        <v>0.25</v>
      </c>
      <c r="AE24" s="15">
        <f t="shared" si="5"/>
        <v>0.5</v>
      </c>
      <c r="AH24" s="17">
        <f>SUM(AH21:AH23)</f>
        <v>7.1428571428571425E-2</v>
      </c>
      <c r="AI24" s="17">
        <f>SUM(AI21:AI23)</f>
        <v>0</v>
      </c>
    </row>
    <row r="25" spans="1:35" x14ac:dyDescent="0.2">
      <c r="A25" s="8">
        <v>18</v>
      </c>
      <c r="B25" s="9" t="s">
        <v>55</v>
      </c>
      <c r="C25" s="12" t="s">
        <v>75</v>
      </c>
      <c r="D25" s="7" t="s">
        <v>12</v>
      </c>
      <c r="E25" s="7" t="s">
        <v>13</v>
      </c>
      <c r="F25" s="7" t="s">
        <v>15</v>
      </c>
      <c r="G25" s="7" t="s">
        <v>12</v>
      </c>
      <c r="H25" s="7" t="s">
        <v>15</v>
      </c>
      <c r="I25" s="7" t="s">
        <v>12</v>
      </c>
      <c r="J25" s="10" t="s">
        <v>68</v>
      </c>
      <c r="K25" s="10" t="s">
        <v>68</v>
      </c>
      <c r="L25" s="10" t="s">
        <v>69</v>
      </c>
      <c r="M25" s="6">
        <v>2</v>
      </c>
      <c r="N25" s="6">
        <v>3.8</v>
      </c>
      <c r="O25" s="6">
        <v>2.5</v>
      </c>
      <c r="P25" s="6">
        <v>3.2</v>
      </c>
      <c r="Q25" s="6">
        <v>2</v>
      </c>
      <c r="R25" s="6">
        <v>2</v>
      </c>
      <c r="S25" s="3">
        <f t="shared" si="0"/>
        <v>2.5833333333333335</v>
      </c>
      <c r="T25" s="5" t="s">
        <v>61</v>
      </c>
      <c r="U25" s="4" t="s">
        <v>63</v>
      </c>
      <c r="V25" s="31"/>
      <c r="AB25" s="32"/>
      <c r="AC25" s="20" t="s">
        <v>14</v>
      </c>
      <c r="AD25" s="15">
        <f t="shared" si="5"/>
        <v>0.32142857142857145</v>
      </c>
      <c r="AE25" s="15">
        <f t="shared" si="5"/>
        <v>0</v>
      </c>
      <c r="AG25" s="21" t="s">
        <v>95</v>
      </c>
      <c r="AH25" s="20" t="s">
        <v>62</v>
      </c>
      <c r="AI25" s="20" t="s">
        <v>63</v>
      </c>
    </row>
    <row r="26" spans="1:35" x14ac:dyDescent="0.2">
      <c r="A26" s="8">
        <v>19</v>
      </c>
      <c r="B26" s="9" t="s">
        <v>45</v>
      </c>
      <c r="C26" s="12" t="s">
        <v>75</v>
      </c>
      <c r="D26" s="7" t="s">
        <v>13</v>
      </c>
      <c r="E26" s="7" t="s">
        <v>16</v>
      </c>
      <c r="F26" s="7" t="s">
        <v>12</v>
      </c>
      <c r="G26" s="7" t="s">
        <v>13</v>
      </c>
      <c r="H26" s="7" t="s">
        <v>12</v>
      </c>
      <c r="I26" s="7" t="s">
        <v>13</v>
      </c>
      <c r="J26" s="10" t="s">
        <v>68</v>
      </c>
      <c r="K26" s="10" t="s">
        <v>68</v>
      </c>
      <c r="L26" s="10" t="s">
        <v>68</v>
      </c>
      <c r="M26" s="6">
        <v>2.5</v>
      </c>
      <c r="N26" s="6">
        <v>2.8</v>
      </c>
      <c r="O26" s="6">
        <v>2.5</v>
      </c>
      <c r="P26" s="6">
        <v>4</v>
      </c>
      <c r="Q26" s="6">
        <v>3.5</v>
      </c>
      <c r="R26" s="6">
        <v>2.5</v>
      </c>
      <c r="S26" s="3">
        <f t="shared" si="0"/>
        <v>2.9666666666666668</v>
      </c>
      <c r="T26" s="5" t="s">
        <v>60</v>
      </c>
      <c r="U26" s="4" t="s">
        <v>62</v>
      </c>
      <c r="V26" s="31"/>
      <c r="AB26" s="32"/>
      <c r="AC26" s="20" t="s">
        <v>15</v>
      </c>
      <c r="AD26" s="15">
        <f t="shared" si="5"/>
        <v>7.1428571428571425E-2</v>
      </c>
      <c r="AE26" s="15">
        <f t="shared" si="5"/>
        <v>0.25</v>
      </c>
      <c r="AG26" s="20" t="s">
        <v>93</v>
      </c>
      <c r="AH26" s="15">
        <f t="shared" ref="AH26:AI28" si="6">COUNTIFS($N$8:$N$39,$AG26,$U$8:$U$39,AD$8)/COUNTIF($U$8:$U$39,AD$8)</f>
        <v>0</v>
      </c>
      <c r="AI26" s="15">
        <f t="shared" si="6"/>
        <v>0</v>
      </c>
    </row>
    <row r="27" spans="1:35" x14ac:dyDescent="0.2">
      <c r="A27" s="8">
        <v>20</v>
      </c>
      <c r="B27" s="9" t="s">
        <v>51</v>
      </c>
      <c r="C27" s="12" t="s">
        <v>75</v>
      </c>
      <c r="D27" s="7" t="s">
        <v>16</v>
      </c>
      <c r="E27" s="7" t="s">
        <v>14</v>
      </c>
      <c r="F27" s="7" t="s">
        <v>15</v>
      </c>
      <c r="G27" s="7" t="s">
        <v>16</v>
      </c>
      <c r="H27" s="7" t="s">
        <v>15</v>
      </c>
      <c r="I27" s="7" t="s">
        <v>12</v>
      </c>
      <c r="J27" s="10" t="s">
        <v>68</v>
      </c>
      <c r="K27" s="10" t="s">
        <v>68</v>
      </c>
      <c r="L27" s="10" t="s">
        <v>68</v>
      </c>
      <c r="M27" s="6">
        <v>3</v>
      </c>
      <c r="N27" s="6">
        <v>3</v>
      </c>
      <c r="O27" s="6">
        <v>3</v>
      </c>
      <c r="P27" s="6">
        <v>2.5</v>
      </c>
      <c r="Q27" s="6">
        <v>2.5</v>
      </c>
      <c r="R27" s="6">
        <v>3</v>
      </c>
      <c r="S27" s="3">
        <f t="shared" si="0"/>
        <v>2.8333333333333335</v>
      </c>
      <c r="T27" s="5" t="s">
        <v>61</v>
      </c>
      <c r="U27" s="4" t="s">
        <v>62</v>
      </c>
      <c r="V27" s="31"/>
      <c r="AB27" s="32"/>
      <c r="AC27" s="20" t="s">
        <v>16</v>
      </c>
      <c r="AD27" s="15">
        <f t="shared" si="5"/>
        <v>0</v>
      </c>
      <c r="AE27" s="15">
        <f t="shared" si="5"/>
        <v>0</v>
      </c>
      <c r="AG27" s="20">
        <v>2.7</v>
      </c>
      <c r="AH27" s="15">
        <f t="shared" si="6"/>
        <v>0.14285714285714285</v>
      </c>
      <c r="AI27" s="15">
        <f t="shared" si="6"/>
        <v>0</v>
      </c>
    </row>
    <row r="28" spans="1:35" x14ac:dyDescent="0.2">
      <c r="A28" s="8">
        <v>21</v>
      </c>
      <c r="B28" s="9" t="s">
        <v>44</v>
      </c>
      <c r="C28" s="12" t="s">
        <v>75</v>
      </c>
      <c r="D28" s="7" t="s">
        <v>16</v>
      </c>
      <c r="E28" s="7" t="s">
        <v>14</v>
      </c>
      <c r="F28" s="7" t="s">
        <v>13</v>
      </c>
      <c r="G28" s="7" t="s">
        <v>16</v>
      </c>
      <c r="H28" s="7" t="s">
        <v>13</v>
      </c>
      <c r="I28" s="7" t="s">
        <v>14</v>
      </c>
      <c r="J28" s="10" t="s">
        <v>68</v>
      </c>
      <c r="K28" s="10" t="s">
        <v>68</v>
      </c>
      <c r="L28" s="10" t="s">
        <v>69</v>
      </c>
      <c r="M28" s="6">
        <v>2</v>
      </c>
      <c r="N28" s="6">
        <v>2.8</v>
      </c>
      <c r="O28" s="6">
        <v>2</v>
      </c>
      <c r="P28" s="6">
        <v>2.8</v>
      </c>
      <c r="Q28" s="6">
        <v>3</v>
      </c>
      <c r="R28" s="6">
        <v>2</v>
      </c>
      <c r="S28" s="3">
        <f t="shared" si="0"/>
        <v>2.4333333333333336</v>
      </c>
      <c r="T28" s="5" t="s">
        <v>61</v>
      </c>
      <c r="U28" s="4" t="s">
        <v>63</v>
      </c>
      <c r="V28" s="31"/>
      <c r="AB28" s="32"/>
      <c r="AD28" s="17">
        <f>SUM(AD23:AD27)</f>
        <v>1</v>
      </c>
      <c r="AE28" s="17">
        <f>SUM(AE23:AE27)</f>
        <v>1</v>
      </c>
      <c r="AG28" s="20" t="s">
        <v>92</v>
      </c>
      <c r="AH28" s="15">
        <f t="shared" si="6"/>
        <v>0</v>
      </c>
      <c r="AI28" s="15">
        <f t="shared" si="6"/>
        <v>0</v>
      </c>
    </row>
    <row r="29" spans="1:35" x14ac:dyDescent="0.2">
      <c r="A29" s="8">
        <v>22</v>
      </c>
      <c r="B29" s="9" t="s">
        <v>43</v>
      </c>
      <c r="C29" s="12" t="s">
        <v>74</v>
      </c>
      <c r="D29" s="7" t="s">
        <v>15</v>
      </c>
      <c r="E29" s="7" t="s">
        <v>12</v>
      </c>
      <c r="F29" s="7" t="s">
        <v>15</v>
      </c>
      <c r="G29" s="7" t="s">
        <v>15</v>
      </c>
      <c r="H29" s="7" t="s">
        <v>15</v>
      </c>
      <c r="I29" s="7" t="s">
        <v>14</v>
      </c>
      <c r="J29" s="10" t="s">
        <v>68</v>
      </c>
      <c r="K29" s="10" t="s">
        <v>68</v>
      </c>
      <c r="L29" s="10" t="s">
        <v>68</v>
      </c>
      <c r="M29" s="6">
        <v>2</v>
      </c>
      <c r="N29" s="6">
        <v>2.8</v>
      </c>
      <c r="O29" s="6">
        <v>3</v>
      </c>
      <c r="P29" s="6">
        <v>3</v>
      </c>
      <c r="Q29" s="6">
        <v>3</v>
      </c>
      <c r="R29" s="6">
        <v>2.5</v>
      </c>
      <c r="S29" s="3">
        <f t="shared" si="0"/>
        <v>2.7166666666666668</v>
      </c>
      <c r="T29" s="5" t="s">
        <v>61</v>
      </c>
      <c r="U29" s="4" t="s">
        <v>62</v>
      </c>
      <c r="V29" s="31"/>
      <c r="AB29" s="32"/>
      <c r="AC29" s="21" t="s">
        <v>87</v>
      </c>
      <c r="AD29" s="20" t="s">
        <v>62</v>
      </c>
      <c r="AE29" s="20" t="s">
        <v>63</v>
      </c>
      <c r="AH29" s="13">
        <f>SUM(AH26:AH28)</f>
        <v>0.14285714285714285</v>
      </c>
      <c r="AI29" s="13">
        <f>SUM(AI26:AI28)</f>
        <v>0</v>
      </c>
    </row>
    <row r="30" spans="1:35" x14ac:dyDescent="0.2">
      <c r="A30" s="8">
        <v>23</v>
      </c>
      <c r="B30" s="9" t="s">
        <v>35</v>
      </c>
      <c r="C30" s="12" t="s">
        <v>75</v>
      </c>
      <c r="D30" s="7" t="s">
        <v>15</v>
      </c>
      <c r="E30" s="7" t="s">
        <v>13</v>
      </c>
      <c r="F30" s="7" t="s">
        <v>14</v>
      </c>
      <c r="G30" s="7" t="s">
        <v>15</v>
      </c>
      <c r="H30" s="7" t="s">
        <v>14</v>
      </c>
      <c r="I30" s="7" t="s">
        <v>14</v>
      </c>
      <c r="J30" s="10" t="s">
        <v>68</v>
      </c>
      <c r="K30" s="10" t="s">
        <v>68</v>
      </c>
      <c r="L30" s="10" t="s">
        <v>68</v>
      </c>
      <c r="M30" s="6">
        <v>2.5</v>
      </c>
      <c r="N30" s="6">
        <v>2.7</v>
      </c>
      <c r="O30" s="6">
        <v>3</v>
      </c>
      <c r="P30" s="6">
        <v>2.8</v>
      </c>
      <c r="Q30" s="6">
        <v>2.7</v>
      </c>
      <c r="R30" s="6">
        <v>2.5</v>
      </c>
      <c r="S30" s="3">
        <f t="shared" si="0"/>
        <v>2.6999999999999997</v>
      </c>
      <c r="T30" s="5" t="s">
        <v>60</v>
      </c>
      <c r="U30" s="4" t="s">
        <v>62</v>
      </c>
      <c r="V30" s="31"/>
      <c r="AB30" s="32"/>
      <c r="AC30" s="20" t="s">
        <v>12</v>
      </c>
      <c r="AD30" s="15">
        <f t="shared" ref="AD30:AE34" si="7">COUNTIFS($G$8:$G$39,$AC30,$U$8:$U$39,AD$8)/COUNTIF($U$8:$U$39,AD$8)</f>
        <v>0.2857142857142857</v>
      </c>
      <c r="AE30" s="15">
        <f t="shared" si="7"/>
        <v>0.25</v>
      </c>
      <c r="AG30" s="21" t="s">
        <v>96</v>
      </c>
      <c r="AH30" s="20" t="s">
        <v>62</v>
      </c>
      <c r="AI30" s="20" t="s">
        <v>63</v>
      </c>
    </row>
    <row r="31" spans="1:35" x14ac:dyDescent="0.2">
      <c r="A31" s="8">
        <v>24</v>
      </c>
      <c r="B31" s="9" t="s">
        <v>34</v>
      </c>
      <c r="C31" s="12" t="s">
        <v>75</v>
      </c>
      <c r="D31" s="7" t="s">
        <v>14</v>
      </c>
      <c r="E31" s="7" t="s">
        <v>13</v>
      </c>
      <c r="F31" s="7" t="s">
        <v>12</v>
      </c>
      <c r="G31" s="7" t="s">
        <v>14</v>
      </c>
      <c r="H31" s="7" t="s">
        <v>12</v>
      </c>
      <c r="I31" s="7" t="s">
        <v>13</v>
      </c>
      <c r="J31" s="10" t="s">
        <v>68</v>
      </c>
      <c r="K31" s="10" t="s">
        <v>68</v>
      </c>
      <c r="L31" s="10" t="s">
        <v>68</v>
      </c>
      <c r="M31" s="6">
        <v>2.7</v>
      </c>
      <c r="N31" s="6">
        <v>3</v>
      </c>
      <c r="O31" s="6">
        <v>2.7</v>
      </c>
      <c r="P31" s="6">
        <v>3</v>
      </c>
      <c r="Q31" s="6">
        <v>2.5</v>
      </c>
      <c r="R31" s="6">
        <v>2.7</v>
      </c>
      <c r="S31" s="3">
        <f t="shared" si="0"/>
        <v>2.7666666666666671</v>
      </c>
      <c r="T31" s="5" t="s">
        <v>60</v>
      </c>
      <c r="U31" s="4" t="s">
        <v>62</v>
      </c>
      <c r="V31" s="31"/>
      <c r="AB31" s="32"/>
      <c r="AC31" s="20" t="s">
        <v>13</v>
      </c>
      <c r="AD31" s="15">
        <f t="shared" si="7"/>
        <v>0.21428571428571427</v>
      </c>
      <c r="AE31" s="15">
        <f t="shared" si="7"/>
        <v>0.5</v>
      </c>
      <c r="AG31" s="20" t="s">
        <v>93</v>
      </c>
      <c r="AH31" s="15">
        <f t="shared" ref="AH31:AI33" si="8">COUNTIFS($O$8:$O$39,$AG31,$U$8:$U$39,AD$8)/COUNTIF($U$8:$U$39,AD$8)</f>
        <v>0</v>
      </c>
      <c r="AI31" s="15">
        <f t="shared" si="8"/>
        <v>0</v>
      </c>
    </row>
    <row r="32" spans="1:35" x14ac:dyDescent="0.2">
      <c r="A32" s="8">
        <v>25</v>
      </c>
      <c r="B32" s="9" t="s">
        <v>53</v>
      </c>
      <c r="C32" s="12" t="s">
        <v>75</v>
      </c>
      <c r="D32" s="7" t="s">
        <v>13</v>
      </c>
      <c r="E32" s="7" t="s">
        <v>15</v>
      </c>
      <c r="F32" s="7" t="s">
        <v>13</v>
      </c>
      <c r="G32" s="7" t="s">
        <v>13</v>
      </c>
      <c r="H32" s="7" t="s">
        <v>13</v>
      </c>
      <c r="I32" s="7" t="s">
        <v>12</v>
      </c>
      <c r="J32" s="10" t="s">
        <v>68</v>
      </c>
      <c r="K32" s="10" t="s">
        <v>68</v>
      </c>
      <c r="L32" s="10" t="s">
        <v>68</v>
      </c>
      <c r="M32" s="6">
        <v>3</v>
      </c>
      <c r="N32" s="6">
        <v>2.8</v>
      </c>
      <c r="O32" s="6">
        <v>4</v>
      </c>
      <c r="P32" s="6">
        <v>2.5</v>
      </c>
      <c r="Q32" s="6">
        <v>2.8</v>
      </c>
      <c r="R32" s="6">
        <v>3</v>
      </c>
      <c r="S32" s="3">
        <f t="shared" si="0"/>
        <v>3.0166666666666671</v>
      </c>
      <c r="T32" s="5" t="s">
        <v>59</v>
      </c>
      <c r="U32" s="4" t="s">
        <v>62</v>
      </c>
      <c r="V32" s="31"/>
      <c r="AB32" s="32"/>
      <c r="AC32" s="20" t="s">
        <v>14</v>
      </c>
      <c r="AD32" s="15">
        <f t="shared" si="7"/>
        <v>0.25</v>
      </c>
      <c r="AE32" s="15">
        <f t="shared" si="7"/>
        <v>0</v>
      </c>
      <c r="AG32" s="20">
        <v>2.7</v>
      </c>
      <c r="AH32" s="15">
        <f t="shared" si="8"/>
        <v>0.10714285714285714</v>
      </c>
      <c r="AI32" s="15">
        <f t="shared" si="8"/>
        <v>0</v>
      </c>
    </row>
    <row r="33" spans="1:35" x14ac:dyDescent="0.2">
      <c r="A33" s="8">
        <v>26</v>
      </c>
      <c r="B33" s="9" t="s">
        <v>36</v>
      </c>
      <c r="C33" s="12" t="s">
        <v>74</v>
      </c>
      <c r="D33" s="7" t="s">
        <v>15</v>
      </c>
      <c r="E33" s="7" t="s">
        <v>13</v>
      </c>
      <c r="F33" s="7" t="s">
        <v>14</v>
      </c>
      <c r="G33" s="7" t="s">
        <v>15</v>
      </c>
      <c r="H33" s="7" t="s">
        <v>14</v>
      </c>
      <c r="I33" s="7" t="s">
        <v>13</v>
      </c>
      <c r="J33" s="10" t="s">
        <v>68</v>
      </c>
      <c r="K33" s="10" t="s">
        <v>68</v>
      </c>
      <c r="L33" s="10" t="s">
        <v>68</v>
      </c>
      <c r="M33" s="6">
        <v>2.7</v>
      </c>
      <c r="N33" s="6">
        <v>2.5</v>
      </c>
      <c r="O33" s="6">
        <v>2.7</v>
      </c>
      <c r="P33" s="6">
        <v>3.8</v>
      </c>
      <c r="Q33" s="6">
        <v>3.2</v>
      </c>
      <c r="R33" s="6">
        <v>2.7</v>
      </c>
      <c r="S33" s="3">
        <f t="shared" si="0"/>
        <v>2.9333333333333336</v>
      </c>
      <c r="T33" s="5" t="s">
        <v>60</v>
      </c>
      <c r="U33" s="4" t="s">
        <v>62</v>
      </c>
      <c r="V33" s="31"/>
      <c r="AB33" s="32"/>
      <c r="AC33" s="20" t="s">
        <v>15</v>
      </c>
      <c r="AD33" s="15">
        <f t="shared" si="7"/>
        <v>0.17857142857142858</v>
      </c>
      <c r="AE33" s="15">
        <f t="shared" si="7"/>
        <v>0</v>
      </c>
      <c r="AG33" s="20" t="s">
        <v>92</v>
      </c>
      <c r="AH33" s="15">
        <f t="shared" si="8"/>
        <v>0</v>
      </c>
      <c r="AI33" s="15">
        <f t="shared" si="8"/>
        <v>0</v>
      </c>
    </row>
    <row r="34" spans="1:35" x14ac:dyDescent="0.2">
      <c r="A34" s="8">
        <v>27</v>
      </c>
      <c r="B34" s="9" t="s">
        <v>28</v>
      </c>
      <c r="C34" s="12" t="s">
        <v>75</v>
      </c>
      <c r="D34" s="7" t="s">
        <v>12</v>
      </c>
      <c r="E34" s="7" t="s">
        <v>12</v>
      </c>
      <c r="F34" s="7" t="s">
        <v>12</v>
      </c>
      <c r="G34" s="7" t="s">
        <v>12</v>
      </c>
      <c r="H34" s="7" t="s">
        <v>12</v>
      </c>
      <c r="I34" s="7" t="s">
        <v>14</v>
      </c>
      <c r="J34" s="10" t="s">
        <v>68</v>
      </c>
      <c r="K34" s="10" t="s">
        <v>68</v>
      </c>
      <c r="L34" s="10" t="s">
        <v>68</v>
      </c>
      <c r="M34" s="6">
        <v>3.5</v>
      </c>
      <c r="N34" s="6">
        <v>3</v>
      </c>
      <c r="O34" s="6">
        <v>3.5</v>
      </c>
      <c r="P34" s="6">
        <v>2.8</v>
      </c>
      <c r="Q34" s="6">
        <v>3.3</v>
      </c>
      <c r="R34" s="6">
        <v>3</v>
      </c>
      <c r="S34" s="3">
        <f t="shared" si="0"/>
        <v>3.1833333333333336</v>
      </c>
      <c r="T34" s="5" t="s">
        <v>59</v>
      </c>
      <c r="U34" s="4" t="s">
        <v>62</v>
      </c>
      <c r="V34" s="31"/>
      <c r="AB34" s="32"/>
      <c r="AC34" s="20" t="s">
        <v>16</v>
      </c>
      <c r="AD34" s="15">
        <f t="shared" si="7"/>
        <v>7.1428571428571425E-2</v>
      </c>
      <c r="AE34" s="15">
        <f t="shared" si="7"/>
        <v>0.25</v>
      </c>
      <c r="AH34" s="17">
        <f>SUM(AH31:AH33)</f>
        <v>0.10714285714285714</v>
      </c>
      <c r="AI34" s="17">
        <f>SUM(AI31:AI33)</f>
        <v>0</v>
      </c>
    </row>
    <row r="35" spans="1:35" x14ac:dyDescent="0.2">
      <c r="A35" s="8">
        <v>28</v>
      </c>
      <c r="B35" s="9" t="s">
        <v>48</v>
      </c>
      <c r="C35" s="12" t="s">
        <v>74</v>
      </c>
      <c r="D35" s="7" t="s">
        <v>16</v>
      </c>
      <c r="E35" s="7" t="s">
        <v>13</v>
      </c>
      <c r="F35" s="7" t="s">
        <v>14</v>
      </c>
      <c r="G35" s="7" t="s">
        <v>16</v>
      </c>
      <c r="H35" s="7" t="s">
        <v>14</v>
      </c>
      <c r="I35" s="7" t="s">
        <v>13</v>
      </c>
      <c r="J35" s="10" t="s">
        <v>68</v>
      </c>
      <c r="K35" s="10" t="s">
        <v>68</v>
      </c>
      <c r="L35" s="10" t="s">
        <v>68</v>
      </c>
      <c r="M35" s="6">
        <v>2.5</v>
      </c>
      <c r="N35" s="6">
        <v>3</v>
      </c>
      <c r="O35" s="6">
        <v>2.5</v>
      </c>
      <c r="P35" s="6">
        <v>3</v>
      </c>
      <c r="Q35" s="6">
        <v>3</v>
      </c>
      <c r="R35" s="6">
        <v>3</v>
      </c>
      <c r="S35" s="3">
        <f t="shared" si="0"/>
        <v>2.8333333333333335</v>
      </c>
      <c r="T35" s="5" t="s">
        <v>60</v>
      </c>
      <c r="U35" s="4" t="s">
        <v>62</v>
      </c>
      <c r="V35" s="31"/>
      <c r="AB35" s="32"/>
      <c r="AD35" s="17">
        <f>SUM(AD30:AD34)</f>
        <v>1</v>
      </c>
      <c r="AE35" s="17">
        <f>SUM(AE30:AE34)</f>
        <v>1</v>
      </c>
      <c r="AG35" s="21" t="s">
        <v>97</v>
      </c>
      <c r="AH35" s="20" t="s">
        <v>62</v>
      </c>
      <c r="AI35" s="20" t="s">
        <v>63</v>
      </c>
    </row>
    <row r="36" spans="1:35" x14ac:dyDescent="0.2">
      <c r="A36" s="8">
        <v>29</v>
      </c>
      <c r="B36" s="9" t="s">
        <v>30</v>
      </c>
      <c r="C36" s="12" t="s">
        <v>74</v>
      </c>
      <c r="D36" s="7" t="s">
        <v>14</v>
      </c>
      <c r="E36" s="7" t="s">
        <v>15</v>
      </c>
      <c r="F36" s="7" t="s">
        <v>12</v>
      </c>
      <c r="G36" s="7" t="s">
        <v>14</v>
      </c>
      <c r="H36" s="7" t="s">
        <v>12</v>
      </c>
      <c r="I36" s="7" t="s">
        <v>13</v>
      </c>
      <c r="J36" s="10" t="s">
        <v>68</v>
      </c>
      <c r="K36" s="10" t="s">
        <v>68</v>
      </c>
      <c r="L36" s="10" t="s">
        <v>68</v>
      </c>
      <c r="M36" s="6">
        <v>3</v>
      </c>
      <c r="N36" s="6">
        <v>3</v>
      </c>
      <c r="O36" s="6">
        <v>2.8</v>
      </c>
      <c r="P36" s="6">
        <v>2.8</v>
      </c>
      <c r="Q36" s="6">
        <v>3</v>
      </c>
      <c r="R36" s="6">
        <v>2.8</v>
      </c>
      <c r="S36" s="3">
        <f t="shared" si="0"/>
        <v>2.9000000000000004</v>
      </c>
      <c r="T36" s="5" t="s">
        <v>60</v>
      </c>
      <c r="U36" s="4" t="s">
        <v>62</v>
      </c>
      <c r="V36" s="31"/>
      <c r="AB36" s="32"/>
      <c r="AC36" s="21" t="s">
        <v>88</v>
      </c>
      <c r="AD36" s="20" t="s">
        <v>62</v>
      </c>
      <c r="AE36" s="20" t="s">
        <v>63</v>
      </c>
      <c r="AG36" s="20" t="s">
        <v>93</v>
      </c>
      <c r="AH36" s="15">
        <f t="shared" ref="AH36:AI38" si="9">COUNTIFS($P$8:$P$39,$AG36,$U$8:$U$39,AD$8)/COUNTIF($U$8:$U$39,AD$8)</f>
        <v>0</v>
      </c>
      <c r="AI36" s="15">
        <f t="shared" si="9"/>
        <v>0</v>
      </c>
    </row>
    <row r="37" spans="1:35" x14ac:dyDescent="0.2">
      <c r="A37" s="8">
        <v>30</v>
      </c>
      <c r="B37" s="9" t="s">
        <v>29</v>
      </c>
      <c r="C37" s="12" t="s">
        <v>74</v>
      </c>
      <c r="D37" s="7" t="s">
        <v>12</v>
      </c>
      <c r="E37" s="7" t="s">
        <v>13</v>
      </c>
      <c r="F37" s="7" t="s">
        <v>14</v>
      </c>
      <c r="G37" s="7" t="s">
        <v>12</v>
      </c>
      <c r="H37" s="7" t="s">
        <v>14</v>
      </c>
      <c r="I37" s="7" t="s">
        <v>12</v>
      </c>
      <c r="J37" s="10" t="s">
        <v>68</v>
      </c>
      <c r="K37" s="10" t="s">
        <v>68</v>
      </c>
      <c r="L37" s="10" t="s">
        <v>68</v>
      </c>
      <c r="M37" s="6">
        <v>3</v>
      </c>
      <c r="N37" s="6">
        <v>2.8</v>
      </c>
      <c r="O37" s="6">
        <v>3</v>
      </c>
      <c r="P37" s="6">
        <v>2.5</v>
      </c>
      <c r="Q37" s="6">
        <v>3</v>
      </c>
      <c r="R37" s="6">
        <v>3.2</v>
      </c>
      <c r="S37" s="3">
        <f t="shared" si="0"/>
        <v>2.9166666666666665</v>
      </c>
      <c r="T37" s="5" t="s">
        <v>60</v>
      </c>
      <c r="U37" s="4" t="s">
        <v>62</v>
      </c>
      <c r="V37" s="31"/>
      <c r="AB37" s="32"/>
      <c r="AC37" s="20" t="s">
        <v>12</v>
      </c>
      <c r="AD37" s="15">
        <f t="shared" ref="AD37:AE41" si="10">COUNTIFS($H$8:$H$39,$AC37,$U$8:$U$39,AD$8)/COUNTIF($U$8:$U$39,AD$8)</f>
        <v>0.32142857142857145</v>
      </c>
      <c r="AE37" s="15">
        <f t="shared" si="10"/>
        <v>0.25</v>
      </c>
      <c r="AG37" s="20">
        <v>2.7</v>
      </c>
      <c r="AH37" s="15">
        <f t="shared" si="9"/>
        <v>3.5714285714285712E-2</v>
      </c>
      <c r="AI37" s="15">
        <f t="shared" si="9"/>
        <v>0.25</v>
      </c>
    </row>
    <row r="38" spans="1:35" x14ac:dyDescent="0.2">
      <c r="A38" s="8">
        <v>31</v>
      </c>
      <c r="B38" s="9" t="s">
        <v>38</v>
      </c>
      <c r="C38" s="12" t="s">
        <v>75</v>
      </c>
      <c r="D38" s="7" t="s">
        <v>13</v>
      </c>
      <c r="E38" s="7" t="s">
        <v>12</v>
      </c>
      <c r="F38" s="7" t="s">
        <v>13</v>
      </c>
      <c r="G38" s="7" t="s">
        <v>13</v>
      </c>
      <c r="H38" s="7" t="s">
        <v>13</v>
      </c>
      <c r="I38" s="7" t="s">
        <v>12</v>
      </c>
      <c r="J38" s="10" t="s">
        <v>68</v>
      </c>
      <c r="K38" s="10" t="s">
        <v>69</v>
      </c>
      <c r="L38" s="10" t="s">
        <v>69</v>
      </c>
      <c r="M38" s="6">
        <v>2</v>
      </c>
      <c r="N38" s="6">
        <v>2</v>
      </c>
      <c r="O38" s="6">
        <v>4</v>
      </c>
      <c r="P38" s="6">
        <v>2.7</v>
      </c>
      <c r="Q38" s="6">
        <v>2</v>
      </c>
      <c r="R38" s="6">
        <v>2.7</v>
      </c>
      <c r="S38" s="3">
        <f t="shared" si="0"/>
        <v>2.5666666666666664</v>
      </c>
      <c r="T38" s="5" t="s">
        <v>60</v>
      </c>
      <c r="U38" s="4" t="s">
        <v>63</v>
      </c>
      <c r="V38" s="31"/>
      <c r="AB38" s="32"/>
      <c r="AC38" s="20" t="s">
        <v>13</v>
      </c>
      <c r="AD38" s="15">
        <f t="shared" si="10"/>
        <v>0.25</v>
      </c>
      <c r="AE38" s="15">
        <f t="shared" si="10"/>
        <v>0.5</v>
      </c>
      <c r="AG38" s="20" t="s">
        <v>92</v>
      </c>
      <c r="AH38" s="15">
        <f t="shared" si="9"/>
        <v>0</v>
      </c>
      <c r="AI38" s="15">
        <f t="shared" si="9"/>
        <v>0</v>
      </c>
    </row>
    <row r="39" spans="1:35" x14ac:dyDescent="0.2">
      <c r="A39" s="8">
        <v>32</v>
      </c>
      <c r="B39" s="9" t="s">
        <v>52</v>
      </c>
      <c r="C39" s="12" t="s">
        <v>75</v>
      </c>
      <c r="D39" s="7" t="s">
        <v>15</v>
      </c>
      <c r="E39" s="7" t="s">
        <v>14</v>
      </c>
      <c r="F39" s="7" t="s">
        <v>12</v>
      </c>
      <c r="G39" s="7" t="s">
        <v>15</v>
      </c>
      <c r="H39" s="7" t="s">
        <v>12</v>
      </c>
      <c r="I39" s="7" t="s">
        <v>12</v>
      </c>
      <c r="J39" s="10" t="s">
        <v>68</v>
      </c>
      <c r="K39" s="10" t="s">
        <v>68</v>
      </c>
      <c r="L39" s="10" t="s">
        <v>68</v>
      </c>
      <c r="M39" s="6">
        <v>2.5</v>
      </c>
      <c r="N39" s="6">
        <v>2.7</v>
      </c>
      <c r="O39" s="6">
        <v>2.5</v>
      </c>
      <c r="P39" s="6">
        <v>3</v>
      </c>
      <c r="Q39" s="6">
        <v>3</v>
      </c>
      <c r="R39" s="6">
        <v>2.5</v>
      </c>
      <c r="S39" s="3">
        <f t="shared" si="0"/>
        <v>2.6999999999999997</v>
      </c>
      <c r="T39" s="5" t="s">
        <v>60</v>
      </c>
      <c r="U39" s="4" t="s">
        <v>62</v>
      </c>
      <c r="V39" s="31"/>
      <c r="AB39" s="32"/>
      <c r="AC39" s="20" t="s">
        <v>14</v>
      </c>
      <c r="AD39" s="15">
        <f t="shared" si="10"/>
        <v>0.35714285714285715</v>
      </c>
      <c r="AE39" s="15">
        <f t="shared" si="10"/>
        <v>0</v>
      </c>
      <c r="AH39" s="17">
        <f>SUM(AH36:AH38)</f>
        <v>3.5714285714285712E-2</v>
      </c>
      <c r="AI39" s="17">
        <f>SUM(AI36:AI38)</f>
        <v>0.25</v>
      </c>
    </row>
    <row r="40" spans="1:35" x14ac:dyDescent="0.2">
      <c r="AB40" s="32"/>
      <c r="AC40" s="20" t="s">
        <v>15</v>
      </c>
      <c r="AD40" s="15">
        <f t="shared" si="10"/>
        <v>7.1428571428571425E-2</v>
      </c>
      <c r="AE40" s="15">
        <f t="shared" si="10"/>
        <v>0.25</v>
      </c>
      <c r="AG40" s="21" t="s">
        <v>98</v>
      </c>
      <c r="AH40" s="20" t="s">
        <v>62</v>
      </c>
      <c r="AI40" s="20" t="s">
        <v>63</v>
      </c>
    </row>
    <row r="41" spans="1:35" x14ac:dyDescent="0.2">
      <c r="AB41" s="32"/>
      <c r="AC41" s="20" t="s">
        <v>16</v>
      </c>
      <c r="AD41" s="15">
        <f t="shared" si="10"/>
        <v>0</v>
      </c>
      <c r="AE41" s="15">
        <f t="shared" si="10"/>
        <v>0</v>
      </c>
      <c r="AG41" s="20" t="s">
        <v>93</v>
      </c>
      <c r="AH41" s="15">
        <f t="shared" ref="AH41:AI43" si="11">COUNTIFS($Q$8:$Q$39,$AG41,$U$8:$U$39,AD$8)/COUNTIF($U$8:$U$39,AD$8)</f>
        <v>0</v>
      </c>
      <c r="AI41" s="15">
        <f t="shared" si="11"/>
        <v>0</v>
      </c>
    </row>
    <row r="42" spans="1:35" x14ac:dyDescent="0.2">
      <c r="A42" s="41" t="s">
        <v>3</v>
      </c>
      <c r="B42" s="41" t="s">
        <v>4</v>
      </c>
      <c r="C42" s="39" t="s">
        <v>73</v>
      </c>
      <c r="D42" s="41" t="s">
        <v>5</v>
      </c>
      <c r="E42" s="41"/>
      <c r="F42" s="41"/>
      <c r="G42" s="41"/>
      <c r="H42" s="41"/>
      <c r="I42" s="41"/>
      <c r="J42" s="41" t="s">
        <v>64</v>
      </c>
      <c r="K42" s="41"/>
      <c r="L42" s="41"/>
      <c r="M42" s="41" t="s">
        <v>17</v>
      </c>
      <c r="N42" s="41"/>
      <c r="O42" s="41"/>
      <c r="P42" s="41"/>
      <c r="Q42" s="41"/>
      <c r="R42" s="41"/>
      <c r="S42" s="41" t="s">
        <v>24</v>
      </c>
      <c r="T42" s="41" t="s">
        <v>25</v>
      </c>
      <c r="U42" s="41" t="s">
        <v>26</v>
      </c>
      <c r="V42" s="42" t="s">
        <v>71</v>
      </c>
      <c r="AB42" s="32"/>
      <c r="AD42" s="17">
        <f>SUM(AD37:AD41)</f>
        <v>1</v>
      </c>
      <c r="AE42" s="17">
        <f>SUM(AE37:AE41)</f>
        <v>1</v>
      </c>
      <c r="AG42" s="20">
        <v>2.7</v>
      </c>
      <c r="AH42" s="15">
        <f t="shared" si="11"/>
        <v>0.10714285714285714</v>
      </c>
      <c r="AI42" s="15">
        <f t="shared" si="11"/>
        <v>0</v>
      </c>
    </row>
    <row r="43" spans="1:35" x14ac:dyDescent="0.2">
      <c r="A43" s="41"/>
      <c r="B43" s="41"/>
      <c r="C43" s="40"/>
      <c r="D43" s="2" t="s">
        <v>6</v>
      </c>
      <c r="E43" s="2" t="s">
        <v>7</v>
      </c>
      <c r="F43" s="2" t="s">
        <v>8</v>
      </c>
      <c r="G43" s="2" t="s">
        <v>9</v>
      </c>
      <c r="H43" s="2" t="s">
        <v>10</v>
      </c>
      <c r="I43" s="2" t="s">
        <v>11</v>
      </c>
      <c r="J43" s="2" t="s">
        <v>65</v>
      </c>
      <c r="K43" s="2" t="s">
        <v>66</v>
      </c>
      <c r="L43" s="2" t="s">
        <v>67</v>
      </c>
      <c r="M43" s="2" t="s">
        <v>18</v>
      </c>
      <c r="N43" s="2" t="s">
        <v>19</v>
      </c>
      <c r="O43" s="2" t="s">
        <v>20</v>
      </c>
      <c r="P43" s="2" t="s">
        <v>21</v>
      </c>
      <c r="Q43" s="2" t="s">
        <v>22</v>
      </c>
      <c r="R43" s="2" t="s">
        <v>23</v>
      </c>
      <c r="S43" s="41"/>
      <c r="T43" s="41"/>
      <c r="U43" s="41"/>
      <c r="V43" s="42"/>
      <c r="AB43" s="32"/>
      <c r="AC43" s="21" t="s">
        <v>89</v>
      </c>
      <c r="AD43" s="20" t="s">
        <v>62</v>
      </c>
      <c r="AE43" s="20" t="s">
        <v>63</v>
      </c>
      <c r="AG43" s="20" t="s">
        <v>92</v>
      </c>
      <c r="AH43" s="15">
        <f t="shared" si="11"/>
        <v>0</v>
      </c>
      <c r="AI43" s="15">
        <f t="shared" si="11"/>
        <v>0</v>
      </c>
    </row>
    <row r="44" spans="1:35" x14ac:dyDescent="0.2">
      <c r="A44" s="8">
        <v>27</v>
      </c>
      <c r="B44" s="9" t="s">
        <v>76</v>
      </c>
      <c r="C44" s="12" t="s">
        <v>75</v>
      </c>
      <c r="D44" s="7" t="s">
        <v>12</v>
      </c>
      <c r="E44" s="7" t="s">
        <v>12</v>
      </c>
      <c r="F44" s="7" t="s">
        <v>12</v>
      </c>
      <c r="G44" s="7" t="s">
        <v>12</v>
      </c>
      <c r="H44" s="7" t="s">
        <v>12</v>
      </c>
      <c r="I44" s="7" t="s">
        <v>14</v>
      </c>
      <c r="J44" s="10" t="s">
        <v>68</v>
      </c>
      <c r="K44" s="10" t="s">
        <v>68</v>
      </c>
      <c r="L44" s="10" t="s">
        <v>68</v>
      </c>
      <c r="M44" s="6">
        <v>3.5</v>
      </c>
      <c r="N44" s="6">
        <v>3</v>
      </c>
      <c r="O44" s="6">
        <v>3.5</v>
      </c>
      <c r="P44" s="6">
        <v>2.8</v>
      </c>
      <c r="Q44" s="6">
        <v>3.3</v>
      </c>
      <c r="R44" s="6">
        <v>3</v>
      </c>
      <c r="S44" s="3">
        <f t="shared" ref="S44:S49" si="12" xml:space="preserve"> SUM(M44,R44,N44,O44,P44,Q44)/6</f>
        <v>3.1833333333333336</v>
      </c>
      <c r="T44" s="5" t="s">
        <v>59</v>
      </c>
      <c r="U44" s="4" t="s">
        <v>62</v>
      </c>
      <c r="V44" s="42"/>
      <c r="AB44" s="32"/>
      <c r="AC44" s="20" t="s">
        <v>12</v>
      </c>
      <c r="AD44" s="15">
        <f t="shared" ref="AD44:AE48" si="13">COUNTIFS($I$8:$I$39,$AC44,$U$8:$U$39,AD$8)/COUNTIF($U$8:$U$39,AD$8)</f>
        <v>0.35714285714285715</v>
      </c>
      <c r="AE44" s="15">
        <f t="shared" si="13"/>
        <v>0.75</v>
      </c>
      <c r="AH44" s="16">
        <f>SUM(AH41:AH43)</f>
        <v>0.10714285714285714</v>
      </c>
      <c r="AI44" s="16">
        <f>SUM(AI41:AI43)</f>
        <v>0</v>
      </c>
    </row>
    <row r="45" spans="1:35" x14ac:dyDescent="0.2">
      <c r="A45" s="8">
        <v>28</v>
      </c>
      <c r="B45" s="9" t="s">
        <v>77</v>
      </c>
      <c r="C45" s="12" t="s">
        <v>74</v>
      </c>
      <c r="D45" s="7" t="s">
        <v>16</v>
      </c>
      <c r="E45" s="7" t="s">
        <v>13</v>
      </c>
      <c r="F45" s="7" t="s">
        <v>14</v>
      </c>
      <c r="G45" s="7" t="s">
        <v>16</v>
      </c>
      <c r="H45" s="7" t="s">
        <v>14</v>
      </c>
      <c r="I45" s="7" t="s">
        <v>13</v>
      </c>
      <c r="J45" s="10" t="s">
        <v>68</v>
      </c>
      <c r="K45" s="10" t="s">
        <v>68</v>
      </c>
      <c r="L45" s="10" t="s">
        <v>68</v>
      </c>
      <c r="M45" s="6">
        <v>2.5</v>
      </c>
      <c r="N45" s="6">
        <v>3</v>
      </c>
      <c r="O45" s="6">
        <v>2.5</v>
      </c>
      <c r="P45" s="6">
        <v>3</v>
      </c>
      <c r="Q45" s="6">
        <v>3</v>
      </c>
      <c r="R45" s="6">
        <v>3</v>
      </c>
      <c r="S45" s="3">
        <f t="shared" si="12"/>
        <v>2.8333333333333335</v>
      </c>
      <c r="T45" s="5" t="s">
        <v>60</v>
      </c>
      <c r="U45" s="4" t="s">
        <v>62</v>
      </c>
      <c r="V45" s="42"/>
      <c r="AB45" s="32"/>
      <c r="AC45" s="20" t="s">
        <v>13</v>
      </c>
      <c r="AD45" s="15">
        <f t="shared" si="13"/>
        <v>0.39285714285714285</v>
      </c>
      <c r="AE45" s="15">
        <f t="shared" si="13"/>
        <v>0</v>
      </c>
      <c r="AG45" s="21" t="s">
        <v>99</v>
      </c>
      <c r="AH45" s="20" t="s">
        <v>62</v>
      </c>
      <c r="AI45" s="20" t="s">
        <v>63</v>
      </c>
    </row>
    <row r="46" spans="1:35" x14ac:dyDescent="0.2">
      <c r="A46" s="8">
        <v>29</v>
      </c>
      <c r="B46" s="9" t="s">
        <v>78</v>
      </c>
      <c r="C46" s="12" t="s">
        <v>74</v>
      </c>
      <c r="D46" s="7" t="s">
        <v>14</v>
      </c>
      <c r="E46" s="7" t="s">
        <v>15</v>
      </c>
      <c r="F46" s="7" t="s">
        <v>12</v>
      </c>
      <c r="G46" s="7" t="s">
        <v>14</v>
      </c>
      <c r="H46" s="7" t="s">
        <v>12</v>
      </c>
      <c r="I46" s="7" t="s">
        <v>13</v>
      </c>
      <c r="J46" s="10" t="s">
        <v>68</v>
      </c>
      <c r="K46" s="10" t="s">
        <v>68</v>
      </c>
      <c r="L46" s="10" t="s">
        <v>68</v>
      </c>
      <c r="M46" s="6">
        <v>3</v>
      </c>
      <c r="N46" s="6">
        <v>3</v>
      </c>
      <c r="O46" s="6">
        <v>2.8</v>
      </c>
      <c r="P46" s="6">
        <v>2.8</v>
      </c>
      <c r="Q46" s="6">
        <v>3</v>
      </c>
      <c r="R46" s="6">
        <v>2.8</v>
      </c>
      <c r="S46" s="3">
        <f t="shared" si="12"/>
        <v>2.9000000000000004</v>
      </c>
      <c r="T46" s="5" t="s">
        <v>60</v>
      </c>
      <c r="U46" s="4" t="s">
        <v>62</v>
      </c>
      <c r="V46" s="42"/>
      <c r="AB46" s="32"/>
      <c r="AC46" s="20" t="s">
        <v>14</v>
      </c>
      <c r="AD46" s="15">
        <f t="shared" si="13"/>
        <v>0.25</v>
      </c>
      <c r="AE46" s="15">
        <f t="shared" si="13"/>
        <v>0.25</v>
      </c>
      <c r="AG46" s="20" t="s">
        <v>93</v>
      </c>
      <c r="AH46" s="15">
        <f t="shared" ref="AH46:AI48" si="14">COUNTIFS($R$8:$R$39,$AG46,$U$8:$U$39,AD$8)/COUNTIF($U$8:$U$39,AD$8)</f>
        <v>0</v>
      </c>
      <c r="AI46" s="15">
        <f t="shared" si="14"/>
        <v>0</v>
      </c>
    </row>
    <row r="47" spans="1:35" x14ac:dyDescent="0.2">
      <c r="A47" s="8">
        <v>30</v>
      </c>
      <c r="B47" s="9" t="s">
        <v>79</v>
      </c>
      <c r="C47" s="12" t="s">
        <v>74</v>
      </c>
      <c r="D47" s="7" t="s">
        <v>12</v>
      </c>
      <c r="E47" s="7" t="s">
        <v>13</v>
      </c>
      <c r="F47" s="7" t="s">
        <v>14</v>
      </c>
      <c r="G47" s="7" t="s">
        <v>12</v>
      </c>
      <c r="H47" s="7" t="s">
        <v>14</v>
      </c>
      <c r="I47" s="7" t="s">
        <v>12</v>
      </c>
      <c r="J47" s="10" t="s">
        <v>68</v>
      </c>
      <c r="K47" s="10" t="s">
        <v>68</v>
      </c>
      <c r="L47" s="10" t="s">
        <v>68</v>
      </c>
      <c r="M47" s="6">
        <v>3</v>
      </c>
      <c r="N47" s="6">
        <v>2.8</v>
      </c>
      <c r="O47" s="6">
        <v>3</v>
      </c>
      <c r="P47" s="6">
        <v>2.5</v>
      </c>
      <c r="Q47" s="6">
        <v>3</v>
      </c>
      <c r="R47" s="6">
        <v>3.2</v>
      </c>
      <c r="S47" s="3">
        <f t="shared" si="12"/>
        <v>2.9166666666666665</v>
      </c>
      <c r="T47" s="5" t="s">
        <v>60</v>
      </c>
      <c r="U47" s="4" t="s">
        <v>62</v>
      </c>
      <c r="V47" s="42"/>
      <c r="AB47" s="32"/>
      <c r="AC47" s="20" t="s">
        <v>15</v>
      </c>
      <c r="AD47" s="15">
        <f t="shared" si="13"/>
        <v>0</v>
      </c>
      <c r="AE47" s="15">
        <f t="shared" si="13"/>
        <v>0</v>
      </c>
      <c r="AG47" s="20">
        <v>2.7</v>
      </c>
      <c r="AH47" s="15">
        <f t="shared" si="14"/>
        <v>0.14285714285714285</v>
      </c>
      <c r="AI47" s="15">
        <f t="shared" si="14"/>
        <v>0.25</v>
      </c>
    </row>
    <row r="48" spans="1:35" x14ac:dyDescent="0.2">
      <c r="A48" s="8">
        <v>31</v>
      </c>
      <c r="B48" s="9" t="s">
        <v>80</v>
      </c>
      <c r="C48" s="12" t="s">
        <v>75</v>
      </c>
      <c r="D48" s="7" t="s">
        <v>13</v>
      </c>
      <c r="E48" s="7" t="s">
        <v>12</v>
      </c>
      <c r="F48" s="7" t="s">
        <v>13</v>
      </c>
      <c r="G48" s="7" t="s">
        <v>13</v>
      </c>
      <c r="H48" s="7" t="s">
        <v>13</v>
      </c>
      <c r="I48" s="7" t="s">
        <v>12</v>
      </c>
      <c r="J48" s="10" t="s">
        <v>68</v>
      </c>
      <c r="K48" s="10" t="s">
        <v>69</v>
      </c>
      <c r="L48" s="10" t="s">
        <v>69</v>
      </c>
      <c r="M48" s="6">
        <v>2</v>
      </c>
      <c r="N48" s="6">
        <v>2</v>
      </c>
      <c r="O48" s="6">
        <v>4</v>
      </c>
      <c r="P48" s="6">
        <v>2.7</v>
      </c>
      <c r="Q48" s="6">
        <v>2</v>
      </c>
      <c r="R48" s="6">
        <v>2.7</v>
      </c>
      <c r="S48" s="3">
        <f t="shared" si="12"/>
        <v>2.5666666666666664</v>
      </c>
      <c r="T48" s="5" t="s">
        <v>60</v>
      </c>
      <c r="U48" s="4" t="s">
        <v>63</v>
      </c>
      <c r="V48" s="42"/>
      <c r="AB48" s="32"/>
      <c r="AC48" s="20" t="s">
        <v>16</v>
      </c>
      <c r="AD48" s="15">
        <f t="shared" si="13"/>
        <v>0</v>
      </c>
      <c r="AE48" s="15">
        <f t="shared" si="13"/>
        <v>0</v>
      </c>
      <c r="AG48" s="20" t="s">
        <v>92</v>
      </c>
      <c r="AH48" s="15">
        <f t="shared" si="14"/>
        <v>0</v>
      </c>
      <c r="AI48" s="15">
        <f t="shared" si="14"/>
        <v>0</v>
      </c>
    </row>
    <row r="49" spans="1:35" x14ac:dyDescent="0.25">
      <c r="A49" s="8">
        <v>32</v>
      </c>
      <c r="B49" s="9" t="s">
        <v>81</v>
      </c>
      <c r="C49" s="12" t="s">
        <v>75</v>
      </c>
      <c r="D49" s="7" t="s">
        <v>15</v>
      </c>
      <c r="E49" s="7" t="s">
        <v>14</v>
      </c>
      <c r="F49" s="7" t="s">
        <v>12</v>
      </c>
      <c r="G49" s="7" t="s">
        <v>15</v>
      </c>
      <c r="H49" s="7" t="s">
        <v>12</v>
      </c>
      <c r="I49" s="7" t="s">
        <v>12</v>
      </c>
      <c r="J49" s="10" t="s">
        <v>68</v>
      </c>
      <c r="K49" s="10" t="s">
        <v>68</v>
      </c>
      <c r="L49" s="10" t="s">
        <v>68</v>
      </c>
      <c r="M49" s="6">
        <v>2.5</v>
      </c>
      <c r="N49" s="6">
        <v>2.7</v>
      </c>
      <c r="O49" s="6">
        <v>2.5</v>
      </c>
      <c r="P49" s="6">
        <v>3</v>
      </c>
      <c r="Q49" s="6">
        <v>3</v>
      </c>
      <c r="R49" s="6">
        <v>2.5</v>
      </c>
      <c r="S49" s="3">
        <f t="shared" si="12"/>
        <v>2.6999999999999997</v>
      </c>
      <c r="T49" s="5" t="s">
        <v>60</v>
      </c>
      <c r="U49" s="4" t="s">
        <v>62</v>
      </c>
      <c r="V49" s="42"/>
      <c r="AB49" s="32"/>
      <c r="AD49" s="16">
        <f>SUM(AD44:AD48)</f>
        <v>1</v>
      </c>
      <c r="AE49" s="16">
        <f>SUM(AE44:AE48)</f>
        <v>1</v>
      </c>
      <c r="AH49" s="16">
        <f>SUM(AH46:AH48)</f>
        <v>0.14285714285714285</v>
      </c>
      <c r="AI49" s="16">
        <f>SUM(AI46:AI48)</f>
        <v>0.25</v>
      </c>
    </row>
  </sheetData>
  <sortState ref="B8:B39">
    <sortCondition ref="B39"/>
  </sortState>
  <mergeCells count="25">
    <mergeCell ref="B6:B7"/>
    <mergeCell ref="A6:A7"/>
    <mergeCell ref="T42:T43"/>
    <mergeCell ref="U42:U43"/>
    <mergeCell ref="V42:V49"/>
    <mergeCell ref="C42:C43"/>
    <mergeCell ref="J6:L6"/>
    <mergeCell ref="D6:I6"/>
    <mergeCell ref="C6:C7"/>
    <mergeCell ref="V6:V39"/>
    <mergeCell ref="AB6:AB49"/>
    <mergeCell ref="AD7:AE7"/>
    <mergeCell ref="A1:U1"/>
    <mergeCell ref="A2:U2"/>
    <mergeCell ref="A4:G4"/>
    <mergeCell ref="M6:R6"/>
    <mergeCell ref="T6:T7"/>
    <mergeCell ref="S6:S7"/>
    <mergeCell ref="U6:U7"/>
    <mergeCell ref="A42:A43"/>
    <mergeCell ref="B42:B43"/>
    <mergeCell ref="D42:I42"/>
    <mergeCell ref="J42:L42"/>
    <mergeCell ref="M42:R42"/>
    <mergeCell ref="S42:S4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abSelected="1" topLeftCell="A4" zoomScale="85" zoomScaleNormal="85" zoomScalePageLayoutView="25" workbookViewId="0">
      <selection activeCell="C8" sqref="C8"/>
    </sheetView>
  </sheetViews>
  <sheetFormatPr defaultRowHeight="15" x14ac:dyDescent="0.25"/>
  <cols>
    <col min="1" max="1" width="9.140625" style="1"/>
    <col min="2" max="2" width="23.7109375" style="1" bestFit="1" customWidth="1"/>
    <col min="3" max="3" width="15.28515625" style="1" customWidth="1"/>
    <col min="4" max="4" width="15.28515625" style="1" bestFit="1" customWidth="1"/>
    <col min="5" max="6" width="9.140625" style="1"/>
    <col min="7" max="7" width="25.85546875" style="1" bestFit="1" customWidth="1"/>
    <col min="8" max="8" width="14.7109375" style="1" customWidth="1"/>
    <col min="9" max="9" width="18" style="1" bestFit="1" customWidth="1"/>
    <col min="10" max="10" width="22.42578125" style="1" customWidth="1"/>
    <col min="11" max="12" width="12.140625" style="1" bestFit="1" customWidth="1"/>
    <col min="13" max="13" width="12.7109375" style="1" customWidth="1"/>
    <col min="14" max="14" width="13" style="1" customWidth="1"/>
    <col min="15" max="15" width="14.42578125" style="1" customWidth="1"/>
    <col min="16" max="16" width="16.28515625" style="1" bestFit="1" customWidth="1"/>
    <col min="17" max="17" width="24" style="1" bestFit="1" customWidth="1"/>
    <col min="18" max="18" width="15.42578125" style="1" bestFit="1" customWidth="1"/>
    <col min="19" max="19" width="11.7109375" style="1" bestFit="1" customWidth="1"/>
    <col min="20" max="20" width="16.85546875" style="1" bestFit="1" customWidth="1"/>
    <col min="21" max="21" width="13.28515625" style="1" customWidth="1"/>
    <col min="22" max="22" width="9.140625" style="1"/>
    <col min="23" max="23" width="9.28515625" style="1" customWidth="1"/>
    <col min="24" max="24" width="17" style="1" customWidth="1"/>
    <col min="25" max="25" width="24" style="1" bestFit="1" customWidth="1"/>
    <col min="26" max="26" width="15.42578125" style="1" bestFit="1" customWidth="1"/>
    <col min="27" max="27" width="11.5703125" style="1" bestFit="1" customWidth="1"/>
    <col min="28" max="28" width="12.5703125" style="1" bestFit="1" customWidth="1"/>
    <col min="29" max="29" width="19.7109375" style="1" bestFit="1" customWidth="1"/>
    <col min="30" max="31" width="11.5703125" style="1" bestFit="1" customWidth="1"/>
    <col min="32" max="32" width="12.5703125" style="1" bestFit="1" customWidth="1"/>
    <col min="33" max="33" width="11.7109375" style="1" bestFit="1" customWidth="1"/>
    <col min="34" max="35" width="11.5703125" style="1" bestFit="1" customWidth="1"/>
    <col min="36" max="36" width="9.140625" style="1"/>
    <col min="37" max="37" width="11.7109375" style="1" bestFit="1" customWidth="1"/>
    <col min="38" max="16384" width="9.140625" style="1"/>
  </cols>
  <sheetData>
    <row r="1" spans="1:39" ht="25.5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</row>
    <row r="2" spans="1:39" ht="25.5" x14ac:dyDescent="0.25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4" spans="1:39" ht="20.25" x14ac:dyDescent="0.25">
      <c r="A4" s="43" t="s">
        <v>2</v>
      </c>
      <c r="B4" s="43"/>
      <c r="C4" s="43"/>
      <c r="D4" s="43"/>
      <c r="E4" s="43"/>
      <c r="F4" s="43"/>
      <c r="G4" s="43"/>
    </row>
    <row r="5" spans="1:39" x14ac:dyDescent="0.25">
      <c r="AD5" s="1">
        <v>28</v>
      </c>
      <c r="AE5" s="1">
        <v>4</v>
      </c>
    </row>
    <row r="6" spans="1:39" ht="15" customHeight="1" x14ac:dyDescent="0.2">
      <c r="A6" s="44" t="s">
        <v>3</v>
      </c>
      <c r="B6" s="44" t="s">
        <v>4</v>
      </c>
      <c r="C6" s="44" t="s">
        <v>73</v>
      </c>
      <c r="D6" s="46" t="s">
        <v>5</v>
      </c>
      <c r="E6" s="47"/>
      <c r="F6" s="47"/>
      <c r="G6" s="47"/>
      <c r="H6" s="47"/>
      <c r="I6" s="48"/>
      <c r="J6" s="46" t="s">
        <v>64</v>
      </c>
      <c r="K6" s="47"/>
      <c r="L6" s="48"/>
      <c r="M6" s="46" t="s">
        <v>17</v>
      </c>
      <c r="N6" s="47"/>
      <c r="O6" s="47"/>
      <c r="P6" s="47"/>
      <c r="Q6" s="47"/>
      <c r="R6" s="48"/>
      <c r="S6" s="44" t="s">
        <v>24</v>
      </c>
      <c r="T6" s="44" t="s">
        <v>25</v>
      </c>
      <c r="U6" s="44" t="s">
        <v>26</v>
      </c>
      <c r="V6" s="49" t="s">
        <v>72</v>
      </c>
      <c r="X6" s="41" t="s">
        <v>108</v>
      </c>
      <c r="Y6" s="41"/>
      <c r="Z6" s="41"/>
      <c r="AB6" s="32" t="s">
        <v>102</v>
      </c>
      <c r="AC6" s="14" t="s">
        <v>82</v>
      </c>
      <c r="AD6" s="18">
        <f>COUNTIF(U8:U39,AD8)/32</f>
        <v>0.875</v>
      </c>
      <c r="AE6" s="18">
        <f>COUNTIF(U8:U39,AE8)/32</f>
        <v>0.125</v>
      </c>
    </row>
    <row r="7" spans="1:39" x14ac:dyDescent="0.25">
      <c r="A7" s="45"/>
      <c r="B7" s="45"/>
      <c r="C7" s="45"/>
      <c r="D7" s="28" t="s">
        <v>6</v>
      </c>
      <c r="E7" s="28" t="s">
        <v>7</v>
      </c>
      <c r="F7" s="28" t="s">
        <v>8</v>
      </c>
      <c r="G7" s="28" t="s">
        <v>9</v>
      </c>
      <c r="H7" s="28" t="s">
        <v>10</v>
      </c>
      <c r="I7" s="28" t="s">
        <v>11</v>
      </c>
      <c r="J7" s="28" t="s">
        <v>65</v>
      </c>
      <c r="K7" s="28" t="s">
        <v>66</v>
      </c>
      <c r="L7" s="28" t="s">
        <v>67</v>
      </c>
      <c r="M7" s="28" t="s">
        <v>18</v>
      </c>
      <c r="N7" s="28" t="s">
        <v>19</v>
      </c>
      <c r="O7" s="28" t="s">
        <v>20</v>
      </c>
      <c r="P7" s="28" t="s">
        <v>21</v>
      </c>
      <c r="Q7" s="28" t="s">
        <v>22</v>
      </c>
      <c r="R7" s="28" t="s">
        <v>23</v>
      </c>
      <c r="S7" s="45"/>
      <c r="T7" s="45"/>
      <c r="U7" s="45"/>
      <c r="V7" s="49"/>
      <c r="X7" s="11" t="s">
        <v>109</v>
      </c>
      <c r="Y7" s="11" t="s">
        <v>114</v>
      </c>
      <c r="Z7" s="11" t="s">
        <v>113</v>
      </c>
      <c r="AB7" s="32"/>
      <c r="AD7" s="33">
        <f>SUM(AD6,AE6)</f>
        <v>1</v>
      </c>
      <c r="AE7" s="33"/>
    </row>
    <row r="8" spans="1:39" x14ac:dyDescent="0.2">
      <c r="A8" s="8">
        <v>1</v>
      </c>
      <c r="B8" s="9" t="s">
        <v>49</v>
      </c>
      <c r="C8" s="12" t="s">
        <v>75</v>
      </c>
      <c r="D8" s="7" t="s">
        <v>13</v>
      </c>
      <c r="E8" s="7" t="s">
        <v>12</v>
      </c>
      <c r="F8" s="7" t="s">
        <v>12</v>
      </c>
      <c r="G8" s="7" t="s">
        <v>13</v>
      </c>
      <c r="H8" s="7" t="s">
        <v>12</v>
      </c>
      <c r="I8" s="7" t="s">
        <v>12</v>
      </c>
      <c r="J8" s="10">
        <v>1</v>
      </c>
      <c r="K8" s="10">
        <v>1</v>
      </c>
      <c r="L8" s="10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3</v>
      </c>
      <c r="S8" s="23">
        <v>1</v>
      </c>
      <c r="T8" s="5" t="s">
        <v>60</v>
      </c>
      <c r="U8" s="4" t="s">
        <v>62</v>
      </c>
      <c r="V8" s="49"/>
      <c r="X8" s="30" t="s">
        <v>115</v>
      </c>
      <c r="Y8" s="30" t="s">
        <v>110</v>
      </c>
      <c r="Z8" s="30" t="s">
        <v>110</v>
      </c>
      <c r="AB8" s="32"/>
      <c r="AC8" s="19" t="s">
        <v>84</v>
      </c>
      <c r="AD8" s="20" t="s">
        <v>62</v>
      </c>
      <c r="AE8" s="20" t="s">
        <v>63</v>
      </c>
      <c r="AG8" s="21" t="s">
        <v>83</v>
      </c>
      <c r="AH8" s="20" t="s">
        <v>62</v>
      </c>
      <c r="AI8" s="20" t="s">
        <v>63</v>
      </c>
      <c r="AK8" s="21" t="s">
        <v>100</v>
      </c>
      <c r="AL8" s="20" t="s">
        <v>62</v>
      </c>
      <c r="AM8" s="20" t="s">
        <v>63</v>
      </c>
    </row>
    <row r="9" spans="1:39" x14ac:dyDescent="0.2">
      <c r="A9" s="8">
        <v>2</v>
      </c>
      <c r="B9" s="9" t="s">
        <v>50</v>
      </c>
      <c r="C9" s="12" t="s">
        <v>75</v>
      </c>
      <c r="D9" s="7" t="s">
        <v>12</v>
      </c>
      <c r="E9" s="7" t="s">
        <v>13</v>
      </c>
      <c r="F9" s="7" t="s">
        <v>14</v>
      </c>
      <c r="G9" s="7" t="s">
        <v>12</v>
      </c>
      <c r="H9" s="7" t="s">
        <v>14</v>
      </c>
      <c r="I9" s="7" t="s">
        <v>14</v>
      </c>
      <c r="J9" s="10">
        <v>1</v>
      </c>
      <c r="K9" s="10">
        <v>1</v>
      </c>
      <c r="L9" s="10">
        <v>1</v>
      </c>
      <c r="M9" s="6">
        <v>1</v>
      </c>
      <c r="N9" s="6">
        <v>2</v>
      </c>
      <c r="O9" s="6">
        <v>1</v>
      </c>
      <c r="P9" s="6">
        <v>3</v>
      </c>
      <c r="Q9" s="6">
        <v>2</v>
      </c>
      <c r="R9" s="6">
        <v>1</v>
      </c>
      <c r="S9" s="23">
        <v>1</v>
      </c>
      <c r="T9" s="5" t="s">
        <v>59</v>
      </c>
      <c r="U9" s="4" t="s">
        <v>62</v>
      </c>
      <c r="V9" s="49"/>
      <c r="X9" s="30" t="s">
        <v>116</v>
      </c>
      <c r="Y9" s="30" t="s">
        <v>111</v>
      </c>
      <c r="Z9" s="30" t="s">
        <v>117</v>
      </c>
      <c r="AB9" s="32"/>
      <c r="AC9" s="22" t="s">
        <v>12</v>
      </c>
      <c r="AD9" s="15">
        <f t="shared" ref="AD9:AE13" si="0">COUNTIFS($D$8:$D$39,$AC9,$U$8:$U$39,AD$8)/COUNTIF($U$8:$U$39,AD$8)</f>
        <v>0.2857142857142857</v>
      </c>
      <c r="AE9" s="15">
        <f t="shared" si="0"/>
        <v>0.25</v>
      </c>
      <c r="AG9" s="20">
        <v>1</v>
      </c>
      <c r="AH9" s="15">
        <f>COUNTIFS($J$8:$J$39,$AG9,$U$8:$U$39,AD$8)/COUNTIF($U$8:$U$39,AD$8)</f>
        <v>1</v>
      </c>
      <c r="AI9" s="15">
        <f>COUNTIFS($J$8:$J$39,$AG9,$U$8:$U$39,AE$8)/COUNTIF($U$8:$U$39,AE$8)</f>
        <v>0.75</v>
      </c>
      <c r="AK9" s="20">
        <v>1</v>
      </c>
      <c r="AL9" s="15">
        <f>COUNTIFS($S$8:$S$39,$AK9,$U$8:$U$39,AL$8)/COUNTIF($U$8:$U$39,AL$8)</f>
        <v>1</v>
      </c>
      <c r="AM9" s="15">
        <f>COUNTIFS($S$8:$S$39,$AK9,$U$8:$U$39,AM$8)/COUNTIF($U$8:$U$39,AM$8)</f>
        <v>0</v>
      </c>
    </row>
    <row r="10" spans="1:39" x14ac:dyDescent="0.2">
      <c r="A10" s="8">
        <v>3</v>
      </c>
      <c r="B10" s="9" t="s">
        <v>54</v>
      </c>
      <c r="C10" s="12" t="s">
        <v>75</v>
      </c>
      <c r="D10" s="7" t="s">
        <v>14</v>
      </c>
      <c r="E10" s="7" t="s">
        <v>12</v>
      </c>
      <c r="F10" s="7" t="s">
        <v>12</v>
      </c>
      <c r="G10" s="7" t="s">
        <v>14</v>
      </c>
      <c r="H10" s="7" t="s">
        <v>12</v>
      </c>
      <c r="I10" s="7" t="s">
        <v>13</v>
      </c>
      <c r="J10" s="10">
        <v>1</v>
      </c>
      <c r="K10" s="10">
        <v>1</v>
      </c>
      <c r="L10" s="10">
        <v>1</v>
      </c>
      <c r="M10" s="6">
        <v>1</v>
      </c>
      <c r="N10" s="6">
        <v>1</v>
      </c>
      <c r="O10" s="6">
        <v>1</v>
      </c>
      <c r="P10" s="6">
        <v>3</v>
      </c>
      <c r="Q10" s="6">
        <v>1</v>
      </c>
      <c r="R10" s="6">
        <v>1</v>
      </c>
      <c r="S10" s="23">
        <v>1</v>
      </c>
      <c r="T10" s="5" t="s">
        <v>59</v>
      </c>
      <c r="U10" s="4" t="s">
        <v>62</v>
      </c>
      <c r="V10" s="49"/>
      <c r="X10" s="30"/>
      <c r="Y10" s="30" t="s">
        <v>112</v>
      </c>
      <c r="Z10" s="30"/>
      <c r="AB10" s="32"/>
      <c r="AC10" s="22" t="s">
        <v>13</v>
      </c>
      <c r="AD10" s="15">
        <f t="shared" si="0"/>
        <v>0.21428571428571427</v>
      </c>
      <c r="AE10" s="15">
        <f t="shared" si="0"/>
        <v>0.5</v>
      </c>
      <c r="AG10" s="20">
        <v>2</v>
      </c>
      <c r="AH10" s="15">
        <f>COUNTIFS($J$8:$J$39,$AG10,$U$8:$U$39,AD$8)/COUNTIF($U$8:$U$39,AD$8)</f>
        <v>0</v>
      </c>
      <c r="AI10" s="15">
        <f>COUNTIFS($J$8:$J$39,$AG10,$U$8:$U$39,AE$8)/COUNTIF($U$8:$U$39,AE$8)</f>
        <v>0.25</v>
      </c>
      <c r="AK10" s="20">
        <v>2</v>
      </c>
      <c r="AL10" s="15">
        <f>COUNTIFS($S$8:$S$39,$AK10,$U$8:$U$39,AL$8)/COUNTIF($U$8:$U$39,AL$8)</f>
        <v>0</v>
      </c>
      <c r="AM10" s="15">
        <f>COUNTIFS($S$8:$S$39,$AK10,$U$8:$U$39,AM$8)/COUNTIF($U$8:$U$39,AM$8)</f>
        <v>1</v>
      </c>
    </row>
    <row r="11" spans="1:39" x14ac:dyDescent="0.2">
      <c r="A11" s="8">
        <v>4</v>
      </c>
      <c r="B11" s="9" t="s">
        <v>47</v>
      </c>
      <c r="C11" s="12" t="s">
        <v>74</v>
      </c>
      <c r="D11" s="7" t="s">
        <v>13</v>
      </c>
      <c r="E11" s="7" t="s">
        <v>13</v>
      </c>
      <c r="F11" s="7" t="s">
        <v>14</v>
      </c>
      <c r="G11" s="7" t="s">
        <v>13</v>
      </c>
      <c r="H11" s="7" t="s">
        <v>14</v>
      </c>
      <c r="I11" s="7" t="s">
        <v>12</v>
      </c>
      <c r="J11" s="10">
        <v>1</v>
      </c>
      <c r="K11" s="10">
        <v>1</v>
      </c>
      <c r="L11" s="10">
        <v>1</v>
      </c>
      <c r="M11" s="6">
        <v>3</v>
      </c>
      <c r="N11" s="6">
        <v>1</v>
      </c>
      <c r="O11" s="6">
        <v>1</v>
      </c>
      <c r="P11" s="6">
        <v>3</v>
      </c>
      <c r="Q11" s="6">
        <v>3</v>
      </c>
      <c r="R11" s="6">
        <v>1</v>
      </c>
      <c r="S11" s="23">
        <v>1</v>
      </c>
      <c r="T11" s="5" t="s">
        <v>60</v>
      </c>
      <c r="U11" s="4" t="s">
        <v>62</v>
      </c>
      <c r="V11" s="49"/>
      <c r="AB11" s="32"/>
      <c r="AC11" s="22" t="s">
        <v>14</v>
      </c>
      <c r="AD11" s="15">
        <f t="shared" si="0"/>
        <v>0.25</v>
      </c>
      <c r="AE11" s="15">
        <f t="shared" si="0"/>
        <v>0</v>
      </c>
      <c r="AH11" s="16">
        <f>SUM(AH9:AH10)</f>
        <v>1</v>
      </c>
      <c r="AI11" s="16">
        <f>SUM(AI9:AI10)</f>
        <v>1</v>
      </c>
      <c r="AL11" s="17">
        <f>SUM(AL9:AL10)</f>
        <v>1</v>
      </c>
      <c r="AM11" s="17">
        <f>SUM(AM9:AM10)</f>
        <v>1</v>
      </c>
    </row>
    <row r="12" spans="1:39" x14ac:dyDescent="0.2">
      <c r="A12" s="8">
        <v>5</v>
      </c>
      <c r="B12" s="9" t="s">
        <v>39</v>
      </c>
      <c r="C12" s="12" t="s">
        <v>74</v>
      </c>
      <c r="D12" s="7" t="s">
        <v>12</v>
      </c>
      <c r="E12" s="7" t="s">
        <v>14</v>
      </c>
      <c r="F12" s="7" t="s">
        <v>13</v>
      </c>
      <c r="G12" s="7" t="s">
        <v>12</v>
      </c>
      <c r="H12" s="7" t="s">
        <v>13</v>
      </c>
      <c r="I12" s="7" t="s">
        <v>14</v>
      </c>
      <c r="J12" s="10">
        <v>1</v>
      </c>
      <c r="K12" s="10">
        <v>1</v>
      </c>
      <c r="L12" s="10">
        <v>1</v>
      </c>
      <c r="M12" s="6">
        <v>1</v>
      </c>
      <c r="N12" s="6">
        <v>1</v>
      </c>
      <c r="O12" s="6">
        <v>1</v>
      </c>
      <c r="P12" s="6">
        <v>3</v>
      </c>
      <c r="Q12" s="6">
        <v>1</v>
      </c>
      <c r="R12" s="6">
        <v>1</v>
      </c>
      <c r="S12" s="23">
        <v>1</v>
      </c>
      <c r="T12" s="5" t="s">
        <v>60</v>
      </c>
      <c r="U12" s="4" t="s">
        <v>62</v>
      </c>
      <c r="V12" s="49"/>
      <c r="AB12" s="32"/>
      <c r="AC12" s="22" t="s">
        <v>15</v>
      </c>
      <c r="AD12" s="15">
        <f t="shared" si="0"/>
        <v>0.17857142857142858</v>
      </c>
      <c r="AE12" s="15">
        <f t="shared" si="0"/>
        <v>0</v>
      </c>
      <c r="AG12" s="21" t="s">
        <v>90</v>
      </c>
      <c r="AH12" s="20" t="s">
        <v>62</v>
      </c>
      <c r="AI12" s="20" t="s">
        <v>63</v>
      </c>
      <c r="AK12" s="21" t="s">
        <v>101</v>
      </c>
      <c r="AL12" s="20" t="s">
        <v>62</v>
      </c>
      <c r="AM12" s="20" t="s">
        <v>63</v>
      </c>
    </row>
    <row r="13" spans="1:39" x14ac:dyDescent="0.2">
      <c r="A13" s="8">
        <v>6</v>
      </c>
      <c r="B13" s="9" t="s">
        <v>32</v>
      </c>
      <c r="C13" s="12" t="s">
        <v>74</v>
      </c>
      <c r="D13" s="7" t="s">
        <v>14</v>
      </c>
      <c r="E13" s="7" t="s">
        <v>15</v>
      </c>
      <c r="F13" s="7" t="s">
        <v>12</v>
      </c>
      <c r="G13" s="7" t="s">
        <v>14</v>
      </c>
      <c r="H13" s="7" t="s">
        <v>14</v>
      </c>
      <c r="I13" s="7" t="s">
        <v>12</v>
      </c>
      <c r="J13" s="10">
        <v>1</v>
      </c>
      <c r="K13" s="10">
        <v>1</v>
      </c>
      <c r="L13" s="10">
        <v>1</v>
      </c>
      <c r="M13" s="6">
        <v>1</v>
      </c>
      <c r="N13" s="6">
        <v>1</v>
      </c>
      <c r="O13" s="6">
        <v>1</v>
      </c>
      <c r="P13" s="6">
        <v>3</v>
      </c>
      <c r="Q13" s="6">
        <v>1</v>
      </c>
      <c r="R13" s="6">
        <v>1</v>
      </c>
      <c r="S13" s="23">
        <v>1</v>
      </c>
      <c r="T13" s="5" t="s">
        <v>60</v>
      </c>
      <c r="U13" s="4" t="s">
        <v>62</v>
      </c>
      <c r="V13" s="49"/>
      <c r="AB13" s="32"/>
      <c r="AC13" s="22" t="s">
        <v>16</v>
      </c>
      <c r="AD13" s="15">
        <f t="shared" si="0"/>
        <v>7.1428571428571425E-2</v>
      </c>
      <c r="AE13" s="15">
        <f t="shared" si="0"/>
        <v>0.25</v>
      </c>
      <c r="AG13" s="20">
        <v>1</v>
      </c>
      <c r="AH13" s="15">
        <f>COUNTIFS($K$8:$K$39,$AG13,$U$8:$U$39,AD$8)/COUNTIF($U$8:$U$39,AD$8)</f>
        <v>1</v>
      </c>
      <c r="AI13" s="15">
        <f>COUNTIFS($K$8:$K$39,$AG13,$U$8:$U$39,AE$8)/COUNTIF($U$8:$U$39,AE$8)</f>
        <v>0.25</v>
      </c>
      <c r="AK13" s="20" t="s">
        <v>59</v>
      </c>
      <c r="AL13" s="15">
        <f t="shared" ref="AL13:AM15" si="1">COUNTIFS($T$8:$T$39,$AK13,$U$8:$U$39,AL$8)/COUNTIF($U$8:$U$39,AL$8)</f>
        <v>0.21428571428571427</v>
      </c>
      <c r="AM13" s="15">
        <f t="shared" si="1"/>
        <v>0</v>
      </c>
    </row>
    <row r="14" spans="1:39" x14ac:dyDescent="0.2">
      <c r="A14" s="8">
        <v>7</v>
      </c>
      <c r="B14" s="9" t="s">
        <v>42</v>
      </c>
      <c r="C14" s="12" t="s">
        <v>75</v>
      </c>
      <c r="D14" s="7" t="s">
        <v>14</v>
      </c>
      <c r="E14" s="7" t="s">
        <v>12</v>
      </c>
      <c r="F14" s="7" t="s">
        <v>13</v>
      </c>
      <c r="G14" s="7" t="s">
        <v>14</v>
      </c>
      <c r="H14" s="7" t="s">
        <v>13</v>
      </c>
      <c r="I14" s="7" t="s">
        <v>12</v>
      </c>
      <c r="J14" s="10">
        <v>1</v>
      </c>
      <c r="K14" s="10">
        <v>1</v>
      </c>
      <c r="L14" s="10">
        <v>1</v>
      </c>
      <c r="M14" s="6">
        <v>1</v>
      </c>
      <c r="N14" s="6">
        <v>2</v>
      </c>
      <c r="O14" s="6">
        <v>1</v>
      </c>
      <c r="P14" s="6">
        <v>3</v>
      </c>
      <c r="Q14" s="6">
        <v>1</v>
      </c>
      <c r="R14" s="6">
        <v>2</v>
      </c>
      <c r="S14" s="23">
        <v>1</v>
      </c>
      <c r="T14" s="5" t="s">
        <v>60</v>
      </c>
      <c r="U14" s="4" t="s">
        <v>62</v>
      </c>
      <c r="V14" s="49"/>
      <c r="AB14" s="32"/>
      <c r="AD14" s="17">
        <f>SUM(AD9:AD13)</f>
        <v>1</v>
      </c>
      <c r="AE14" s="17">
        <f>SUM(AE9:AE13)</f>
        <v>1</v>
      </c>
      <c r="AG14" s="20">
        <v>2</v>
      </c>
      <c r="AH14" s="15">
        <f>COUNTIFS($K$8:$K$39,$AG14,$U$8:$U$39,AD$8)/COUNTIF($U$8:$U$39,AD$8)</f>
        <v>0</v>
      </c>
      <c r="AI14" s="15">
        <f>COUNTIFS($K$8:$K$39,$AG14,$U$8:$U$39,AE$8)/COUNTIF($U$8:$U$39,AE$8)</f>
        <v>0.75</v>
      </c>
      <c r="AK14" s="20" t="s">
        <v>60</v>
      </c>
      <c r="AL14" s="15">
        <f t="shared" si="1"/>
        <v>0.7142857142857143</v>
      </c>
      <c r="AM14" s="15">
        <f t="shared" si="1"/>
        <v>0.5</v>
      </c>
    </row>
    <row r="15" spans="1:39" x14ac:dyDescent="0.2">
      <c r="A15" s="8">
        <v>8</v>
      </c>
      <c r="B15" s="9" t="s">
        <v>33</v>
      </c>
      <c r="C15" s="12" t="s">
        <v>75</v>
      </c>
      <c r="D15" s="7" t="s">
        <v>13</v>
      </c>
      <c r="E15" s="7" t="s">
        <v>13</v>
      </c>
      <c r="F15" s="7" t="s">
        <v>13</v>
      </c>
      <c r="G15" s="7" t="s">
        <v>13</v>
      </c>
      <c r="H15" s="7" t="s">
        <v>13</v>
      </c>
      <c r="I15" s="7" t="s">
        <v>12</v>
      </c>
      <c r="J15" s="10">
        <v>1</v>
      </c>
      <c r="K15" s="10">
        <v>1</v>
      </c>
      <c r="L15" s="10">
        <v>1</v>
      </c>
      <c r="M15" s="6">
        <v>1</v>
      </c>
      <c r="N15" s="6">
        <v>3</v>
      </c>
      <c r="O15" s="6">
        <v>1</v>
      </c>
      <c r="P15" s="6">
        <v>1</v>
      </c>
      <c r="Q15" s="6">
        <v>3</v>
      </c>
      <c r="R15" s="6">
        <v>1</v>
      </c>
      <c r="S15" s="23">
        <v>1</v>
      </c>
      <c r="T15" s="5" t="s">
        <v>60</v>
      </c>
      <c r="U15" s="4" t="s">
        <v>62</v>
      </c>
      <c r="V15" s="49"/>
      <c r="AB15" s="32"/>
      <c r="AC15" s="21" t="s">
        <v>85</v>
      </c>
      <c r="AD15" s="20" t="s">
        <v>62</v>
      </c>
      <c r="AE15" s="20" t="s">
        <v>63</v>
      </c>
      <c r="AH15" s="17">
        <f>SUM(AH13:AH14)</f>
        <v>1</v>
      </c>
      <c r="AI15" s="17">
        <f>SUM(AI13:AI14)</f>
        <v>1</v>
      </c>
      <c r="AK15" s="20" t="s">
        <v>61</v>
      </c>
      <c r="AL15" s="15">
        <f t="shared" si="1"/>
        <v>7.1428571428571425E-2</v>
      </c>
      <c r="AM15" s="15">
        <f t="shared" si="1"/>
        <v>0.5</v>
      </c>
    </row>
    <row r="16" spans="1:39" x14ac:dyDescent="0.2">
      <c r="A16" s="8">
        <v>9</v>
      </c>
      <c r="B16" s="9" t="s">
        <v>57</v>
      </c>
      <c r="C16" s="12" t="s">
        <v>75</v>
      </c>
      <c r="D16" s="7" t="s">
        <v>12</v>
      </c>
      <c r="E16" s="7" t="s">
        <v>14</v>
      </c>
      <c r="F16" s="7" t="s">
        <v>14</v>
      </c>
      <c r="G16" s="7" t="s">
        <v>12</v>
      </c>
      <c r="H16" s="7" t="s">
        <v>14</v>
      </c>
      <c r="I16" s="7" t="s">
        <v>13</v>
      </c>
      <c r="J16" s="10">
        <v>1</v>
      </c>
      <c r="K16" s="10">
        <v>1</v>
      </c>
      <c r="L16" s="10">
        <v>1</v>
      </c>
      <c r="M16" s="6">
        <v>3</v>
      </c>
      <c r="N16" s="6">
        <v>1</v>
      </c>
      <c r="O16" s="6">
        <v>1</v>
      </c>
      <c r="P16" s="6">
        <v>1</v>
      </c>
      <c r="Q16" s="6">
        <v>1</v>
      </c>
      <c r="R16" s="6">
        <v>3</v>
      </c>
      <c r="S16" s="23">
        <v>1</v>
      </c>
      <c r="T16" s="5" t="s">
        <v>60</v>
      </c>
      <c r="U16" s="4" t="s">
        <v>62</v>
      </c>
      <c r="V16" s="49"/>
      <c r="AB16" s="32"/>
      <c r="AC16" s="20" t="s">
        <v>12</v>
      </c>
      <c r="AD16" s="15">
        <f t="shared" ref="AD16:AE20" si="2">COUNTIFS($E$8:$E$39,$AC16,$U$8:$U$39,AD$8)/COUNTIF($U$8:$U$39,AD$8)</f>
        <v>0.2857142857142857</v>
      </c>
      <c r="AE16" s="15">
        <f t="shared" si="2"/>
        <v>0.25</v>
      </c>
      <c r="AG16" s="21" t="s">
        <v>91</v>
      </c>
      <c r="AH16" s="20" t="s">
        <v>62</v>
      </c>
      <c r="AI16" s="20" t="s">
        <v>63</v>
      </c>
      <c r="AL16" s="16">
        <f>SUM(AL14:AL15)</f>
        <v>0.7857142857142857</v>
      </c>
      <c r="AM16" s="16">
        <f>SUM(AM14:AM15)</f>
        <v>1</v>
      </c>
    </row>
    <row r="17" spans="1:35" x14ac:dyDescent="0.2">
      <c r="A17" s="8">
        <v>10</v>
      </c>
      <c r="B17" s="9" t="s">
        <v>31</v>
      </c>
      <c r="C17" s="12" t="s">
        <v>74</v>
      </c>
      <c r="D17" s="7" t="s">
        <v>12</v>
      </c>
      <c r="E17" s="7" t="s">
        <v>12</v>
      </c>
      <c r="F17" s="7" t="s">
        <v>12</v>
      </c>
      <c r="G17" s="7" t="s">
        <v>12</v>
      </c>
      <c r="H17" s="7" t="s">
        <v>12</v>
      </c>
      <c r="I17" s="7" t="s">
        <v>13</v>
      </c>
      <c r="J17" s="10">
        <v>1</v>
      </c>
      <c r="K17" s="10">
        <v>1</v>
      </c>
      <c r="L17" s="10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23">
        <v>1</v>
      </c>
      <c r="T17" s="5" t="s">
        <v>59</v>
      </c>
      <c r="U17" s="4" t="s">
        <v>62</v>
      </c>
      <c r="V17" s="49"/>
      <c r="AB17" s="32"/>
      <c r="AC17" s="20" t="s">
        <v>13</v>
      </c>
      <c r="AD17" s="15">
        <f t="shared" si="2"/>
        <v>0.32142857142857145</v>
      </c>
      <c r="AE17" s="15">
        <f t="shared" si="2"/>
        <v>0.25</v>
      </c>
      <c r="AG17" s="20">
        <v>1</v>
      </c>
      <c r="AH17" s="15">
        <f>COUNTIFS($L$8:$L$39,$AG17,$U$8:$U$39,AD$8)/COUNTIF($U$8:$U$39,AD$8)</f>
        <v>1</v>
      </c>
      <c r="AI17" s="15">
        <f>COUNTIFS($L$8:$L$39,$AG17,$U$8:$U$39,AE$8)/COUNTIF($U$8:$U$39,AE$8)</f>
        <v>0</v>
      </c>
    </row>
    <row r="18" spans="1:35" x14ac:dyDescent="0.2">
      <c r="A18" s="8">
        <v>11</v>
      </c>
      <c r="B18" s="9" t="s">
        <v>58</v>
      </c>
      <c r="C18" s="12" t="s">
        <v>75</v>
      </c>
      <c r="D18" s="7" t="s">
        <v>15</v>
      </c>
      <c r="E18" s="7" t="s">
        <v>12</v>
      </c>
      <c r="F18" s="7" t="s">
        <v>13</v>
      </c>
      <c r="G18" s="7" t="s">
        <v>15</v>
      </c>
      <c r="H18" s="7" t="s">
        <v>13</v>
      </c>
      <c r="I18" s="7" t="s">
        <v>13</v>
      </c>
      <c r="J18" s="10">
        <v>1</v>
      </c>
      <c r="K18" s="10">
        <v>1</v>
      </c>
      <c r="L18" s="10">
        <v>1</v>
      </c>
      <c r="M18" s="6">
        <v>1</v>
      </c>
      <c r="N18" s="6">
        <v>1</v>
      </c>
      <c r="O18" s="6">
        <v>1</v>
      </c>
      <c r="P18" s="6">
        <v>1</v>
      </c>
      <c r="Q18" s="6">
        <v>3</v>
      </c>
      <c r="R18" s="6">
        <v>1</v>
      </c>
      <c r="S18" s="23">
        <v>1</v>
      </c>
      <c r="T18" s="5" t="s">
        <v>60</v>
      </c>
      <c r="U18" s="4" t="s">
        <v>62</v>
      </c>
      <c r="V18" s="49"/>
      <c r="AB18" s="32"/>
      <c r="AC18" s="20" t="s">
        <v>14</v>
      </c>
      <c r="AD18" s="15">
        <f t="shared" si="2"/>
        <v>0.17857142857142858</v>
      </c>
      <c r="AE18" s="15">
        <f t="shared" si="2"/>
        <v>0.5</v>
      </c>
      <c r="AG18" s="20">
        <v>2</v>
      </c>
      <c r="AH18" s="15">
        <f>COUNTIFS($L$8:$L$39,$AG18,$U$8:$U$39,AD$8)/COUNTIF($U$8:$U$39,AD$8)</f>
        <v>0</v>
      </c>
      <c r="AI18" s="15">
        <f>COUNTIFS($L$8:$L$39,$AG18,$U$8:$U$39,AE$8)/COUNTIF($U$8:$U$39,AE$8)</f>
        <v>1</v>
      </c>
    </row>
    <row r="19" spans="1:35" x14ac:dyDescent="0.2">
      <c r="A19" s="8">
        <v>12</v>
      </c>
      <c r="B19" s="9" t="s">
        <v>40</v>
      </c>
      <c r="C19" s="12" t="s">
        <v>75</v>
      </c>
      <c r="D19" s="7" t="s">
        <v>13</v>
      </c>
      <c r="E19" s="7" t="s">
        <v>14</v>
      </c>
      <c r="F19" s="7" t="s">
        <v>12</v>
      </c>
      <c r="G19" s="7" t="s">
        <v>13</v>
      </c>
      <c r="H19" s="7" t="s">
        <v>12</v>
      </c>
      <c r="I19" s="7" t="s">
        <v>12</v>
      </c>
      <c r="J19" s="10">
        <v>1</v>
      </c>
      <c r="K19" s="10">
        <v>2</v>
      </c>
      <c r="L19" s="10">
        <v>2</v>
      </c>
      <c r="M19" s="6">
        <v>1</v>
      </c>
      <c r="N19" s="6">
        <v>3</v>
      </c>
      <c r="O19" s="6">
        <v>1</v>
      </c>
      <c r="P19" s="6">
        <v>3</v>
      </c>
      <c r="Q19" s="6">
        <v>3</v>
      </c>
      <c r="R19" s="6">
        <v>1</v>
      </c>
      <c r="S19" s="23">
        <v>2</v>
      </c>
      <c r="T19" s="5" t="s">
        <v>60</v>
      </c>
      <c r="U19" s="4" t="s">
        <v>63</v>
      </c>
      <c r="V19" s="49"/>
      <c r="AB19" s="32"/>
      <c r="AC19" s="20" t="s">
        <v>15</v>
      </c>
      <c r="AD19" s="15">
        <f t="shared" si="2"/>
        <v>0.17857142857142858</v>
      </c>
      <c r="AE19" s="15">
        <f t="shared" si="2"/>
        <v>0</v>
      </c>
      <c r="AH19" s="17">
        <f>SUM(AH17:AH18)</f>
        <v>1</v>
      </c>
      <c r="AI19" s="17">
        <f>SUM(AI17:AI18)</f>
        <v>1</v>
      </c>
    </row>
    <row r="20" spans="1:35" x14ac:dyDescent="0.2">
      <c r="A20" s="8">
        <v>13</v>
      </c>
      <c r="B20" s="9" t="s">
        <v>27</v>
      </c>
      <c r="C20" s="12" t="s">
        <v>75</v>
      </c>
      <c r="D20" s="7" t="s">
        <v>14</v>
      </c>
      <c r="E20" s="7" t="s">
        <v>15</v>
      </c>
      <c r="F20" s="7" t="s">
        <v>13</v>
      </c>
      <c r="G20" s="7" t="s">
        <v>14</v>
      </c>
      <c r="H20" s="7" t="s">
        <v>13</v>
      </c>
      <c r="I20" s="7" t="s">
        <v>13</v>
      </c>
      <c r="J20" s="10">
        <v>1</v>
      </c>
      <c r="K20" s="10">
        <v>1</v>
      </c>
      <c r="L20" s="10">
        <v>1</v>
      </c>
      <c r="M20" s="6">
        <v>1</v>
      </c>
      <c r="N20" s="6">
        <v>1</v>
      </c>
      <c r="O20" s="6">
        <v>1</v>
      </c>
      <c r="P20" s="6">
        <v>1</v>
      </c>
      <c r="Q20" s="6">
        <v>3</v>
      </c>
      <c r="R20" s="6">
        <v>1</v>
      </c>
      <c r="S20" s="23">
        <v>1</v>
      </c>
      <c r="T20" s="5" t="s">
        <v>60</v>
      </c>
      <c r="U20" s="4" t="s">
        <v>62</v>
      </c>
      <c r="V20" s="49"/>
      <c r="AB20" s="32"/>
      <c r="AC20" s="20" t="s">
        <v>16</v>
      </c>
      <c r="AD20" s="15">
        <f t="shared" si="2"/>
        <v>3.5714285714285712E-2</v>
      </c>
      <c r="AE20" s="15">
        <f t="shared" si="2"/>
        <v>0</v>
      </c>
      <c r="AG20" s="21" t="s">
        <v>94</v>
      </c>
      <c r="AH20" s="20" t="s">
        <v>62</v>
      </c>
      <c r="AI20" s="20" t="s">
        <v>63</v>
      </c>
    </row>
    <row r="21" spans="1:35" x14ac:dyDescent="0.2">
      <c r="A21" s="8">
        <v>14</v>
      </c>
      <c r="B21" s="9" t="s">
        <v>41</v>
      </c>
      <c r="C21" s="12" t="s">
        <v>75</v>
      </c>
      <c r="D21" s="7" t="s">
        <v>12</v>
      </c>
      <c r="E21" s="7" t="s">
        <v>14</v>
      </c>
      <c r="F21" s="7" t="s">
        <v>14</v>
      </c>
      <c r="G21" s="7" t="s">
        <v>12</v>
      </c>
      <c r="H21" s="7" t="s">
        <v>14</v>
      </c>
      <c r="I21" s="7" t="s">
        <v>14</v>
      </c>
      <c r="J21" s="10">
        <v>1</v>
      </c>
      <c r="K21" s="10">
        <v>1</v>
      </c>
      <c r="L21" s="10">
        <v>1</v>
      </c>
      <c r="M21" s="6">
        <v>1</v>
      </c>
      <c r="N21" s="6">
        <v>1</v>
      </c>
      <c r="O21" s="6">
        <v>3</v>
      </c>
      <c r="P21" s="6">
        <v>1</v>
      </c>
      <c r="Q21" s="6">
        <v>1</v>
      </c>
      <c r="R21" s="6">
        <v>1</v>
      </c>
      <c r="S21" s="23">
        <v>1</v>
      </c>
      <c r="T21" s="5" t="s">
        <v>60</v>
      </c>
      <c r="U21" s="4" t="s">
        <v>62</v>
      </c>
      <c r="V21" s="49"/>
      <c r="AB21" s="32"/>
      <c r="AD21" s="17">
        <f>SUM(AD16:AD20)</f>
        <v>1.0000000000000002</v>
      </c>
      <c r="AE21" s="17">
        <f>SUM(AE16:AE20)</f>
        <v>1</v>
      </c>
      <c r="AG21" s="20">
        <v>1</v>
      </c>
      <c r="AH21" s="15">
        <f t="shared" ref="AH21:AI23" si="3">COUNTIFS($M$8:$M$39,$AG21,$U$8:$U$39,AD$8)/COUNTIF($U$8:$U$39,AD$8)</f>
        <v>0.6785714285714286</v>
      </c>
      <c r="AI21" s="15">
        <f t="shared" si="3"/>
        <v>0.25</v>
      </c>
    </row>
    <row r="22" spans="1:35" x14ac:dyDescent="0.2">
      <c r="A22" s="8">
        <v>15</v>
      </c>
      <c r="B22" s="9" t="s">
        <v>46</v>
      </c>
      <c r="C22" s="12" t="s">
        <v>75</v>
      </c>
      <c r="D22" s="7" t="s">
        <v>13</v>
      </c>
      <c r="E22" s="7" t="s">
        <v>15</v>
      </c>
      <c r="F22" s="7" t="s">
        <v>12</v>
      </c>
      <c r="G22" s="7" t="s">
        <v>13</v>
      </c>
      <c r="H22" s="7" t="s">
        <v>12</v>
      </c>
      <c r="I22" s="7" t="s">
        <v>14</v>
      </c>
      <c r="J22" s="10">
        <v>1</v>
      </c>
      <c r="K22" s="10">
        <v>1</v>
      </c>
      <c r="L22" s="10">
        <v>1</v>
      </c>
      <c r="M22" s="6">
        <v>1</v>
      </c>
      <c r="N22" s="6">
        <v>1</v>
      </c>
      <c r="O22" s="6">
        <v>2</v>
      </c>
      <c r="P22" s="6">
        <v>2</v>
      </c>
      <c r="Q22" s="6">
        <v>1</v>
      </c>
      <c r="R22" s="6">
        <v>2</v>
      </c>
      <c r="S22" s="23">
        <v>1</v>
      </c>
      <c r="T22" s="5" t="s">
        <v>59</v>
      </c>
      <c r="U22" s="4" t="s">
        <v>62</v>
      </c>
      <c r="V22" s="49"/>
      <c r="AB22" s="32"/>
      <c r="AC22" s="21" t="s">
        <v>86</v>
      </c>
      <c r="AD22" s="20" t="s">
        <v>62</v>
      </c>
      <c r="AE22" s="20" t="s">
        <v>63</v>
      </c>
      <c r="AG22" s="20">
        <v>2</v>
      </c>
      <c r="AH22" s="15">
        <f t="shared" si="3"/>
        <v>7.1428571428571425E-2</v>
      </c>
      <c r="AI22" s="15">
        <f t="shared" si="3"/>
        <v>0</v>
      </c>
    </row>
    <row r="23" spans="1:35" x14ac:dyDescent="0.2">
      <c r="A23" s="8">
        <v>16</v>
      </c>
      <c r="B23" s="9" t="s">
        <v>37</v>
      </c>
      <c r="C23" s="12" t="s">
        <v>74</v>
      </c>
      <c r="D23" s="7" t="s">
        <v>12</v>
      </c>
      <c r="E23" s="7" t="s">
        <v>12</v>
      </c>
      <c r="F23" s="7" t="s">
        <v>13</v>
      </c>
      <c r="G23" s="7" t="s">
        <v>12</v>
      </c>
      <c r="H23" s="7" t="s">
        <v>13</v>
      </c>
      <c r="I23" s="7" t="s">
        <v>13</v>
      </c>
      <c r="J23" s="10">
        <v>1</v>
      </c>
      <c r="K23" s="10">
        <v>1</v>
      </c>
      <c r="L23" s="10">
        <v>1</v>
      </c>
      <c r="M23" s="6">
        <v>1</v>
      </c>
      <c r="N23" s="6">
        <v>1</v>
      </c>
      <c r="O23" s="6">
        <v>1</v>
      </c>
      <c r="P23" s="6">
        <v>3</v>
      </c>
      <c r="Q23" s="6">
        <v>2</v>
      </c>
      <c r="R23" s="6">
        <v>1</v>
      </c>
      <c r="S23" s="23">
        <v>1</v>
      </c>
      <c r="T23" s="5" t="s">
        <v>60</v>
      </c>
      <c r="U23" s="4" t="s">
        <v>62</v>
      </c>
      <c r="V23" s="49"/>
      <c r="AB23" s="32"/>
      <c r="AC23" s="20" t="s">
        <v>12</v>
      </c>
      <c r="AD23" s="15">
        <f t="shared" ref="AD23:AE27" si="4">COUNTIFS($F$8:$F$39,$AC23,$U$8:$U$39,AD$8)/COUNTIF($U$8:$U$39,AD$8)</f>
        <v>0.35714285714285715</v>
      </c>
      <c r="AE23" s="15">
        <f t="shared" si="4"/>
        <v>0.25</v>
      </c>
      <c r="AG23" s="20">
        <v>3</v>
      </c>
      <c r="AH23" s="15">
        <f t="shared" si="3"/>
        <v>0.25</v>
      </c>
      <c r="AI23" s="15">
        <f t="shared" si="3"/>
        <v>0.75</v>
      </c>
    </row>
    <row r="24" spans="1:35" x14ac:dyDescent="0.2">
      <c r="A24" s="8">
        <v>17</v>
      </c>
      <c r="B24" s="9" t="s">
        <v>56</v>
      </c>
      <c r="C24" s="12" t="s">
        <v>75</v>
      </c>
      <c r="D24" s="7" t="s">
        <v>14</v>
      </c>
      <c r="E24" s="7" t="s">
        <v>13</v>
      </c>
      <c r="F24" s="7" t="s">
        <v>14</v>
      </c>
      <c r="G24" s="7" t="s">
        <v>14</v>
      </c>
      <c r="H24" s="7" t="s">
        <v>14</v>
      </c>
      <c r="I24" s="7" t="s">
        <v>12</v>
      </c>
      <c r="J24" s="10">
        <v>1</v>
      </c>
      <c r="K24" s="10">
        <v>1</v>
      </c>
      <c r="L24" s="10">
        <v>1</v>
      </c>
      <c r="M24" s="6">
        <v>1</v>
      </c>
      <c r="N24" s="6">
        <v>3</v>
      </c>
      <c r="O24" s="6">
        <v>1</v>
      </c>
      <c r="P24" s="6">
        <v>1</v>
      </c>
      <c r="Q24" s="6">
        <v>1</v>
      </c>
      <c r="R24" s="6">
        <v>1</v>
      </c>
      <c r="S24" s="23">
        <v>1</v>
      </c>
      <c r="T24" s="5" t="s">
        <v>60</v>
      </c>
      <c r="U24" s="4" t="s">
        <v>62</v>
      </c>
      <c r="V24" s="49"/>
      <c r="AB24" s="32"/>
      <c r="AC24" s="20" t="s">
        <v>13</v>
      </c>
      <c r="AD24" s="15">
        <f t="shared" si="4"/>
        <v>0.25</v>
      </c>
      <c r="AE24" s="15">
        <f t="shared" si="4"/>
        <v>0.5</v>
      </c>
      <c r="AH24" s="17">
        <f>SUM(AH21:AH23)</f>
        <v>1</v>
      </c>
      <c r="AI24" s="17">
        <f>SUM(AI21:AI23)</f>
        <v>1</v>
      </c>
    </row>
    <row r="25" spans="1:35" x14ac:dyDescent="0.2">
      <c r="A25" s="8">
        <v>18</v>
      </c>
      <c r="B25" s="9" t="s">
        <v>55</v>
      </c>
      <c r="C25" s="12" t="s">
        <v>75</v>
      </c>
      <c r="D25" s="7" t="s">
        <v>12</v>
      </c>
      <c r="E25" s="7" t="s">
        <v>13</v>
      </c>
      <c r="F25" s="7" t="s">
        <v>15</v>
      </c>
      <c r="G25" s="7" t="s">
        <v>12</v>
      </c>
      <c r="H25" s="7" t="s">
        <v>15</v>
      </c>
      <c r="I25" s="7" t="s">
        <v>12</v>
      </c>
      <c r="J25" s="10">
        <v>2</v>
      </c>
      <c r="K25" s="10">
        <v>2</v>
      </c>
      <c r="L25" s="10">
        <v>2</v>
      </c>
      <c r="M25" s="6">
        <v>3</v>
      </c>
      <c r="N25" s="6">
        <v>1</v>
      </c>
      <c r="O25" s="6">
        <v>3</v>
      </c>
      <c r="P25" s="6">
        <v>1</v>
      </c>
      <c r="Q25" s="6">
        <v>3</v>
      </c>
      <c r="R25" s="6">
        <v>3</v>
      </c>
      <c r="S25" s="23">
        <v>2</v>
      </c>
      <c r="T25" s="5" t="s">
        <v>61</v>
      </c>
      <c r="U25" s="4" t="s">
        <v>63</v>
      </c>
      <c r="V25" s="49"/>
      <c r="AB25" s="32"/>
      <c r="AC25" s="20" t="s">
        <v>14</v>
      </c>
      <c r="AD25" s="15">
        <f t="shared" si="4"/>
        <v>0.32142857142857145</v>
      </c>
      <c r="AE25" s="15">
        <f t="shared" si="4"/>
        <v>0</v>
      </c>
      <c r="AG25" s="21" t="s">
        <v>95</v>
      </c>
      <c r="AH25" s="20" t="s">
        <v>62</v>
      </c>
      <c r="AI25" s="20" t="s">
        <v>63</v>
      </c>
    </row>
    <row r="26" spans="1:35" x14ac:dyDescent="0.2">
      <c r="A26" s="8">
        <v>19</v>
      </c>
      <c r="B26" s="9" t="s">
        <v>45</v>
      </c>
      <c r="C26" s="12" t="s">
        <v>75</v>
      </c>
      <c r="D26" s="7" t="s">
        <v>13</v>
      </c>
      <c r="E26" s="7" t="s">
        <v>16</v>
      </c>
      <c r="F26" s="7" t="s">
        <v>12</v>
      </c>
      <c r="G26" s="7" t="s">
        <v>13</v>
      </c>
      <c r="H26" s="7" t="s">
        <v>12</v>
      </c>
      <c r="I26" s="7" t="s">
        <v>13</v>
      </c>
      <c r="J26" s="10">
        <v>1</v>
      </c>
      <c r="K26" s="10">
        <v>1</v>
      </c>
      <c r="L26" s="10">
        <v>1</v>
      </c>
      <c r="M26" s="6">
        <v>3</v>
      </c>
      <c r="N26" s="6">
        <v>1</v>
      </c>
      <c r="O26" s="6">
        <v>3</v>
      </c>
      <c r="P26" s="6">
        <v>1</v>
      </c>
      <c r="Q26" s="6">
        <v>1</v>
      </c>
      <c r="R26" s="6">
        <v>3</v>
      </c>
      <c r="S26" s="23">
        <v>1</v>
      </c>
      <c r="T26" s="5" t="s">
        <v>60</v>
      </c>
      <c r="U26" s="4" t="s">
        <v>62</v>
      </c>
      <c r="V26" s="49"/>
      <c r="AB26" s="32"/>
      <c r="AC26" s="20" t="s">
        <v>15</v>
      </c>
      <c r="AD26" s="15">
        <f t="shared" si="4"/>
        <v>7.1428571428571425E-2</v>
      </c>
      <c r="AE26" s="15">
        <f t="shared" si="4"/>
        <v>0.25</v>
      </c>
      <c r="AG26" s="20">
        <v>1</v>
      </c>
      <c r="AH26" s="15">
        <f t="shared" ref="AH26:AI28" si="5">COUNTIFS($N$8:$N$39,$AG26,$U$8:$U$39,AD$8)/COUNTIF($U$8:$U$39,AD$8)</f>
        <v>0.75</v>
      </c>
      <c r="AI26" s="15">
        <f t="shared" si="5"/>
        <v>0.5</v>
      </c>
    </row>
    <row r="27" spans="1:35" x14ac:dyDescent="0.2">
      <c r="A27" s="8">
        <v>20</v>
      </c>
      <c r="B27" s="9" t="s">
        <v>51</v>
      </c>
      <c r="C27" s="12" t="s">
        <v>75</v>
      </c>
      <c r="D27" s="7" t="s">
        <v>16</v>
      </c>
      <c r="E27" s="7" t="s">
        <v>14</v>
      </c>
      <c r="F27" s="7" t="s">
        <v>15</v>
      </c>
      <c r="G27" s="7" t="s">
        <v>16</v>
      </c>
      <c r="H27" s="7" t="s">
        <v>15</v>
      </c>
      <c r="I27" s="7" t="s">
        <v>12</v>
      </c>
      <c r="J27" s="10">
        <v>1</v>
      </c>
      <c r="K27" s="10">
        <v>1</v>
      </c>
      <c r="L27" s="10">
        <v>1</v>
      </c>
      <c r="M27" s="6">
        <v>1</v>
      </c>
      <c r="N27" s="6">
        <v>1</v>
      </c>
      <c r="O27" s="6">
        <v>1</v>
      </c>
      <c r="P27" s="6">
        <v>3</v>
      </c>
      <c r="Q27" s="6">
        <v>3</v>
      </c>
      <c r="R27" s="6">
        <v>1</v>
      </c>
      <c r="S27" s="23">
        <v>1</v>
      </c>
      <c r="T27" s="5" t="s">
        <v>61</v>
      </c>
      <c r="U27" s="4" t="s">
        <v>62</v>
      </c>
      <c r="V27" s="49"/>
      <c r="AB27" s="32"/>
      <c r="AC27" s="20" t="s">
        <v>16</v>
      </c>
      <c r="AD27" s="15">
        <f t="shared" si="4"/>
        <v>0</v>
      </c>
      <c r="AE27" s="15">
        <f t="shared" si="4"/>
        <v>0</v>
      </c>
      <c r="AG27" s="20">
        <v>2</v>
      </c>
      <c r="AH27" s="15">
        <f t="shared" si="5"/>
        <v>0.14285714285714285</v>
      </c>
      <c r="AI27" s="15">
        <f t="shared" si="5"/>
        <v>0</v>
      </c>
    </row>
    <row r="28" spans="1:35" x14ac:dyDescent="0.2">
      <c r="A28" s="8">
        <v>21</v>
      </c>
      <c r="B28" s="9" t="s">
        <v>44</v>
      </c>
      <c r="C28" s="12" t="s">
        <v>75</v>
      </c>
      <c r="D28" s="7" t="s">
        <v>16</v>
      </c>
      <c r="E28" s="7" t="s">
        <v>14</v>
      </c>
      <c r="F28" s="7" t="s">
        <v>13</v>
      </c>
      <c r="G28" s="7" t="s">
        <v>16</v>
      </c>
      <c r="H28" s="7" t="s">
        <v>13</v>
      </c>
      <c r="I28" s="7" t="s">
        <v>14</v>
      </c>
      <c r="J28" s="10">
        <v>1</v>
      </c>
      <c r="K28" s="10">
        <v>1</v>
      </c>
      <c r="L28" s="10">
        <v>2</v>
      </c>
      <c r="M28" s="6">
        <v>3</v>
      </c>
      <c r="N28" s="6">
        <v>1</v>
      </c>
      <c r="O28" s="6">
        <v>3</v>
      </c>
      <c r="P28" s="6">
        <v>1</v>
      </c>
      <c r="Q28" s="6">
        <v>1</v>
      </c>
      <c r="R28" s="6">
        <v>3</v>
      </c>
      <c r="S28" s="23">
        <v>2</v>
      </c>
      <c r="T28" s="5" t="s">
        <v>61</v>
      </c>
      <c r="U28" s="4" t="s">
        <v>63</v>
      </c>
      <c r="V28" s="49"/>
      <c r="AB28" s="32"/>
      <c r="AD28" s="17">
        <f>SUM(AD23:AD27)</f>
        <v>1</v>
      </c>
      <c r="AE28" s="17">
        <f>SUM(AE23:AE27)</f>
        <v>1</v>
      </c>
      <c r="AG28" s="20">
        <v>3</v>
      </c>
      <c r="AH28" s="15">
        <f t="shared" si="5"/>
        <v>0.10714285714285714</v>
      </c>
      <c r="AI28" s="15">
        <f t="shared" si="5"/>
        <v>0.5</v>
      </c>
    </row>
    <row r="29" spans="1:35" x14ac:dyDescent="0.2">
      <c r="A29" s="8">
        <v>22</v>
      </c>
      <c r="B29" s="9" t="s">
        <v>43</v>
      </c>
      <c r="C29" s="12" t="s">
        <v>74</v>
      </c>
      <c r="D29" s="7" t="s">
        <v>15</v>
      </c>
      <c r="E29" s="7" t="s">
        <v>12</v>
      </c>
      <c r="F29" s="7" t="s">
        <v>15</v>
      </c>
      <c r="G29" s="7" t="s">
        <v>15</v>
      </c>
      <c r="H29" s="7" t="s">
        <v>15</v>
      </c>
      <c r="I29" s="7" t="s">
        <v>14</v>
      </c>
      <c r="J29" s="10">
        <v>1</v>
      </c>
      <c r="K29" s="10">
        <v>1</v>
      </c>
      <c r="L29" s="10">
        <v>1</v>
      </c>
      <c r="M29" s="6">
        <v>3</v>
      </c>
      <c r="N29" s="6">
        <v>1</v>
      </c>
      <c r="O29" s="6">
        <v>1</v>
      </c>
      <c r="P29" s="6">
        <v>1</v>
      </c>
      <c r="Q29" s="6">
        <v>1</v>
      </c>
      <c r="R29" s="6">
        <v>3</v>
      </c>
      <c r="S29" s="23">
        <v>1</v>
      </c>
      <c r="T29" s="5" t="s">
        <v>61</v>
      </c>
      <c r="U29" s="4" t="s">
        <v>62</v>
      </c>
      <c r="V29" s="49"/>
      <c r="AB29" s="32"/>
      <c r="AC29" s="21" t="s">
        <v>87</v>
      </c>
      <c r="AD29" s="20" t="s">
        <v>62</v>
      </c>
      <c r="AE29" s="20" t="s">
        <v>63</v>
      </c>
      <c r="AH29" s="13">
        <f>SUM(AH26:AH28)</f>
        <v>0.99999999999999989</v>
      </c>
      <c r="AI29" s="13">
        <f>SUM(AI26:AI28)</f>
        <v>1</v>
      </c>
    </row>
    <row r="30" spans="1:35" x14ac:dyDescent="0.2">
      <c r="A30" s="8">
        <v>23</v>
      </c>
      <c r="B30" s="9" t="s">
        <v>35</v>
      </c>
      <c r="C30" s="12" t="s">
        <v>75</v>
      </c>
      <c r="D30" s="7" t="s">
        <v>15</v>
      </c>
      <c r="E30" s="7" t="s">
        <v>13</v>
      </c>
      <c r="F30" s="7" t="s">
        <v>14</v>
      </c>
      <c r="G30" s="7" t="s">
        <v>15</v>
      </c>
      <c r="H30" s="7" t="s">
        <v>14</v>
      </c>
      <c r="I30" s="7" t="s">
        <v>14</v>
      </c>
      <c r="J30" s="10">
        <v>1</v>
      </c>
      <c r="K30" s="10">
        <v>1</v>
      </c>
      <c r="L30" s="10">
        <v>1</v>
      </c>
      <c r="M30" s="6">
        <v>3</v>
      </c>
      <c r="N30" s="6">
        <v>2</v>
      </c>
      <c r="O30" s="6">
        <v>1</v>
      </c>
      <c r="P30" s="6">
        <v>1</v>
      </c>
      <c r="Q30" s="6">
        <v>2</v>
      </c>
      <c r="R30" s="6">
        <v>3</v>
      </c>
      <c r="S30" s="23">
        <v>1</v>
      </c>
      <c r="T30" s="5" t="s">
        <v>60</v>
      </c>
      <c r="U30" s="4" t="s">
        <v>62</v>
      </c>
      <c r="V30" s="49"/>
      <c r="AB30" s="32"/>
      <c r="AC30" s="20" t="s">
        <v>12</v>
      </c>
      <c r="AD30" s="15">
        <f t="shared" ref="AD30:AE34" si="6">COUNTIFS($G$8:$G$39,$AC30,$U$8:$U$39,AD$8)/COUNTIF($U$8:$U$39,AD$8)</f>
        <v>0.2857142857142857</v>
      </c>
      <c r="AE30" s="15">
        <f t="shared" si="6"/>
        <v>0.25</v>
      </c>
      <c r="AG30" s="21" t="s">
        <v>96</v>
      </c>
      <c r="AH30" s="20" t="s">
        <v>62</v>
      </c>
      <c r="AI30" s="20" t="s">
        <v>63</v>
      </c>
    </row>
    <row r="31" spans="1:35" x14ac:dyDescent="0.2">
      <c r="A31" s="8">
        <v>24</v>
      </c>
      <c r="B31" s="9" t="s">
        <v>34</v>
      </c>
      <c r="C31" s="12" t="s">
        <v>75</v>
      </c>
      <c r="D31" s="7" t="s">
        <v>14</v>
      </c>
      <c r="E31" s="7" t="s">
        <v>13</v>
      </c>
      <c r="F31" s="7" t="s">
        <v>12</v>
      </c>
      <c r="G31" s="7" t="s">
        <v>14</v>
      </c>
      <c r="H31" s="7" t="s">
        <v>12</v>
      </c>
      <c r="I31" s="7" t="s">
        <v>13</v>
      </c>
      <c r="J31" s="10">
        <v>1</v>
      </c>
      <c r="K31" s="10">
        <v>1</v>
      </c>
      <c r="L31" s="10">
        <v>1</v>
      </c>
      <c r="M31" s="6">
        <v>2</v>
      </c>
      <c r="N31" s="6">
        <v>1</v>
      </c>
      <c r="O31" s="6">
        <v>2</v>
      </c>
      <c r="P31" s="6">
        <v>1</v>
      </c>
      <c r="Q31" s="6">
        <v>3</v>
      </c>
      <c r="R31" s="6">
        <v>2</v>
      </c>
      <c r="S31" s="23">
        <v>1</v>
      </c>
      <c r="T31" s="5" t="s">
        <v>60</v>
      </c>
      <c r="U31" s="4" t="s">
        <v>62</v>
      </c>
      <c r="V31" s="49"/>
      <c r="AB31" s="32"/>
      <c r="AC31" s="20" t="s">
        <v>13</v>
      </c>
      <c r="AD31" s="15">
        <f t="shared" si="6"/>
        <v>0.21428571428571427</v>
      </c>
      <c r="AE31" s="15">
        <f t="shared" si="6"/>
        <v>0.5</v>
      </c>
      <c r="AG31" s="20">
        <v>1</v>
      </c>
      <c r="AH31" s="15">
        <f t="shared" ref="AH31:AI33" si="7">COUNTIFS($O$8:$O$39,$AG31,$U$8:$U$39,AD$8)/COUNTIF($U$8:$U$39,AD$8)</f>
        <v>0.75</v>
      </c>
      <c r="AI31" s="15">
        <f t="shared" si="7"/>
        <v>0.5</v>
      </c>
    </row>
    <row r="32" spans="1:35" x14ac:dyDescent="0.2">
      <c r="A32" s="8">
        <v>25</v>
      </c>
      <c r="B32" s="9" t="s">
        <v>53</v>
      </c>
      <c r="C32" s="12" t="s">
        <v>75</v>
      </c>
      <c r="D32" s="7" t="s">
        <v>13</v>
      </c>
      <c r="E32" s="7" t="s">
        <v>15</v>
      </c>
      <c r="F32" s="7" t="s">
        <v>13</v>
      </c>
      <c r="G32" s="7" t="s">
        <v>13</v>
      </c>
      <c r="H32" s="7" t="s">
        <v>13</v>
      </c>
      <c r="I32" s="7" t="s">
        <v>12</v>
      </c>
      <c r="J32" s="10">
        <v>1</v>
      </c>
      <c r="K32" s="10">
        <v>1</v>
      </c>
      <c r="L32" s="10">
        <v>1</v>
      </c>
      <c r="M32" s="6">
        <v>1</v>
      </c>
      <c r="N32" s="6">
        <v>1</v>
      </c>
      <c r="O32" s="6">
        <v>1</v>
      </c>
      <c r="P32" s="6">
        <v>3</v>
      </c>
      <c r="Q32" s="6">
        <v>1</v>
      </c>
      <c r="R32" s="6">
        <v>1</v>
      </c>
      <c r="S32" s="23">
        <v>1</v>
      </c>
      <c r="T32" s="5" t="s">
        <v>59</v>
      </c>
      <c r="U32" s="4" t="s">
        <v>62</v>
      </c>
      <c r="V32" s="49"/>
      <c r="AB32" s="32"/>
      <c r="AC32" s="20" t="s">
        <v>14</v>
      </c>
      <c r="AD32" s="15">
        <f t="shared" si="6"/>
        <v>0.25</v>
      </c>
      <c r="AE32" s="15">
        <f t="shared" si="6"/>
        <v>0</v>
      </c>
      <c r="AG32" s="20">
        <v>2</v>
      </c>
      <c r="AH32" s="15">
        <f t="shared" si="7"/>
        <v>0.10714285714285714</v>
      </c>
      <c r="AI32" s="15">
        <f t="shared" si="7"/>
        <v>0</v>
      </c>
    </row>
    <row r="33" spans="1:35" x14ac:dyDescent="0.2">
      <c r="A33" s="8">
        <v>26</v>
      </c>
      <c r="B33" s="9" t="s">
        <v>36</v>
      </c>
      <c r="C33" s="12" t="s">
        <v>74</v>
      </c>
      <c r="D33" s="7" t="s">
        <v>15</v>
      </c>
      <c r="E33" s="7" t="s">
        <v>13</v>
      </c>
      <c r="F33" s="7" t="s">
        <v>14</v>
      </c>
      <c r="G33" s="7" t="s">
        <v>15</v>
      </c>
      <c r="H33" s="7" t="s">
        <v>14</v>
      </c>
      <c r="I33" s="7" t="s">
        <v>13</v>
      </c>
      <c r="J33" s="10">
        <v>1</v>
      </c>
      <c r="K33" s="10">
        <v>1</v>
      </c>
      <c r="L33" s="10">
        <v>1</v>
      </c>
      <c r="M33" s="6">
        <v>2</v>
      </c>
      <c r="N33" s="6">
        <v>3</v>
      </c>
      <c r="O33" s="6">
        <v>2</v>
      </c>
      <c r="P33" s="6">
        <v>1</v>
      </c>
      <c r="Q33" s="6">
        <v>1</v>
      </c>
      <c r="R33" s="6">
        <v>2</v>
      </c>
      <c r="S33" s="23">
        <v>1</v>
      </c>
      <c r="T33" s="5" t="s">
        <v>60</v>
      </c>
      <c r="U33" s="4" t="s">
        <v>62</v>
      </c>
      <c r="V33" s="49"/>
      <c r="AB33" s="32"/>
      <c r="AC33" s="20" t="s">
        <v>15</v>
      </c>
      <c r="AD33" s="15">
        <f t="shared" si="6"/>
        <v>0.17857142857142858</v>
      </c>
      <c r="AE33" s="15">
        <f t="shared" si="6"/>
        <v>0</v>
      </c>
      <c r="AG33" s="20">
        <v>3</v>
      </c>
      <c r="AH33" s="15">
        <f t="shared" si="7"/>
        <v>0.14285714285714285</v>
      </c>
      <c r="AI33" s="15">
        <f t="shared" si="7"/>
        <v>0.5</v>
      </c>
    </row>
    <row r="34" spans="1:35" x14ac:dyDescent="0.2">
      <c r="A34" s="8">
        <v>27</v>
      </c>
      <c r="B34" s="9" t="s">
        <v>28</v>
      </c>
      <c r="C34" s="12" t="s">
        <v>75</v>
      </c>
      <c r="D34" s="7" t="s">
        <v>12</v>
      </c>
      <c r="E34" s="7" t="s">
        <v>12</v>
      </c>
      <c r="F34" s="7" t="s">
        <v>12</v>
      </c>
      <c r="G34" s="7" t="s">
        <v>12</v>
      </c>
      <c r="H34" s="7" t="s">
        <v>12</v>
      </c>
      <c r="I34" s="7" t="s">
        <v>14</v>
      </c>
      <c r="J34" s="10">
        <v>1</v>
      </c>
      <c r="K34" s="10">
        <v>1</v>
      </c>
      <c r="L34" s="10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23">
        <v>1</v>
      </c>
      <c r="T34" s="5" t="s">
        <v>59</v>
      </c>
      <c r="U34" s="4" t="s">
        <v>62</v>
      </c>
      <c r="V34" s="49"/>
      <c r="AB34" s="32"/>
      <c r="AC34" s="20" t="s">
        <v>16</v>
      </c>
      <c r="AD34" s="15">
        <f t="shared" si="6"/>
        <v>7.1428571428571425E-2</v>
      </c>
      <c r="AE34" s="15">
        <f t="shared" si="6"/>
        <v>0.25</v>
      </c>
      <c r="AH34" s="17">
        <f>SUM(AH31:AH33)</f>
        <v>1</v>
      </c>
      <c r="AI34" s="17">
        <f>SUM(AI31:AI33)</f>
        <v>1</v>
      </c>
    </row>
    <row r="35" spans="1:35" x14ac:dyDescent="0.2">
      <c r="A35" s="8">
        <v>28</v>
      </c>
      <c r="B35" s="9" t="s">
        <v>48</v>
      </c>
      <c r="C35" s="12" t="s">
        <v>74</v>
      </c>
      <c r="D35" s="7" t="s">
        <v>16</v>
      </c>
      <c r="E35" s="7" t="s">
        <v>13</v>
      </c>
      <c r="F35" s="7" t="s">
        <v>14</v>
      </c>
      <c r="G35" s="7" t="s">
        <v>16</v>
      </c>
      <c r="H35" s="7" t="s">
        <v>14</v>
      </c>
      <c r="I35" s="7" t="s">
        <v>13</v>
      </c>
      <c r="J35" s="10">
        <v>1</v>
      </c>
      <c r="K35" s="10">
        <v>1</v>
      </c>
      <c r="L35" s="10">
        <v>1</v>
      </c>
      <c r="M35" s="6">
        <v>3</v>
      </c>
      <c r="N35" s="6">
        <v>1</v>
      </c>
      <c r="O35" s="6">
        <v>3</v>
      </c>
      <c r="P35" s="6">
        <v>1</v>
      </c>
      <c r="Q35" s="6">
        <v>1</v>
      </c>
      <c r="R35" s="6">
        <v>1</v>
      </c>
      <c r="S35" s="23">
        <v>1</v>
      </c>
      <c r="T35" s="5" t="s">
        <v>60</v>
      </c>
      <c r="U35" s="4" t="s">
        <v>62</v>
      </c>
      <c r="V35" s="49"/>
      <c r="AB35" s="32"/>
      <c r="AD35" s="17">
        <f>SUM(AD30:AD34)</f>
        <v>1</v>
      </c>
      <c r="AE35" s="17">
        <f>SUM(AE30:AE34)</f>
        <v>1</v>
      </c>
      <c r="AG35" s="21" t="s">
        <v>97</v>
      </c>
      <c r="AH35" s="20" t="s">
        <v>62</v>
      </c>
      <c r="AI35" s="20" t="s">
        <v>63</v>
      </c>
    </row>
    <row r="36" spans="1:35" x14ac:dyDescent="0.2">
      <c r="A36" s="8">
        <v>29</v>
      </c>
      <c r="B36" s="9" t="s">
        <v>30</v>
      </c>
      <c r="C36" s="12" t="s">
        <v>74</v>
      </c>
      <c r="D36" s="7" t="s">
        <v>14</v>
      </c>
      <c r="E36" s="7" t="s">
        <v>15</v>
      </c>
      <c r="F36" s="7" t="s">
        <v>12</v>
      </c>
      <c r="G36" s="7" t="s">
        <v>14</v>
      </c>
      <c r="H36" s="7" t="s">
        <v>12</v>
      </c>
      <c r="I36" s="7" t="s">
        <v>13</v>
      </c>
      <c r="J36" s="10">
        <v>1</v>
      </c>
      <c r="K36" s="10">
        <v>1</v>
      </c>
      <c r="L36" s="10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23">
        <v>1</v>
      </c>
      <c r="T36" s="5" t="s">
        <v>60</v>
      </c>
      <c r="U36" s="4" t="s">
        <v>62</v>
      </c>
      <c r="V36" s="49"/>
      <c r="AB36" s="32"/>
      <c r="AC36" s="21" t="s">
        <v>88</v>
      </c>
      <c r="AD36" s="20" t="s">
        <v>62</v>
      </c>
      <c r="AE36" s="20" t="s">
        <v>63</v>
      </c>
      <c r="AG36" s="20">
        <v>1</v>
      </c>
      <c r="AH36" s="15">
        <f t="shared" ref="AH36:AI38" si="8">COUNTIFS($P$8:$P$39,$AG36,$U$8:$U$39,AD$8)/COUNTIF($U$8:$U$39,AD$8)</f>
        <v>0.6071428571428571</v>
      </c>
      <c r="AI36" s="15">
        <f t="shared" si="8"/>
        <v>0.5</v>
      </c>
    </row>
    <row r="37" spans="1:35" x14ac:dyDescent="0.2">
      <c r="A37" s="8">
        <v>30</v>
      </c>
      <c r="B37" s="9" t="s">
        <v>29</v>
      </c>
      <c r="C37" s="12" t="s">
        <v>74</v>
      </c>
      <c r="D37" s="7" t="s">
        <v>12</v>
      </c>
      <c r="E37" s="7" t="s">
        <v>13</v>
      </c>
      <c r="F37" s="7" t="s">
        <v>14</v>
      </c>
      <c r="G37" s="7" t="s">
        <v>12</v>
      </c>
      <c r="H37" s="7" t="s">
        <v>14</v>
      </c>
      <c r="I37" s="7" t="s">
        <v>12</v>
      </c>
      <c r="J37" s="10">
        <v>1</v>
      </c>
      <c r="K37" s="10">
        <v>1</v>
      </c>
      <c r="L37" s="10">
        <v>1</v>
      </c>
      <c r="M37" s="6">
        <v>1</v>
      </c>
      <c r="N37" s="6">
        <v>1</v>
      </c>
      <c r="O37" s="6">
        <v>1</v>
      </c>
      <c r="P37" s="6">
        <v>3</v>
      </c>
      <c r="Q37" s="6">
        <v>1</v>
      </c>
      <c r="R37" s="6">
        <v>1</v>
      </c>
      <c r="S37" s="23">
        <v>1</v>
      </c>
      <c r="T37" s="5" t="s">
        <v>60</v>
      </c>
      <c r="U37" s="4" t="s">
        <v>62</v>
      </c>
      <c r="V37" s="49"/>
      <c r="AB37" s="32"/>
      <c r="AC37" s="20" t="s">
        <v>12</v>
      </c>
      <c r="AD37" s="15">
        <f t="shared" ref="AD37:AE41" si="9">COUNTIFS($H$8:$H$39,$AC37,$U$8:$U$39,AD$8)/COUNTIF($U$8:$U$39,AD$8)</f>
        <v>0.32142857142857145</v>
      </c>
      <c r="AE37" s="15">
        <f t="shared" si="9"/>
        <v>0.25</v>
      </c>
      <c r="AG37" s="20">
        <v>2</v>
      </c>
      <c r="AH37" s="15">
        <f t="shared" si="8"/>
        <v>3.5714285714285712E-2</v>
      </c>
      <c r="AI37" s="15">
        <f t="shared" si="8"/>
        <v>0.25</v>
      </c>
    </row>
    <row r="38" spans="1:35" x14ac:dyDescent="0.2">
      <c r="A38" s="8">
        <v>31</v>
      </c>
      <c r="B38" s="9" t="s">
        <v>38</v>
      </c>
      <c r="C38" s="12" t="s">
        <v>75</v>
      </c>
      <c r="D38" s="7" t="s">
        <v>13</v>
      </c>
      <c r="E38" s="7" t="s">
        <v>12</v>
      </c>
      <c r="F38" s="7" t="s">
        <v>13</v>
      </c>
      <c r="G38" s="7" t="s">
        <v>13</v>
      </c>
      <c r="H38" s="7" t="s">
        <v>13</v>
      </c>
      <c r="I38" s="7" t="s">
        <v>12</v>
      </c>
      <c r="J38" s="10">
        <v>1</v>
      </c>
      <c r="K38" s="10">
        <v>2</v>
      </c>
      <c r="L38" s="10">
        <v>2</v>
      </c>
      <c r="M38" s="6">
        <v>3</v>
      </c>
      <c r="N38" s="6">
        <v>3</v>
      </c>
      <c r="O38" s="6">
        <v>1</v>
      </c>
      <c r="P38" s="6">
        <v>2</v>
      </c>
      <c r="Q38" s="6">
        <v>3</v>
      </c>
      <c r="R38" s="6">
        <v>2</v>
      </c>
      <c r="S38" s="23">
        <v>2</v>
      </c>
      <c r="T38" s="5" t="s">
        <v>60</v>
      </c>
      <c r="U38" s="4" t="s">
        <v>63</v>
      </c>
      <c r="V38" s="49"/>
      <c r="AB38" s="32"/>
      <c r="AC38" s="20" t="s">
        <v>13</v>
      </c>
      <c r="AD38" s="15">
        <f t="shared" si="9"/>
        <v>0.25</v>
      </c>
      <c r="AE38" s="15">
        <f t="shared" si="9"/>
        <v>0.5</v>
      </c>
      <c r="AG38" s="20">
        <v>3</v>
      </c>
      <c r="AH38" s="15">
        <f t="shared" si="8"/>
        <v>0.35714285714285715</v>
      </c>
      <c r="AI38" s="15">
        <f t="shared" si="8"/>
        <v>0.25</v>
      </c>
    </row>
    <row r="39" spans="1:35" x14ac:dyDescent="0.2">
      <c r="A39" s="8">
        <v>32</v>
      </c>
      <c r="B39" s="9" t="s">
        <v>52</v>
      </c>
      <c r="C39" s="12" t="s">
        <v>75</v>
      </c>
      <c r="D39" s="7" t="s">
        <v>15</v>
      </c>
      <c r="E39" s="7" t="s">
        <v>14</v>
      </c>
      <c r="F39" s="7" t="s">
        <v>12</v>
      </c>
      <c r="G39" s="7" t="s">
        <v>15</v>
      </c>
      <c r="H39" s="7" t="s">
        <v>12</v>
      </c>
      <c r="I39" s="7" t="s">
        <v>12</v>
      </c>
      <c r="J39" s="10">
        <v>1</v>
      </c>
      <c r="K39" s="10">
        <v>1</v>
      </c>
      <c r="L39" s="10">
        <v>1</v>
      </c>
      <c r="M39" s="6">
        <v>3</v>
      </c>
      <c r="N39" s="6">
        <v>2</v>
      </c>
      <c r="O39" s="6">
        <v>3</v>
      </c>
      <c r="P39" s="6">
        <v>1</v>
      </c>
      <c r="Q39" s="6">
        <v>1</v>
      </c>
      <c r="R39" s="6">
        <v>3</v>
      </c>
      <c r="S39" s="23">
        <v>1</v>
      </c>
      <c r="T39" s="5" t="s">
        <v>60</v>
      </c>
      <c r="U39" s="4" t="s">
        <v>62</v>
      </c>
      <c r="V39" s="49"/>
      <c r="AB39" s="32"/>
      <c r="AC39" s="20" t="s">
        <v>14</v>
      </c>
      <c r="AD39" s="15">
        <f t="shared" si="9"/>
        <v>0.35714285714285715</v>
      </c>
      <c r="AE39" s="15">
        <f t="shared" si="9"/>
        <v>0</v>
      </c>
      <c r="AH39" s="17">
        <f>SUM(AH36:AH38)</f>
        <v>1</v>
      </c>
      <c r="AI39" s="17">
        <f>SUM(AI36:AI38)</f>
        <v>1</v>
      </c>
    </row>
    <row r="40" spans="1:35" x14ac:dyDescent="0.2">
      <c r="AB40" s="32"/>
      <c r="AC40" s="20" t="s">
        <v>15</v>
      </c>
      <c r="AD40" s="15">
        <f t="shared" si="9"/>
        <v>7.1428571428571425E-2</v>
      </c>
      <c r="AE40" s="15">
        <f t="shared" si="9"/>
        <v>0.25</v>
      </c>
      <c r="AG40" s="21" t="s">
        <v>98</v>
      </c>
      <c r="AH40" s="20" t="s">
        <v>62</v>
      </c>
      <c r="AI40" s="20" t="s">
        <v>63</v>
      </c>
    </row>
    <row r="41" spans="1:35" x14ac:dyDescent="0.2">
      <c r="AB41" s="32"/>
      <c r="AC41" s="20" t="s">
        <v>16</v>
      </c>
      <c r="AD41" s="15">
        <f t="shared" si="9"/>
        <v>0</v>
      </c>
      <c r="AE41" s="15">
        <f t="shared" si="9"/>
        <v>0</v>
      </c>
      <c r="AG41" s="20">
        <v>1</v>
      </c>
      <c r="AH41" s="15">
        <f t="shared" ref="AH41:AI43" si="10">COUNTIFS($Q$8:$Q$39,$AG41,$U$8:$U$39,AD$8)/COUNTIF($U$8:$U$39,AD$8)</f>
        <v>0.6785714285714286</v>
      </c>
      <c r="AI41" s="15">
        <f t="shared" si="10"/>
        <v>0.25</v>
      </c>
    </row>
    <row r="42" spans="1:35" x14ac:dyDescent="0.2">
      <c r="A42" s="50" t="s">
        <v>3</v>
      </c>
      <c r="B42" s="50" t="s">
        <v>4</v>
      </c>
      <c r="C42" s="44" t="s">
        <v>73</v>
      </c>
      <c r="D42" s="50" t="s">
        <v>5</v>
      </c>
      <c r="E42" s="50"/>
      <c r="F42" s="50"/>
      <c r="G42" s="50"/>
      <c r="H42" s="50"/>
      <c r="I42" s="50"/>
      <c r="J42" s="50" t="s">
        <v>64</v>
      </c>
      <c r="K42" s="50"/>
      <c r="L42" s="50"/>
      <c r="M42" s="50" t="s">
        <v>17</v>
      </c>
      <c r="N42" s="50"/>
      <c r="O42" s="50"/>
      <c r="P42" s="50"/>
      <c r="Q42" s="50"/>
      <c r="R42" s="50"/>
      <c r="S42" s="50" t="s">
        <v>24</v>
      </c>
      <c r="T42" s="50" t="s">
        <v>25</v>
      </c>
      <c r="U42" s="50" t="s">
        <v>26</v>
      </c>
      <c r="V42" s="55" t="s">
        <v>71</v>
      </c>
      <c r="W42" s="53" t="s">
        <v>106</v>
      </c>
      <c r="X42" s="50" t="s">
        <v>107</v>
      </c>
      <c r="Y42" s="50" t="s">
        <v>26</v>
      </c>
      <c r="Z42" s="50"/>
      <c r="AB42" s="32"/>
      <c r="AD42" s="17">
        <f>SUM(AD37:AD41)</f>
        <v>1</v>
      </c>
      <c r="AE42" s="17">
        <f>SUM(AE37:AE41)</f>
        <v>1</v>
      </c>
      <c r="AG42" s="20">
        <v>2</v>
      </c>
      <c r="AH42" s="15">
        <f t="shared" si="10"/>
        <v>0.10714285714285714</v>
      </c>
      <c r="AI42" s="15">
        <f t="shared" si="10"/>
        <v>0</v>
      </c>
    </row>
    <row r="43" spans="1:35" x14ac:dyDescent="0.2">
      <c r="A43" s="50"/>
      <c r="B43" s="50"/>
      <c r="C43" s="45"/>
      <c r="D43" s="28" t="s">
        <v>6</v>
      </c>
      <c r="E43" s="28" t="s">
        <v>7</v>
      </c>
      <c r="F43" s="28" t="s">
        <v>8</v>
      </c>
      <c r="G43" s="28" t="s">
        <v>9</v>
      </c>
      <c r="H43" s="28" t="s">
        <v>10</v>
      </c>
      <c r="I43" s="28" t="s">
        <v>11</v>
      </c>
      <c r="J43" s="28" t="s">
        <v>65</v>
      </c>
      <c r="K43" s="28" t="s">
        <v>66</v>
      </c>
      <c r="L43" s="28" t="s">
        <v>67</v>
      </c>
      <c r="M43" s="28" t="s">
        <v>18</v>
      </c>
      <c r="N43" s="28" t="s">
        <v>19</v>
      </c>
      <c r="O43" s="28" t="s">
        <v>20</v>
      </c>
      <c r="P43" s="28" t="s">
        <v>21</v>
      </c>
      <c r="Q43" s="28" t="s">
        <v>22</v>
      </c>
      <c r="R43" s="28" t="s">
        <v>23</v>
      </c>
      <c r="S43" s="50"/>
      <c r="T43" s="50"/>
      <c r="U43" s="50"/>
      <c r="V43" s="55"/>
      <c r="W43" s="53"/>
      <c r="X43" s="54"/>
      <c r="Y43" s="29" t="s">
        <v>62</v>
      </c>
      <c r="Z43" s="29" t="s">
        <v>63</v>
      </c>
      <c r="AB43" s="32"/>
      <c r="AC43" s="21" t="s">
        <v>89</v>
      </c>
      <c r="AD43" s="20" t="s">
        <v>62</v>
      </c>
      <c r="AE43" s="20" t="s">
        <v>63</v>
      </c>
      <c r="AG43" s="20">
        <v>3</v>
      </c>
      <c r="AH43" s="15">
        <f t="shared" si="10"/>
        <v>0.21428571428571427</v>
      </c>
      <c r="AI43" s="15">
        <f t="shared" si="10"/>
        <v>0.75</v>
      </c>
    </row>
    <row r="44" spans="1:35" x14ac:dyDescent="0.2">
      <c r="A44" s="8">
        <v>1</v>
      </c>
      <c r="B44" s="9" t="s">
        <v>76</v>
      </c>
      <c r="C44" s="12" t="s">
        <v>75</v>
      </c>
      <c r="D44" s="7" t="s">
        <v>12</v>
      </c>
      <c r="E44" s="7" t="s">
        <v>12</v>
      </c>
      <c r="F44" s="7" t="s">
        <v>12</v>
      </c>
      <c r="G44" s="7" t="s">
        <v>12</v>
      </c>
      <c r="H44" s="7" t="s">
        <v>12</v>
      </c>
      <c r="I44" s="7" t="s">
        <v>14</v>
      </c>
      <c r="J44" s="10">
        <v>1</v>
      </c>
      <c r="K44" s="10">
        <v>1</v>
      </c>
      <c r="L44" s="10">
        <v>1</v>
      </c>
      <c r="M44" s="6">
        <v>3</v>
      </c>
      <c r="N44" s="6">
        <v>2</v>
      </c>
      <c r="O44" s="6">
        <v>3</v>
      </c>
      <c r="P44" s="6">
        <v>1</v>
      </c>
      <c r="Q44" s="6">
        <v>1</v>
      </c>
      <c r="R44" s="6">
        <v>3</v>
      </c>
      <c r="S44" s="23">
        <v>1</v>
      </c>
      <c r="T44" s="5" t="s">
        <v>60</v>
      </c>
      <c r="U44" s="4" t="s">
        <v>62</v>
      </c>
      <c r="V44" s="55"/>
      <c r="W44" s="53"/>
      <c r="X44" s="10" t="str">
        <f>IF(Y44&gt;Z44,$Y$43,$Z$43)</f>
        <v>Lulus</v>
      </c>
      <c r="Y44" s="25">
        <f>+AD$6*(VLOOKUP($D44,$AC$9:$AE$13,2,))*(VLOOKUP($E44,$AC$16:$AE$20,2,))*(VLOOKUP($F44,$AC$23:$AE$27,2,))*(VLOOKUP($G44,$AC$30:$AE$34,2,))*(VLOOKUP($H44,$AC$37:$AE$41,2,))*(VLOOKUP($I44,$AC$44:$AE$48,2,))*(VLOOKUP($J44,$AG$9:$AI$10,2,))*(VLOOKUP($K44,$AG$13:$AI$14,2,))*(VLOOKUP($L44,$AG$17:$AI$18,2,))*(VLOOKUP($M44,$AG$21:$AI$23,2,))*(VLOOKUP($N44,$AG$26:$AI$28,2,))*(VLOOKUP($O44,$AG$31:$AI$33,2,))*(VLOOKUP($P44,$AG$36:$AI$38,2,))*(VLOOKUP($Q44,$AG$41:$AI$43,2,))*(VLOOKUP($R44,$AG$46:$AI$48,2,))*(VLOOKUP($S44,$AK$9:$AM$10,2,))*(VLOOKUP($T44,$AK$13:$AM$15,2,))</f>
        <v>1.8843689829130832E-7</v>
      </c>
      <c r="Z44" s="25">
        <f>+AE$6*(VLOOKUP($D44,$AC$9:$AE$13,3,))*(VLOOKUP($E44,$AC$16:$AE$20,3,))*(VLOOKUP($F44,$AC$23:$AE$27,3,))*(VLOOKUP($G44,$AC$30:$AE$34,3,))*(VLOOKUP($H44,$AC$37:$AE$41,3,))*(VLOOKUP($I44,$AC$44:$AE$48,3,))*(VLOOKUP($J44,$AG$9:$AI$10,3,))*(VLOOKUP($K44,$AG$13:$AI$14,3,))*(VLOOKUP($L44,$AG$17:$AI$18,3,))*(VLOOKUP($M44,$AG$21:$AI$23,3,))*(VLOOKUP($N44,$AG$26:$AI$28,3,))*(VLOOKUP($O44,$AG$31:$AI$33,3,))*(VLOOKUP($P44,$AG$36:$AI$38,3,))*(VLOOKUP($Q44,$AG$41:$AI$43,3,))*(VLOOKUP($R44,$AG$46:$AI$48,3,))*(VLOOKUP($S44,$AK$9:$AM$10,3,))*(VLOOKUP($T44,$AK$13:$AM$15,3,))</f>
        <v>0</v>
      </c>
      <c r="AB44" s="32"/>
      <c r="AC44" s="20" t="s">
        <v>12</v>
      </c>
      <c r="AD44" s="15">
        <f t="shared" ref="AD44:AE48" si="11">COUNTIFS($I$8:$I$39,$AC44,$U$8:$U$39,AD$8)/COUNTIF($U$8:$U$39,AD$8)</f>
        <v>0.35714285714285715</v>
      </c>
      <c r="AE44" s="15">
        <f t="shared" si="11"/>
        <v>0.75</v>
      </c>
      <c r="AH44" s="16">
        <f>SUM(AH41:AH43)</f>
        <v>1</v>
      </c>
      <c r="AI44" s="16">
        <f>SUM(AI41:AI43)</f>
        <v>1</v>
      </c>
    </row>
    <row r="45" spans="1:35" x14ac:dyDescent="0.2">
      <c r="A45" s="8">
        <v>2</v>
      </c>
      <c r="B45" s="9" t="s">
        <v>77</v>
      </c>
      <c r="C45" s="12" t="s">
        <v>74</v>
      </c>
      <c r="D45" s="7" t="s">
        <v>16</v>
      </c>
      <c r="E45" s="7" t="s">
        <v>13</v>
      </c>
      <c r="F45" s="7" t="s">
        <v>14</v>
      </c>
      <c r="G45" s="7" t="s">
        <v>16</v>
      </c>
      <c r="H45" s="7" t="s">
        <v>14</v>
      </c>
      <c r="I45" s="7" t="s">
        <v>13</v>
      </c>
      <c r="J45" s="10">
        <v>1</v>
      </c>
      <c r="K45" s="10">
        <v>1</v>
      </c>
      <c r="L45" s="10">
        <v>1</v>
      </c>
      <c r="M45" s="6">
        <v>1</v>
      </c>
      <c r="N45" s="6">
        <v>1</v>
      </c>
      <c r="O45" s="6">
        <v>1</v>
      </c>
      <c r="P45" s="6">
        <v>3</v>
      </c>
      <c r="Q45" s="6">
        <v>2</v>
      </c>
      <c r="R45" s="6">
        <v>1</v>
      </c>
      <c r="S45" s="23">
        <v>1</v>
      </c>
      <c r="T45" s="5" t="s">
        <v>60</v>
      </c>
      <c r="U45" s="4" t="s">
        <v>62</v>
      </c>
      <c r="V45" s="55"/>
      <c r="W45" s="53"/>
      <c r="X45" s="10" t="str">
        <f t="shared" ref="X45:X49" si="12">IF(Y45&gt;Z45,$Y$43,$Z$43)</f>
        <v>Lulus</v>
      </c>
      <c r="Y45" s="25">
        <f t="shared" ref="Y45:Y49" si="13">+AD$6*(VLOOKUP($D45,$AC$9:$AE$13,2,))*(VLOOKUP($E45,$AC$16:$AE$20,2,))*(VLOOKUP($F45,$AC$23:$AE$27,2,))*(VLOOKUP($G45,$AC$30:$AE$34,2,))*(VLOOKUP($H45,$AC$37:$AE$41,2,))*(VLOOKUP($I45,$AC$44:$AE$48,2,))*(VLOOKUP($J45,$AG$9:$AI$10,2,))*(VLOOKUP($K45,$AG$13:$AI$14,2,))*(VLOOKUP($L45,$AG$17:$AI$18,2,))*(VLOOKUP($M45,$AG$21:$AI$23,2,))*(VLOOKUP($N45,$AG$26:$AI$28,2,))*(VLOOKUP($O45,$AG$31:$AI$33,2,))*(VLOOKUP($P45,$AG$36:$AI$38,2,))*(VLOOKUP($Q45,$AG$41:$AI$43,2,))*(VLOOKUP($R45,$AG$46:$AI$48,2,))*(VLOOKUP($S45,$AK$9:$AM$10,2,))*(VLOOKUP($T45,$AK$13:$AM$15,2,))</f>
        <v>4.3401754578297397E-7</v>
      </c>
      <c r="Z45" s="25">
        <f t="shared" ref="Z45:Z49" si="14">+AE$6*(VLOOKUP($D45,$AC$9:$AE$13,3,))*(VLOOKUP($E45,$AC$16:$AE$20,3,))*(VLOOKUP($F45,$AC$23:$AE$27,3,))*(VLOOKUP($G45,$AC$30:$AE$34,3,))*(VLOOKUP($H45,$AC$37:$AE$41,3,))*(VLOOKUP($I45,$AC$44:$AE$48,3,))*(VLOOKUP($J45,$AG$9:$AI$10,3,))*(VLOOKUP($K45,$AG$13:$AI$14,3,))*(VLOOKUP($L45,$AG$17:$AI$18,3,))*(VLOOKUP($M45,$AG$21:$AI$23,3,))*(VLOOKUP($N45,$AG$26:$AI$28,3,))*(VLOOKUP($O45,$AG$31:$AI$33,3,))*(VLOOKUP($P45,$AG$36:$AI$38,3,))*(VLOOKUP($Q45,$AG$41:$AI$43,3,))*(VLOOKUP($R45,$AG$46:$AI$48,3,))*(VLOOKUP($S45,$AK$9:$AM$10,3,))*(VLOOKUP($T45,$AK$13:$AM$15,3,))</f>
        <v>0</v>
      </c>
      <c r="AB45" s="32"/>
      <c r="AC45" s="20" t="s">
        <v>13</v>
      </c>
      <c r="AD45" s="15">
        <f t="shared" si="11"/>
        <v>0.39285714285714285</v>
      </c>
      <c r="AE45" s="15">
        <f t="shared" si="11"/>
        <v>0</v>
      </c>
      <c r="AG45" s="21" t="s">
        <v>99</v>
      </c>
      <c r="AH45" s="20" t="s">
        <v>62</v>
      </c>
      <c r="AI45" s="20" t="s">
        <v>63</v>
      </c>
    </row>
    <row r="46" spans="1:35" x14ac:dyDescent="0.2">
      <c r="A46" s="8">
        <v>3</v>
      </c>
      <c r="B46" s="9" t="s">
        <v>78</v>
      </c>
      <c r="C46" s="12" t="s">
        <v>74</v>
      </c>
      <c r="D46" s="7" t="s">
        <v>16</v>
      </c>
      <c r="E46" s="7" t="s">
        <v>14</v>
      </c>
      <c r="F46" s="7" t="s">
        <v>13</v>
      </c>
      <c r="G46" s="7" t="s">
        <v>16</v>
      </c>
      <c r="H46" s="7" t="s">
        <v>13</v>
      </c>
      <c r="I46" s="7" t="s">
        <v>14</v>
      </c>
      <c r="J46" s="10">
        <v>1</v>
      </c>
      <c r="K46" s="10">
        <v>1</v>
      </c>
      <c r="L46" s="10">
        <v>2</v>
      </c>
      <c r="M46" s="6">
        <v>3</v>
      </c>
      <c r="N46" s="6">
        <v>1</v>
      </c>
      <c r="O46" s="6">
        <v>3</v>
      </c>
      <c r="P46" s="6">
        <v>1</v>
      </c>
      <c r="Q46" s="6">
        <v>1</v>
      </c>
      <c r="R46" s="6">
        <v>3</v>
      </c>
      <c r="S46" s="23">
        <v>2</v>
      </c>
      <c r="T46" s="5" t="s">
        <v>61</v>
      </c>
      <c r="U46" s="4" t="s">
        <v>63</v>
      </c>
      <c r="V46" s="55"/>
      <c r="W46" s="53"/>
      <c r="X46" s="10" t="str">
        <f t="shared" si="12"/>
        <v>Tidak Lulus</v>
      </c>
      <c r="Y46" s="25">
        <f t="shared" si="13"/>
        <v>0</v>
      </c>
      <c r="Z46" s="25">
        <f t="shared" si="14"/>
        <v>2.6822090148925781E-7</v>
      </c>
      <c r="AB46" s="32"/>
      <c r="AC46" s="20" t="s">
        <v>14</v>
      </c>
      <c r="AD46" s="15">
        <f t="shared" si="11"/>
        <v>0.25</v>
      </c>
      <c r="AE46" s="15">
        <f t="shared" si="11"/>
        <v>0.25</v>
      </c>
      <c r="AG46" s="20">
        <v>1</v>
      </c>
      <c r="AH46" s="15">
        <f t="shared" ref="AH46:AI48" si="15">COUNTIFS($R$8:$R$39,$AG46,$U$8:$U$39,AD$8)/COUNTIF($U$8:$U$39,AD$8)</f>
        <v>0.6428571428571429</v>
      </c>
      <c r="AI46" s="15">
        <f t="shared" si="15"/>
        <v>0.25</v>
      </c>
    </row>
    <row r="47" spans="1:35" x14ac:dyDescent="0.2">
      <c r="A47" s="8">
        <v>4</v>
      </c>
      <c r="B47" s="9" t="s">
        <v>79</v>
      </c>
      <c r="C47" s="12" t="s">
        <v>74</v>
      </c>
      <c r="D47" s="7" t="s">
        <v>12</v>
      </c>
      <c r="E47" s="7" t="s">
        <v>13</v>
      </c>
      <c r="F47" s="7" t="s">
        <v>14</v>
      </c>
      <c r="G47" s="7" t="s">
        <v>12</v>
      </c>
      <c r="H47" s="7" t="s">
        <v>14</v>
      </c>
      <c r="I47" s="7" t="s">
        <v>12</v>
      </c>
      <c r="J47" s="10">
        <v>1</v>
      </c>
      <c r="K47" s="10">
        <v>1</v>
      </c>
      <c r="L47" s="10">
        <v>1</v>
      </c>
      <c r="M47" s="6">
        <v>1</v>
      </c>
      <c r="N47" s="6">
        <v>2</v>
      </c>
      <c r="O47" s="6">
        <v>1</v>
      </c>
      <c r="P47" s="6">
        <v>3</v>
      </c>
      <c r="Q47" s="6">
        <v>2</v>
      </c>
      <c r="R47" s="6">
        <v>1</v>
      </c>
      <c r="S47" s="23">
        <v>1</v>
      </c>
      <c r="T47" s="5" t="s">
        <v>59</v>
      </c>
      <c r="U47" s="4" t="s">
        <v>62</v>
      </c>
      <c r="V47" s="55"/>
      <c r="W47" s="53"/>
      <c r="X47" s="10" t="str">
        <f t="shared" si="12"/>
        <v>Lulus</v>
      </c>
      <c r="Y47" s="25">
        <f t="shared" si="13"/>
        <v>3.6074185623519908E-7</v>
      </c>
      <c r="Z47" s="25">
        <f t="shared" si="14"/>
        <v>0</v>
      </c>
      <c r="AB47" s="32"/>
      <c r="AC47" s="20" t="s">
        <v>15</v>
      </c>
      <c r="AD47" s="15">
        <f t="shared" si="11"/>
        <v>0</v>
      </c>
      <c r="AE47" s="15">
        <f t="shared" si="11"/>
        <v>0</v>
      </c>
      <c r="AG47" s="20">
        <v>2</v>
      </c>
      <c r="AH47" s="15">
        <f t="shared" si="15"/>
        <v>0.14285714285714285</v>
      </c>
      <c r="AI47" s="15">
        <f t="shared" si="15"/>
        <v>0.25</v>
      </c>
    </row>
    <row r="48" spans="1:35" x14ac:dyDescent="0.2">
      <c r="A48" s="8">
        <v>5</v>
      </c>
      <c r="B48" s="9" t="s">
        <v>80</v>
      </c>
      <c r="C48" s="12" t="s">
        <v>75</v>
      </c>
      <c r="D48" s="7" t="s">
        <v>12</v>
      </c>
      <c r="E48" s="7" t="s">
        <v>13</v>
      </c>
      <c r="F48" s="7" t="s">
        <v>15</v>
      </c>
      <c r="G48" s="7" t="s">
        <v>12</v>
      </c>
      <c r="H48" s="7" t="s">
        <v>15</v>
      </c>
      <c r="I48" s="7" t="s">
        <v>12</v>
      </c>
      <c r="J48" s="10">
        <v>2</v>
      </c>
      <c r="K48" s="10">
        <v>2</v>
      </c>
      <c r="L48" s="10">
        <v>2</v>
      </c>
      <c r="M48" s="6">
        <v>3</v>
      </c>
      <c r="N48" s="6">
        <v>1</v>
      </c>
      <c r="O48" s="6">
        <v>3</v>
      </c>
      <c r="P48" s="6">
        <v>1</v>
      </c>
      <c r="Q48" s="6">
        <v>3</v>
      </c>
      <c r="R48" s="6">
        <v>3</v>
      </c>
      <c r="S48" s="23">
        <v>2</v>
      </c>
      <c r="T48" s="5" t="s">
        <v>61</v>
      </c>
      <c r="U48" s="4" t="s">
        <v>63</v>
      </c>
      <c r="V48" s="55"/>
      <c r="W48" s="53"/>
      <c r="X48" s="10" t="str">
        <f t="shared" si="12"/>
        <v>Tidak Lulus</v>
      </c>
      <c r="Y48" s="25">
        <f t="shared" si="13"/>
        <v>0</v>
      </c>
      <c r="Z48" s="25">
        <f t="shared" si="14"/>
        <v>3.0174851417541504E-7</v>
      </c>
      <c r="AB48" s="32"/>
      <c r="AC48" s="20" t="s">
        <v>16</v>
      </c>
      <c r="AD48" s="15">
        <f t="shared" si="11"/>
        <v>0</v>
      </c>
      <c r="AE48" s="15">
        <f t="shared" si="11"/>
        <v>0</v>
      </c>
      <c r="AG48" s="20">
        <v>3</v>
      </c>
      <c r="AH48" s="15">
        <f t="shared" si="15"/>
        <v>0.21428571428571427</v>
      </c>
      <c r="AI48" s="15">
        <f t="shared" si="15"/>
        <v>0.5</v>
      </c>
    </row>
    <row r="49" spans="1:35" x14ac:dyDescent="0.25">
      <c r="A49" s="8">
        <v>6</v>
      </c>
      <c r="B49" s="9" t="s">
        <v>81</v>
      </c>
      <c r="C49" s="12" t="s">
        <v>75</v>
      </c>
      <c r="D49" s="7" t="s">
        <v>15</v>
      </c>
      <c r="E49" s="7" t="s">
        <v>14</v>
      </c>
      <c r="F49" s="7" t="s">
        <v>12</v>
      </c>
      <c r="G49" s="7" t="s">
        <v>15</v>
      </c>
      <c r="H49" s="7" t="s">
        <v>12</v>
      </c>
      <c r="I49" s="7" t="s">
        <v>12</v>
      </c>
      <c r="J49" s="10">
        <v>1</v>
      </c>
      <c r="K49" s="10">
        <v>1</v>
      </c>
      <c r="L49" s="10">
        <v>1</v>
      </c>
      <c r="M49" s="6">
        <v>1</v>
      </c>
      <c r="N49" s="6">
        <v>1</v>
      </c>
      <c r="O49" s="6">
        <v>1</v>
      </c>
      <c r="P49" s="6">
        <v>3</v>
      </c>
      <c r="Q49" s="6">
        <v>1</v>
      </c>
      <c r="R49" s="6">
        <v>1</v>
      </c>
      <c r="S49" s="23">
        <v>1</v>
      </c>
      <c r="T49" s="5" t="s">
        <v>60</v>
      </c>
      <c r="U49" s="4" t="s">
        <v>62</v>
      </c>
      <c r="V49" s="55"/>
      <c r="W49" s="53"/>
      <c r="X49" s="10" t="str">
        <f t="shared" si="12"/>
        <v>Lulus</v>
      </c>
      <c r="Y49" s="25">
        <f t="shared" si="13"/>
        <v>8.6766975693145061E-6</v>
      </c>
      <c r="Z49" s="25">
        <f t="shared" si="14"/>
        <v>0</v>
      </c>
      <c r="AB49" s="32"/>
      <c r="AD49" s="16">
        <f>SUM(AD44:AD48)</f>
        <v>1</v>
      </c>
      <c r="AE49" s="16">
        <f>SUM(AE44:AE48)</f>
        <v>1</v>
      </c>
      <c r="AH49" s="16">
        <f>SUM(AH46:AH48)</f>
        <v>1</v>
      </c>
      <c r="AI49" s="16">
        <f>SUM(AI46:AI48)</f>
        <v>1</v>
      </c>
    </row>
    <row r="51" spans="1:35" ht="24.75" customHeight="1" x14ac:dyDescent="0.25">
      <c r="AA51" s="58" t="s">
        <v>105</v>
      </c>
      <c r="AB51" s="58"/>
    </row>
    <row r="52" spans="1:35" ht="34.5" customHeight="1" x14ac:dyDescent="0.25">
      <c r="W52" s="56" t="s">
        <v>103</v>
      </c>
      <c r="X52" s="57">
        <f>(AA53+AB54)/SUM(AA53:AB54)</f>
        <v>1</v>
      </c>
      <c r="Y52" s="51" t="s">
        <v>104</v>
      </c>
      <c r="Z52" s="26" t="s">
        <v>106</v>
      </c>
      <c r="AA52" s="26" t="s">
        <v>62</v>
      </c>
      <c r="AB52" s="26" t="s">
        <v>63</v>
      </c>
    </row>
    <row r="53" spans="1:35" ht="30.75" customHeight="1" x14ac:dyDescent="0.25">
      <c r="W53" s="56"/>
      <c r="X53" s="57"/>
      <c r="Y53" s="51"/>
      <c r="Z53" s="26" t="s">
        <v>62</v>
      </c>
      <c r="AA53" s="27">
        <f>COUNTIFS($U$44:$U$49,AA$52,$X$44:$X$49,$Z53)</f>
        <v>4</v>
      </c>
      <c r="AB53" s="27">
        <f>COUNTIFS($U$44:$U$49,AB$52,$X$44:$X$49,$Z53)</f>
        <v>0</v>
      </c>
    </row>
    <row r="54" spans="1:35" ht="66" customHeight="1" x14ac:dyDescent="0.25">
      <c r="W54" s="56"/>
      <c r="X54" s="57"/>
      <c r="Y54" s="51"/>
      <c r="Z54" s="26" t="s">
        <v>63</v>
      </c>
      <c r="AA54" s="27">
        <f>COUNTIFS($U$44:$U$49,AA$52,$X$44:$X$49,$Z54)</f>
        <v>0</v>
      </c>
      <c r="AB54" s="27">
        <f>COUNTIFS($U$44:$U$49,AB$52,$X$44:$X$49,$Z54)</f>
        <v>2</v>
      </c>
    </row>
    <row r="55" spans="1:35" x14ac:dyDescent="0.25">
      <c r="Y55" s="24"/>
      <c r="Z55" s="24"/>
    </row>
    <row r="56" spans="1:35" x14ac:dyDescent="0.25">
      <c r="Y56" s="24"/>
      <c r="Z56" s="24"/>
    </row>
    <row r="57" spans="1:35" x14ac:dyDescent="0.25">
      <c r="Y57" s="24"/>
      <c r="Z57" s="24"/>
    </row>
    <row r="58" spans="1:35" x14ac:dyDescent="0.25">
      <c r="Y58" s="24"/>
      <c r="Z58" s="24"/>
    </row>
    <row r="59" spans="1:35" x14ac:dyDescent="0.25">
      <c r="Y59" s="24"/>
      <c r="Z59" s="24"/>
    </row>
    <row r="60" spans="1:35" x14ac:dyDescent="0.25">
      <c r="Y60" s="24"/>
      <c r="Z60" s="24"/>
    </row>
  </sheetData>
  <mergeCells count="33">
    <mergeCell ref="X6:Z6"/>
    <mergeCell ref="Y42:Z42"/>
    <mergeCell ref="Y52:Y54"/>
    <mergeCell ref="AB6:AB49"/>
    <mergeCell ref="A1:AJ1"/>
    <mergeCell ref="A2:AJ2"/>
    <mergeCell ref="W42:W49"/>
    <mergeCell ref="X42:X43"/>
    <mergeCell ref="AD7:AE7"/>
    <mergeCell ref="T42:T43"/>
    <mergeCell ref="U42:U43"/>
    <mergeCell ref="V42:V49"/>
    <mergeCell ref="W52:W54"/>
    <mergeCell ref="X52:X54"/>
    <mergeCell ref="AA51:AB51"/>
    <mergeCell ref="T6:T7"/>
    <mergeCell ref="U6:U7"/>
    <mergeCell ref="V6:V39"/>
    <mergeCell ref="A42:A43"/>
    <mergeCell ref="B42:B43"/>
    <mergeCell ref="C42:C43"/>
    <mergeCell ref="D42:I42"/>
    <mergeCell ref="J42:L42"/>
    <mergeCell ref="M42:R42"/>
    <mergeCell ref="S42:S43"/>
    <mergeCell ref="J6:L6"/>
    <mergeCell ref="M6:R6"/>
    <mergeCell ref="S6:S7"/>
    <mergeCell ref="A4:G4"/>
    <mergeCell ref="A6:A7"/>
    <mergeCell ref="B6:B7"/>
    <mergeCell ref="C6:C7"/>
    <mergeCell ref="D6:I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2020-04-16T10:56:07Z</dcterms:created>
  <dcterms:modified xsi:type="dcterms:W3CDTF">2020-04-17T10:50:31Z</dcterms:modified>
</cp:coreProperties>
</file>