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80"/>
  </bookViews>
  <sheets>
    <sheet name="ahp-saw" sheetId="3" r:id="rId1"/>
  </sheets>
  <calcPr calcId="162913"/>
</workbook>
</file>

<file path=xl/calcChain.xml><?xml version="1.0" encoding="utf-8"?>
<calcChain xmlns="http://schemas.openxmlformats.org/spreadsheetml/2006/main">
  <c r="B59" i="3" l="1"/>
  <c r="B41" i="3"/>
  <c r="P6" i="3"/>
  <c r="O6" i="3"/>
  <c r="Q6" i="3"/>
  <c r="R6" i="3"/>
  <c r="B13" i="3"/>
  <c r="B46" i="3" l="1"/>
  <c r="B54" i="3" l="1"/>
  <c r="B55" i="3"/>
  <c r="C43" i="3"/>
  <c r="C44" i="3"/>
  <c r="C45" i="3"/>
  <c r="C46" i="3"/>
  <c r="C64" i="3" s="1"/>
  <c r="C47" i="3"/>
  <c r="C48" i="3"/>
  <c r="C49" i="3"/>
  <c r="C50" i="3"/>
  <c r="C51" i="3"/>
  <c r="C52" i="3"/>
  <c r="C53" i="3"/>
  <c r="C54" i="3"/>
  <c r="C72" i="3" s="1"/>
  <c r="C55" i="3"/>
  <c r="B43" i="3"/>
  <c r="B44" i="3"/>
  <c r="B45" i="3"/>
  <c r="B63" i="3" s="1"/>
  <c r="B64" i="3"/>
  <c r="B47" i="3"/>
  <c r="B48" i="3"/>
  <c r="B49" i="3"/>
  <c r="B67" i="3" s="1"/>
  <c r="B50" i="3"/>
  <c r="B68" i="3" s="1"/>
  <c r="B51" i="3"/>
  <c r="B52" i="3"/>
  <c r="B53" i="3"/>
  <c r="B71" i="3" s="1"/>
  <c r="B72" i="3"/>
  <c r="B62" i="3"/>
  <c r="C62" i="3"/>
  <c r="C63" i="3"/>
  <c r="B65" i="3"/>
  <c r="C65" i="3"/>
  <c r="B66" i="3"/>
  <c r="C66" i="3"/>
  <c r="C67" i="3"/>
  <c r="C68" i="3"/>
  <c r="B69" i="3"/>
  <c r="C69" i="3"/>
  <c r="B70" i="3"/>
  <c r="C70" i="3"/>
  <c r="C71" i="3"/>
  <c r="B73" i="3"/>
  <c r="C73" i="3"/>
  <c r="G17" i="3" l="1"/>
  <c r="J18" i="3"/>
  <c r="L17" i="3"/>
  <c r="L13" i="3"/>
  <c r="L12" i="3"/>
  <c r="J14" i="3"/>
  <c r="J15" i="3"/>
  <c r="I15" i="3"/>
  <c r="I14" i="3"/>
  <c r="I13" i="3"/>
  <c r="J13" i="3"/>
  <c r="I12" i="3"/>
  <c r="J12" i="3"/>
  <c r="G12" i="3"/>
  <c r="B4" i="3"/>
  <c r="D3" i="3"/>
  <c r="B3" i="3"/>
  <c r="E4" i="3"/>
  <c r="E3" i="3"/>
  <c r="E2" i="3"/>
  <c r="C37" i="3" l="1"/>
  <c r="D37" i="3"/>
  <c r="E37" i="3"/>
  <c r="C38" i="3"/>
  <c r="D38" i="3"/>
  <c r="E38" i="3"/>
  <c r="B38" i="3"/>
  <c r="B37" i="3"/>
  <c r="D41" i="3" l="1"/>
  <c r="D45" i="3"/>
  <c r="D63" i="3" s="1"/>
  <c r="D49" i="3"/>
  <c r="D67" i="3" s="1"/>
  <c r="D53" i="3"/>
  <c r="D71" i="3" s="1"/>
  <c r="D43" i="3"/>
  <c r="D51" i="3"/>
  <c r="D69" i="3" s="1"/>
  <c r="D44" i="3"/>
  <c r="D62" i="3" s="1"/>
  <c r="D52" i="3"/>
  <c r="D70" i="3" s="1"/>
  <c r="D46" i="3"/>
  <c r="D64" i="3" s="1"/>
  <c r="D50" i="3"/>
  <c r="D68" i="3" s="1"/>
  <c r="D54" i="3"/>
  <c r="D72" i="3" s="1"/>
  <c r="D47" i="3"/>
  <c r="D65" i="3" s="1"/>
  <c r="D55" i="3"/>
  <c r="D73" i="3" s="1"/>
  <c r="D48" i="3"/>
  <c r="D66" i="3" s="1"/>
  <c r="E41" i="3"/>
  <c r="E45" i="3"/>
  <c r="E63" i="3" s="1"/>
  <c r="G63" i="3" s="1"/>
  <c r="E49" i="3"/>
  <c r="E67" i="3" s="1"/>
  <c r="E53" i="3"/>
  <c r="E71" i="3" s="1"/>
  <c r="E48" i="3"/>
  <c r="E66" i="3" s="1"/>
  <c r="G66" i="3" s="1"/>
  <c r="E46" i="3"/>
  <c r="E64" i="3" s="1"/>
  <c r="G64" i="3" s="1"/>
  <c r="E50" i="3"/>
  <c r="E68" i="3" s="1"/>
  <c r="G68" i="3" s="1"/>
  <c r="E54" i="3"/>
  <c r="E72" i="3" s="1"/>
  <c r="E43" i="3"/>
  <c r="E47" i="3"/>
  <c r="E65" i="3" s="1"/>
  <c r="G65" i="3" s="1"/>
  <c r="E51" i="3"/>
  <c r="E69" i="3" s="1"/>
  <c r="G69" i="3" s="1"/>
  <c r="E55" i="3"/>
  <c r="E73" i="3" s="1"/>
  <c r="G73" i="3" s="1"/>
  <c r="E44" i="3"/>
  <c r="E62" i="3" s="1"/>
  <c r="G62" i="3" s="1"/>
  <c r="E52" i="3"/>
  <c r="E70" i="3" s="1"/>
  <c r="G70" i="3" s="1"/>
  <c r="C41" i="3"/>
  <c r="B42" i="3"/>
  <c r="E42" i="3"/>
  <c r="D42" i="3"/>
  <c r="C42" i="3"/>
  <c r="E6" i="3"/>
  <c r="E12" i="3" s="1"/>
  <c r="G72" i="3" l="1"/>
  <c r="G71" i="3"/>
  <c r="G67" i="3"/>
  <c r="D6" i="3"/>
  <c r="D15" i="3" s="1"/>
  <c r="B6" i="3"/>
  <c r="C6" i="3"/>
  <c r="C12" i="3" l="1"/>
  <c r="C13" i="3"/>
  <c r="E13" i="3"/>
  <c r="E14" i="3"/>
  <c r="E15" i="3"/>
  <c r="C14" i="3"/>
  <c r="B15" i="3"/>
  <c r="C15" i="3"/>
  <c r="B14" i="3"/>
  <c r="D12" i="3"/>
  <c r="D13" i="3"/>
  <c r="D14" i="3"/>
  <c r="B12" i="3"/>
  <c r="B16" i="3" l="1"/>
  <c r="E16" i="3"/>
  <c r="D16" i="3"/>
  <c r="C16" i="3"/>
  <c r="F12" i="3"/>
  <c r="F15" i="3"/>
  <c r="E58" i="3" s="1"/>
  <c r="F13" i="3"/>
  <c r="C58" i="3" s="1"/>
  <c r="F14" i="3"/>
  <c r="D58" i="3" s="1"/>
  <c r="G13" i="3" l="1"/>
  <c r="G14" i="3"/>
  <c r="G15" i="3"/>
  <c r="B58" i="3"/>
  <c r="B60" i="3" s="1"/>
  <c r="C59" i="3"/>
  <c r="C60" i="3"/>
  <c r="C61" i="3"/>
  <c r="E59" i="3"/>
  <c r="E61" i="3"/>
  <c r="E60" i="3"/>
  <c r="D60" i="3"/>
  <c r="D61" i="3"/>
  <c r="D59" i="3"/>
  <c r="G16" i="3" l="1"/>
  <c r="G59" i="3"/>
  <c r="B61" i="3"/>
  <c r="G61" i="3" s="1"/>
  <c r="G60" i="3"/>
  <c r="H60" i="3" l="1"/>
  <c r="H64" i="3"/>
  <c r="H61" i="3"/>
  <c r="H65" i="3"/>
  <c r="H69" i="3"/>
  <c r="H73" i="3"/>
  <c r="H67" i="3"/>
  <c r="H68" i="3"/>
  <c r="H62" i="3"/>
  <c r="H66" i="3"/>
  <c r="H70" i="3"/>
  <c r="H59" i="3"/>
  <c r="H63" i="3"/>
  <c r="H71" i="3"/>
  <c r="H72" i="3"/>
  <c r="G18" i="3"/>
  <c r="H18" i="3" s="1"/>
</calcChain>
</file>

<file path=xl/sharedStrings.xml><?xml version="1.0" encoding="utf-8"?>
<sst xmlns="http://schemas.openxmlformats.org/spreadsheetml/2006/main" count="123" uniqueCount="45">
  <si>
    <t>C1</t>
  </si>
  <si>
    <t>C2</t>
  </si>
  <si>
    <t>C3</t>
  </si>
  <si>
    <t>C4</t>
  </si>
  <si>
    <t>Rank</t>
  </si>
  <si>
    <t>benefit</t>
  </si>
  <si>
    <t>Total</t>
  </si>
  <si>
    <t>Prioritas</t>
  </si>
  <si>
    <t>CM</t>
  </si>
  <si>
    <t>CI</t>
  </si>
  <si>
    <t>Ordo matriks</t>
  </si>
  <si>
    <t>Ratio index</t>
  </si>
  <si>
    <t>RI</t>
  </si>
  <si>
    <t>CR</t>
  </si>
  <si>
    <t>Max</t>
  </si>
  <si>
    <t>Min</t>
  </si>
  <si>
    <t>A1</t>
  </si>
  <si>
    <t>A2</t>
  </si>
  <si>
    <t>A3</t>
  </si>
  <si>
    <t>C01</t>
  </si>
  <si>
    <t>C02</t>
  </si>
  <si>
    <t>C03</t>
  </si>
  <si>
    <t>C04</t>
  </si>
  <si>
    <t>C05</t>
  </si>
  <si>
    <t>Bobot</t>
  </si>
  <si>
    <t>Pedagodik</t>
  </si>
  <si>
    <t>Kepribadian</t>
  </si>
  <si>
    <t>Sosial</t>
  </si>
  <si>
    <t>Profesional</t>
  </si>
  <si>
    <t>SAW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</si>
  <si>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</si>
  <si>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</si>
  <si>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</si>
  <si>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</si>
  <si>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</si>
  <si>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</si>
  <si>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</si>
  <si>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</si>
  <si>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</si>
  <si>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</si>
  <si>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</si>
  <si>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</si>
  <si>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1/3</t>
  </si>
  <si>
    <t>1/2</t>
  </si>
  <si>
    <t>1/5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</si>
</sst>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2" borderId="1" xfId="1" applyBorder="1"/>
    <xf numFmtId="0" fontId="2" fillId="3" borderId="1" xfId="2" applyBorder="1"/>
    <xf numFmtId="0" fontId="0" fillId="0" borderId="1" xfId="0" applyNumberFormat="1" applyBorder="1"/>
    <xf numFmtId="0" fontId="0" fillId="0" borderId="0" xfId="0" applyNumberFormat="1"/>
    <xf numFmtId="0" fontId="3" fillId="0" borderId="0" xfId="3" applyNumberFormat="1" applyFill="1" applyBorder="1"/>
    <xf numFmtId="0" fontId="2" fillId="3" borderId="1" xfId="2" applyNumberFormat="1" applyBorder="1"/>
    <xf numFmtId="0" fontId="1" fillId="2" borderId="1" xfId="1" applyNumberFormat="1" applyBorder="1"/>
    <xf numFmtId="0" fontId="1" fillId="0" borderId="1" xfId="1" applyFill="1" applyBorder="1"/>
    <xf numFmtId="0" fontId="2" fillId="0" borderId="1" xfId="2" applyFill="1" applyBorder="1"/>
    <xf numFmtId="0" fontId="0" fillId="0" borderId="0" xfId="0" applyFill="1"/>
    <xf numFmtId="0" fontId="0" fillId="4" borderId="1" xfId="0" applyFill="1" applyBorder="1"/>
    <xf numFmtId="0" fontId="4" fillId="0" borderId="0" xfId="0" applyFont="1"/>
    <xf numFmtId="164" fontId="0" fillId="0" borderId="1" xfId="0" applyNumberFormat="1" applyBorder="1"/>
    <xf numFmtId="164" fontId="0" fillId="0" borderId="0" xfId="0" applyNumberFormat="1"/>
    <xf numFmtId="164" fontId="0" fillId="0" borderId="1" xfId="0" applyNumberFormat="1" applyFill="1" applyBorder="1"/>
    <xf numFmtId="164" fontId="2" fillId="3" borderId="1" xfId="2" applyNumberFormat="1" applyBorder="1"/>
    <xf numFmtId="0" fontId="0" fillId="0" borderId="0" xfId="0" applyNumberFormat="1" applyBorder="1"/>
    <xf numFmtId="2" fontId="0" fillId="0" borderId="1" xfId="0" applyNumberFormat="1" applyBorder="1"/>
    <xf numFmtId="2" fontId="2" fillId="3" borderId="1" xfId="2" applyNumberFormat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6" fontId="0" fillId="0" borderId="1" xfId="0" quotePrefix="1" applyNumberFormat="1" applyBorder="1" applyAlignment="1">
      <alignment horizontal="center"/>
    </xf>
    <xf numFmtId="0" fontId="2" fillId="3" borderId="1" xfId="2" applyBorder="1" applyAlignment="1">
      <alignment horizontal="center"/>
    </xf>
    <xf numFmtId="165" fontId="0" fillId="0" borderId="1" xfId="0" applyNumberFormat="1" applyBorder="1"/>
    <xf numFmtId="0" fontId="1" fillId="5" borderId="1" xfId="1" applyNumberFormat="1" applyFill="1" applyBorder="1"/>
    <xf numFmtId="164" fontId="0" fillId="5" borderId="1" xfId="0" applyNumberFormat="1" applyFill="1" applyBorder="1"/>
    <xf numFmtId="2" fontId="0" fillId="5" borderId="1" xfId="0" applyNumberFormat="1" applyFill="1" applyBorder="1"/>
    <xf numFmtId="165" fontId="0" fillId="5" borderId="1" xfId="0" applyNumberFormat="1" applyFill="1" applyBorder="1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topLeftCell="A56" workbookViewId="0">
      <selection activeCell="A57" sqref="A57"/>
    </sheetView>
  </sheetViews>
  <sheetFormatPr defaultRowHeight="15" x14ac:dyDescent="0.25"/>
  <cols>
    <col min="1" max="1" width="11.5703125" bestFit="1" customWidth="1"/>
    <col min="2" max="5" width="7.85546875" customWidth="1"/>
    <col min="6" max="6" width="7.85546875" hidden="1" customWidth="1"/>
    <col min="7" max="7" width="14.140625" customWidth="1"/>
    <col min="8" max="8" width="6.5703125" customWidth="1"/>
    <col min="10" max="22" width="6.42578125" customWidth="1"/>
    <col min="23" max="23" width="4.5703125" customWidth="1"/>
    <col min="24" max="29" width="6.42578125" customWidth="1"/>
    <col min="30" max="30" width="4.7109375" customWidth="1"/>
    <col min="31" max="36" width="6.42578125" customWidth="1"/>
    <col min="37" max="37" width="5.140625" customWidth="1"/>
    <col min="38" max="38" width="8.85546875" customWidth="1"/>
    <col min="39" max="57" width="6" customWidth="1"/>
    <col min="59" max="61" width="6.28515625" customWidth="1"/>
    <col min="62" max="62" width="6.140625" customWidth="1"/>
    <col min="63" max="63" width="5" bestFit="1" customWidth="1"/>
  </cols>
  <sheetData>
    <row r="1" spans="1:19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10"/>
      <c r="H1" s="7"/>
      <c r="N1" s="3"/>
      <c r="O1" s="3" t="s">
        <v>0</v>
      </c>
      <c r="P1" s="3" t="s">
        <v>1</v>
      </c>
      <c r="Q1" s="3" t="s">
        <v>2</v>
      </c>
      <c r="R1" s="3" t="s">
        <v>3</v>
      </c>
      <c r="S1" s="10"/>
    </row>
    <row r="2" spans="1:19" x14ac:dyDescent="0.25">
      <c r="A2" s="3" t="s">
        <v>0</v>
      </c>
      <c r="B2" s="13">
        <v>1</v>
      </c>
      <c r="C2" s="1">
        <v>3</v>
      </c>
      <c r="D2" s="1">
        <v>3</v>
      </c>
      <c r="E2" s="1">
        <f>1/B5</f>
        <v>0.5</v>
      </c>
      <c r="F2" s="2"/>
      <c r="I2" t="s">
        <v>0</v>
      </c>
      <c r="J2" t="s">
        <v>25</v>
      </c>
      <c r="N2" s="3" t="s">
        <v>0</v>
      </c>
      <c r="O2" s="22">
        <v>1</v>
      </c>
      <c r="P2" s="23">
        <v>3</v>
      </c>
      <c r="Q2" s="23">
        <v>3</v>
      </c>
      <c r="R2" s="24" t="s">
        <v>43</v>
      </c>
      <c r="S2" s="2"/>
    </row>
    <row r="3" spans="1:19" x14ac:dyDescent="0.25">
      <c r="A3" s="3" t="s">
        <v>1</v>
      </c>
      <c r="B3" s="1">
        <f>1/C2</f>
        <v>0.33333333333333331</v>
      </c>
      <c r="C3" s="13">
        <v>1</v>
      </c>
      <c r="D3" s="1">
        <f>1/C4</f>
        <v>0.5</v>
      </c>
      <c r="E3" s="1">
        <f>1/C5</f>
        <v>0.2</v>
      </c>
      <c r="F3" s="2"/>
      <c r="I3" t="s">
        <v>1</v>
      </c>
      <c r="J3" t="s">
        <v>26</v>
      </c>
      <c r="N3" s="3" t="s">
        <v>1</v>
      </c>
      <c r="O3" s="25" t="s">
        <v>42</v>
      </c>
      <c r="P3" s="22">
        <v>1</v>
      </c>
      <c r="Q3" s="24" t="s">
        <v>43</v>
      </c>
      <c r="R3" s="24" t="s">
        <v>44</v>
      </c>
      <c r="S3" s="2"/>
    </row>
    <row r="4" spans="1:19" x14ac:dyDescent="0.25">
      <c r="A4" s="3" t="s">
        <v>2</v>
      </c>
      <c r="B4" s="1">
        <f>1/D2</f>
        <v>0.33333333333333331</v>
      </c>
      <c r="C4" s="1">
        <v>2</v>
      </c>
      <c r="D4" s="13">
        <v>1</v>
      </c>
      <c r="E4" s="1">
        <f>1/D5</f>
        <v>0.2</v>
      </c>
      <c r="F4" s="2"/>
      <c r="I4" t="s">
        <v>2</v>
      </c>
      <c r="J4" t="s">
        <v>27</v>
      </c>
      <c r="N4" s="3" t="s">
        <v>2</v>
      </c>
      <c r="O4" s="24" t="s">
        <v>42</v>
      </c>
      <c r="P4" s="23">
        <v>2</v>
      </c>
      <c r="Q4" s="22">
        <v>1</v>
      </c>
      <c r="R4" s="24" t="s">
        <v>44</v>
      </c>
      <c r="S4" s="2"/>
    </row>
    <row r="5" spans="1:19" x14ac:dyDescent="0.25">
      <c r="A5" s="3" t="s">
        <v>3</v>
      </c>
      <c r="B5" s="1">
        <v>2</v>
      </c>
      <c r="C5" s="1">
        <v>5</v>
      </c>
      <c r="D5" s="1">
        <v>5</v>
      </c>
      <c r="E5" s="13">
        <v>1</v>
      </c>
      <c r="F5" s="2"/>
      <c r="I5" t="s">
        <v>3</v>
      </c>
      <c r="J5" t="s">
        <v>28</v>
      </c>
      <c r="N5" s="3" t="s">
        <v>3</v>
      </c>
      <c r="O5" s="23">
        <v>2</v>
      </c>
      <c r="P5" s="23">
        <v>5</v>
      </c>
      <c r="Q5" s="23">
        <v>5</v>
      </c>
      <c r="R5" s="22">
        <v>1</v>
      </c>
      <c r="S5" s="2"/>
    </row>
    <row r="6" spans="1:19" x14ac:dyDescent="0.25">
      <c r="A6" s="3" t="s">
        <v>6</v>
      </c>
      <c r="B6" s="4">
        <f>SUM(B2:B5)</f>
        <v>3.6666666666666665</v>
      </c>
      <c r="C6" s="4">
        <f>SUM(C2:C5)</f>
        <v>11</v>
      </c>
      <c r="D6" s="4">
        <f>SUM(D2:D5)</f>
        <v>9.5</v>
      </c>
      <c r="E6" s="4">
        <f>SUM(E2:E5)</f>
        <v>1.9</v>
      </c>
      <c r="F6" s="11"/>
      <c r="N6" s="3" t="s">
        <v>6</v>
      </c>
      <c r="O6" s="26">
        <f>SUM(O2:O5)</f>
        <v>3</v>
      </c>
      <c r="P6" s="26">
        <f>SUM(P2:P5)</f>
        <v>11</v>
      </c>
      <c r="Q6" s="26">
        <f>SUM(Q2:Q5)</f>
        <v>9</v>
      </c>
      <c r="R6" s="26">
        <f>SUM(R2:R5)</f>
        <v>1</v>
      </c>
      <c r="S6" s="11"/>
    </row>
    <row r="7" spans="1:19" x14ac:dyDescent="0.25">
      <c r="F7" s="12"/>
    </row>
    <row r="8" spans="1:19" x14ac:dyDescent="0.25">
      <c r="A8" s="3" t="s">
        <v>10</v>
      </c>
      <c r="B8" s="3">
        <v>1</v>
      </c>
      <c r="C8" s="3">
        <v>2</v>
      </c>
      <c r="D8" s="3">
        <v>3</v>
      </c>
      <c r="E8" s="3">
        <v>4</v>
      </c>
      <c r="F8" s="3">
        <v>5</v>
      </c>
      <c r="G8" s="3">
        <v>6</v>
      </c>
      <c r="H8" s="3">
        <v>7</v>
      </c>
      <c r="I8" s="3">
        <v>8</v>
      </c>
      <c r="J8" s="3">
        <v>9</v>
      </c>
      <c r="K8" s="3">
        <v>10</v>
      </c>
      <c r="M8" s="7"/>
    </row>
    <row r="9" spans="1:19" x14ac:dyDescent="0.25">
      <c r="A9" s="3" t="s">
        <v>11</v>
      </c>
      <c r="B9" s="4">
        <v>0</v>
      </c>
      <c r="C9" s="4">
        <v>0</v>
      </c>
      <c r="D9" s="4">
        <v>0.57999999999999996</v>
      </c>
      <c r="E9" s="4">
        <v>0.9</v>
      </c>
      <c r="F9" s="4">
        <v>1.1200000000000001</v>
      </c>
      <c r="G9" s="4">
        <v>1.24</v>
      </c>
      <c r="H9" s="4">
        <v>1.32</v>
      </c>
      <c r="I9" s="4">
        <v>1.41</v>
      </c>
      <c r="J9" s="4">
        <v>1.46</v>
      </c>
      <c r="K9" s="4">
        <v>1.49</v>
      </c>
    </row>
    <row r="11" spans="1:19" x14ac:dyDescent="0.25">
      <c r="A11" s="3"/>
      <c r="B11" s="3" t="s">
        <v>0</v>
      </c>
      <c r="C11" s="3" t="s">
        <v>1</v>
      </c>
      <c r="D11" s="3" t="s">
        <v>2</v>
      </c>
      <c r="E11" s="3" t="s">
        <v>3</v>
      </c>
      <c r="F11" s="3" t="s">
        <v>7</v>
      </c>
      <c r="G11" s="3" t="s">
        <v>8</v>
      </c>
      <c r="I11" s="7"/>
    </row>
    <row r="12" spans="1:19" x14ac:dyDescent="0.25">
      <c r="A12" s="3" t="s">
        <v>0</v>
      </c>
      <c r="B12" s="15">
        <f t="shared" ref="B12:E15" si="0">B2/B$6</f>
        <v>0.27272727272727276</v>
      </c>
      <c r="C12" s="15">
        <f t="shared" si="0"/>
        <v>0.27272727272727271</v>
      </c>
      <c r="D12" s="15">
        <f t="shared" si="0"/>
        <v>0.31578947368421051</v>
      </c>
      <c r="E12" s="15">
        <f t="shared" si="0"/>
        <v>0.26315789473684209</v>
      </c>
      <c r="F12" s="15">
        <f>AVERAGE(B12:E12)</f>
        <v>0.28110047846889952</v>
      </c>
      <c r="G12" s="17">
        <f>MMULT(B2:E2,$F$12:$F$15)/F12</f>
        <v>4.1085106382978722</v>
      </c>
      <c r="I12" s="16">
        <f>(B2*F12)+(C2*F13)+(D2*F14)+(E2*F15)</f>
        <v>1.1549043062200957</v>
      </c>
      <c r="J12">
        <f>I12/F12</f>
        <v>4.1085106382978722</v>
      </c>
      <c r="L12">
        <f>(J12+J13+J14+J15)</f>
        <v>16.262771535676883</v>
      </c>
    </row>
    <row r="13" spans="1:19" x14ac:dyDescent="0.25">
      <c r="A13" s="3" t="s">
        <v>1</v>
      </c>
      <c r="B13" s="15">
        <f>B3/B$6</f>
        <v>9.0909090909090912E-2</v>
      </c>
      <c r="C13" s="15">
        <f t="shared" si="0"/>
        <v>9.0909090909090912E-2</v>
      </c>
      <c r="D13" s="15">
        <f t="shared" si="0"/>
        <v>5.2631578947368418E-2</v>
      </c>
      <c r="E13" s="15">
        <f t="shared" si="0"/>
        <v>0.10526315789473685</v>
      </c>
      <c r="F13" s="15">
        <f>AVERAGE(B13:E13)</f>
        <v>8.4928229665071769E-2</v>
      </c>
      <c r="G13" s="17">
        <f>MMULT(B3:E3,$F$12:$F$15)/F13</f>
        <v>4.0230046948356808</v>
      </c>
      <c r="I13" s="16">
        <f>(B3*F12)+(C3*F13)+(D3*F14)+(E3*F15)</f>
        <v>0.34166666666666667</v>
      </c>
      <c r="J13">
        <f>I13/F13</f>
        <v>4.0230046948356808</v>
      </c>
      <c r="L13">
        <f>L12/4</f>
        <v>4.0656928839192208</v>
      </c>
    </row>
    <row r="14" spans="1:19" x14ac:dyDescent="0.25">
      <c r="A14" s="3" t="s">
        <v>2</v>
      </c>
      <c r="B14" s="15">
        <f t="shared" si="0"/>
        <v>9.0909090909090912E-2</v>
      </c>
      <c r="C14" s="15">
        <f t="shared" si="0"/>
        <v>0.18181818181818182</v>
      </c>
      <c r="D14" s="15">
        <f t="shared" si="0"/>
        <v>0.10526315789473684</v>
      </c>
      <c r="E14" s="15">
        <f t="shared" si="0"/>
        <v>0.10526315789473685</v>
      </c>
      <c r="F14" s="15">
        <f>AVERAGE(B14:E14)</f>
        <v>0.12081339712918659</v>
      </c>
      <c r="G14" s="17">
        <f>MMULT(B4:E4,$F$12:$F$15)/F14</f>
        <v>4.0310231023102308</v>
      </c>
      <c r="I14" s="16">
        <f>(B4*F12)+(C4*F13)+(D4*F14)+(E4*F15)</f>
        <v>0.48700159489633171</v>
      </c>
      <c r="J14">
        <f t="shared" ref="J14:J15" si="1">I14/F14</f>
        <v>4.0310231023102308</v>
      </c>
    </row>
    <row r="15" spans="1:19" x14ac:dyDescent="0.25">
      <c r="A15" s="3" t="s">
        <v>3</v>
      </c>
      <c r="B15" s="15">
        <f t="shared" si="0"/>
        <v>0.54545454545454553</v>
      </c>
      <c r="C15" s="15">
        <f t="shared" si="0"/>
        <v>0.45454545454545453</v>
      </c>
      <c r="D15" s="15">
        <f t="shared" si="0"/>
        <v>0.52631578947368418</v>
      </c>
      <c r="E15" s="15">
        <f t="shared" si="0"/>
        <v>0.52631578947368418</v>
      </c>
      <c r="F15" s="15">
        <f>AVERAGE(B15:E15)</f>
        <v>0.51315789473684204</v>
      </c>
      <c r="G15" s="17">
        <f>MMULT(B5:E5,$F$12:$F$15)/F15</f>
        <v>4.1002331002331003</v>
      </c>
      <c r="I15" s="16">
        <f>(B5*F12)+(C5*F13)+(D5*F14)+(E5*F15)</f>
        <v>2.1040669856459329</v>
      </c>
      <c r="J15">
        <f t="shared" si="1"/>
        <v>4.1002331002331003</v>
      </c>
    </row>
    <row r="16" spans="1:19" x14ac:dyDescent="0.25">
      <c r="B16" s="2">
        <f>SUM(B12:B15)</f>
        <v>1</v>
      </c>
      <c r="C16" s="2">
        <f t="shared" ref="C16:E16" si="2">SUM(C12:C15)</f>
        <v>1</v>
      </c>
      <c r="D16" s="2">
        <f t="shared" si="2"/>
        <v>1</v>
      </c>
      <c r="E16" s="2">
        <f t="shared" si="2"/>
        <v>1</v>
      </c>
      <c r="F16" s="3" t="s">
        <v>9</v>
      </c>
      <c r="G16" s="18">
        <f>((SUM(G12:G15)/COUNT(G12:G15))-COUNT(G12:G15))/(COUNT(G12:G15)-1)</f>
        <v>2.1897627973073597E-2</v>
      </c>
    </row>
    <row r="17" spans="1:15" x14ac:dyDescent="0.25">
      <c r="F17" s="3" t="s">
        <v>12</v>
      </c>
      <c r="G17" s="18">
        <f>HLOOKUP(COUNT(G12:G15),$A$8:$K$9,2,1)</f>
        <v>0.9</v>
      </c>
      <c r="L17">
        <f>(L13-4)/(4-1)</f>
        <v>2.1897627973073597E-2</v>
      </c>
    </row>
    <row r="18" spans="1:15" x14ac:dyDescent="0.25">
      <c r="F18" s="3" t="s">
        <v>13</v>
      </c>
      <c r="G18" s="18">
        <f>G16/G17</f>
        <v>2.433069774785955E-2</v>
      </c>
      <c r="H18" t="str">
        <f>IF(G18&lt;=0.1,"Konsisten","Tidak Konsisten")</f>
        <v>Konsisten</v>
      </c>
      <c r="J18">
        <f>G16/E9</f>
        <v>2.433069774785955E-2</v>
      </c>
    </row>
    <row r="19" spans="1:15" x14ac:dyDescent="0.25">
      <c r="A19" s="14" t="s">
        <v>29</v>
      </c>
    </row>
    <row r="20" spans="1:15" x14ac:dyDescent="0.25">
      <c r="A20" s="9"/>
      <c r="B20" s="9" t="s">
        <v>19</v>
      </c>
      <c r="C20" s="9" t="s">
        <v>20</v>
      </c>
      <c r="D20" s="9" t="s">
        <v>21</v>
      </c>
      <c r="E20" s="9" t="s">
        <v>22</v>
      </c>
      <c r="F20" s="9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9"/>
      <c r="B21" s="8" t="s">
        <v>5</v>
      </c>
      <c r="C21" s="8" t="s">
        <v>5</v>
      </c>
      <c r="D21" s="8" t="s">
        <v>5</v>
      </c>
      <c r="E21" s="8" t="s">
        <v>5</v>
      </c>
      <c r="F21" s="8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9" t="s">
        <v>16</v>
      </c>
      <c r="B22" s="5">
        <v>80</v>
      </c>
      <c r="C22" s="5">
        <v>83</v>
      </c>
      <c r="D22" s="5">
        <v>80</v>
      </c>
      <c r="E22" s="5">
        <v>82</v>
      </c>
      <c r="F22" s="5"/>
      <c r="G22" s="6"/>
      <c r="H22" s="6"/>
      <c r="I22" t="s">
        <v>0</v>
      </c>
      <c r="J22" t="s">
        <v>25</v>
      </c>
      <c r="K22" s="6"/>
      <c r="L22" s="6"/>
      <c r="M22" s="6"/>
      <c r="N22" s="6"/>
      <c r="O22" s="6"/>
    </row>
    <row r="23" spans="1:15" x14ac:dyDescent="0.25">
      <c r="A23" s="9" t="s">
        <v>17</v>
      </c>
      <c r="B23" s="5">
        <v>76</v>
      </c>
      <c r="C23" s="5">
        <v>89</v>
      </c>
      <c r="D23" s="5">
        <v>86</v>
      </c>
      <c r="E23" s="5">
        <v>89</v>
      </c>
      <c r="F23" s="5"/>
      <c r="G23" s="6"/>
      <c r="H23" s="6"/>
      <c r="I23" t="s">
        <v>1</v>
      </c>
      <c r="J23" t="s">
        <v>26</v>
      </c>
      <c r="K23" s="6"/>
      <c r="L23" s="6"/>
      <c r="M23" s="6"/>
      <c r="N23" s="6"/>
      <c r="O23" s="6"/>
    </row>
    <row r="24" spans="1:15" x14ac:dyDescent="0.25">
      <c r="A24" s="9" t="s">
        <v>18</v>
      </c>
      <c r="B24" s="5">
        <v>82</v>
      </c>
      <c r="C24" s="5">
        <v>79</v>
      </c>
      <c r="D24" s="5">
        <v>80</v>
      </c>
      <c r="E24" s="5">
        <v>82</v>
      </c>
      <c r="F24" s="5"/>
      <c r="G24" s="6"/>
      <c r="H24" s="6"/>
      <c r="I24" t="s">
        <v>2</v>
      </c>
      <c r="J24" t="s">
        <v>27</v>
      </c>
      <c r="K24" s="6"/>
      <c r="L24" s="6"/>
      <c r="M24" s="6"/>
      <c r="N24" s="6"/>
      <c r="O24" s="6"/>
    </row>
    <row r="25" spans="1:15" x14ac:dyDescent="0.25">
      <c r="A25" s="9" t="s">
        <v>30</v>
      </c>
      <c r="B25" s="5">
        <v>87</v>
      </c>
      <c r="C25" s="5">
        <v>85</v>
      </c>
      <c r="D25" s="5">
        <v>87</v>
      </c>
      <c r="E25" s="5">
        <v>85</v>
      </c>
      <c r="F25" s="5"/>
      <c r="G25" s="6"/>
      <c r="H25" s="6"/>
      <c r="I25" t="s">
        <v>3</v>
      </c>
      <c r="J25" t="s">
        <v>28</v>
      </c>
      <c r="K25" s="6"/>
      <c r="L25" s="6"/>
      <c r="M25" s="6"/>
      <c r="N25" s="6"/>
      <c r="O25" s="6"/>
    </row>
    <row r="26" spans="1:15" x14ac:dyDescent="0.25">
      <c r="A26" s="9" t="s">
        <v>31</v>
      </c>
      <c r="B26" s="5">
        <v>84</v>
      </c>
      <c r="C26" s="5">
        <v>80</v>
      </c>
      <c r="D26" s="5">
        <v>84</v>
      </c>
      <c r="E26" s="5">
        <v>84</v>
      </c>
      <c r="F26" s="5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9" t="s">
        <v>32</v>
      </c>
      <c r="B27" s="5">
        <v>79</v>
      </c>
      <c r="C27" s="5">
        <v>78</v>
      </c>
      <c r="D27" s="5">
        <v>85</v>
      </c>
      <c r="E27" s="5">
        <v>85</v>
      </c>
      <c r="F27" s="5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9" t="s">
        <v>33</v>
      </c>
      <c r="B28" s="5">
        <v>87</v>
      </c>
      <c r="C28" s="5">
        <v>87</v>
      </c>
      <c r="D28" s="5">
        <v>87</v>
      </c>
      <c r="E28" s="5">
        <v>87</v>
      </c>
      <c r="F28" s="5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9" t="s">
        <v>34</v>
      </c>
      <c r="B29" s="5">
        <v>82</v>
      </c>
      <c r="C29" s="5">
        <v>79</v>
      </c>
      <c r="D29" s="5">
        <v>81</v>
      </c>
      <c r="E29" s="5">
        <v>82</v>
      </c>
      <c r="F29" s="5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9" t="s">
        <v>35</v>
      </c>
      <c r="B30" s="5">
        <v>86</v>
      </c>
      <c r="C30" s="5">
        <v>85</v>
      </c>
      <c r="D30" s="5">
        <v>87</v>
      </c>
      <c r="E30" s="5">
        <v>85</v>
      </c>
      <c r="F30" s="5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9" t="s">
        <v>36</v>
      </c>
      <c r="B31" s="5">
        <v>87</v>
      </c>
      <c r="C31" s="5">
        <v>88</v>
      </c>
      <c r="D31" s="5">
        <v>79</v>
      </c>
      <c r="E31" s="5">
        <v>79</v>
      </c>
      <c r="F31" s="5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9" t="s">
        <v>37</v>
      </c>
      <c r="B32" s="5">
        <v>80</v>
      </c>
      <c r="C32" s="5">
        <v>74</v>
      </c>
      <c r="D32" s="5">
        <v>75</v>
      </c>
      <c r="E32" s="5">
        <v>76</v>
      </c>
      <c r="F32" s="5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5">
      <c r="A33" s="9" t="s">
        <v>38</v>
      </c>
      <c r="B33" s="5">
        <v>77</v>
      </c>
      <c r="C33" s="5">
        <v>76</v>
      </c>
      <c r="D33" s="5">
        <v>76</v>
      </c>
      <c r="E33" s="5">
        <v>75</v>
      </c>
      <c r="F33" s="5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25">
      <c r="A34" s="9" t="s">
        <v>39</v>
      </c>
      <c r="B34" s="5">
        <v>78</v>
      </c>
      <c r="C34" s="5">
        <v>75</v>
      </c>
      <c r="D34" s="5">
        <v>75</v>
      </c>
      <c r="E34" s="5">
        <v>75</v>
      </c>
      <c r="F34" s="5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25">
      <c r="A35" s="9" t="s">
        <v>40</v>
      </c>
      <c r="B35" s="5">
        <v>78</v>
      </c>
      <c r="C35" s="5">
        <v>78</v>
      </c>
      <c r="D35" s="5">
        <v>78</v>
      </c>
      <c r="E35" s="5">
        <v>78</v>
      </c>
      <c r="F35" s="5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25">
      <c r="A36" s="9" t="s">
        <v>41</v>
      </c>
      <c r="B36" s="5">
        <v>80</v>
      </c>
      <c r="C36" s="5">
        <v>85</v>
      </c>
      <c r="D36" s="5">
        <v>80</v>
      </c>
      <c r="E36" s="5">
        <v>80</v>
      </c>
      <c r="F36" s="5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25">
      <c r="A37" s="9" t="s">
        <v>14</v>
      </c>
      <c r="B37" s="8">
        <f>MAX(B22:B36)</f>
        <v>87</v>
      </c>
      <c r="C37" s="8">
        <f>MAX(C22:C36)</f>
        <v>89</v>
      </c>
      <c r="D37" s="8">
        <f>MAX(D22:D36)</f>
        <v>87</v>
      </c>
      <c r="E37" s="8">
        <f>MAX(E22:E36)</f>
        <v>89</v>
      </c>
      <c r="F37" s="8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25">
      <c r="A38" s="9" t="s">
        <v>15</v>
      </c>
      <c r="B38" s="8">
        <f>MIN(B22:B36)</f>
        <v>76</v>
      </c>
      <c r="C38" s="8">
        <f>MIN(C22:C36)</f>
        <v>74</v>
      </c>
      <c r="D38" s="8">
        <f>MIN(D22:D36)</f>
        <v>75</v>
      </c>
      <c r="E38" s="8">
        <f>MIN(E22:E36)</f>
        <v>75</v>
      </c>
      <c r="F38" s="8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25">
      <c r="A40" s="9"/>
      <c r="B40" s="9" t="s">
        <v>19</v>
      </c>
      <c r="C40" s="9" t="s">
        <v>20</v>
      </c>
      <c r="D40" s="9" t="s">
        <v>21</v>
      </c>
      <c r="E40" s="9" t="s">
        <v>22</v>
      </c>
      <c r="F40" s="9"/>
      <c r="G40" s="6"/>
      <c r="H40" s="7"/>
      <c r="I40" s="6"/>
      <c r="J40" s="6"/>
      <c r="K40" s="6"/>
      <c r="L40" s="6"/>
      <c r="M40" s="6"/>
      <c r="N40" s="6"/>
      <c r="O40" s="6"/>
    </row>
    <row r="41" spans="1:15" x14ac:dyDescent="0.25">
      <c r="A41" s="9" t="s">
        <v>16</v>
      </c>
      <c r="B41" s="20">
        <f>IF(B$21="benefit",B22/B$37,B$38/B22)</f>
        <v>0.91954022988505746</v>
      </c>
      <c r="C41" s="20">
        <f t="shared" ref="B41:E42" si="3">IF(C$21="benefit",C22/C$37,C$38/C22)</f>
        <v>0.93258426966292129</v>
      </c>
      <c r="D41" s="20">
        <f t="shared" si="3"/>
        <v>0.91954022988505746</v>
      </c>
      <c r="E41" s="20">
        <f t="shared" si="3"/>
        <v>0.9213483146067416</v>
      </c>
      <c r="F41" s="5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25">
      <c r="A42" s="9" t="s">
        <v>17</v>
      </c>
      <c r="B42" s="20">
        <f t="shared" si="3"/>
        <v>0.87356321839080464</v>
      </c>
      <c r="C42" s="20">
        <f t="shared" si="3"/>
        <v>1</v>
      </c>
      <c r="D42" s="20">
        <f t="shared" si="3"/>
        <v>0.9885057471264368</v>
      </c>
      <c r="E42" s="20">
        <f t="shared" si="3"/>
        <v>1</v>
      </c>
      <c r="F42" s="5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25">
      <c r="A43" s="9" t="s">
        <v>18</v>
      </c>
      <c r="B43" s="20">
        <f t="shared" ref="B43:E55" si="4">IF(B$21="benefit",B24/B$37,B$38/B24)</f>
        <v>0.94252873563218387</v>
      </c>
      <c r="C43" s="20">
        <f t="shared" si="4"/>
        <v>0.88764044943820219</v>
      </c>
      <c r="D43" s="20">
        <f t="shared" si="4"/>
        <v>0.91954022988505746</v>
      </c>
      <c r="E43" s="20">
        <f t="shared" si="4"/>
        <v>0.9213483146067416</v>
      </c>
      <c r="F43" s="5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25">
      <c r="A44" s="9" t="s">
        <v>30</v>
      </c>
      <c r="B44" s="20">
        <f t="shared" si="4"/>
        <v>1</v>
      </c>
      <c r="C44" s="20">
        <f t="shared" si="4"/>
        <v>0.9550561797752809</v>
      </c>
      <c r="D44" s="20">
        <f t="shared" si="4"/>
        <v>1</v>
      </c>
      <c r="E44" s="20">
        <f t="shared" si="4"/>
        <v>0.9550561797752809</v>
      </c>
      <c r="F44" s="19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25">
      <c r="A45" s="9" t="s">
        <v>31</v>
      </c>
      <c r="B45" s="20">
        <f t="shared" si="4"/>
        <v>0.96551724137931039</v>
      </c>
      <c r="C45" s="20">
        <f t="shared" si="4"/>
        <v>0.898876404494382</v>
      </c>
      <c r="D45" s="20">
        <f t="shared" si="4"/>
        <v>0.96551724137931039</v>
      </c>
      <c r="E45" s="20">
        <f t="shared" si="4"/>
        <v>0.9438202247191011</v>
      </c>
      <c r="F45" s="19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25">
      <c r="A46" s="9" t="s">
        <v>32</v>
      </c>
      <c r="B46" s="20">
        <f t="shared" si="4"/>
        <v>0.90804597701149425</v>
      </c>
      <c r="C46" s="20">
        <f t="shared" si="4"/>
        <v>0.8764044943820225</v>
      </c>
      <c r="D46" s="20">
        <f t="shared" si="4"/>
        <v>0.97701149425287359</v>
      </c>
      <c r="E46" s="20">
        <f t="shared" si="4"/>
        <v>0.9550561797752809</v>
      </c>
      <c r="F46" s="19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25">
      <c r="A47" s="9" t="s">
        <v>33</v>
      </c>
      <c r="B47" s="20">
        <f t="shared" si="4"/>
        <v>1</v>
      </c>
      <c r="C47" s="20">
        <f t="shared" si="4"/>
        <v>0.97752808988764039</v>
      </c>
      <c r="D47" s="20">
        <f t="shared" si="4"/>
        <v>1</v>
      </c>
      <c r="E47" s="20">
        <f t="shared" si="4"/>
        <v>0.97752808988764039</v>
      </c>
      <c r="F47" s="19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25">
      <c r="A48" s="9" t="s">
        <v>34</v>
      </c>
      <c r="B48" s="20">
        <f t="shared" si="4"/>
        <v>0.94252873563218387</v>
      </c>
      <c r="C48" s="20">
        <f t="shared" si="4"/>
        <v>0.88764044943820219</v>
      </c>
      <c r="D48" s="20">
        <f t="shared" si="4"/>
        <v>0.93103448275862066</v>
      </c>
      <c r="E48" s="20">
        <f t="shared" si="4"/>
        <v>0.9213483146067416</v>
      </c>
      <c r="F48" s="19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9" t="s">
        <v>35</v>
      </c>
      <c r="B49" s="20">
        <f t="shared" si="4"/>
        <v>0.9885057471264368</v>
      </c>
      <c r="C49" s="20">
        <f t="shared" si="4"/>
        <v>0.9550561797752809</v>
      </c>
      <c r="D49" s="20">
        <f t="shared" si="4"/>
        <v>1</v>
      </c>
      <c r="E49" s="20">
        <f t="shared" si="4"/>
        <v>0.9550561797752809</v>
      </c>
      <c r="F49" s="19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9" t="s">
        <v>36</v>
      </c>
      <c r="B50" s="20">
        <f t="shared" si="4"/>
        <v>1</v>
      </c>
      <c r="C50" s="20">
        <f t="shared" si="4"/>
        <v>0.9887640449438202</v>
      </c>
      <c r="D50" s="20">
        <f t="shared" si="4"/>
        <v>0.90804597701149425</v>
      </c>
      <c r="E50" s="20">
        <f t="shared" si="4"/>
        <v>0.88764044943820219</v>
      </c>
      <c r="F50" s="19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25">
      <c r="A51" s="9" t="s">
        <v>37</v>
      </c>
      <c r="B51" s="20">
        <f t="shared" si="4"/>
        <v>0.91954022988505746</v>
      </c>
      <c r="C51" s="20">
        <f t="shared" si="4"/>
        <v>0.8314606741573034</v>
      </c>
      <c r="D51" s="20">
        <f t="shared" si="4"/>
        <v>0.86206896551724133</v>
      </c>
      <c r="E51" s="20">
        <f t="shared" si="4"/>
        <v>0.8539325842696629</v>
      </c>
      <c r="F51" s="19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5">
      <c r="A52" s="9" t="s">
        <v>38</v>
      </c>
      <c r="B52" s="20">
        <f t="shared" si="4"/>
        <v>0.88505747126436785</v>
      </c>
      <c r="C52" s="20">
        <f t="shared" si="4"/>
        <v>0.8539325842696629</v>
      </c>
      <c r="D52" s="20">
        <f t="shared" si="4"/>
        <v>0.87356321839080464</v>
      </c>
      <c r="E52" s="20">
        <f t="shared" si="4"/>
        <v>0.84269662921348309</v>
      </c>
      <c r="F52" s="19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5">
      <c r="A53" s="9" t="s">
        <v>39</v>
      </c>
      <c r="B53" s="20">
        <f t="shared" si="4"/>
        <v>0.89655172413793105</v>
      </c>
      <c r="C53" s="20">
        <f t="shared" si="4"/>
        <v>0.84269662921348309</v>
      </c>
      <c r="D53" s="20">
        <f t="shared" si="4"/>
        <v>0.86206896551724133</v>
      </c>
      <c r="E53" s="20">
        <f t="shared" si="4"/>
        <v>0.84269662921348309</v>
      </c>
      <c r="F53" s="19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5">
      <c r="A54" s="9" t="s">
        <v>40</v>
      </c>
      <c r="B54" s="20">
        <f>IF(B$21="benefit",B35/B$37,B$38/B35)</f>
        <v>0.89655172413793105</v>
      </c>
      <c r="C54" s="20">
        <f t="shared" si="4"/>
        <v>0.8764044943820225</v>
      </c>
      <c r="D54" s="20">
        <f t="shared" si="4"/>
        <v>0.89655172413793105</v>
      </c>
      <c r="E54" s="20">
        <f t="shared" si="4"/>
        <v>0.8764044943820225</v>
      </c>
      <c r="F54" s="19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25">
      <c r="A55" s="9" t="s">
        <v>41</v>
      </c>
      <c r="B55" s="20">
        <f>IF(B$21="benefit",B36/B$37,B$38/B36)</f>
        <v>0.91954022988505746</v>
      </c>
      <c r="C55" s="20">
        <f t="shared" si="4"/>
        <v>0.9550561797752809</v>
      </c>
      <c r="D55" s="20">
        <f t="shared" si="4"/>
        <v>0.91954022988505746</v>
      </c>
      <c r="E55" s="20">
        <f t="shared" si="4"/>
        <v>0.898876404494382</v>
      </c>
      <c r="F55" s="19"/>
      <c r="G55" s="6"/>
      <c r="H55" s="6"/>
      <c r="I55" s="6"/>
      <c r="J55" s="6"/>
      <c r="K55" s="6"/>
      <c r="L55" s="6"/>
      <c r="M55" s="6"/>
      <c r="N55" s="6"/>
      <c r="O55" s="6"/>
    </row>
    <row r="56" spans="1:1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25">
      <c r="A57" s="9"/>
      <c r="B57" s="9" t="s">
        <v>19</v>
      </c>
      <c r="C57" s="9" t="s">
        <v>20</v>
      </c>
      <c r="D57" s="9" t="s">
        <v>21</v>
      </c>
      <c r="E57" s="9" t="s">
        <v>22</v>
      </c>
      <c r="F57" s="9" t="s">
        <v>23</v>
      </c>
      <c r="G57" s="9" t="s">
        <v>6</v>
      </c>
      <c r="H57" s="9" t="s">
        <v>4</v>
      </c>
      <c r="I57" s="6"/>
      <c r="J57" s="7"/>
      <c r="K57" s="6"/>
      <c r="L57" s="6"/>
      <c r="M57" s="6"/>
      <c r="N57" s="6"/>
      <c r="O57" s="6"/>
    </row>
    <row r="58" spans="1:15" x14ac:dyDescent="0.25">
      <c r="A58" s="9" t="s">
        <v>24</v>
      </c>
      <c r="B58" s="21">
        <f>F12</f>
        <v>0.28110047846889952</v>
      </c>
      <c r="C58" s="21">
        <f>F13</f>
        <v>8.4928229665071769E-2</v>
      </c>
      <c r="D58" s="21">
        <f>F14</f>
        <v>0.12081339712918659</v>
      </c>
      <c r="E58" s="21">
        <f>F15</f>
        <v>0.51315789473684204</v>
      </c>
      <c r="F58" s="8"/>
      <c r="G58" s="8"/>
      <c r="H58" s="8"/>
    </row>
    <row r="59" spans="1:15" x14ac:dyDescent="0.25">
      <c r="A59" s="9" t="s">
        <v>16</v>
      </c>
      <c r="B59" s="15">
        <f>B41*B$58</f>
        <v>0.25848319859209151</v>
      </c>
      <c r="C59" s="15">
        <f t="shared" ref="C59:E59" si="5">C41*C$58</f>
        <v>7.9202731035965798E-2</v>
      </c>
      <c r="D59" s="15">
        <f t="shared" si="5"/>
        <v>0.11109277896936698</v>
      </c>
      <c r="E59" s="15">
        <f t="shared" si="5"/>
        <v>0.4727971614429331</v>
      </c>
      <c r="F59" s="20"/>
      <c r="G59" s="20">
        <f>SUM(B59:F59)</f>
        <v>0.92157587004035735</v>
      </c>
      <c r="H59" s="27">
        <f>_xlfn.RANK.AVG(G59,$G$59:$G$73)</f>
        <v>10</v>
      </c>
    </row>
    <row r="60" spans="1:15" x14ac:dyDescent="0.25">
      <c r="A60" s="9" t="s">
        <v>17</v>
      </c>
      <c r="B60" s="15">
        <f t="shared" ref="B60:E60" si="6">B42*B$58</f>
        <v>0.24555903866248693</v>
      </c>
      <c r="C60" s="15">
        <f t="shared" si="6"/>
        <v>8.4928229665071769E-2</v>
      </c>
      <c r="D60" s="15">
        <f t="shared" si="6"/>
        <v>0.1194247373920695</v>
      </c>
      <c r="E60" s="15">
        <f t="shared" si="6"/>
        <v>0.51315789473684204</v>
      </c>
      <c r="F60" s="20"/>
      <c r="G60" s="20">
        <f t="shared" ref="G60:G62" si="7">SUM(B60:F60)</f>
        <v>0.96306990045647023</v>
      </c>
      <c r="H60" s="27">
        <f t="shared" ref="H60:H73" si="8">_xlfn.RANK.AVG(G60,$G$59:$G$73)</f>
        <v>4</v>
      </c>
    </row>
    <row r="61" spans="1:15" x14ac:dyDescent="0.25">
      <c r="A61" s="9" t="s">
        <v>18</v>
      </c>
      <c r="B61" s="15">
        <f t="shared" ref="B61:E61" si="9">B43*B$58</f>
        <v>0.26494527855689376</v>
      </c>
      <c r="C61" s="15">
        <f t="shared" si="9"/>
        <v>7.538573194989516E-2</v>
      </c>
      <c r="D61" s="15">
        <f t="shared" si="9"/>
        <v>0.11109277896936698</v>
      </c>
      <c r="E61" s="15">
        <f t="shared" si="9"/>
        <v>0.4727971614429331</v>
      </c>
      <c r="F61" s="20"/>
      <c r="G61" s="20">
        <f t="shared" si="7"/>
        <v>0.92422095091908907</v>
      </c>
      <c r="H61" s="27">
        <f t="shared" si="8"/>
        <v>9</v>
      </c>
    </row>
    <row r="62" spans="1:15" x14ac:dyDescent="0.25">
      <c r="A62" s="9" t="s">
        <v>30</v>
      </c>
      <c r="B62" s="15">
        <f t="shared" ref="B62:E62" si="10">B44*B$58</f>
        <v>0.28110047846889952</v>
      </c>
      <c r="C62" s="15">
        <f t="shared" si="10"/>
        <v>8.1111230579001131E-2</v>
      </c>
      <c r="D62" s="15">
        <f t="shared" si="10"/>
        <v>0.12081339712918659</v>
      </c>
      <c r="E62" s="15">
        <f t="shared" si="10"/>
        <v>0.49009461856889408</v>
      </c>
      <c r="F62" s="20"/>
      <c r="G62" s="20">
        <f t="shared" si="7"/>
        <v>0.9731197247459813</v>
      </c>
      <c r="H62" s="27">
        <f t="shared" si="8"/>
        <v>2</v>
      </c>
    </row>
    <row r="63" spans="1:15" x14ac:dyDescent="0.25">
      <c r="A63" s="9" t="s">
        <v>31</v>
      </c>
      <c r="B63" s="15">
        <f t="shared" ref="B63:E63" si="11">B45*B$58</f>
        <v>0.27140735852169612</v>
      </c>
      <c r="C63" s="15">
        <f t="shared" si="11"/>
        <v>7.633998172141282E-2</v>
      </c>
      <c r="D63" s="15">
        <f t="shared" si="11"/>
        <v>0.11664741791783534</v>
      </c>
      <c r="E63" s="15">
        <f t="shared" si="11"/>
        <v>0.48432879952690705</v>
      </c>
      <c r="F63" s="20"/>
      <c r="G63" s="20">
        <f t="shared" ref="G63:G73" si="12">SUM(B63:F63)</f>
        <v>0.94872355768785133</v>
      </c>
      <c r="H63" s="27">
        <f t="shared" si="8"/>
        <v>5</v>
      </c>
    </row>
    <row r="64" spans="1:15" x14ac:dyDescent="0.25">
      <c r="A64" s="9" t="s">
        <v>32</v>
      </c>
      <c r="B64" s="15">
        <f t="shared" ref="B64:E64" si="13">B46*B$58</f>
        <v>0.25525215860969036</v>
      </c>
      <c r="C64" s="15">
        <f t="shared" si="13"/>
        <v>7.4431482178377514E-2</v>
      </c>
      <c r="D64" s="15">
        <f t="shared" si="13"/>
        <v>0.11803607765495243</v>
      </c>
      <c r="E64" s="15">
        <f t="shared" si="13"/>
        <v>0.49009461856889408</v>
      </c>
      <c r="F64" s="20"/>
      <c r="G64" s="20">
        <f t="shared" si="12"/>
        <v>0.93781433701191441</v>
      </c>
      <c r="H64" s="27">
        <f t="shared" si="8"/>
        <v>6</v>
      </c>
    </row>
    <row r="65" spans="1:8" x14ac:dyDescent="0.25">
      <c r="A65" s="28" t="s">
        <v>33</v>
      </c>
      <c r="B65" s="29">
        <f t="shared" ref="B65:E65" si="14">B47*B$58</f>
        <v>0.28110047846889952</v>
      </c>
      <c r="C65" s="29">
        <f t="shared" si="14"/>
        <v>8.301973012203645E-2</v>
      </c>
      <c r="D65" s="29">
        <f t="shared" si="14"/>
        <v>0.12081339712918659</v>
      </c>
      <c r="E65" s="29">
        <f t="shared" si="14"/>
        <v>0.50162625665286797</v>
      </c>
      <c r="F65" s="30"/>
      <c r="G65" s="30">
        <f t="shared" si="12"/>
        <v>0.98655986237299054</v>
      </c>
      <c r="H65" s="31">
        <f t="shared" si="8"/>
        <v>1</v>
      </c>
    </row>
    <row r="66" spans="1:8" x14ac:dyDescent="0.25">
      <c r="A66" s="9" t="s">
        <v>34</v>
      </c>
      <c r="B66" s="15">
        <f t="shared" ref="B66:E66" si="15">B48*B$58</f>
        <v>0.26494527855689376</v>
      </c>
      <c r="C66" s="15">
        <f t="shared" si="15"/>
        <v>7.538573194989516E-2</v>
      </c>
      <c r="D66" s="15">
        <f t="shared" si="15"/>
        <v>0.11248143870648407</v>
      </c>
      <c r="E66" s="15">
        <f t="shared" si="15"/>
        <v>0.4727971614429331</v>
      </c>
      <c r="F66" s="20"/>
      <c r="G66" s="20">
        <f t="shared" si="12"/>
        <v>0.92560961065620617</v>
      </c>
      <c r="H66" s="27">
        <f t="shared" si="8"/>
        <v>8</v>
      </c>
    </row>
    <row r="67" spans="1:8" x14ac:dyDescent="0.25">
      <c r="A67" s="9" t="s">
        <v>35</v>
      </c>
      <c r="B67" s="15">
        <f t="shared" ref="B67:E67" si="16">B49*B$58</f>
        <v>0.27786943848649837</v>
      </c>
      <c r="C67" s="15">
        <f t="shared" si="16"/>
        <v>8.1111230579001131E-2</v>
      </c>
      <c r="D67" s="15">
        <f t="shared" si="16"/>
        <v>0.12081339712918659</v>
      </c>
      <c r="E67" s="15">
        <f t="shared" si="16"/>
        <v>0.49009461856889408</v>
      </c>
      <c r="F67" s="20"/>
      <c r="G67" s="20">
        <f t="shared" si="12"/>
        <v>0.96988868476358014</v>
      </c>
      <c r="H67" s="27">
        <f t="shared" si="8"/>
        <v>3</v>
      </c>
    </row>
    <row r="68" spans="1:8" x14ac:dyDescent="0.25">
      <c r="A68" s="9" t="s">
        <v>36</v>
      </c>
      <c r="B68" s="15">
        <f t="shared" ref="B68:E68" si="17">B50*B$58</f>
        <v>0.28110047846889952</v>
      </c>
      <c r="C68" s="15">
        <f t="shared" si="17"/>
        <v>8.397397989355411E-2</v>
      </c>
      <c r="D68" s="15">
        <f t="shared" si="17"/>
        <v>0.1097041192322499</v>
      </c>
      <c r="E68" s="15">
        <f t="shared" si="17"/>
        <v>0.45549970431697212</v>
      </c>
      <c r="F68" s="20"/>
      <c r="G68" s="20">
        <f t="shared" si="12"/>
        <v>0.93027828191167572</v>
      </c>
      <c r="H68" s="27">
        <f t="shared" si="8"/>
        <v>7</v>
      </c>
    </row>
    <row r="69" spans="1:8" x14ac:dyDescent="0.25">
      <c r="A69" s="9" t="s">
        <v>37</v>
      </c>
      <c r="B69" s="15">
        <f t="shared" ref="B69:E69" si="18">B51*B$58</f>
        <v>0.25848319859209151</v>
      </c>
      <c r="C69" s="15">
        <f t="shared" si="18"/>
        <v>7.0614483092306862E-2</v>
      </c>
      <c r="D69" s="15">
        <f t="shared" si="18"/>
        <v>0.10414948028378154</v>
      </c>
      <c r="E69" s="15">
        <f t="shared" si="18"/>
        <v>0.43820224719101114</v>
      </c>
      <c r="F69" s="20"/>
      <c r="G69" s="20">
        <f t="shared" si="12"/>
        <v>0.87144940915919111</v>
      </c>
      <c r="H69" s="27">
        <f t="shared" si="8"/>
        <v>13</v>
      </c>
    </row>
    <row r="70" spans="1:8" x14ac:dyDescent="0.25">
      <c r="A70" s="9" t="s">
        <v>38</v>
      </c>
      <c r="B70" s="15">
        <f t="shared" ref="B70:E70" si="19">B52*B$58</f>
        <v>0.24879007864488809</v>
      </c>
      <c r="C70" s="15">
        <f t="shared" si="19"/>
        <v>7.2522982635342181E-2</v>
      </c>
      <c r="D70" s="15">
        <f t="shared" si="19"/>
        <v>0.10553814002089865</v>
      </c>
      <c r="E70" s="15">
        <f t="shared" si="19"/>
        <v>0.43243642814902417</v>
      </c>
      <c r="F70" s="20"/>
      <c r="G70" s="20">
        <f t="shared" si="12"/>
        <v>0.85928762945015313</v>
      </c>
      <c r="H70" s="27">
        <f t="shared" si="8"/>
        <v>15</v>
      </c>
    </row>
    <row r="71" spans="1:8" x14ac:dyDescent="0.25">
      <c r="A71" s="9" t="s">
        <v>39</v>
      </c>
      <c r="B71" s="15">
        <f t="shared" ref="B71:E71" si="20">B53*B$58</f>
        <v>0.25202111862728921</v>
      </c>
      <c r="C71" s="15">
        <f t="shared" si="20"/>
        <v>7.1568732863824522E-2</v>
      </c>
      <c r="D71" s="15">
        <f t="shared" si="20"/>
        <v>0.10414948028378154</v>
      </c>
      <c r="E71" s="15">
        <f t="shared" si="20"/>
        <v>0.43243642814902417</v>
      </c>
      <c r="F71" s="20"/>
      <c r="G71" s="20">
        <f t="shared" si="12"/>
        <v>0.86017575992391948</v>
      </c>
      <c r="H71" s="27">
        <f t="shared" si="8"/>
        <v>14</v>
      </c>
    </row>
    <row r="72" spans="1:8" x14ac:dyDescent="0.25">
      <c r="A72" s="9" t="s">
        <v>40</v>
      </c>
      <c r="B72" s="15">
        <f t="shared" ref="B72:E72" si="21">B54*B$58</f>
        <v>0.25202111862728921</v>
      </c>
      <c r="C72" s="15">
        <f t="shared" si="21"/>
        <v>7.4431482178377514E-2</v>
      </c>
      <c r="D72" s="15">
        <f t="shared" si="21"/>
        <v>0.10831545949513281</v>
      </c>
      <c r="E72" s="15">
        <f t="shared" si="21"/>
        <v>0.44973388527498515</v>
      </c>
      <c r="F72" s="20"/>
      <c r="G72" s="20">
        <f t="shared" si="12"/>
        <v>0.88450194557578476</v>
      </c>
      <c r="H72" s="27">
        <f t="shared" si="8"/>
        <v>12</v>
      </c>
    </row>
    <row r="73" spans="1:8" x14ac:dyDescent="0.25">
      <c r="A73" s="9" t="s">
        <v>41</v>
      </c>
      <c r="B73" s="15">
        <f t="shared" ref="B73:E73" si="22">B55*B$58</f>
        <v>0.25848319859209151</v>
      </c>
      <c r="C73" s="15">
        <f t="shared" si="22"/>
        <v>8.1111230579001131E-2</v>
      </c>
      <c r="D73" s="15">
        <f t="shared" si="22"/>
        <v>0.11109277896936698</v>
      </c>
      <c r="E73" s="15">
        <f t="shared" si="22"/>
        <v>0.4612655233589591</v>
      </c>
      <c r="F73" s="20"/>
      <c r="G73" s="20">
        <f t="shared" si="12"/>
        <v>0.91195273149941869</v>
      </c>
      <c r="H73" s="27">
        <f t="shared" si="8"/>
        <v>11</v>
      </c>
    </row>
    <row r="74" spans="1:8" x14ac:dyDescent="0.25">
      <c r="A74" s="1"/>
      <c r="B74" s="1"/>
      <c r="C74" s="1"/>
      <c r="D74" s="1"/>
      <c r="E74" s="1"/>
      <c r="F74" s="1"/>
      <c r="G74" s="1"/>
      <c r="H74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ahp-saw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2023-01-15T07:38:47Z</dcterms:modified>
</cp:coreProperties>
</file>