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Fady Mounir\Downloads\"/>
    </mc:Choice>
  </mc:AlternateContent>
  <xr:revisionPtr revIDLastSave="0" documentId="13_ncr:1_{47046F13-CDC6-46EC-813F-6995421F79C2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Lists" sheetId="1" r:id="rId1"/>
    <sheet name="Settings" sheetId="2" r:id="rId2"/>
    <sheet name="Owners_Shares" sheetId="3" r:id="rId3"/>
    <sheet name="Units_Rents" sheetId="4" r:id="rId4"/>
    <sheet name="Bills" sheetId="5" r:id="rId5"/>
    <sheet name="Expenses" sheetId="6" r:id="rId6"/>
    <sheet name="Owner_Allowance" sheetId="7" r:id="rId7"/>
    <sheet name="Owner_Payables" sheetId="8" r:id="rId8"/>
    <sheet name="Revenue_Distribution" sheetId="9" r:id="rId9"/>
    <sheet name="Dashboar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9" l="1"/>
  <c r="B33" i="9"/>
  <c r="B32" i="9"/>
  <c r="H29" i="9"/>
  <c r="G29" i="9"/>
  <c r="F29" i="9"/>
  <c r="E29" i="9"/>
  <c r="F23" i="9"/>
  <c r="B13" i="2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B11" i="10"/>
  <c r="C11" i="10" s="1"/>
  <c r="B10" i="10"/>
  <c r="C10" i="10" s="1"/>
  <c r="B9" i="10"/>
  <c r="C9" i="10" s="1"/>
  <c r="B8" i="10"/>
  <c r="C8" i="10" s="1"/>
  <c r="F28" i="9"/>
  <c r="E28" i="9"/>
  <c r="F27" i="9"/>
  <c r="E27" i="9"/>
  <c r="F26" i="9"/>
  <c r="E26" i="9"/>
  <c r="F25" i="9"/>
  <c r="E25" i="9"/>
  <c r="F24" i="9"/>
  <c r="E24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C9" i="9"/>
  <c r="C7" i="9"/>
  <c r="C6" i="9"/>
  <c r="C5" i="9"/>
  <c r="C3" i="9"/>
  <c r="M217" i="4"/>
  <c r="G217" i="4"/>
  <c r="M216" i="4"/>
  <c r="G216" i="4"/>
  <c r="M215" i="4"/>
  <c r="G215" i="4"/>
  <c r="M214" i="4"/>
  <c r="G214" i="4"/>
  <c r="M213" i="4"/>
  <c r="G213" i="4"/>
  <c r="M212" i="4"/>
  <c r="G212" i="4"/>
  <c r="M211" i="4"/>
  <c r="G211" i="4"/>
  <c r="M210" i="4"/>
  <c r="G210" i="4"/>
  <c r="M209" i="4"/>
  <c r="G209" i="4"/>
  <c r="M208" i="4"/>
  <c r="G208" i="4"/>
  <c r="M207" i="4"/>
  <c r="G207" i="4"/>
  <c r="M206" i="4"/>
  <c r="G206" i="4"/>
  <c r="M205" i="4"/>
  <c r="G205" i="4"/>
  <c r="M204" i="4"/>
  <c r="G204" i="4"/>
  <c r="M203" i="4"/>
  <c r="G203" i="4"/>
  <c r="M202" i="4"/>
  <c r="G202" i="4"/>
  <c r="M201" i="4"/>
  <c r="G201" i="4"/>
  <c r="M200" i="4"/>
  <c r="G200" i="4"/>
  <c r="M199" i="4"/>
  <c r="G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M138" i="4"/>
  <c r="G138" i="4"/>
  <c r="M137" i="4"/>
  <c r="G137" i="4"/>
  <c r="M136" i="4"/>
  <c r="G136" i="4"/>
  <c r="M135" i="4"/>
  <c r="G135" i="4"/>
  <c r="M134" i="4"/>
  <c r="G134" i="4"/>
  <c r="M133" i="4"/>
  <c r="G133" i="4"/>
  <c r="M132" i="4"/>
  <c r="G132" i="4"/>
  <c r="M131" i="4"/>
  <c r="G131" i="4"/>
  <c r="M130" i="4"/>
  <c r="G130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M103" i="4"/>
  <c r="G103" i="4"/>
  <c r="M102" i="4"/>
  <c r="G102" i="4"/>
  <c r="M101" i="4"/>
  <c r="G101" i="4"/>
  <c r="M100" i="4"/>
  <c r="G100" i="4"/>
  <c r="M99" i="4"/>
  <c r="G99" i="4"/>
  <c r="M98" i="4"/>
  <c r="G98" i="4"/>
  <c r="M97" i="4"/>
  <c r="G97" i="4"/>
  <c r="M96" i="4"/>
  <c r="G96" i="4"/>
  <c r="M95" i="4"/>
  <c r="G95" i="4"/>
  <c r="M94" i="4"/>
  <c r="G94" i="4"/>
  <c r="M93" i="4"/>
  <c r="G93" i="4"/>
  <c r="M92" i="4"/>
  <c r="G92" i="4"/>
  <c r="M91" i="4"/>
  <c r="G91" i="4"/>
  <c r="M90" i="4"/>
  <c r="G90" i="4"/>
  <c r="M89" i="4"/>
  <c r="G89" i="4"/>
  <c r="M88" i="4"/>
  <c r="G88" i="4"/>
  <c r="M87" i="4"/>
  <c r="G87" i="4"/>
  <c r="M86" i="4"/>
  <c r="G86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G76" i="4"/>
  <c r="M75" i="4"/>
  <c r="G75" i="4"/>
  <c r="M74" i="4"/>
  <c r="G74" i="4"/>
  <c r="M73" i="4"/>
  <c r="G73" i="4"/>
  <c r="M72" i="4"/>
  <c r="G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M59" i="4"/>
  <c r="G59" i="4"/>
  <c r="M58" i="4"/>
  <c r="G58" i="4"/>
  <c r="M57" i="4"/>
  <c r="G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M44" i="4"/>
  <c r="G44" i="4"/>
  <c r="M43" i="4"/>
  <c r="G43" i="4"/>
  <c r="M42" i="4"/>
  <c r="G42" i="4"/>
  <c r="M41" i="4"/>
  <c r="G41" i="4"/>
  <c r="M40" i="4"/>
  <c r="G40" i="4"/>
  <c r="M39" i="4"/>
  <c r="G39" i="4"/>
  <c r="M38" i="4"/>
  <c r="G38" i="4"/>
  <c r="M37" i="4"/>
  <c r="G37" i="4"/>
  <c r="M36" i="4"/>
  <c r="G36" i="4"/>
  <c r="M35" i="4"/>
  <c r="G35" i="4"/>
  <c r="M34" i="4"/>
  <c r="G34" i="4"/>
  <c r="M33" i="4"/>
  <c r="G33" i="4"/>
  <c r="M32" i="4"/>
  <c r="G32" i="4"/>
  <c r="M31" i="4"/>
  <c r="G31" i="4"/>
  <c r="M30" i="4"/>
  <c r="G30" i="4"/>
  <c r="M29" i="4"/>
  <c r="G29" i="4"/>
  <c r="M28" i="4"/>
  <c r="G28" i="4"/>
  <c r="M27" i="4"/>
  <c r="G27" i="4"/>
  <c r="M26" i="4"/>
  <c r="G26" i="4"/>
  <c r="M25" i="4"/>
  <c r="G25" i="4"/>
  <c r="M24" i="4"/>
  <c r="G24" i="4"/>
  <c r="M23" i="4"/>
  <c r="G23" i="4"/>
  <c r="M22" i="4"/>
  <c r="G22" i="4"/>
  <c r="M21" i="4"/>
  <c r="G21" i="4"/>
  <c r="M20" i="4"/>
  <c r="G20" i="4"/>
  <c r="M19" i="4"/>
  <c r="G19" i="4"/>
  <c r="M18" i="4"/>
  <c r="G18" i="4"/>
  <c r="M17" i="4"/>
  <c r="G17" i="4"/>
  <c r="M16" i="4"/>
  <c r="G16" i="4"/>
  <c r="M15" i="4"/>
  <c r="G15" i="4"/>
  <c r="M14" i="4"/>
  <c r="G14" i="4"/>
  <c r="M13" i="4"/>
  <c r="G13" i="4"/>
  <c r="M12" i="4"/>
  <c r="G12" i="4"/>
  <c r="M11" i="4"/>
  <c r="G11" i="4"/>
  <c r="M10" i="4"/>
  <c r="G10" i="4"/>
  <c r="M9" i="4"/>
  <c r="G9" i="4"/>
  <c r="M8" i="4"/>
  <c r="G8" i="4"/>
  <c r="M7" i="4"/>
  <c r="G7" i="4"/>
  <c r="M6" i="4"/>
  <c r="G6" i="4"/>
  <c r="M5" i="4"/>
  <c r="G5" i="4"/>
  <c r="M4" i="4"/>
  <c r="G4" i="4"/>
  <c r="M3" i="4"/>
  <c r="G3" i="4"/>
  <c r="M2" i="4"/>
  <c r="G2" i="4"/>
  <c r="C8" i="9" l="1"/>
  <c r="C10" i="9" l="1"/>
  <c r="D14" i="9" l="1"/>
  <c r="D18" i="9"/>
  <c r="I18" i="9" s="1"/>
  <c r="D22" i="9"/>
  <c r="I22" i="9" s="1"/>
  <c r="D26" i="9"/>
  <c r="I26" i="9" s="1"/>
  <c r="D15" i="9"/>
  <c r="I15" i="9" s="1"/>
  <c r="D19" i="9"/>
  <c r="I19" i="9" s="1"/>
  <c r="D23" i="9"/>
  <c r="I23" i="9" s="1"/>
  <c r="D27" i="9"/>
  <c r="I27" i="9" s="1"/>
  <c r="D16" i="9"/>
  <c r="I16" i="9" s="1"/>
  <c r="D20" i="9"/>
  <c r="I20" i="9" s="1"/>
  <c r="D24" i="9"/>
  <c r="I24" i="9" s="1"/>
  <c r="D28" i="9"/>
  <c r="I28" i="9" s="1"/>
  <c r="D17" i="9"/>
  <c r="I17" i="9" s="1"/>
  <c r="D21" i="9"/>
  <c r="I21" i="9" s="1"/>
  <c r="D25" i="9"/>
  <c r="I25" i="9" s="1"/>
  <c r="I14" i="9" l="1"/>
  <c r="D29" i="9"/>
  <c r="I29" i="9"/>
</calcChain>
</file>

<file path=xl/sharedStrings.xml><?xml version="1.0" encoding="utf-8"?>
<sst xmlns="http://schemas.openxmlformats.org/spreadsheetml/2006/main" count="595" uniqueCount="130">
  <si>
    <t>Months</t>
  </si>
  <si>
    <t>2025-10</t>
  </si>
  <si>
    <t>2025-11</t>
  </si>
  <si>
    <t>2025-12</t>
  </si>
  <si>
    <t>2026-01</t>
  </si>
  <si>
    <t>2026-02</t>
  </si>
  <si>
    <t>2026-03</t>
  </si>
  <si>
    <t>296 Shoubra Building Management Tool – Settings</t>
  </si>
  <si>
    <t>Field</t>
  </si>
  <si>
    <t>Value</t>
  </si>
  <si>
    <t>Building Name</t>
  </si>
  <si>
    <t>296 Shoubra</t>
  </si>
  <si>
    <t>Currency</t>
  </si>
  <si>
    <t>Current Month</t>
  </si>
  <si>
    <t>Distribution Mode</t>
  </si>
  <si>
    <t>Collective</t>
  </si>
  <si>
    <t>Reserve Input</t>
  </si>
  <si>
    <t>Lock Owners</t>
  </si>
  <si>
    <t>N</t>
  </si>
  <si>
    <t>Start Month (Dashboard)</t>
  </si>
  <si>
    <t>End Month (Dashboard)</t>
  </si>
  <si>
    <t>Owner_Name</t>
  </si>
  <si>
    <t>Share_Held</t>
  </si>
  <si>
    <t>Mounir Riad</t>
  </si>
  <si>
    <t>Reda Riad</t>
  </si>
  <si>
    <t>Ezzat Riad</t>
  </si>
  <si>
    <t>Naguib Riad</t>
  </si>
  <si>
    <t>Magdy Riad</t>
  </si>
  <si>
    <t>Tharwat Hamam</t>
  </si>
  <si>
    <t>Samir Hamam</t>
  </si>
  <si>
    <t>Gamal Riad (sokar)</t>
  </si>
  <si>
    <t>Samy Hammam</t>
  </si>
  <si>
    <t>Samia Hamam</t>
  </si>
  <si>
    <t>Huda Riad</t>
  </si>
  <si>
    <t>Soad Riad</t>
  </si>
  <si>
    <t>Nagat Riad</t>
  </si>
  <si>
    <t>Nabila Riad</t>
  </si>
  <si>
    <t>Hayat Riad</t>
  </si>
  <si>
    <t>Month</t>
  </si>
  <si>
    <t>Unit_Number</t>
  </si>
  <si>
    <t>Tenant_Name</t>
  </si>
  <si>
    <t>Start_Date</t>
  </si>
  <si>
    <t>Base_Rent</t>
  </si>
  <si>
    <t>Annual_Increase_%</t>
  </si>
  <si>
    <t>Effective_Rent</t>
  </si>
  <si>
    <t>Paid_Amount</t>
  </si>
  <si>
    <t>Discount</t>
  </si>
  <si>
    <t>Arrears_BF</t>
  </si>
  <si>
    <t>Owner_Funded_YN</t>
  </si>
  <si>
    <t>Owner_Funded_By</t>
  </si>
  <si>
    <t>Status</t>
  </si>
  <si>
    <t>Notes</t>
  </si>
  <si>
    <t>Ashraf Said</t>
  </si>
  <si>
    <t>Remon Samir</t>
  </si>
  <si>
    <t>Antoun Boushra</t>
  </si>
  <si>
    <t>Sayed El Araby</t>
  </si>
  <si>
    <t>Yehia Abdin</t>
  </si>
  <si>
    <t>Wadie MoAwad</t>
  </si>
  <si>
    <t>Fouad Bedier</t>
  </si>
  <si>
    <t>Sherif Farouk Foad</t>
  </si>
  <si>
    <t>Galal Khedr</t>
  </si>
  <si>
    <t>Ishak Atta</t>
  </si>
  <si>
    <t>Tarek AbdElhamid</t>
  </si>
  <si>
    <t>Wael Gamal</t>
  </si>
  <si>
    <t>Islam Ismaeil</t>
  </si>
  <si>
    <t>Bahey Eldin Elsayed Mansour</t>
  </si>
  <si>
    <t>Peter Effat</t>
  </si>
  <si>
    <t>Samy Rabie</t>
  </si>
  <si>
    <t>Tamer Aziz</t>
  </si>
  <si>
    <t>Mohamed Shehata</t>
  </si>
  <si>
    <t>Eman Mohamed Aly</t>
  </si>
  <si>
    <t>Mamdouh Tawfik</t>
  </si>
  <si>
    <t>Magdy Francis</t>
  </si>
  <si>
    <t>Kokab Mousa</t>
  </si>
  <si>
    <t>Usama Saber</t>
  </si>
  <si>
    <t>Kevin Sameh</t>
  </si>
  <si>
    <t>Eman Abd Elfattah</t>
  </si>
  <si>
    <t>Sherif Saber</t>
  </si>
  <si>
    <t>Walid Selim</t>
  </si>
  <si>
    <t>Fady Mounir</t>
  </si>
  <si>
    <t>Peter Usama Saber</t>
  </si>
  <si>
    <t>Farouk Mohamed Ali</t>
  </si>
  <si>
    <t>Gamal Riad</t>
  </si>
  <si>
    <t>Gergis Naguib</t>
  </si>
  <si>
    <t>Hamam Riad</t>
  </si>
  <si>
    <t>Description</t>
  </si>
  <si>
    <t>Amount</t>
  </si>
  <si>
    <t>Paid_By</t>
  </si>
  <si>
    <t>Charged_Owner</t>
  </si>
  <si>
    <t>Paid_Status</t>
  </si>
  <si>
    <t>Date</t>
  </si>
  <si>
    <t>Recurring_YN</t>
  </si>
  <si>
    <t>Owner_Specific_YN</t>
  </si>
  <si>
    <t>Type</t>
  </si>
  <si>
    <t>Beneficiary_Owner</t>
  </si>
  <si>
    <t>Allowance_Input</t>
  </si>
  <si>
    <t>Allowance_Value</t>
  </si>
  <si>
    <t>Linked_Row_ID</t>
  </si>
  <si>
    <t>Owner</t>
  </si>
  <si>
    <t>Amount_Due</t>
  </si>
  <si>
    <t>Priority</t>
  </si>
  <si>
    <t>Paid_This_Month</t>
  </si>
  <si>
    <t>Outstanding_CF</t>
  </si>
  <si>
    <t>Auto_Status</t>
  </si>
  <si>
    <t>Revenue Distribution</t>
  </si>
  <si>
    <t>Gross Rent (tenant-paid)</t>
  </si>
  <si>
    <t>General Expenses (Expenses)</t>
  </si>
  <si>
    <t>General Bills (Bills)</t>
  </si>
  <si>
    <t>Net Before Reserve</t>
  </si>
  <si>
    <t>Reserve Value</t>
  </si>
  <si>
    <t>Splitable Pool</t>
  </si>
  <si>
    <t>Share Held</t>
  </si>
  <si>
    <t>Allowance Contrib</t>
  </si>
  <si>
    <t>Allowance Credit</t>
  </si>
  <si>
    <t>TOTAL</t>
  </si>
  <si>
    <t>296 Shoubra Revenue Dashboard</t>
  </si>
  <si>
    <t>Start Month</t>
  </si>
  <si>
    <t>End Month</t>
  </si>
  <si>
    <t>KPI</t>
  </si>
  <si>
    <t>Indicator</t>
  </si>
  <si>
    <t>Rent Collection %</t>
  </si>
  <si>
    <t>Reserve Ratio %</t>
  </si>
  <si>
    <t>Expense Ratio %</t>
  </si>
  <si>
    <t>Owner-Funded %</t>
  </si>
  <si>
    <t>Share Factor</t>
  </si>
  <si>
    <t>Base Share</t>
  </si>
  <si>
    <t>Owner Exp (Specific)</t>
  </si>
  <si>
    <t>Owner Bills (Specific)</t>
  </si>
  <si>
    <t>Pre-Payables</t>
  </si>
  <si>
    <t>Reconciliation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</si>
</sst>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EGP 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64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sqref="A1:F1"/>
    </sheetView>
  </sheetViews>
  <sheetFormatPr defaultRowHeight="15" x14ac:dyDescent="0.25"/>
  <sheetData>
    <row r="1" spans="1:6" ht="18.75" x14ac:dyDescent="0.3">
      <c r="A1" s="9" t="s">
        <v>115</v>
      </c>
      <c r="B1" s="10"/>
      <c r="C1" s="10"/>
      <c r="D1" s="10"/>
      <c r="E1" s="10"/>
      <c r="F1" s="10"/>
    </row>
    <row r="3" spans="1:6" x14ac:dyDescent="0.25">
      <c r="A3" s="4" t="s">
        <v>116</v>
      </c>
      <c r="B3" t="s">
        <v>1</v>
      </c>
    </row>
    <row r="4" spans="1:6" x14ac:dyDescent="0.25">
      <c r="A4" s="4" t="s">
        <v>117</v>
      </c>
      <c r="B4" t="s">
        <v>6</v>
      </c>
    </row>
    <row r="7" spans="1:6" ht="17.25" x14ac:dyDescent="0.25">
      <c r="A7" s="3" t="s">
        <v>118</v>
      </c>
      <c r="B7" s="3" t="s">
        <v>9</v>
      </c>
      <c r="C7" s="3" t="s">
        <v>119</v>
      </c>
    </row>
    <row r="8" spans="1:6" x14ac:dyDescent="0.25">
      <c r="A8" s="4" t="s">
        <v>120</v>
      </c>
      <c r="B8">
        <f>IFERROR( SUMIFS(Units_Rents!H:H, Units_Rents!A:A, "&gt;="&amp;B3, Units_Rents!A:A, "&lt;="&amp;B4, Units_Rents!K:K, "N") / SUMIFS(Units_Rents!E:E, Units_Rents!A:A, "&gt;="&amp;B3, Units_Rents!A:A, "&lt;="&amp;B4), 0)</f>
        <v>6.4585001334400857E-2</v>
      </c>
      <c r="C8" t="str">
        <f>IF(B8&gt;=0.9,"🟢", IF(B8&gt;=0.7,"🟠","🔴"))</f>
        <v>🔴</v>
      </c>
    </row>
    <row r="9" spans="1:6" x14ac:dyDescent="0.25">
      <c r="A9" s="4" t="s">
        <v>121</v>
      </c>
      <c r="B9">
        <f>IFERROR( IF(RIGHT(Settings!B6,1)="%", VALUE(LEFT(Settings!B6,LEN(Settings!B6)-1))/100, 0 ), 0)</f>
        <v>0</v>
      </c>
      <c r="C9" t="str">
        <f>IF(B9&gt;=0.25,"🔴", IF(B9&gt;=0.15,"🟠","🟢"))</f>
        <v>🟢</v>
      </c>
    </row>
    <row r="10" spans="1:6" x14ac:dyDescent="0.25">
      <c r="A10" s="4" t="s">
        <v>122</v>
      </c>
      <c r="B10">
        <f>IFERROR( ( SUMIFS(Expenses!D:D, Expenses!B:B, "&gt;="&amp;B3, Expenses!F:F, "N") + SUMIFS(Expenses!D:D, Expenses!B:B, "&lt;="&amp;B4, Expenses!F:F, "N") + SUMIFS(Bills!D:D, Bills!A:A, "&gt;="&amp;B3, Bills!E:E, "Owner-General") + SUMIFS(Bills!D:D, Bills!A:A, "&lt;="&amp;B4, Bills!E:E, "Owner-General") ) / SUMIFS(Units_Rents!H:H, Units_Rents!A:A, "&gt;="&amp;B3, Units_Rents!A:A, "&lt;="&amp;B4, Units_Rents!K:K, "N"), 0)</f>
        <v>0</v>
      </c>
      <c r="C10" t="str">
        <f>IF(B10&lt;=0.25,"🟢", IF(B10&lt;=0.4,"🟠","🔴"))</f>
        <v>🟢</v>
      </c>
    </row>
    <row r="11" spans="1:6" x14ac:dyDescent="0.25">
      <c r="A11" s="4" t="s">
        <v>123</v>
      </c>
      <c r="B11">
        <f>IFERROR( SUMIFS(Units_Rents!H:H, Units_Rents!A:A, "&gt;="&amp;B3, Units_Rents!A:A, "&lt;="&amp;B4, Units_Rents!K:K, "Y") / (SUMIFS(Units_Rents!H:H, Units_Rents!A:A, "&gt;="&amp;B3, Units_Rents!A:A, "&lt;="&amp;B4)), 0)</f>
        <v>0</v>
      </c>
      <c r="C11" t="str">
        <f>IF(B11&lt;=0.05,"🟢", IF(B11&lt;=0.15,"🟠","🔴"))</f>
        <v>🟢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B5" sqref="B5"/>
    </sheetView>
  </sheetViews>
  <sheetFormatPr defaultRowHeight="15" x14ac:dyDescent="0.25"/>
  <sheetData>
    <row r="1" spans="1:4" ht="18.75" x14ac:dyDescent="0.3">
      <c r="A1" s="9" t="s">
        <v>7</v>
      </c>
      <c r="B1" s="10"/>
      <c r="C1" s="10"/>
      <c r="D1" s="10"/>
    </row>
    <row r="3" spans="1:4" ht="17.25" x14ac:dyDescent="0.25">
      <c r="A3" s="3" t="s">
        <v>8</v>
      </c>
      <c r="B3" s="3" t="s">
        <v>9</v>
      </c>
    </row>
    <row r="4" spans="1:4" x14ac:dyDescent="0.25">
      <c r="A4" t="s">
        <v>10</v>
      </c>
      <c r="B4" t="s">
        <v>11</v>
      </c>
    </row>
    <row r="5" spans="1:4" x14ac:dyDescent="0.25">
      <c r="A5" t="s">
        <v>12</v>
      </c>
      <c r="B5" s="6" t="s">
        <v>1</v>
      </c>
    </row>
    <row r="6" spans="1:4" x14ac:dyDescent="0.25">
      <c r="A6" t="s">
        <v>13</v>
      </c>
      <c r="B6">
        <v>0</v>
      </c>
    </row>
    <row r="7" spans="1:4" x14ac:dyDescent="0.25">
      <c r="A7" t="s">
        <v>14</v>
      </c>
      <c r="B7" t="s">
        <v>15</v>
      </c>
    </row>
    <row r="8" spans="1:4" x14ac:dyDescent="0.25">
      <c r="A8" t="s">
        <v>16</v>
      </c>
    </row>
    <row r="9" spans="1:4" x14ac:dyDescent="0.25">
      <c r="A9" t="s">
        <v>17</v>
      </c>
      <c r="B9" t="s">
        <v>18</v>
      </c>
    </row>
    <row r="10" spans="1:4" x14ac:dyDescent="0.25">
      <c r="A10" t="s">
        <v>19</v>
      </c>
      <c r="B10" t="s">
        <v>1</v>
      </c>
    </row>
    <row r="11" spans="1:4" x14ac:dyDescent="0.25">
      <c r="A11" t="s">
        <v>20</v>
      </c>
      <c r="B11" t="s">
        <v>3</v>
      </c>
    </row>
    <row r="13" spans="1:4" x14ac:dyDescent="0.25">
      <c r="B13" s="5">
        <f>SUM(Owners_Shares!B2:B100)</f>
        <v>12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6.7109375" customWidth="1"/>
    <col min="2" max="2" width="14.7109375" customWidth="1"/>
  </cols>
  <sheetData>
    <row r="1" spans="1:2" ht="17.25" x14ac:dyDescent="0.25">
      <c r="A1" s="3" t="s">
        <v>21</v>
      </c>
      <c r="B1" s="3" t="s">
        <v>22</v>
      </c>
    </row>
    <row r="2" spans="1:2" x14ac:dyDescent="0.25">
      <c r="A2" t="s">
        <v>23</v>
      </c>
      <c r="B2">
        <v>1</v>
      </c>
    </row>
    <row r="3" spans="1:2" x14ac:dyDescent="0.25">
      <c r="A3" t="s">
        <v>24</v>
      </c>
      <c r="B3">
        <v>1</v>
      </c>
    </row>
    <row r="4" spans="1:2" x14ac:dyDescent="0.25">
      <c r="A4" t="s">
        <v>25</v>
      </c>
      <c r="B4">
        <v>1</v>
      </c>
    </row>
    <row r="5" spans="1:2" x14ac:dyDescent="0.25">
      <c r="A5" t="s">
        <v>26</v>
      </c>
      <c r="B5">
        <v>1</v>
      </c>
    </row>
    <row r="6" spans="1:2" x14ac:dyDescent="0.25">
      <c r="A6" t="s">
        <v>27</v>
      </c>
      <c r="B6">
        <v>1</v>
      </c>
    </row>
    <row r="7" spans="1:2" x14ac:dyDescent="0.25">
      <c r="A7" t="s">
        <v>28</v>
      </c>
      <c r="B7">
        <v>1</v>
      </c>
    </row>
    <row r="8" spans="1:2" x14ac:dyDescent="0.25">
      <c r="A8" t="s">
        <v>29</v>
      </c>
      <c r="B8">
        <v>1</v>
      </c>
    </row>
    <row r="9" spans="1:2" x14ac:dyDescent="0.25">
      <c r="A9" t="s">
        <v>30</v>
      </c>
      <c r="B9">
        <v>1</v>
      </c>
    </row>
    <row r="10" spans="1:2" x14ac:dyDescent="0.25">
      <c r="A10" t="s">
        <v>31</v>
      </c>
      <c r="B10">
        <v>1</v>
      </c>
    </row>
    <row r="11" spans="1:2" x14ac:dyDescent="0.25">
      <c r="A11" t="s">
        <v>32</v>
      </c>
      <c r="B11">
        <v>0.5</v>
      </c>
    </row>
    <row r="12" spans="1:2" x14ac:dyDescent="0.25">
      <c r="A12" t="s">
        <v>33</v>
      </c>
      <c r="B12">
        <v>0.5</v>
      </c>
    </row>
    <row r="13" spans="1:2" x14ac:dyDescent="0.25">
      <c r="A13" t="s">
        <v>34</v>
      </c>
      <c r="B13">
        <v>0.5</v>
      </c>
    </row>
    <row r="14" spans="1:2" x14ac:dyDescent="0.25">
      <c r="A14" t="s">
        <v>35</v>
      </c>
      <c r="B14">
        <v>0.5</v>
      </c>
    </row>
    <row r="15" spans="1:2" x14ac:dyDescent="0.25">
      <c r="A15" t="s">
        <v>36</v>
      </c>
      <c r="B15">
        <v>0.5</v>
      </c>
    </row>
    <row r="16" spans="1:2" x14ac:dyDescent="0.25">
      <c r="A16" t="s">
        <v>37</v>
      </c>
      <c r="B16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7"/>
  <sheetViews>
    <sheetView workbookViewId="0">
      <pane ySplit="1" topLeftCell="A2" activePane="bottomLeft" state="frozen"/>
      <selection pane="bottomLeft" activeCell="K38" sqref="K38"/>
    </sheetView>
  </sheetViews>
  <sheetFormatPr defaultRowHeight="15" x14ac:dyDescent="0.25"/>
  <cols>
    <col min="1" max="1" width="12.7109375" customWidth="1"/>
    <col min="2" max="2" width="10.7109375" customWidth="1"/>
    <col min="3" max="3" width="28.7109375" customWidth="1"/>
    <col min="4" max="5" width="12.7109375" customWidth="1"/>
    <col min="6" max="7" width="14.7109375" customWidth="1"/>
    <col min="8" max="10" width="12.7109375" customWidth="1"/>
    <col min="11" max="12" width="16.7109375" customWidth="1"/>
    <col min="13" max="13" width="18.7109375" customWidth="1"/>
    <col min="14" max="14" width="24.7109375" customWidth="1"/>
  </cols>
  <sheetData>
    <row r="1" spans="1:14" ht="17.25" x14ac:dyDescent="0.25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x14ac:dyDescent="0.25">
      <c r="A2" t="s">
        <v>1</v>
      </c>
      <c r="B2">
        <v>1</v>
      </c>
      <c r="C2" t="s">
        <v>52</v>
      </c>
      <c r="E2">
        <v>1432</v>
      </c>
      <c r="G2">
        <f t="shared" ref="G2:G65" si="0">IF(D2="", E2, E2*(1+IFERROR(F2,0))^DATEDIF(D2, EOMONTH(A2&amp;"-01",0), "Y"))</f>
        <v>1432</v>
      </c>
      <c r="H2">
        <v>1432</v>
      </c>
      <c r="I2">
        <v>0</v>
      </c>
      <c r="J2">
        <v>0</v>
      </c>
      <c r="K2" t="s">
        <v>18</v>
      </c>
      <c r="M2" t="str">
        <f t="shared" ref="M2:M65" si="1">IF(K2="Y","Owner-Funded", IF(H2&gt;=E2-I2+J2,"Paid", IF(H2&gt;0,"Partial","Unpaid")))</f>
        <v>Paid</v>
      </c>
    </row>
    <row r="3" spans="1:14" x14ac:dyDescent="0.25">
      <c r="A3" t="s">
        <v>1</v>
      </c>
      <c r="B3">
        <v>2</v>
      </c>
      <c r="C3" t="s">
        <v>53</v>
      </c>
      <c r="E3">
        <v>2000</v>
      </c>
      <c r="G3">
        <f t="shared" si="0"/>
        <v>2000</v>
      </c>
      <c r="H3">
        <v>2000</v>
      </c>
      <c r="I3">
        <v>0</v>
      </c>
      <c r="J3">
        <v>0</v>
      </c>
      <c r="K3" t="s">
        <v>18</v>
      </c>
      <c r="M3" t="str">
        <f t="shared" si="1"/>
        <v>Paid</v>
      </c>
    </row>
    <row r="4" spans="1:14" x14ac:dyDescent="0.25">
      <c r="A4" t="s">
        <v>1</v>
      </c>
      <c r="B4">
        <v>3</v>
      </c>
      <c r="C4" t="s">
        <v>54</v>
      </c>
      <c r="E4">
        <v>250</v>
      </c>
      <c r="G4">
        <f t="shared" si="0"/>
        <v>250</v>
      </c>
      <c r="H4">
        <v>250</v>
      </c>
      <c r="I4">
        <v>0</v>
      </c>
      <c r="J4">
        <v>0</v>
      </c>
      <c r="K4" t="s">
        <v>18</v>
      </c>
      <c r="M4" t="str">
        <f t="shared" si="1"/>
        <v>Paid</v>
      </c>
    </row>
    <row r="5" spans="1:14" x14ac:dyDescent="0.25">
      <c r="A5" t="s">
        <v>1</v>
      </c>
      <c r="B5">
        <v>4</v>
      </c>
      <c r="C5" t="s">
        <v>55</v>
      </c>
      <c r="E5">
        <v>916</v>
      </c>
      <c r="G5">
        <f t="shared" si="0"/>
        <v>916</v>
      </c>
      <c r="H5">
        <v>916</v>
      </c>
      <c r="I5">
        <v>0</v>
      </c>
      <c r="J5">
        <v>0</v>
      </c>
      <c r="K5" t="s">
        <v>18</v>
      </c>
      <c r="M5" t="str">
        <f t="shared" si="1"/>
        <v>Paid</v>
      </c>
    </row>
    <row r="6" spans="1:14" x14ac:dyDescent="0.25">
      <c r="A6" t="s">
        <v>1</v>
      </c>
      <c r="B6">
        <v>5</v>
      </c>
      <c r="C6" t="s">
        <v>56</v>
      </c>
      <c r="E6">
        <v>375</v>
      </c>
      <c r="G6">
        <f t="shared" si="0"/>
        <v>375</v>
      </c>
      <c r="H6">
        <v>0</v>
      </c>
      <c r="I6">
        <v>0</v>
      </c>
      <c r="J6">
        <v>0</v>
      </c>
      <c r="K6" t="s">
        <v>18</v>
      </c>
      <c r="M6" t="str">
        <f t="shared" si="1"/>
        <v>Unpaid</v>
      </c>
    </row>
    <row r="7" spans="1:14" x14ac:dyDescent="0.25">
      <c r="A7" t="s">
        <v>1</v>
      </c>
      <c r="B7">
        <v>6</v>
      </c>
      <c r="C7" t="s">
        <v>57</v>
      </c>
      <c r="E7">
        <v>250</v>
      </c>
      <c r="G7">
        <f t="shared" si="0"/>
        <v>250</v>
      </c>
      <c r="H7">
        <v>0</v>
      </c>
      <c r="I7">
        <v>0</v>
      </c>
      <c r="J7">
        <v>0</v>
      </c>
      <c r="K7" t="s">
        <v>18</v>
      </c>
      <c r="M7" t="str">
        <f t="shared" si="1"/>
        <v>Unpaid</v>
      </c>
    </row>
    <row r="8" spans="1:14" x14ac:dyDescent="0.25">
      <c r="A8" t="s">
        <v>1</v>
      </c>
      <c r="B8">
        <v>7</v>
      </c>
      <c r="C8" t="s">
        <v>58</v>
      </c>
      <c r="E8">
        <v>250</v>
      </c>
      <c r="G8">
        <f t="shared" si="0"/>
        <v>250</v>
      </c>
      <c r="H8">
        <v>0</v>
      </c>
      <c r="I8">
        <v>0</v>
      </c>
      <c r="J8">
        <v>0</v>
      </c>
      <c r="K8" t="s">
        <v>18</v>
      </c>
      <c r="M8" t="str">
        <f t="shared" si="1"/>
        <v>Unpaid</v>
      </c>
    </row>
    <row r="9" spans="1:14" x14ac:dyDescent="0.25">
      <c r="A9" t="s">
        <v>1</v>
      </c>
      <c r="B9">
        <v>8</v>
      </c>
      <c r="C9" t="s">
        <v>59</v>
      </c>
      <c r="E9">
        <v>540</v>
      </c>
      <c r="G9">
        <f t="shared" si="0"/>
        <v>540</v>
      </c>
      <c r="H9">
        <v>0</v>
      </c>
      <c r="I9">
        <v>0</v>
      </c>
      <c r="J9">
        <v>0</v>
      </c>
      <c r="K9" t="s">
        <v>18</v>
      </c>
      <c r="M9" t="str">
        <f t="shared" si="1"/>
        <v>Unpaid</v>
      </c>
    </row>
    <row r="10" spans="1:14" x14ac:dyDescent="0.25">
      <c r="A10" t="s">
        <v>1</v>
      </c>
      <c r="B10">
        <v>9</v>
      </c>
      <c r="C10" t="s">
        <v>60</v>
      </c>
      <c r="E10">
        <v>250</v>
      </c>
      <c r="G10">
        <f t="shared" si="0"/>
        <v>250</v>
      </c>
      <c r="H10">
        <v>0</v>
      </c>
      <c r="I10">
        <v>0</v>
      </c>
      <c r="J10">
        <v>0</v>
      </c>
      <c r="K10" t="s">
        <v>18</v>
      </c>
      <c r="M10" t="str">
        <f t="shared" si="1"/>
        <v>Unpaid</v>
      </c>
    </row>
    <row r="11" spans="1:14" x14ac:dyDescent="0.25">
      <c r="A11" t="s">
        <v>1</v>
      </c>
      <c r="B11">
        <v>10</v>
      </c>
      <c r="C11" t="s">
        <v>61</v>
      </c>
      <c r="E11">
        <v>250</v>
      </c>
      <c r="G11">
        <f t="shared" si="0"/>
        <v>250</v>
      </c>
      <c r="H11">
        <v>0</v>
      </c>
      <c r="I11">
        <v>0</v>
      </c>
      <c r="J11">
        <v>0</v>
      </c>
      <c r="K11" t="s">
        <v>18</v>
      </c>
      <c r="M11" t="str">
        <f t="shared" si="1"/>
        <v>Unpaid</v>
      </c>
    </row>
    <row r="12" spans="1:14" x14ac:dyDescent="0.25">
      <c r="A12" t="s">
        <v>1</v>
      </c>
      <c r="B12">
        <v>11</v>
      </c>
      <c r="C12" t="s">
        <v>62</v>
      </c>
      <c r="E12">
        <v>250</v>
      </c>
      <c r="G12">
        <f t="shared" si="0"/>
        <v>250</v>
      </c>
      <c r="H12">
        <v>0</v>
      </c>
      <c r="I12">
        <v>0</v>
      </c>
      <c r="J12">
        <v>0</v>
      </c>
      <c r="K12" t="s">
        <v>18</v>
      </c>
      <c r="M12" t="str">
        <f t="shared" si="1"/>
        <v>Unpaid</v>
      </c>
    </row>
    <row r="13" spans="1:14" x14ac:dyDescent="0.25">
      <c r="A13" t="s">
        <v>1</v>
      </c>
      <c r="B13">
        <v>12</v>
      </c>
      <c r="C13" t="s">
        <v>63</v>
      </c>
      <c r="E13">
        <v>250</v>
      </c>
      <c r="G13">
        <f t="shared" si="0"/>
        <v>250</v>
      </c>
      <c r="H13">
        <v>0</v>
      </c>
      <c r="I13">
        <v>0</v>
      </c>
      <c r="J13">
        <v>0</v>
      </c>
      <c r="K13" t="s">
        <v>18</v>
      </c>
      <c r="M13" t="str">
        <f t="shared" si="1"/>
        <v>Unpaid</v>
      </c>
    </row>
    <row r="14" spans="1:14" x14ac:dyDescent="0.25">
      <c r="A14" t="s">
        <v>1</v>
      </c>
      <c r="B14">
        <v>13</v>
      </c>
      <c r="C14" t="s">
        <v>64</v>
      </c>
      <c r="E14">
        <v>583.5</v>
      </c>
      <c r="G14">
        <f t="shared" si="0"/>
        <v>583.5</v>
      </c>
      <c r="H14">
        <v>0</v>
      </c>
      <c r="I14">
        <v>0</v>
      </c>
      <c r="J14">
        <v>0</v>
      </c>
      <c r="K14" t="s">
        <v>18</v>
      </c>
      <c r="M14" t="str">
        <f t="shared" si="1"/>
        <v>Unpaid</v>
      </c>
    </row>
    <row r="15" spans="1:14" x14ac:dyDescent="0.25">
      <c r="A15" t="s">
        <v>1</v>
      </c>
      <c r="B15">
        <v>14</v>
      </c>
      <c r="C15" t="s">
        <v>65</v>
      </c>
      <c r="E15">
        <v>250</v>
      </c>
      <c r="G15">
        <f t="shared" si="0"/>
        <v>250</v>
      </c>
      <c r="H15">
        <v>0</v>
      </c>
      <c r="I15">
        <v>0</v>
      </c>
      <c r="J15">
        <v>0</v>
      </c>
      <c r="K15" t="s">
        <v>18</v>
      </c>
      <c r="M15" t="str">
        <f t="shared" si="1"/>
        <v>Unpaid</v>
      </c>
    </row>
    <row r="16" spans="1:14" x14ac:dyDescent="0.25">
      <c r="A16" t="s">
        <v>1</v>
      </c>
      <c r="B16">
        <v>15</v>
      </c>
      <c r="C16" t="s">
        <v>66</v>
      </c>
      <c r="E16">
        <v>225</v>
      </c>
      <c r="G16">
        <f t="shared" si="0"/>
        <v>225</v>
      </c>
      <c r="H16">
        <v>0</v>
      </c>
      <c r="I16">
        <v>0</v>
      </c>
      <c r="J16">
        <v>0</v>
      </c>
      <c r="K16" t="s">
        <v>18</v>
      </c>
      <c r="M16" t="str">
        <f t="shared" si="1"/>
        <v>Unpaid</v>
      </c>
    </row>
    <row r="17" spans="1:13" x14ac:dyDescent="0.25">
      <c r="A17" t="s">
        <v>1</v>
      </c>
      <c r="B17">
        <v>16</v>
      </c>
      <c r="C17" t="s">
        <v>67</v>
      </c>
      <c r="E17">
        <v>250</v>
      </c>
      <c r="G17">
        <f t="shared" si="0"/>
        <v>250</v>
      </c>
      <c r="H17">
        <v>0</v>
      </c>
      <c r="I17">
        <v>0</v>
      </c>
      <c r="J17">
        <v>0</v>
      </c>
      <c r="K17" t="s">
        <v>18</v>
      </c>
      <c r="M17" t="str">
        <f t="shared" si="1"/>
        <v>Unpaid</v>
      </c>
    </row>
    <row r="18" spans="1:13" x14ac:dyDescent="0.25">
      <c r="A18" t="s">
        <v>1</v>
      </c>
      <c r="B18">
        <v>17</v>
      </c>
      <c r="C18" t="s">
        <v>68</v>
      </c>
      <c r="E18">
        <v>255</v>
      </c>
      <c r="G18">
        <f t="shared" si="0"/>
        <v>255</v>
      </c>
      <c r="H18">
        <v>0</v>
      </c>
      <c r="I18">
        <v>0</v>
      </c>
      <c r="J18">
        <v>0</v>
      </c>
      <c r="K18" t="s">
        <v>18</v>
      </c>
      <c r="M18" t="str">
        <f t="shared" si="1"/>
        <v>Unpaid</v>
      </c>
    </row>
    <row r="19" spans="1:13" x14ac:dyDescent="0.25">
      <c r="A19" t="s">
        <v>1</v>
      </c>
      <c r="B19">
        <v>18</v>
      </c>
      <c r="C19" t="s">
        <v>69</v>
      </c>
      <c r="E19">
        <v>250</v>
      </c>
      <c r="G19">
        <f t="shared" si="0"/>
        <v>250</v>
      </c>
      <c r="H19">
        <v>0</v>
      </c>
      <c r="I19">
        <v>0</v>
      </c>
      <c r="J19">
        <v>0</v>
      </c>
      <c r="K19" t="s">
        <v>18</v>
      </c>
      <c r="M19" t="str">
        <f t="shared" si="1"/>
        <v>Unpaid</v>
      </c>
    </row>
    <row r="20" spans="1:13" x14ac:dyDescent="0.25">
      <c r="A20" t="s">
        <v>1</v>
      </c>
      <c r="B20">
        <v>19</v>
      </c>
      <c r="C20" t="s">
        <v>70</v>
      </c>
      <c r="E20">
        <v>392</v>
      </c>
      <c r="G20">
        <f t="shared" si="0"/>
        <v>392</v>
      </c>
      <c r="H20">
        <v>0</v>
      </c>
      <c r="I20">
        <v>0</v>
      </c>
      <c r="J20">
        <v>0</v>
      </c>
      <c r="K20" t="s">
        <v>18</v>
      </c>
      <c r="M20" t="str">
        <f t="shared" si="1"/>
        <v>Unpaid</v>
      </c>
    </row>
    <row r="21" spans="1:13" x14ac:dyDescent="0.25">
      <c r="A21" t="s">
        <v>1</v>
      </c>
      <c r="B21">
        <v>20</v>
      </c>
      <c r="C21" t="s">
        <v>71</v>
      </c>
      <c r="E21">
        <v>50</v>
      </c>
      <c r="G21">
        <f t="shared" si="0"/>
        <v>50</v>
      </c>
      <c r="H21">
        <v>0</v>
      </c>
      <c r="I21">
        <v>0</v>
      </c>
      <c r="J21">
        <v>0</v>
      </c>
      <c r="K21" t="s">
        <v>18</v>
      </c>
      <c r="M21" t="str">
        <f t="shared" si="1"/>
        <v>Unpaid</v>
      </c>
    </row>
    <row r="22" spans="1:13" x14ac:dyDescent="0.25">
      <c r="A22" t="s">
        <v>1</v>
      </c>
      <c r="B22">
        <v>21</v>
      </c>
      <c r="C22" t="s">
        <v>72</v>
      </c>
      <c r="E22">
        <v>153</v>
      </c>
      <c r="G22">
        <f t="shared" si="0"/>
        <v>153</v>
      </c>
      <c r="H22">
        <v>0</v>
      </c>
      <c r="I22">
        <v>0</v>
      </c>
      <c r="J22">
        <v>0</v>
      </c>
      <c r="K22" t="s">
        <v>18</v>
      </c>
      <c r="M22" t="str">
        <f t="shared" si="1"/>
        <v>Unpaid</v>
      </c>
    </row>
    <row r="23" spans="1:13" x14ac:dyDescent="0.25">
      <c r="A23" t="s">
        <v>1</v>
      </c>
      <c r="B23">
        <v>22</v>
      </c>
      <c r="C23" t="s">
        <v>73</v>
      </c>
      <c r="E23">
        <v>250</v>
      </c>
      <c r="G23">
        <f t="shared" si="0"/>
        <v>250</v>
      </c>
      <c r="H23">
        <v>0</v>
      </c>
      <c r="I23">
        <v>0</v>
      </c>
      <c r="J23">
        <v>0</v>
      </c>
      <c r="K23" t="s">
        <v>18</v>
      </c>
      <c r="M23" t="str">
        <f t="shared" si="1"/>
        <v>Unpaid</v>
      </c>
    </row>
    <row r="24" spans="1:13" x14ac:dyDescent="0.25">
      <c r="A24" t="s">
        <v>1</v>
      </c>
      <c r="B24">
        <v>23</v>
      </c>
      <c r="C24" t="s">
        <v>74</v>
      </c>
      <c r="E24">
        <v>150</v>
      </c>
      <c r="G24">
        <f t="shared" si="0"/>
        <v>150</v>
      </c>
      <c r="H24">
        <v>0</v>
      </c>
      <c r="I24">
        <v>0</v>
      </c>
      <c r="J24">
        <v>0</v>
      </c>
      <c r="K24" t="s">
        <v>18</v>
      </c>
      <c r="M24" t="str">
        <f t="shared" si="1"/>
        <v>Unpaid</v>
      </c>
    </row>
    <row r="25" spans="1:13" x14ac:dyDescent="0.25">
      <c r="A25" t="s">
        <v>1</v>
      </c>
      <c r="B25">
        <v>24</v>
      </c>
      <c r="C25" t="s">
        <v>75</v>
      </c>
      <c r="E25">
        <v>450</v>
      </c>
      <c r="G25">
        <f t="shared" si="0"/>
        <v>450</v>
      </c>
      <c r="H25">
        <v>0</v>
      </c>
      <c r="I25">
        <v>0</v>
      </c>
      <c r="J25">
        <v>0</v>
      </c>
      <c r="K25" t="s">
        <v>18</v>
      </c>
      <c r="M25" t="str">
        <f t="shared" si="1"/>
        <v>Unpaid</v>
      </c>
    </row>
    <row r="26" spans="1:13" x14ac:dyDescent="0.25">
      <c r="A26" t="s">
        <v>1</v>
      </c>
      <c r="B26">
        <v>25</v>
      </c>
      <c r="C26" t="s">
        <v>76</v>
      </c>
      <c r="E26">
        <v>250</v>
      </c>
      <c r="G26">
        <f t="shared" si="0"/>
        <v>250</v>
      </c>
      <c r="H26">
        <v>0</v>
      </c>
      <c r="I26">
        <v>0</v>
      </c>
      <c r="J26">
        <v>0</v>
      </c>
      <c r="K26" t="s">
        <v>18</v>
      </c>
      <c r="M26" t="str">
        <f t="shared" si="1"/>
        <v>Unpaid</v>
      </c>
    </row>
    <row r="27" spans="1:13" x14ac:dyDescent="0.25">
      <c r="A27" t="s">
        <v>1</v>
      </c>
      <c r="B27">
        <v>26</v>
      </c>
      <c r="C27" t="s">
        <v>77</v>
      </c>
      <c r="E27">
        <v>150</v>
      </c>
      <c r="G27">
        <f t="shared" si="0"/>
        <v>150</v>
      </c>
      <c r="H27">
        <v>0</v>
      </c>
      <c r="I27">
        <v>0</v>
      </c>
      <c r="J27">
        <v>0</v>
      </c>
      <c r="K27" t="s">
        <v>18</v>
      </c>
      <c r="M27" t="str">
        <f t="shared" si="1"/>
        <v>Unpaid</v>
      </c>
    </row>
    <row r="28" spans="1:13" x14ac:dyDescent="0.25">
      <c r="A28" t="s">
        <v>1</v>
      </c>
      <c r="B28">
        <v>27</v>
      </c>
      <c r="C28" t="s">
        <v>78</v>
      </c>
      <c r="E28">
        <v>130</v>
      </c>
      <c r="G28">
        <f t="shared" si="0"/>
        <v>130</v>
      </c>
      <c r="H28">
        <v>0</v>
      </c>
      <c r="I28">
        <v>0</v>
      </c>
      <c r="J28">
        <v>0</v>
      </c>
      <c r="K28" t="s">
        <v>18</v>
      </c>
      <c r="M28" t="str">
        <f t="shared" si="1"/>
        <v>Unpaid</v>
      </c>
    </row>
    <row r="29" spans="1:13" x14ac:dyDescent="0.25">
      <c r="A29" t="s">
        <v>1</v>
      </c>
      <c r="B29">
        <v>28</v>
      </c>
      <c r="C29" t="s">
        <v>79</v>
      </c>
      <c r="E29">
        <v>150</v>
      </c>
      <c r="G29">
        <f t="shared" si="0"/>
        <v>150</v>
      </c>
      <c r="H29">
        <v>0</v>
      </c>
      <c r="I29">
        <v>0</v>
      </c>
      <c r="J29">
        <v>0</v>
      </c>
      <c r="K29" t="s">
        <v>18</v>
      </c>
      <c r="M29" t="str">
        <f t="shared" si="1"/>
        <v>Unpaid</v>
      </c>
    </row>
    <row r="30" spans="1:13" x14ac:dyDescent="0.25">
      <c r="A30" t="s">
        <v>1</v>
      </c>
      <c r="B30">
        <v>29</v>
      </c>
      <c r="C30" t="s">
        <v>80</v>
      </c>
      <c r="E30">
        <v>600</v>
      </c>
      <c r="G30">
        <f t="shared" si="0"/>
        <v>600</v>
      </c>
      <c r="H30">
        <v>0</v>
      </c>
      <c r="I30">
        <v>0</v>
      </c>
      <c r="J30">
        <v>0</v>
      </c>
      <c r="K30" t="s">
        <v>18</v>
      </c>
      <c r="M30" t="str">
        <f t="shared" si="1"/>
        <v>Unpaid</v>
      </c>
    </row>
    <row r="31" spans="1:13" x14ac:dyDescent="0.25">
      <c r="A31" t="s">
        <v>1</v>
      </c>
      <c r="B31">
        <v>30</v>
      </c>
      <c r="C31" t="s">
        <v>81</v>
      </c>
      <c r="E31">
        <v>250</v>
      </c>
      <c r="G31">
        <f t="shared" si="0"/>
        <v>250</v>
      </c>
      <c r="H31">
        <v>0</v>
      </c>
      <c r="I31">
        <v>0</v>
      </c>
      <c r="J31">
        <v>0</v>
      </c>
      <c r="K31" t="s">
        <v>18</v>
      </c>
      <c r="M31" t="str">
        <f t="shared" si="1"/>
        <v>Unpaid</v>
      </c>
    </row>
    <row r="32" spans="1:13" x14ac:dyDescent="0.25">
      <c r="A32" t="s">
        <v>1</v>
      </c>
      <c r="B32">
        <v>31</v>
      </c>
      <c r="C32" t="s">
        <v>24</v>
      </c>
      <c r="E32">
        <v>15</v>
      </c>
      <c r="G32">
        <f t="shared" si="0"/>
        <v>15</v>
      </c>
      <c r="H32">
        <v>0</v>
      </c>
      <c r="I32">
        <v>0</v>
      </c>
      <c r="J32">
        <v>0</v>
      </c>
      <c r="K32" t="s">
        <v>18</v>
      </c>
      <c r="M32" t="str">
        <f t="shared" si="1"/>
        <v>Unpaid</v>
      </c>
    </row>
    <row r="33" spans="1:13" x14ac:dyDescent="0.25">
      <c r="A33" t="s">
        <v>1</v>
      </c>
      <c r="B33">
        <v>32</v>
      </c>
      <c r="C33" t="s">
        <v>82</v>
      </c>
      <c r="E33">
        <v>13</v>
      </c>
      <c r="G33">
        <f t="shared" si="0"/>
        <v>13</v>
      </c>
      <c r="H33">
        <v>0</v>
      </c>
      <c r="I33">
        <v>0</v>
      </c>
      <c r="J33">
        <v>0</v>
      </c>
      <c r="K33" t="s">
        <v>18</v>
      </c>
      <c r="M33" t="str">
        <f t="shared" si="1"/>
        <v>Unpaid</v>
      </c>
    </row>
    <row r="34" spans="1:13" x14ac:dyDescent="0.25">
      <c r="A34" t="s">
        <v>1</v>
      </c>
      <c r="B34">
        <v>33</v>
      </c>
      <c r="C34" t="s">
        <v>83</v>
      </c>
      <c r="E34">
        <v>15</v>
      </c>
      <c r="G34">
        <f t="shared" si="0"/>
        <v>15</v>
      </c>
      <c r="H34">
        <v>0</v>
      </c>
      <c r="I34">
        <v>0</v>
      </c>
      <c r="J34">
        <v>0</v>
      </c>
      <c r="K34" t="s">
        <v>18</v>
      </c>
      <c r="M34" t="str">
        <f t="shared" si="1"/>
        <v>Unpaid</v>
      </c>
    </row>
    <row r="35" spans="1:13" x14ac:dyDescent="0.25">
      <c r="A35" t="s">
        <v>1</v>
      </c>
      <c r="B35">
        <v>34</v>
      </c>
      <c r="C35" t="s">
        <v>27</v>
      </c>
      <c r="E35">
        <v>8</v>
      </c>
      <c r="G35">
        <f t="shared" si="0"/>
        <v>8</v>
      </c>
      <c r="H35">
        <v>0</v>
      </c>
      <c r="I35">
        <v>0</v>
      </c>
      <c r="J35">
        <v>0</v>
      </c>
      <c r="K35" t="s">
        <v>18</v>
      </c>
      <c r="M35" t="str">
        <f t="shared" si="1"/>
        <v>Unpaid</v>
      </c>
    </row>
    <row r="36" spans="1:13" x14ac:dyDescent="0.25">
      <c r="A36" t="s">
        <v>1</v>
      </c>
      <c r="B36">
        <v>35</v>
      </c>
      <c r="C36" t="s">
        <v>84</v>
      </c>
      <c r="E36">
        <v>13</v>
      </c>
      <c r="G36">
        <f t="shared" si="0"/>
        <v>13</v>
      </c>
      <c r="H36">
        <v>0</v>
      </c>
      <c r="I36">
        <v>0</v>
      </c>
      <c r="J36">
        <v>0</v>
      </c>
      <c r="K36" t="s">
        <v>18</v>
      </c>
      <c r="M36" t="str">
        <f t="shared" si="1"/>
        <v>Unpaid</v>
      </c>
    </row>
    <row r="37" spans="1:13" x14ac:dyDescent="0.25">
      <c r="A37" t="s">
        <v>1</v>
      </c>
      <c r="B37">
        <v>36</v>
      </c>
      <c r="E37">
        <v>0</v>
      </c>
      <c r="G37">
        <f t="shared" si="0"/>
        <v>0</v>
      </c>
      <c r="H37">
        <v>0</v>
      </c>
      <c r="I37">
        <v>0</v>
      </c>
      <c r="J37">
        <v>0</v>
      </c>
      <c r="K37" t="s">
        <v>18</v>
      </c>
      <c r="M37" t="str">
        <f t="shared" si="1"/>
        <v>Paid</v>
      </c>
    </row>
    <row r="38" spans="1:13" x14ac:dyDescent="0.25">
      <c r="A38" t="s">
        <v>2</v>
      </c>
      <c r="B38">
        <v>1</v>
      </c>
      <c r="C38" t="s">
        <v>52</v>
      </c>
      <c r="E38">
        <v>1432</v>
      </c>
      <c r="G38">
        <f t="shared" si="0"/>
        <v>1432</v>
      </c>
      <c r="H38">
        <v>0</v>
      </c>
      <c r="I38">
        <v>0</v>
      </c>
      <c r="J38">
        <v>0</v>
      </c>
      <c r="M38" t="str">
        <f t="shared" si="1"/>
        <v>Unpaid</v>
      </c>
    </row>
    <row r="39" spans="1:13" x14ac:dyDescent="0.25">
      <c r="A39" t="s">
        <v>2</v>
      </c>
      <c r="B39">
        <v>2</v>
      </c>
      <c r="C39" t="s">
        <v>53</v>
      </c>
      <c r="E39">
        <v>2000</v>
      </c>
      <c r="G39">
        <f t="shared" si="0"/>
        <v>2000</v>
      </c>
      <c r="H39">
        <v>0</v>
      </c>
      <c r="I39">
        <v>0</v>
      </c>
      <c r="J39">
        <v>0</v>
      </c>
      <c r="M39" t="str">
        <f t="shared" si="1"/>
        <v>Unpaid</v>
      </c>
    </row>
    <row r="40" spans="1:13" x14ac:dyDescent="0.25">
      <c r="A40" t="s">
        <v>2</v>
      </c>
      <c r="B40">
        <v>3</v>
      </c>
      <c r="C40" t="s">
        <v>54</v>
      </c>
      <c r="E40">
        <v>250</v>
      </c>
      <c r="G40">
        <f t="shared" si="0"/>
        <v>250</v>
      </c>
      <c r="H40">
        <v>0</v>
      </c>
      <c r="I40">
        <v>0</v>
      </c>
      <c r="J40">
        <v>0</v>
      </c>
      <c r="M40" t="str">
        <f t="shared" si="1"/>
        <v>Unpaid</v>
      </c>
    </row>
    <row r="41" spans="1:13" x14ac:dyDescent="0.25">
      <c r="A41" t="s">
        <v>2</v>
      </c>
      <c r="B41">
        <v>4</v>
      </c>
      <c r="C41" t="s">
        <v>55</v>
      </c>
      <c r="E41">
        <v>916</v>
      </c>
      <c r="G41">
        <f t="shared" si="0"/>
        <v>916</v>
      </c>
      <c r="H41">
        <v>0</v>
      </c>
      <c r="I41">
        <v>0</v>
      </c>
      <c r="J41">
        <v>0</v>
      </c>
      <c r="M41" t="str">
        <f t="shared" si="1"/>
        <v>Unpaid</v>
      </c>
    </row>
    <row r="42" spans="1:13" x14ac:dyDescent="0.25">
      <c r="A42" t="s">
        <v>2</v>
      </c>
      <c r="B42">
        <v>5</v>
      </c>
      <c r="C42" t="s">
        <v>56</v>
      </c>
      <c r="E42">
        <v>375</v>
      </c>
      <c r="G42">
        <f t="shared" si="0"/>
        <v>375</v>
      </c>
      <c r="H42">
        <v>0</v>
      </c>
      <c r="I42">
        <v>0</v>
      </c>
      <c r="J42">
        <v>0</v>
      </c>
      <c r="M42" t="str">
        <f t="shared" si="1"/>
        <v>Unpaid</v>
      </c>
    </row>
    <row r="43" spans="1:13" x14ac:dyDescent="0.25">
      <c r="A43" t="s">
        <v>2</v>
      </c>
      <c r="B43">
        <v>6</v>
      </c>
      <c r="C43" t="s">
        <v>57</v>
      </c>
      <c r="E43">
        <v>250</v>
      </c>
      <c r="G43">
        <f t="shared" si="0"/>
        <v>250</v>
      </c>
      <c r="H43">
        <v>0</v>
      </c>
      <c r="I43">
        <v>0</v>
      </c>
      <c r="J43">
        <v>0</v>
      </c>
      <c r="M43" t="str">
        <f t="shared" si="1"/>
        <v>Unpaid</v>
      </c>
    </row>
    <row r="44" spans="1:13" x14ac:dyDescent="0.25">
      <c r="A44" t="s">
        <v>2</v>
      </c>
      <c r="B44">
        <v>7</v>
      </c>
      <c r="C44" t="s">
        <v>58</v>
      </c>
      <c r="E44">
        <v>250</v>
      </c>
      <c r="G44">
        <f t="shared" si="0"/>
        <v>250</v>
      </c>
      <c r="H44">
        <v>0</v>
      </c>
      <c r="I44">
        <v>0</v>
      </c>
      <c r="J44">
        <v>0</v>
      </c>
      <c r="M44" t="str">
        <f t="shared" si="1"/>
        <v>Unpaid</v>
      </c>
    </row>
    <row r="45" spans="1:13" x14ac:dyDescent="0.25">
      <c r="A45" t="s">
        <v>2</v>
      </c>
      <c r="B45">
        <v>8</v>
      </c>
      <c r="C45" t="s">
        <v>59</v>
      </c>
      <c r="E45">
        <v>540</v>
      </c>
      <c r="G45">
        <f t="shared" si="0"/>
        <v>540</v>
      </c>
      <c r="H45">
        <v>0</v>
      </c>
      <c r="I45">
        <v>0</v>
      </c>
      <c r="J45">
        <v>0</v>
      </c>
      <c r="M45" t="str">
        <f t="shared" si="1"/>
        <v>Unpaid</v>
      </c>
    </row>
    <row r="46" spans="1:13" x14ac:dyDescent="0.25">
      <c r="A46" t="s">
        <v>2</v>
      </c>
      <c r="B46">
        <v>9</v>
      </c>
      <c r="C46" t="s">
        <v>60</v>
      </c>
      <c r="E46">
        <v>250</v>
      </c>
      <c r="G46">
        <f t="shared" si="0"/>
        <v>250</v>
      </c>
      <c r="H46">
        <v>0</v>
      </c>
      <c r="I46">
        <v>0</v>
      </c>
      <c r="J46">
        <v>0</v>
      </c>
      <c r="M46" t="str">
        <f t="shared" si="1"/>
        <v>Unpaid</v>
      </c>
    </row>
    <row r="47" spans="1:13" x14ac:dyDescent="0.25">
      <c r="A47" t="s">
        <v>2</v>
      </c>
      <c r="B47">
        <v>10</v>
      </c>
      <c r="C47" t="s">
        <v>61</v>
      </c>
      <c r="E47">
        <v>250</v>
      </c>
      <c r="G47">
        <f t="shared" si="0"/>
        <v>250</v>
      </c>
      <c r="H47">
        <v>0</v>
      </c>
      <c r="I47">
        <v>0</v>
      </c>
      <c r="J47">
        <v>0</v>
      </c>
      <c r="M47" t="str">
        <f t="shared" si="1"/>
        <v>Unpaid</v>
      </c>
    </row>
    <row r="48" spans="1:13" x14ac:dyDescent="0.25">
      <c r="A48" t="s">
        <v>2</v>
      </c>
      <c r="B48">
        <v>11</v>
      </c>
      <c r="C48" t="s">
        <v>62</v>
      </c>
      <c r="E48">
        <v>250</v>
      </c>
      <c r="G48">
        <f t="shared" si="0"/>
        <v>250</v>
      </c>
      <c r="H48">
        <v>0</v>
      </c>
      <c r="I48">
        <v>0</v>
      </c>
      <c r="J48">
        <v>0</v>
      </c>
      <c r="M48" t="str">
        <f t="shared" si="1"/>
        <v>Unpaid</v>
      </c>
    </row>
    <row r="49" spans="1:13" x14ac:dyDescent="0.25">
      <c r="A49" t="s">
        <v>2</v>
      </c>
      <c r="B49">
        <v>12</v>
      </c>
      <c r="C49" t="s">
        <v>63</v>
      </c>
      <c r="E49">
        <v>250</v>
      </c>
      <c r="G49">
        <f t="shared" si="0"/>
        <v>250</v>
      </c>
      <c r="H49">
        <v>0</v>
      </c>
      <c r="I49">
        <v>0</v>
      </c>
      <c r="J49">
        <v>0</v>
      </c>
      <c r="M49" t="str">
        <f t="shared" si="1"/>
        <v>Unpaid</v>
      </c>
    </row>
    <row r="50" spans="1:13" x14ac:dyDescent="0.25">
      <c r="A50" t="s">
        <v>2</v>
      </c>
      <c r="B50">
        <v>13</v>
      </c>
      <c r="C50" t="s">
        <v>64</v>
      </c>
      <c r="E50">
        <v>583.5</v>
      </c>
      <c r="G50">
        <f t="shared" si="0"/>
        <v>583.5</v>
      </c>
      <c r="H50">
        <v>0</v>
      </c>
      <c r="I50">
        <v>0</v>
      </c>
      <c r="J50">
        <v>0</v>
      </c>
      <c r="M50" t="str">
        <f t="shared" si="1"/>
        <v>Unpaid</v>
      </c>
    </row>
    <row r="51" spans="1:13" x14ac:dyDescent="0.25">
      <c r="A51" t="s">
        <v>2</v>
      </c>
      <c r="B51">
        <v>14</v>
      </c>
      <c r="C51" t="s">
        <v>65</v>
      </c>
      <c r="E51">
        <v>250</v>
      </c>
      <c r="G51">
        <f t="shared" si="0"/>
        <v>250</v>
      </c>
      <c r="H51">
        <v>0</v>
      </c>
      <c r="I51">
        <v>0</v>
      </c>
      <c r="J51">
        <v>0</v>
      </c>
      <c r="M51" t="str">
        <f t="shared" si="1"/>
        <v>Unpaid</v>
      </c>
    </row>
    <row r="52" spans="1:13" x14ac:dyDescent="0.25">
      <c r="A52" t="s">
        <v>2</v>
      </c>
      <c r="B52">
        <v>15</v>
      </c>
      <c r="C52" t="s">
        <v>66</v>
      </c>
      <c r="E52">
        <v>225</v>
      </c>
      <c r="G52">
        <f t="shared" si="0"/>
        <v>225</v>
      </c>
      <c r="H52">
        <v>0</v>
      </c>
      <c r="I52">
        <v>0</v>
      </c>
      <c r="J52">
        <v>0</v>
      </c>
      <c r="M52" t="str">
        <f t="shared" si="1"/>
        <v>Unpaid</v>
      </c>
    </row>
    <row r="53" spans="1:13" x14ac:dyDescent="0.25">
      <c r="A53" t="s">
        <v>2</v>
      </c>
      <c r="B53">
        <v>16</v>
      </c>
      <c r="C53" t="s">
        <v>67</v>
      </c>
      <c r="E53">
        <v>250</v>
      </c>
      <c r="G53">
        <f t="shared" si="0"/>
        <v>250</v>
      </c>
      <c r="H53">
        <v>0</v>
      </c>
      <c r="I53">
        <v>0</v>
      </c>
      <c r="J53">
        <v>0</v>
      </c>
      <c r="M53" t="str">
        <f t="shared" si="1"/>
        <v>Unpaid</v>
      </c>
    </row>
    <row r="54" spans="1:13" x14ac:dyDescent="0.25">
      <c r="A54" t="s">
        <v>2</v>
      </c>
      <c r="B54">
        <v>17</v>
      </c>
      <c r="C54" t="s">
        <v>68</v>
      </c>
      <c r="E54">
        <v>255</v>
      </c>
      <c r="G54">
        <f t="shared" si="0"/>
        <v>255</v>
      </c>
      <c r="H54">
        <v>0</v>
      </c>
      <c r="I54">
        <v>0</v>
      </c>
      <c r="J54">
        <v>0</v>
      </c>
      <c r="M54" t="str">
        <f t="shared" si="1"/>
        <v>Unpaid</v>
      </c>
    </row>
    <row r="55" spans="1:13" x14ac:dyDescent="0.25">
      <c r="A55" t="s">
        <v>2</v>
      </c>
      <c r="B55">
        <v>18</v>
      </c>
      <c r="C55" t="s">
        <v>69</v>
      </c>
      <c r="E55">
        <v>250</v>
      </c>
      <c r="G55">
        <f t="shared" si="0"/>
        <v>250</v>
      </c>
      <c r="H55">
        <v>0</v>
      </c>
      <c r="I55">
        <v>0</v>
      </c>
      <c r="J55">
        <v>0</v>
      </c>
      <c r="M55" t="str">
        <f t="shared" si="1"/>
        <v>Unpaid</v>
      </c>
    </row>
    <row r="56" spans="1:13" x14ac:dyDescent="0.25">
      <c r="A56" t="s">
        <v>2</v>
      </c>
      <c r="B56">
        <v>19</v>
      </c>
      <c r="C56" t="s">
        <v>70</v>
      </c>
      <c r="E56">
        <v>392</v>
      </c>
      <c r="G56">
        <f t="shared" si="0"/>
        <v>392</v>
      </c>
      <c r="H56">
        <v>0</v>
      </c>
      <c r="I56">
        <v>0</v>
      </c>
      <c r="J56">
        <v>0</v>
      </c>
      <c r="M56" t="str">
        <f t="shared" si="1"/>
        <v>Unpaid</v>
      </c>
    </row>
    <row r="57" spans="1:13" x14ac:dyDescent="0.25">
      <c r="A57" t="s">
        <v>2</v>
      </c>
      <c r="B57">
        <v>20</v>
      </c>
      <c r="C57" t="s">
        <v>71</v>
      </c>
      <c r="E57">
        <v>50</v>
      </c>
      <c r="G57">
        <f t="shared" si="0"/>
        <v>50</v>
      </c>
      <c r="H57">
        <v>0</v>
      </c>
      <c r="I57">
        <v>0</v>
      </c>
      <c r="J57">
        <v>0</v>
      </c>
      <c r="M57" t="str">
        <f t="shared" si="1"/>
        <v>Unpaid</v>
      </c>
    </row>
    <row r="58" spans="1:13" x14ac:dyDescent="0.25">
      <c r="A58" t="s">
        <v>2</v>
      </c>
      <c r="B58">
        <v>21</v>
      </c>
      <c r="C58" t="s">
        <v>72</v>
      </c>
      <c r="E58">
        <v>153</v>
      </c>
      <c r="G58">
        <f t="shared" si="0"/>
        <v>153</v>
      </c>
      <c r="H58">
        <v>0</v>
      </c>
      <c r="I58">
        <v>0</v>
      </c>
      <c r="J58">
        <v>0</v>
      </c>
      <c r="M58" t="str">
        <f t="shared" si="1"/>
        <v>Unpaid</v>
      </c>
    </row>
    <row r="59" spans="1:13" x14ac:dyDescent="0.25">
      <c r="A59" t="s">
        <v>2</v>
      </c>
      <c r="B59">
        <v>22</v>
      </c>
      <c r="C59" t="s">
        <v>73</v>
      </c>
      <c r="E59">
        <v>250</v>
      </c>
      <c r="G59">
        <f t="shared" si="0"/>
        <v>250</v>
      </c>
      <c r="H59">
        <v>0</v>
      </c>
      <c r="I59">
        <v>0</v>
      </c>
      <c r="J59">
        <v>0</v>
      </c>
      <c r="M59" t="str">
        <f t="shared" si="1"/>
        <v>Unpaid</v>
      </c>
    </row>
    <row r="60" spans="1:13" x14ac:dyDescent="0.25">
      <c r="A60" t="s">
        <v>2</v>
      </c>
      <c r="B60">
        <v>23</v>
      </c>
      <c r="C60" t="s">
        <v>74</v>
      </c>
      <c r="E60">
        <v>150</v>
      </c>
      <c r="G60">
        <f t="shared" si="0"/>
        <v>150</v>
      </c>
      <c r="H60">
        <v>0</v>
      </c>
      <c r="I60">
        <v>0</v>
      </c>
      <c r="J60">
        <v>0</v>
      </c>
      <c r="M60" t="str">
        <f t="shared" si="1"/>
        <v>Unpaid</v>
      </c>
    </row>
    <row r="61" spans="1:13" x14ac:dyDescent="0.25">
      <c r="A61" t="s">
        <v>2</v>
      </c>
      <c r="B61">
        <v>24</v>
      </c>
      <c r="C61" t="s">
        <v>75</v>
      </c>
      <c r="E61">
        <v>450</v>
      </c>
      <c r="G61">
        <f t="shared" si="0"/>
        <v>450</v>
      </c>
      <c r="H61">
        <v>0</v>
      </c>
      <c r="I61">
        <v>0</v>
      </c>
      <c r="J61">
        <v>0</v>
      </c>
      <c r="M61" t="str">
        <f t="shared" si="1"/>
        <v>Unpaid</v>
      </c>
    </row>
    <row r="62" spans="1:13" x14ac:dyDescent="0.25">
      <c r="A62" t="s">
        <v>2</v>
      </c>
      <c r="B62">
        <v>25</v>
      </c>
      <c r="C62" t="s">
        <v>76</v>
      </c>
      <c r="E62">
        <v>250</v>
      </c>
      <c r="G62">
        <f t="shared" si="0"/>
        <v>250</v>
      </c>
      <c r="H62">
        <v>0</v>
      </c>
      <c r="I62">
        <v>0</v>
      </c>
      <c r="J62">
        <v>0</v>
      </c>
      <c r="M62" t="str">
        <f t="shared" si="1"/>
        <v>Unpaid</v>
      </c>
    </row>
    <row r="63" spans="1:13" x14ac:dyDescent="0.25">
      <c r="A63" t="s">
        <v>2</v>
      </c>
      <c r="B63">
        <v>26</v>
      </c>
      <c r="C63" t="s">
        <v>77</v>
      </c>
      <c r="E63">
        <v>150</v>
      </c>
      <c r="G63">
        <f t="shared" si="0"/>
        <v>150</v>
      </c>
      <c r="H63">
        <v>0</v>
      </c>
      <c r="I63">
        <v>0</v>
      </c>
      <c r="J63">
        <v>0</v>
      </c>
      <c r="M63" t="str">
        <f t="shared" si="1"/>
        <v>Unpaid</v>
      </c>
    </row>
    <row r="64" spans="1:13" x14ac:dyDescent="0.25">
      <c r="A64" t="s">
        <v>2</v>
      </c>
      <c r="B64">
        <v>27</v>
      </c>
      <c r="C64" t="s">
        <v>78</v>
      </c>
      <c r="E64">
        <v>130</v>
      </c>
      <c r="G64">
        <f t="shared" si="0"/>
        <v>130</v>
      </c>
      <c r="H64">
        <v>0</v>
      </c>
      <c r="I64">
        <v>0</v>
      </c>
      <c r="J64">
        <v>0</v>
      </c>
      <c r="M64" t="str">
        <f t="shared" si="1"/>
        <v>Unpaid</v>
      </c>
    </row>
    <row r="65" spans="1:13" x14ac:dyDescent="0.25">
      <c r="A65" t="s">
        <v>2</v>
      </c>
      <c r="B65">
        <v>28</v>
      </c>
      <c r="C65" t="s">
        <v>79</v>
      </c>
      <c r="E65">
        <v>150</v>
      </c>
      <c r="G65">
        <f t="shared" si="0"/>
        <v>150</v>
      </c>
      <c r="H65">
        <v>0</v>
      </c>
      <c r="I65">
        <v>0</v>
      </c>
      <c r="J65">
        <v>0</v>
      </c>
      <c r="M65" t="str">
        <f t="shared" si="1"/>
        <v>Unpaid</v>
      </c>
    </row>
    <row r="66" spans="1:13" x14ac:dyDescent="0.25">
      <c r="A66" t="s">
        <v>2</v>
      </c>
      <c r="B66">
        <v>29</v>
      </c>
      <c r="C66" t="s">
        <v>80</v>
      </c>
      <c r="E66">
        <v>600</v>
      </c>
      <c r="G66">
        <f t="shared" ref="G66:G129" si="2">IF(D66="", E66, E66*(1+IFERROR(F66,0))^DATEDIF(D66, EOMONTH(A66&amp;"-01",0), "Y"))</f>
        <v>600</v>
      </c>
      <c r="H66">
        <v>0</v>
      </c>
      <c r="I66">
        <v>0</v>
      </c>
      <c r="J66">
        <v>0</v>
      </c>
      <c r="M66" t="str">
        <f t="shared" ref="M66:M129" si="3">IF(K66="Y","Owner-Funded", IF(H66&gt;=E66-I66+J66,"Paid", IF(H66&gt;0,"Partial","Unpaid")))</f>
        <v>Unpaid</v>
      </c>
    </row>
    <row r="67" spans="1:13" x14ac:dyDescent="0.25">
      <c r="A67" t="s">
        <v>2</v>
      </c>
      <c r="B67">
        <v>30</v>
      </c>
      <c r="C67" t="s">
        <v>81</v>
      </c>
      <c r="E67">
        <v>250</v>
      </c>
      <c r="G67">
        <f t="shared" si="2"/>
        <v>250</v>
      </c>
      <c r="H67">
        <v>0</v>
      </c>
      <c r="I67">
        <v>0</v>
      </c>
      <c r="J67">
        <v>0</v>
      </c>
      <c r="M67" t="str">
        <f t="shared" si="3"/>
        <v>Unpaid</v>
      </c>
    </row>
    <row r="68" spans="1:13" x14ac:dyDescent="0.25">
      <c r="A68" t="s">
        <v>2</v>
      </c>
      <c r="B68">
        <v>31</v>
      </c>
      <c r="C68" t="s">
        <v>24</v>
      </c>
      <c r="E68">
        <v>15</v>
      </c>
      <c r="G68">
        <f t="shared" si="2"/>
        <v>15</v>
      </c>
      <c r="H68">
        <v>0</v>
      </c>
      <c r="I68">
        <v>0</v>
      </c>
      <c r="J68">
        <v>0</v>
      </c>
      <c r="M68" t="str">
        <f t="shared" si="3"/>
        <v>Unpaid</v>
      </c>
    </row>
    <row r="69" spans="1:13" x14ac:dyDescent="0.25">
      <c r="A69" t="s">
        <v>2</v>
      </c>
      <c r="B69">
        <v>32</v>
      </c>
      <c r="C69" t="s">
        <v>82</v>
      </c>
      <c r="E69">
        <v>13</v>
      </c>
      <c r="G69">
        <f t="shared" si="2"/>
        <v>13</v>
      </c>
      <c r="H69">
        <v>0</v>
      </c>
      <c r="I69">
        <v>0</v>
      </c>
      <c r="J69">
        <v>0</v>
      </c>
      <c r="M69" t="str">
        <f t="shared" si="3"/>
        <v>Unpaid</v>
      </c>
    </row>
    <row r="70" spans="1:13" x14ac:dyDescent="0.25">
      <c r="A70" t="s">
        <v>2</v>
      </c>
      <c r="B70">
        <v>33</v>
      </c>
      <c r="C70" t="s">
        <v>83</v>
      </c>
      <c r="E70">
        <v>15</v>
      </c>
      <c r="G70">
        <f t="shared" si="2"/>
        <v>15</v>
      </c>
      <c r="H70">
        <v>0</v>
      </c>
      <c r="I70">
        <v>0</v>
      </c>
      <c r="J70">
        <v>0</v>
      </c>
      <c r="M70" t="str">
        <f t="shared" si="3"/>
        <v>Unpaid</v>
      </c>
    </row>
    <row r="71" spans="1:13" x14ac:dyDescent="0.25">
      <c r="A71" t="s">
        <v>2</v>
      </c>
      <c r="B71">
        <v>34</v>
      </c>
      <c r="C71" t="s">
        <v>27</v>
      </c>
      <c r="E71">
        <v>8</v>
      </c>
      <c r="G71">
        <f t="shared" si="2"/>
        <v>8</v>
      </c>
      <c r="H71">
        <v>0</v>
      </c>
      <c r="I71">
        <v>0</v>
      </c>
      <c r="J71">
        <v>0</v>
      </c>
      <c r="M71" t="str">
        <f t="shared" si="3"/>
        <v>Unpaid</v>
      </c>
    </row>
    <row r="72" spans="1:13" x14ac:dyDescent="0.25">
      <c r="A72" t="s">
        <v>2</v>
      </c>
      <c r="B72">
        <v>35</v>
      </c>
      <c r="C72" t="s">
        <v>84</v>
      </c>
      <c r="E72">
        <v>13</v>
      </c>
      <c r="G72">
        <f t="shared" si="2"/>
        <v>13</v>
      </c>
      <c r="H72">
        <v>0</v>
      </c>
      <c r="I72">
        <v>0</v>
      </c>
      <c r="J72">
        <v>0</v>
      </c>
      <c r="M72" t="str">
        <f t="shared" si="3"/>
        <v>Unpaid</v>
      </c>
    </row>
    <row r="73" spans="1:13" x14ac:dyDescent="0.25">
      <c r="A73" t="s">
        <v>2</v>
      </c>
      <c r="B73">
        <v>36</v>
      </c>
      <c r="E73">
        <v>0</v>
      </c>
      <c r="G73">
        <f t="shared" si="2"/>
        <v>0</v>
      </c>
      <c r="H73">
        <v>0</v>
      </c>
      <c r="I73">
        <v>0</v>
      </c>
      <c r="J73">
        <v>0</v>
      </c>
      <c r="M73" t="str">
        <f t="shared" si="3"/>
        <v>Paid</v>
      </c>
    </row>
    <row r="74" spans="1:13" x14ac:dyDescent="0.25">
      <c r="A74" t="s">
        <v>3</v>
      </c>
      <c r="B74">
        <v>1</v>
      </c>
      <c r="C74" t="s">
        <v>52</v>
      </c>
      <c r="E74">
        <v>1432</v>
      </c>
      <c r="G74">
        <f t="shared" si="2"/>
        <v>1432</v>
      </c>
      <c r="H74">
        <v>0</v>
      </c>
      <c r="I74">
        <v>0</v>
      </c>
      <c r="J74">
        <v>0</v>
      </c>
      <c r="M74" t="str">
        <f t="shared" si="3"/>
        <v>Unpaid</v>
      </c>
    </row>
    <row r="75" spans="1:13" x14ac:dyDescent="0.25">
      <c r="A75" t="s">
        <v>3</v>
      </c>
      <c r="B75">
        <v>2</v>
      </c>
      <c r="C75" t="s">
        <v>53</v>
      </c>
      <c r="E75">
        <v>2000</v>
      </c>
      <c r="G75">
        <f t="shared" si="2"/>
        <v>2000</v>
      </c>
      <c r="H75">
        <v>0</v>
      </c>
      <c r="I75">
        <v>0</v>
      </c>
      <c r="J75">
        <v>0</v>
      </c>
      <c r="M75" t="str">
        <f t="shared" si="3"/>
        <v>Unpaid</v>
      </c>
    </row>
    <row r="76" spans="1:13" x14ac:dyDescent="0.25">
      <c r="A76" t="s">
        <v>3</v>
      </c>
      <c r="B76">
        <v>3</v>
      </c>
      <c r="C76" t="s">
        <v>54</v>
      </c>
      <c r="E76">
        <v>250</v>
      </c>
      <c r="G76">
        <f t="shared" si="2"/>
        <v>250</v>
      </c>
      <c r="H76">
        <v>0</v>
      </c>
      <c r="I76">
        <v>0</v>
      </c>
      <c r="J76">
        <v>0</v>
      </c>
      <c r="M76" t="str">
        <f t="shared" si="3"/>
        <v>Unpaid</v>
      </c>
    </row>
    <row r="77" spans="1:13" x14ac:dyDescent="0.25">
      <c r="A77" t="s">
        <v>3</v>
      </c>
      <c r="B77">
        <v>4</v>
      </c>
      <c r="C77" t="s">
        <v>55</v>
      </c>
      <c r="E77">
        <v>916</v>
      </c>
      <c r="G77">
        <f t="shared" si="2"/>
        <v>916</v>
      </c>
      <c r="H77">
        <v>0</v>
      </c>
      <c r="I77">
        <v>0</v>
      </c>
      <c r="J77">
        <v>0</v>
      </c>
      <c r="M77" t="str">
        <f t="shared" si="3"/>
        <v>Unpaid</v>
      </c>
    </row>
    <row r="78" spans="1:13" x14ac:dyDescent="0.25">
      <c r="A78" t="s">
        <v>3</v>
      </c>
      <c r="B78">
        <v>5</v>
      </c>
      <c r="C78" t="s">
        <v>56</v>
      </c>
      <c r="E78">
        <v>375</v>
      </c>
      <c r="G78">
        <f t="shared" si="2"/>
        <v>375</v>
      </c>
      <c r="H78">
        <v>0</v>
      </c>
      <c r="I78">
        <v>0</v>
      </c>
      <c r="J78">
        <v>0</v>
      </c>
      <c r="M78" t="str">
        <f t="shared" si="3"/>
        <v>Unpaid</v>
      </c>
    </row>
    <row r="79" spans="1:13" x14ac:dyDescent="0.25">
      <c r="A79" t="s">
        <v>3</v>
      </c>
      <c r="B79">
        <v>6</v>
      </c>
      <c r="C79" t="s">
        <v>57</v>
      </c>
      <c r="E79">
        <v>250</v>
      </c>
      <c r="G79">
        <f t="shared" si="2"/>
        <v>250</v>
      </c>
      <c r="H79">
        <v>0</v>
      </c>
      <c r="I79">
        <v>0</v>
      </c>
      <c r="J79">
        <v>0</v>
      </c>
      <c r="M79" t="str">
        <f t="shared" si="3"/>
        <v>Unpaid</v>
      </c>
    </row>
    <row r="80" spans="1:13" x14ac:dyDescent="0.25">
      <c r="A80" t="s">
        <v>3</v>
      </c>
      <c r="B80">
        <v>7</v>
      </c>
      <c r="C80" t="s">
        <v>58</v>
      </c>
      <c r="E80">
        <v>250</v>
      </c>
      <c r="G80">
        <f t="shared" si="2"/>
        <v>250</v>
      </c>
      <c r="H80">
        <v>0</v>
      </c>
      <c r="I80">
        <v>0</v>
      </c>
      <c r="J80">
        <v>0</v>
      </c>
      <c r="M80" t="str">
        <f t="shared" si="3"/>
        <v>Unpaid</v>
      </c>
    </row>
    <row r="81" spans="1:13" x14ac:dyDescent="0.25">
      <c r="A81" t="s">
        <v>3</v>
      </c>
      <c r="B81">
        <v>8</v>
      </c>
      <c r="C81" t="s">
        <v>59</v>
      </c>
      <c r="E81">
        <v>540</v>
      </c>
      <c r="G81">
        <f t="shared" si="2"/>
        <v>540</v>
      </c>
      <c r="H81">
        <v>0</v>
      </c>
      <c r="I81">
        <v>0</v>
      </c>
      <c r="J81">
        <v>0</v>
      </c>
      <c r="M81" t="str">
        <f t="shared" si="3"/>
        <v>Unpaid</v>
      </c>
    </row>
    <row r="82" spans="1:13" x14ac:dyDescent="0.25">
      <c r="A82" t="s">
        <v>3</v>
      </c>
      <c r="B82">
        <v>9</v>
      </c>
      <c r="C82" t="s">
        <v>60</v>
      </c>
      <c r="E82">
        <v>250</v>
      </c>
      <c r="G82">
        <f t="shared" si="2"/>
        <v>250</v>
      </c>
      <c r="H82">
        <v>0</v>
      </c>
      <c r="I82">
        <v>0</v>
      </c>
      <c r="J82">
        <v>0</v>
      </c>
      <c r="M82" t="str">
        <f t="shared" si="3"/>
        <v>Unpaid</v>
      </c>
    </row>
    <row r="83" spans="1:13" x14ac:dyDescent="0.25">
      <c r="A83" t="s">
        <v>3</v>
      </c>
      <c r="B83">
        <v>10</v>
      </c>
      <c r="C83" t="s">
        <v>61</v>
      </c>
      <c r="E83">
        <v>250</v>
      </c>
      <c r="G83">
        <f t="shared" si="2"/>
        <v>250</v>
      </c>
      <c r="H83">
        <v>0</v>
      </c>
      <c r="I83">
        <v>0</v>
      </c>
      <c r="J83">
        <v>0</v>
      </c>
      <c r="M83" t="str">
        <f t="shared" si="3"/>
        <v>Unpaid</v>
      </c>
    </row>
    <row r="84" spans="1:13" x14ac:dyDescent="0.25">
      <c r="A84" t="s">
        <v>3</v>
      </c>
      <c r="B84">
        <v>11</v>
      </c>
      <c r="C84" t="s">
        <v>62</v>
      </c>
      <c r="E84">
        <v>250</v>
      </c>
      <c r="G84">
        <f t="shared" si="2"/>
        <v>250</v>
      </c>
      <c r="H84">
        <v>0</v>
      </c>
      <c r="I84">
        <v>0</v>
      </c>
      <c r="J84">
        <v>0</v>
      </c>
      <c r="M84" t="str">
        <f t="shared" si="3"/>
        <v>Unpaid</v>
      </c>
    </row>
    <row r="85" spans="1:13" x14ac:dyDescent="0.25">
      <c r="A85" t="s">
        <v>3</v>
      </c>
      <c r="B85">
        <v>12</v>
      </c>
      <c r="C85" t="s">
        <v>63</v>
      </c>
      <c r="E85">
        <v>250</v>
      </c>
      <c r="G85">
        <f t="shared" si="2"/>
        <v>250</v>
      </c>
      <c r="H85">
        <v>0</v>
      </c>
      <c r="I85">
        <v>0</v>
      </c>
      <c r="J85">
        <v>0</v>
      </c>
      <c r="M85" t="str">
        <f t="shared" si="3"/>
        <v>Unpaid</v>
      </c>
    </row>
    <row r="86" spans="1:13" x14ac:dyDescent="0.25">
      <c r="A86" t="s">
        <v>3</v>
      </c>
      <c r="B86">
        <v>13</v>
      </c>
      <c r="C86" t="s">
        <v>64</v>
      </c>
      <c r="E86">
        <v>583.5</v>
      </c>
      <c r="G86">
        <f t="shared" si="2"/>
        <v>583.5</v>
      </c>
      <c r="H86">
        <v>0</v>
      </c>
      <c r="I86">
        <v>0</v>
      </c>
      <c r="J86">
        <v>0</v>
      </c>
      <c r="M86" t="str">
        <f t="shared" si="3"/>
        <v>Unpaid</v>
      </c>
    </row>
    <row r="87" spans="1:13" x14ac:dyDescent="0.25">
      <c r="A87" t="s">
        <v>3</v>
      </c>
      <c r="B87">
        <v>14</v>
      </c>
      <c r="C87" t="s">
        <v>65</v>
      </c>
      <c r="E87">
        <v>250</v>
      </c>
      <c r="G87">
        <f t="shared" si="2"/>
        <v>250</v>
      </c>
      <c r="H87">
        <v>0</v>
      </c>
      <c r="I87">
        <v>0</v>
      </c>
      <c r="J87">
        <v>0</v>
      </c>
      <c r="M87" t="str">
        <f t="shared" si="3"/>
        <v>Unpaid</v>
      </c>
    </row>
    <row r="88" spans="1:13" x14ac:dyDescent="0.25">
      <c r="A88" t="s">
        <v>3</v>
      </c>
      <c r="B88">
        <v>15</v>
      </c>
      <c r="C88" t="s">
        <v>66</v>
      </c>
      <c r="E88">
        <v>225</v>
      </c>
      <c r="G88">
        <f t="shared" si="2"/>
        <v>225</v>
      </c>
      <c r="H88">
        <v>0</v>
      </c>
      <c r="I88">
        <v>0</v>
      </c>
      <c r="J88">
        <v>0</v>
      </c>
      <c r="M88" t="str">
        <f t="shared" si="3"/>
        <v>Unpaid</v>
      </c>
    </row>
    <row r="89" spans="1:13" x14ac:dyDescent="0.25">
      <c r="A89" t="s">
        <v>3</v>
      </c>
      <c r="B89">
        <v>16</v>
      </c>
      <c r="C89" t="s">
        <v>67</v>
      </c>
      <c r="E89">
        <v>250</v>
      </c>
      <c r="G89">
        <f t="shared" si="2"/>
        <v>250</v>
      </c>
      <c r="H89">
        <v>0</v>
      </c>
      <c r="I89">
        <v>0</v>
      </c>
      <c r="J89">
        <v>0</v>
      </c>
      <c r="M89" t="str">
        <f t="shared" si="3"/>
        <v>Unpaid</v>
      </c>
    </row>
    <row r="90" spans="1:13" x14ac:dyDescent="0.25">
      <c r="A90" t="s">
        <v>3</v>
      </c>
      <c r="B90">
        <v>17</v>
      </c>
      <c r="C90" t="s">
        <v>68</v>
      </c>
      <c r="E90">
        <v>255</v>
      </c>
      <c r="G90">
        <f t="shared" si="2"/>
        <v>255</v>
      </c>
      <c r="H90">
        <v>0</v>
      </c>
      <c r="I90">
        <v>0</v>
      </c>
      <c r="J90">
        <v>0</v>
      </c>
      <c r="M90" t="str">
        <f t="shared" si="3"/>
        <v>Unpaid</v>
      </c>
    </row>
    <row r="91" spans="1:13" x14ac:dyDescent="0.25">
      <c r="A91" t="s">
        <v>3</v>
      </c>
      <c r="B91">
        <v>18</v>
      </c>
      <c r="C91" t="s">
        <v>69</v>
      </c>
      <c r="E91">
        <v>250</v>
      </c>
      <c r="G91">
        <f t="shared" si="2"/>
        <v>250</v>
      </c>
      <c r="H91">
        <v>0</v>
      </c>
      <c r="I91">
        <v>0</v>
      </c>
      <c r="J91">
        <v>0</v>
      </c>
      <c r="M91" t="str">
        <f t="shared" si="3"/>
        <v>Unpaid</v>
      </c>
    </row>
    <row r="92" spans="1:13" x14ac:dyDescent="0.25">
      <c r="A92" t="s">
        <v>3</v>
      </c>
      <c r="B92">
        <v>19</v>
      </c>
      <c r="C92" t="s">
        <v>70</v>
      </c>
      <c r="E92">
        <v>392</v>
      </c>
      <c r="G92">
        <f t="shared" si="2"/>
        <v>392</v>
      </c>
      <c r="H92">
        <v>0</v>
      </c>
      <c r="I92">
        <v>0</v>
      </c>
      <c r="J92">
        <v>0</v>
      </c>
      <c r="M92" t="str">
        <f t="shared" si="3"/>
        <v>Unpaid</v>
      </c>
    </row>
    <row r="93" spans="1:13" x14ac:dyDescent="0.25">
      <c r="A93" t="s">
        <v>3</v>
      </c>
      <c r="B93">
        <v>20</v>
      </c>
      <c r="C93" t="s">
        <v>71</v>
      </c>
      <c r="E93">
        <v>50</v>
      </c>
      <c r="G93">
        <f t="shared" si="2"/>
        <v>50</v>
      </c>
      <c r="H93">
        <v>0</v>
      </c>
      <c r="I93">
        <v>0</v>
      </c>
      <c r="J93">
        <v>0</v>
      </c>
      <c r="M93" t="str">
        <f t="shared" si="3"/>
        <v>Unpaid</v>
      </c>
    </row>
    <row r="94" spans="1:13" x14ac:dyDescent="0.25">
      <c r="A94" t="s">
        <v>3</v>
      </c>
      <c r="B94">
        <v>21</v>
      </c>
      <c r="C94" t="s">
        <v>72</v>
      </c>
      <c r="E94">
        <v>153</v>
      </c>
      <c r="G94">
        <f t="shared" si="2"/>
        <v>153</v>
      </c>
      <c r="H94">
        <v>0</v>
      </c>
      <c r="I94">
        <v>0</v>
      </c>
      <c r="J94">
        <v>0</v>
      </c>
      <c r="M94" t="str">
        <f t="shared" si="3"/>
        <v>Unpaid</v>
      </c>
    </row>
    <row r="95" spans="1:13" x14ac:dyDescent="0.25">
      <c r="A95" t="s">
        <v>3</v>
      </c>
      <c r="B95">
        <v>22</v>
      </c>
      <c r="C95" t="s">
        <v>73</v>
      </c>
      <c r="E95">
        <v>250</v>
      </c>
      <c r="G95">
        <f t="shared" si="2"/>
        <v>250</v>
      </c>
      <c r="H95">
        <v>0</v>
      </c>
      <c r="I95">
        <v>0</v>
      </c>
      <c r="J95">
        <v>0</v>
      </c>
      <c r="M95" t="str">
        <f t="shared" si="3"/>
        <v>Unpaid</v>
      </c>
    </row>
    <row r="96" spans="1:13" x14ac:dyDescent="0.25">
      <c r="A96" t="s">
        <v>3</v>
      </c>
      <c r="B96">
        <v>23</v>
      </c>
      <c r="C96" t="s">
        <v>74</v>
      </c>
      <c r="E96">
        <v>150</v>
      </c>
      <c r="G96">
        <f t="shared" si="2"/>
        <v>150</v>
      </c>
      <c r="H96">
        <v>0</v>
      </c>
      <c r="I96">
        <v>0</v>
      </c>
      <c r="J96">
        <v>0</v>
      </c>
      <c r="M96" t="str">
        <f t="shared" si="3"/>
        <v>Unpaid</v>
      </c>
    </row>
    <row r="97" spans="1:13" x14ac:dyDescent="0.25">
      <c r="A97" t="s">
        <v>3</v>
      </c>
      <c r="B97">
        <v>24</v>
      </c>
      <c r="C97" t="s">
        <v>75</v>
      </c>
      <c r="E97">
        <v>450</v>
      </c>
      <c r="G97">
        <f t="shared" si="2"/>
        <v>450</v>
      </c>
      <c r="H97">
        <v>0</v>
      </c>
      <c r="I97">
        <v>0</v>
      </c>
      <c r="J97">
        <v>0</v>
      </c>
      <c r="M97" t="str">
        <f t="shared" si="3"/>
        <v>Unpaid</v>
      </c>
    </row>
    <row r="98" spans="1:13" x14ac:dyDescent="0.25">
      <c r="A98" t="s">
        <v>3</v>
      </c>
      <c r="B98">
        <v>25</v>
      </c>
      <c r="C98" t="s">
        <v>76</v>
      </c>
      <c r="E98">
        <v>250</v>
      </c>
      <c r="G98">
        <f t="shared" si="2"/>
        <v>250</v>
      </c>
      <c r="H98">
        <v>0</v>
      </c>
      <c r="I98">
        <v>0</v>
      </c>
      <c r="J98">
        <v>0</v>
      </c>
      <c r="M98" t="str">
        <f t="shared" si="3"/>
        <v>Unpaid</v>
      </c>
    </row>
    <row r="99" spans="1:13" x14ac:dyDescent="0.25">
      <c r="A99" t="s">
        <v>3</v>
      </c>
      <c r="B99">
        <v>26</v>
      </c>
      <c r="C99" t="s">
        <v>77</v>
      </c>
      <c r="E99">
        <v>150</v>
      </c>
      <c r="G99">
        <f t="shared" si="2"/>
        <v>150</v>
      </c>
      <c r="H99">
        <v>0</v>
      </c>
      <c r="I99">
        <v>0</v>
      </c>
      <c r="J99">
        <v>0</v>
      </c>
      <c r="M99" t="str">
        <f t="shared" si="3"/>
        <v>Unpaid</v>
      </c>
    </row>
    <row r="100" spans="1:13" x14ac:dyDescent="0.25">
      <c r="A100" t="s">
        <v>3</v>
      </c>
      <c r="B100">
        <v>27</v>
      </c>
      <c r="C100" t="s">
        <v>78</v>
      </c>
      <c r="E100">
        <v>130</v>
      </c>
      <c r="G100">
        <f t="shared" si="2"/>
        <v>130</v>
      </c>
      <c r="H100">
        <v>0</v>
      </c>
      <c r="I100">
        <v>0</v>
      </c>
      <c r="J100">
        <v>0</v>
      </c>
      <c r="M100" t="str">
        <f t="shared" si="3"/>
        <v>Unpaid</v>
      </c>
    </row>
    <row r="101" spans="1:13" x14ac:dyDescent="0.25">
      <c r="A101" t="s">
        <v>3</v>
      </c>
      <c r="B101">
        <v>28</v>
      </c>
      <c r="C101" t="s">
        <v>79</v>
      </c>
      <c r="E101">
        <v>150</v>
      </c>
      <c r="G101">
        <f t="shared" si="2"/>
        <v>150</v>
      </c>
      <c r="H101">
        <v>0</v>
      </c>
      <c r="I101">
        <v>0</v>
      </c>
      <c r="J101">
        <v>0</v>
      </c>
      <c r="M101" t="str">
        <f t="shared" si="3"/>
        <v>Unpaid</v>
      </c>
    </row>
    <row r="102" spans="1:13" x14ac:dyDescent="0.25">
      <c r="A102" t="s">
        <v>3</v>
      </c>
      <c r="B102">
        <v>29</v>
      </c>
      <c r="C102" t="s">
        <v>80</v>
      </c>
      <c r="E102">
        <v>600</v>
      </c>
      <c r="G102">
        <f t="shared" si="2"/>
        <v>600</v>
      </c>
      <c r="H102">
        <v>0</v>
      </c>
      <c r="I102">
        <v>0</v>
      </c>
      <c r="J102">
        <v>0</v>
      </c>
      <c r="M102" t="str">
        <f t="shared" si="3"/>
        <v>Unpaid</v>
      </c>
    </row>
    <row r="103" spans="1:13" x14ac:dyDescent="0.25">
      <c r="A103" t="s">
        <v>3</v>
      </c>
      <c r="B103">
        <v>30</v>
      </c>
      <c r="C103" t="s">
        <v>81</v>
      </c>
      <c r="E103">
        <v>250</v>
      </c>
      <c r="G103">
        <f t="shared" si="2"/>
        <v>250</v>
      </c>
      <c r="H103">
        <v>0</v>
      </c>
      <c r="I103">
        <v>0</v>
      </c>
      <c r="J103">
        <v>0</v>
      </c>
      <c r="M103" t="str">
        <f t="shared" si="3"/>
        <v>Unpaid</v>
      </c>
    </row>
    <row r="104" spans="1:13" x14ac:dyDescent="0.25">
      <c r="A104" t="s">
        <v>3</v>
      </c>
      <c r="B104">
        <v>31</v>
      </c>
      <c r="C104" t="s">
        <v>24</v>
      </c>
      <c r="E104">
        <v>15</v>
      </c>
      <c r="G104">
        <f t="shared" si="2"/>
        <v>15</v>
      </c>
      <c r="H104">
        <v>0</v>
      </c>
      <c r="I104">
        <v>0</v>
      </c>
      <c r="J104">
        <v>0</v>
      </c>
      <c r="M104" t="str">
        <f t="shared" si="3"/>
        <v>Unpaid</v>
      </c>
    </row>
    <row r="105" spans="1:13" x14ac:dyDescent="0.25">
      <c r="A105" t="s">
        <v>3</v>
      </c>
      <c r="B105">
        <v>32</v>
      </c>
      <c r="C105" t="s">
        <v>82</v>
      </c>
      <c r="E105">
        <v>13</v>
      </c>
      <c r="G105">
        <f t="shared" si="2"/>
        <v>13</v>
      </c>
      <c r="H105">
        <v>0</v>
      </c>
      <c r="I105">
        <v>0</v>
      </c>
      <c r="J105">
        <v>0</v>
      </c>
      <c r="M105" t="str">
        <f t="shared" si="3"/>
        <v>Unpaid</v>
      </c>
    </row>
    <row r="106" spans="1:13" x14ac:dyDescent="0.25">
      <c r="A106" t="s">
        <v>3</v>
      </c>
      <c r="B106">
        <v>33</v>
      </c>
      <c r="C106" t="s">
        <v>83</v>
      </c>
      <c r="E106">
        <v>15</v>
      </c>
      <c r="G106">
        <f t="shared" si="2"/>
        <v>15</v>
      </c>
      <c r="H106">
        <v>0</v>
      </c>
      <c r="I106">
        <v>0</v>
      </c>
      <c r="J106">
        <v>0</v>
      </c>
      <c r="M106" t="str">
        <f t="shared" si="3"/>
        <v>Unpaid</v>
      </c>
    </row>
    <row r="107" spans="1:13" x14ac:dyDescent="0.25">
      <c r="A107" t="s">
        <v>3</v>
      </c>
      <c r="B107">
        <v>34</v>
      </c>
      <c r="C107" t="s">
        <v>27</v>
      </c>
      <c r="E107">
        <v>8</v>
      </c>
      <c r="G107">
        <f t="shared" si="2"/>
        <v>8</v>
      </c>
      <c r="H107">
        <v>0</v>
      </c>
      <c r="I107">
        <v>0</v>
      </c>
      <c r="J107">
        <v>0</v>
      </c>
      <c r="M107" t="str">
        <f t="shared" si="3"/>
        <v>Unpaid</v>
      </c>
    </row>
    <row r="108" spans="1:13" x14ac:dyDescent="0.25">
      <c r="A108" t="s">
        <v>3</v>
      </c>
      <c r="B108">
        <v>35</v>
      </c>
      <c r="C108" t="s">
        <v>84</v>
      </c>
      <c r="E108">
        <v>13</v>
      </c>
      <c r="G108">
        <f t="shared" si="2"/>
        <v>13</v>
      </c>
      <c r="H108">
        <v>0</v>
      </c>
      <c r="I108">
        <v>0</v>
      </c>
      <c r="J108">
        <v>0</v>
      </c>
      <c r="M108" t="str">
        <f t="shared" si="3"/>
        <v>Unpaid</v>
      </c>
    </row>
    <row r="109" spans="1:13" x14ac:dyDescent="0.25">
      <c r="A109" t="s">
        <v>3</v>
      </c>
      <c r="B109">
        <v>36</v>
      </c>
      <c r="E109">
        <v>0</v>
      </c>
      <c r="G109">
        <f t="shared" si="2"/>
        <v>0</v>
      </c>
      <c r="H109">
        <v>0</v>
      </c>
      <c r="I109">
        <v>0</v>
      </c>
      <c r="J109">
        <v>0</v>
      </c>
      <c r="M109" t="str">
        <f t="shared" si="3"/>
        <v>Paid</v>
      </c>
    </row>
    <row r="110" spans="1:13" x14ac:dyDescent="0.25">
      <c r="A110" t="s">
        <v>4</v>
      </c>
      <c r="B110">
        <v>1</v>
      </c>
      <c r="C110" t="s">
        <v>52</v>
      </c>
      <c r="E110">
        <v>1432</v>
      </c>
      <c r="G110">
        <f t="shared" si="2"/>
        <v>1432</v>
      </c>
      <c r="H110">
        <v>0</v>
      </c>
      <c r="I110">
        <v>0</v>
      </c>
      <c r="J110">
        <v>0</v>
      </c>
      <c r="M110" t="str">
        <f t="shared" si="3"/>
        <v>Unpaid</v>
      </c>
    </row>
    <row r="111" spans="1:13" x14ac:dyDescent="0.25">
      <c r="A111" t="s">
        <v>4</v>
      </c>
      <c r="B111">
        <v>2</v>
      </c>
      <c r="C111" t="s">
        <v>53</v>
      </c>
      <c r="E111">
        <v>2000</v>
      </c>
      <c r="G111">
        <f t="shared" si="2"/>
        <v>2000</v>
      </c>
      <c r="H111">
        <v>0</v>
      </c>
      <c r="I111">
        <v>0</v>
      </c>
      <c r="J111">
        <v>0</v>
      </c>
      <c r="M111" t="str">
        <f t="shared" si="3"/>
        <v>Unpaid</v>
      </c>
    </row>
    <row r="112" spans="1:13" x14ac:dyDescent="0.25">
      <c r="A112" t="s">
        <v>4</v>
      </c>
      <c r="B112">
        <v>3</v>
      </c>
      <c r="C112" t="s">
        <v>54</v>
      </c>
      <c r="E112">
        <v>250</v>
      </c>
      <c r="G112">
        <f t="shared" si="2"/>
        <v>250</v>
      </c>
      <c r="H112">
        <v>0</v>
      </c>
      <c r="I112">
        <v>0</v>
      </c>
      <c r="J112">
        <v>0</v>
      </c>
      <c r="M112" t="str">
        <f t="shared" si="3"/>
        <v>Unpaid</v>
      </c>
    </row>
    <row r="113" spans="1:13" x14ac:dyDescent="0.25">
      <c r="A113" t="s">
        <v>4</v>
      </c>
      <c r="B113">
        <v>4</v>
      </c>
      <c r="C113" t="s">
        <v>55</v>
      </c>
      <c r="E113">
        <v>916</v>
      </c>
      <c r="G113">
        <f t="shared" si="2"/>
        <v>916</v>
      </c>
      <c r="H113">
        <v>0</v>
      </c>
      <c r="I113">
        <v>0</v>
      </c>
      <c r="J113">
        <v>0</v>
      </c>
      <c r="M113" t="str">
        <f t="shared" si="3"/>
        <v>Unpaid</v>
      </c>
    </row>
    <row r="114" spans="1:13" x14ac:dyDescent="0.25">
      <c r="A114" t="s">
        <v>4</v>
      </c>
      <c r="B114">
        <v>5</v>
      </c>
      <c r="C114" t="s">
        <v>56</v>
      </c>
      <c r="E114">
        <v>375</v>
      </c>
      <c r="G114">
        <f t="shared" si="2"/>
        <v>375</v>
      </c>
      <c r="H114">
        <v>0</v>
      </c>
      <c r="I114">
        <v>0</v>
      </c>
      <c r="J114">
        <v>0</v>
      </c>
      <c r="M114" t="str">
        <f t="shared" si="3"/>
        <v>Unpaid</v>
      </c>
    </row>
    <row r="115" spans="1:13" x14ac:dyDescent="0.25">
      <c r="A115" t="s">
        <v>4</v>
      </c>
      <c r="B115">
        <v>6</v>
      </c>
      <c r="C115" t="s">
        <v>57</v>
      </c>
      <c r="E115">
        <v>250</v>
      </c>
      <c r="G115">
        <f t="shared" si="2"/>
        <v>250</v>
      </c>
      <c r="H115">
        <v>0</v>
      </c>
      <c r="I115">
        <v>0</v>
      </c>
      <c r="J115">
        <v>0</v>
      </c>
      <c r="M115" t="str">
        <f t="shared" si="3"/>
        <v>Unpaid</v>
      </c>
    </row>
    <row r="116" spans="1:13" x14ac:dyDescent="0.25">
      <c r="A116" t="s">
        <v>4</v>
      </c>
      <c r="B116">
        <v>7</v>
      </c>
      <c r="C116" t="s">
        <v>58</v>
      </c>
      <c r="E116">
        <v>250</v>
      </c>
      <c r="G116">
        <f t="shared" si="2"/>
        <v>250</v>
      </c>
      <c r="H116">
        <v>0</v>
      </c>
      <c r="I116">
        <v>0</v>
      </c>
      <c r="J116">
        <v>0</v>
      </c>
      <c r="M116" t="str">
        <f t="shared" si="3"/>
        <v>Unpaid</v>
      </c>
    </row>
    <row r="117" spans="1:13" x14ac:dyDescent="0.25">
      <c r="A117" t="s">
        <v>4</v>
      </c>
      <c r="B117">
        <v>8</v>
      </c>
      <c r="C117" t="s">
        <v>59</v>
      </c>
      <c r="E117">
        <v>540</v>
      </c>
      <c r="G117">
        <f t="shared" si="2"/>
        <v>540</v>
      </c>
      <c r="H117">
        <v>0</v>
      </c>
      <c r="I117">
        <v>0</v>
      </c>
      <c r="J117">
        <v>0</v>
      </c>
      <c r="M117" t="str">
        <f t="shared" si="3"/>
        <v>Unpaid</v>
      </c>
    </row>
    <row r="118" spans="1:13" x14ac:dyDescent="0.25">
      <c r="A118" t="s">
        <v>4</v>
      </c>
      <c r="B118">
        <v>9</v>
      </c>
      <c r="C118" t="s">
        <v>60</v>
      </c>
      <c r="E118">
        <v>250</v>
      </c>
      <c r="G118">
        <f t="shared" si="2"/>
        <v>250</v>
      </c>
      <c r="H118">
        <v>0</v>
      </c>
      <c r="I118">
        <v>0</v>
      </c>
      <c r="J118">
        <v>0</v>
      </c>
      <c r="M118" t="str">
        <f t="shared" si="3"/>
        <v>Unpaid</v>
      </c>
    </row>
    <row r="119" spans="1:13" x14ac:dyDescent="0.25">
      <c r="A119" t="s">
        <v>4</v>
      </c>
      <c r="B119">
        <v>10</v>
      </c>
      <c r="C119" t="s">
        <v>61</v>
      </c>
      <c r="E119">
        <v>250</v>
      </c>
      <c r="G119">
        <f t="shared" si="2"/>
        <v>250</v>
      </c>
      <c r="H119">
        <v>0</v>
      </c>
      <c r="I119">
        <v>0</v>
      </c>
      <c r="J119">
        <v>0</v>
      </c>
      <c r="M119" t="str">
        <f t="shared" si="3"/>
        <v>Unpaid</v>
      </c>
    </row>
    <row r="120" spans="1:13" x14ac:dyDescent="0.25">
      <c r="A120" t="s">
        <v>4</v>
      </c>
      <c r="B120">
        <v>11</v>
      </c>
      <c r="C120" t="s">
        <v>62</v>
      </c>
      <c r="E120">
        <v>250</v>
      </c>
      <c r="G120">
        <f t="shared" si="2"/>
        <v>250</v>
      </c>
      <c r="H120">
        <v>0</v>
      </c>
      <c r="I120">
        <v>0</v>
      </c>
      <c r="J120">
        <v>0</v>
      </c>
      <c r="M120" t="str">
        <f t="shared" si="3"/>
        <v>Unpaid</v>
      </c>
    </row>
    <row r="121" spans="1:13" x14ac:dyDescent="0.25">
      <c r="A121" t="s">
        <v>4</v>
      </c>
      <c r="B121">
        <v>12</v>
      </c>
      <c r="C121" t="s">
        <v>63</v>
      </c>
      <c r="E121">
        <v>250</v>
      </c>
      <c r="G121">
        <f t="shared" si="2"/>
        <v>250</v>
      </c>
      <c r="H121">
        <v>0</v>
      </c>
      <c r="I121">
        <v>0</v>
      </c>
      <c r="J121">
        <v>0</v>
      </c>
      <c r="M121" t="str">
        <f t="shared" si="3"/>
        <v>Unpaid</v>
      </c>
    </row>
    <row r="122" spans="1:13" x14ac:dyDescent="0.25">
      <c r="A122" t="s">
        <v>4</v>
      </c>
      <c r="B122">
        <v>13</v>
      </c>
      <c r="C122" t="s">
        <v>64</v>
      </c>
      <c r="E122">
        <v>583.5</v>
      </c>
      <c r="G122">
        <f t="shared" si="2"/>
        <v>583.5</v>
      </c>
      <c r="H122">
        <v>0</v>
      </c>
      <c r="I122">
        <v>0</v>
      </c>
      <c r="J122">
        <v>0</v>
      </c>
      <c r="M122" t="str">
        <f t="shared" si="3"/>
        <v>Unpaid</v>
      </c>
    </row>
    <row r="123" spans="1:13" x14ac:dyDescent="0.25">
      <c r="A123" t="s">
        <v>4</v>
      </c>
      <c r="B123">
        <v>14</v>
      </c>
      <c r="C123" t="s">
        <v>65</v>
      </c>
      <c r="E123">
        <v>250</v>
      </c>
      <c r="G123">
        <f t="shared" si="2"/>
        <v>250</v>
      </c>
      <c r="H123">
        <v>0</v>
      </c>
      <c r="I123">
        <v>0</v>
      </c>
      <c r="J123">
        <v>0</v>
      </c>
      <c r="M123" t="str">
        <f t="shared" si="3"/>
        <v>Unpaid</v>
      </c>
    </row>
    <row r="124" spans="1:13" x14ac:dyDescent="0.25">
      <c r="A124" t="s">
        <v>4</v>
      </c>
      <c r="B124">
        <v>15</v>
      </c>
      <c r="C124" t="s">
        <v>66</v>
      </c>
      <c r="E124">
        <v>225</v>
      </c>
      <c r="G124">
        <f t="shared" si="2"/>
        <v>225</v>
      </c>
      <c r="H124">
        <v>0</v>
      </c>
      <c r="I124">
        <v>0</v>
      </c>
      <c r="J124">
        <v>0</v>
      </c>
      <c r="M124" t="str">
        <f t="shared" si="3"/>
        <v>Unpaid</v>
      </c>
    </row>
    <row r="125" spans="1:13" x14ac:dyDescent="0.25">
      <c r="A125" t="s">
        <v>4</v>
      </c>
      <c r="B125">
        <v>16</v>
      </c>
      <c r="C125" t="s">
        <v>67</v>
      </c>
      <c r="E125">
        <v>250</v>
      </c>
      <c r="G125">
        <f t="shared" si="2"/>
        <v>250</v>
      </c>
      <c r="H125">
        <v>0</v>
      </c>
      <c r="I125">
        <v>0</v>
      </c>
      <c r="J125">
        <v>0</v>
      </c>
      <c r="M125" t="str">
        <f t="shared" si="3"/>
        <v>Unpaid</v>
      </c>
    </row>
    <row r="126" spans="1:13" x14ac:dyDescent="0.25">
      <c r="A126" t="s">
        <v>4</v>
      </c>
      <c r="B126">
        <v>17</v>
      </c>
      <c r="C126" t="s">
        <v>68</v>
      </c>
      <c r="E126">
        <v>255</v>
      </c>
      <c r="G126">
        <f t="shared" si="2"/>
        <v>255</v>
      </c>
      <c r="H126">
        <v>0</v>
      </c>
      <c r="I126">
        <v>0</v>
      </c>
      <c r="J126">
        <v>0</v>
      </c>
      <c r="M126" t="str">
        <f t="shared" si="3"/>
        <v>Unpaid</v>
      </c>
    </row>
    <row r="127" spans="1:13" x14ac:dyDescent="0.25">
      <c r="A127" t="s">
        <v>4</v>
      </c>
      <c r="B127">
        <v>18</v>
      </c>
      <c r="C127" t="s">
        <v>69</v>
      </c>
      <c r="E127">
        <v>250</v>
      </c>
      <c r="G127">
        <f t="shared" si="2"/>
        <v>250</v>
      </c>
      <c r="H127">
        <v>0</v>
      </c>
      <c r="I127">
        <v>0</v>
      </c>
      <c r="J127">
        <v>0</v>
      </c>
      <c r="M127" t="str">
        <f t="shared" si="3"/>
        <v>Unpaid</v>
      </c>
    </row>
    <row r="128" spans="1:13" x14ac:dyDescent="0.25">
      <c r="A128" t="s">
        <v>4</v>
      </c>
      <c r="B128">
        <v>19</v>
      </c>
      <c r="C128" t="s">
        <v>70</v>
      </c>
      <c r="E128">
        <v>392</v>
      </c>
      <c r="G128">
        <f t="shared" si="2"/>
        <v>392</v>
      </c>
      <c r="H128">
        <v>0</v>
      </c>
      <c r="I128">
        <v>0</v>
      </c>
      <c r="J128">
        <v>0</v>
      </c>
      <c r="M128" t="str">
        <f t="shared" si="3"/>
        <v>Unpaid</v>
      </c>
    </row>
    <row r="129" spans="1:13" x14ac:dyDescent="0.25">
      <c r="A129" t="s">
        <v>4</v>
      </c>
      <c r="B129">
        <v>20</v>
      </c>
      <c r="C129" t="s">
        <v>71</v>
      </c>
      <c r="E129">
        <v>50</v>
      </c>
      <c r="G129">
        <f t="shared" si="2"/>
        <v>50</v>
      </c>
      <c r="H129">
        <v>0</v>
      </c>
      <c r="I129">
        <v>0</v>
      </c>
      <c r="J129">
        <v>0</v>
      </c>
      <c r="M129" t="str">
        <f t="shared" si="3"/>
        <v>Unpaid</v>
      </c>
    </row>
    <row r="130" spans="1:13" x14ac:dyDescent="0.25">
      <c r="A130" t="s">
        <v>4</v>
      </c>
      <c r="B130">
        <v>21</v>
      </c>
      <c r="C130" t="s">
        <v>72</v>
      </c>
      <c r="E130">
        <v>153</v>
      </c>
      <c r="G130">
        <f t="shared" ref="G130:G193" si="4">IF(D130="", E130, E130*(1+IFERROR(F130,0))^DATEDIF(D130, EOMONTH(A130&amp;"-01",0), "Y"))</f>
        <v>153</v>
      </c>
      <c r="H130">
        <v>0</v>
      </c>
      <c r="I130">
        <v>0</v>
      </c>
      <c r="J130">
        <v>0</v>
      </c>
      <c r="M130" t="str">
        <f t="shared" ref="M130:M193" si="5">IF(K130="Y","Owner-Funded", IF(H130&gt;=E130-I130+J130,"Paid", IF(H130&gt;0,"Partial","Unpaid")))</f>
        <v>Unpaid</v>
      </c>
    </row>
    <row r="131" spans="1:13" x14ac:dyDescent="0.25">
      <c r="A131" t="s">
        <v>4</v>
      </c>
      <c r="B131">
        <v>22</v>
      </c>
      <c r="C131" t="s">
        <v>73</v>
      </c>
      <c r="E131">
        <v>250</v>
      </c>
      <c r="G131">
        <f t="shared" si="4"/>
        <v>250</v>
      </c>
      <c r="H131">
        <v>0</v>
      </c>
      <c r="I131">
        <v>0</v>
      </c>
      <c r="J131">
        <v>0</v>
      </c>
      <c r="M131" t="str">
        <f t="shared" si="5"/>
        <v>Unpaid</v>
      </c>
    </row>
    <row r="132" spans="1:13" x14ac:dyDescent="0.25">
      <c r="A132" t="s">
        <v>4</v>
      </c>
      <c r="B132">
        <v>23</v>
      </c>
      <c r="C132" t="s">
        <v>74</v>
      </c>
      <c r="E132">
        <v>150</v>
      </c>
      <c r="G132">
        <f t="shared" si="4"/>
        <v>150</v>
      </c>
      <c r="H132">
        <v>0</v>
      </c>
      <c r="I132">
        <v>0</v>
      </c>
      <c r="J132">
        <v>0</v>
      </c>
      <c r="M132" t="str">
        <f t="shared" si="5"/>
        <v>Unpaid</v>
      </c>
    </row>
    <row r="133" spans="1:13" x14ac:dyDescent="0.25">
      <c r="A133" t="s">
        <v>4</v>
      </c>
      <c r="B133">
        <v>24</v>
      </c>
      <c r="C133" t="s">
        <v>75</v>
      </c>
      <c r="E133">
        <v>450</v>
      </c>
      <c r="G133">
        <f t="shared" si="4"/>
        <v>450</v>
      </c>
      <c r="H133">
        <v>0</v>
      </c>
      <c r="I133">
        <v>0</v>
      </c>
      <c r="J133">
        <v>0</v>
      </c>
      <c r="M133" t="str">
        <f t="shared" si="5"/>
        <v>Unpaid</v>
      </c>
    </row>
    <row r="134" spans="1:13" x14ac:dyDescent="0.25">
      <c r="A134" t="s">
        <v>4</v>
      </c>
      <c r="B134">
        <v>25</v>
      </c>
      <c r="C134" t="s">
        <v>76</v>
      </c>
      <c r="E134">
        <v>250</v>
      </c>
      <c r="G134">
        <f t="shared" si="4"/>
        <v>250</v>
      </c>
      <c r="H134">
        <v>0</v>
      </c>
      <c r="I134">
        <v>0</v>
      </c>
      <c r="J134">
        <v>0</v>
      </c>
      <c r="M134" t="str">
        <f t="shared" si="5"/>
        <v>Unpaid</v>
      </c>
    </row>
    <row r="135" spans="1:13" x14ac:dyDescent="0.25">
      <c r="A135" t="s">
        <v>4</v>
      </c>
      <c r="B135">
        <v>26</v>
      </c>
      <c r="C135" t="s">
        <v>77</v>
      </c>
      <c r="E135">
        <v>150</v>
      </c>
      <c r="G135">
        <f t="shared" si="4"/>
        <v>150</v>
      </c>
      <c r="H135">
        <v>0</v>
      </c>
      <c r="I135">
        <v>0</v>
      </c>
      <c r="J135">
        <v>0</v>
      </c>
      <c r="M135" t="str">
        <f t="shared" si="5"/>
        <v>Unpaid</v>
      </c>
    </row>
    <row r="136" spans="1:13" x14ac:dyDescent="0.25">
      <c r="A136" t="s">
        <v>4</v>
      </c>
      <c r="B136">
        <v>27</v>
      </c>
      <c r="C136" t="s">
        <v>78</v>
      </c>
      <c r="E136">
        <v>130</v>
      </c>
      <c r="G136">
        <f t="shared" si="4"/>
        <v>130</v>
      </c>
      <c r="H136">
        <v>0</v>
      </c>
      <c r="I136">
        <v>0</v>
      </c>
      <c r="J136">
        <v>0</v>
      </c>
      <c r="M136" t="str">
        <f t="shared" si="5"/>
        <v>Unpaid</v>
      </c>
    </row>
    <row r="137" spans="1:13" x14ac:dyDescent="0.25">
      <c r="A137" t="s">
        <v>4</v>
      </c>
      <c r="B137">
        <v>28</v>
      </c>
      <c r="C137" t="s">
        <v>79</v>
      </c>
      <c r="E137">
        <v>150</v>
      </c>
      <c r="G137">
        <f t="shared" si="4"/>
        <v>150</v>
      </c>
      <c r="H137">
        <v>0</v>
      </c>
      <c r="I137">
        <v>0</v>
      </c>
      <c r="J137">
        <v>0</v>
      </c>
      <c r="M137" t="str">
        <f t="shared" si="5"/>
        <v>Unpaid</v>
      </c>
    </row>
    <row r="138" spans="1:13" x14ac:dyDescent="0.25">
      <c r="A138" t="s">
        <v>4</v>
      </c>
      <c r="B138">
        <v>29</v>
      </c>
      <c r="C138" t="s">
        <v>80</v>
      </c>
      <c r="E138">
        <v>600</v>
      </c>
      <c r="G138">
        <f t="shared" si="4"/>
        <v>600</v>
      </c>
      <c r="H138">
        <v>0</v>
      </c>
      <c r="I138">
        <v>0</v>
      </c>
      <c r="J138">
        <v>0</v>
      </c>
      <c r="M138" t="str">
        <f t="shared" si="5"/>
        <v>Unpaid</v>
      </c>
    </row>
    <row r="139" spans="1:13" x14ac:dyDescent="0.25">
      <c r="A139" t="s">
        <v>4</v>
      </c>
      <c r="B139">
        <v>30</v>
      </c>
      <c r="C139" t="s">
        <v>81</v>
      </c>
      <c r="E139">
        <v>250</v>
      </c>
      <c r="G139">
        <f t="shared" si="4"/>
        <v>250</v>
      </c>
      <c r="H139">
        <v>0</v>
      </c>
      <c r="I139">
        <v>0</v>
      </c>
      <c r="J139">
        <v>0</v>
      </c>
      <c r="M139" t="str">
        <f t="shared" si="5"/>
        <v>Unpaid</v>
      </c>
    </row>
    <row r="140" spans="1:13" x14ac:dyDescent="0.25">
      <c r="A140" t="s">
        <v>4</v>
      </c>
      <c r="B140">
        <v>31</v>
      </c>
      <c r="C140" t="s">
        <v>24</v>
      </c>
      <c r="E140">
        <v>15</v>
      </c>
      <c r="G140">
        <f t="shared" si="4"/>
        <v>15</v>
      </c>
      <c r="H140">
        <v>0</v>
      </c>
      <c r="I140">
        <v>0</v>
      </c>
      <c r="J140">
        <v>0</v>
      </c>
      <c r="M140" t="str">
        <f t="shared" si="5"/>
        <v>Unpaid</v>
      </c>
    </row>
    <row r="141" spans="1:13" x14ac:dyDescent="0.25">
      <c r="A141" t="s">
        <v>4</v>
      </c>
      <c r="B141">
        <v>32</v>
      </c>
      <c r="C141" t="s">
        <v>82</v>
      </c>
      <c r="E141">
        <v>13</v>
      </c>
      <c r="G141">
        <f t="shared" si="4"/>
        <v>13</v>
      </c>
      <c r="H141">
        <v>0</v>
      </c>
      <c r="I141">
        <v>0</v>
      </c>
      <c r="J141">
        <v>0</v>
      </c>
      <c r="M141" t="str">
        <f t="shared" si="5"/>
        <v>Unpaid</v>
      </c>
    </row>
    <row r="142" spans="1:13" x14ac:dyDescent="0.25">
      <c r="A142" t="s">
        <v>4</v>
      </c>
      <c r="B142">
        <v>33</v>
      </c>
      <c r="C142" t="s">
        <v>83</v>
      </c>
      <c r="E142">
        <v>15</v>
      </c>
      <c r="G142">
        <f t="shared" si="4"/>
        <v>15</v>
      </c>
      <c r="H142">
        <v>0</v>
      </c>
      <c r="I142">
        <v>0</v>
      </c>
      <c r="J142">
        <v>0</v>
      </c>
      <c r="M142" t="str">
        <f t="shared" si="5"/>
        <v>Unpaid</v>
      </c>
    </row>
    <row r="143" spans="1:13" x14ac:dyDescent="0.25">
      <c r="A143" t="s">
        <v>4</v>
      </c>
      <c r="B143">
        <v>34</v>
      </c>
      <c r="C143" t="s">
        <v>27</v>
      </c>
      <c r="E143">
        <v>8</v>
      </c>
      <c r="G143">
        <f t="shared" si="4"/>
        <v>8</v>
      </c>
      <c r="H143">
        <v>0</v>
      </c>
      <c r="I143">
        <v>0</v>
      </c>
      <c r="J143">
        <v>0</v>
      </c>
      <c r="M143" t="str">
        <f t="shared" si="5"/>
        <v>Unpaid</v>
      </c>
    </row>
    <row r="144" spans="1:13" x14ac:dyDescent="0.25">
      <c r="A144" t="s">
        <v>4</v>
      </c>
      <c r="B144">
        <v>35</v>
      </c>
      <c r="C144" t="s">
        <v>84</v>
      </c>
      <c r="E144">
        <v>13</v>
      </c>
      <c r="G144">
        <f t="shared" si="4"/>
        <v>13</v>
      </c>
      <c r="H144">
        <v>0</v>
      </c>
      <c r="I144">
        <v>0</v>
      </c>
      <c r="J144">
        <v>0</v>
      </c>
      <c r="M144" t="str">
        <f t="shared" si="5"/>
        <v>Unpaid</v>
      </c>
    </row>
    <row r="145" spans="1:13" x14ac:dyDescent="0.25">
      <c r="A145" t="s">
        <v>4</v>
      </c>
      <c r="B145">
        <v>36</v>
      </c>
      <c r="E145">
        <v>0</v>
      </c>
      <c r="G145">
        <f t="shared" si="4"/>
        <v>0</v>
      </c>
      <c r="H145">
        <v>0</v>
      </c>
      <c r="I145">
        <v>0</v>
      </c>
      <c r="J145">
        <v>0</v>
      </c>
      <c r="M145" t="str">
        <f t="shared" si="5"/>
        <v>Paid</v>
      </c>
    </row>
    <row r="146" spans="1:13" x14ac:dyDescent="0.25">
      <c r="A146" t="s">
        <v>5</v>
      </c>
      <c r="B146">
        <v>1</v>
      </c>
      <c r="C146" t="s">
        <v>52</v>
      </c>
      <c r="E146">
        <v>1432</v>
      </c>
      <c r="G146">
        <f t="shared" si="4"/>
        <v>1432</v>
      </c>
      <c r="H146">
        <v>0</v>
      </c>
      <c r="I146">
        <v>0</v>
      </c>
      <c r="J146">
        <v>0</v>
      </c>
      <c r="M146" t="str">
        <f t="shared" si="5"/>
        <v>Unpaid</v>
      </c>
    </row>
    <row r="147" spans="1:13" x14ac:dyDescent="0.25">
      <c r="A147" t="s">
        <v>5</v>
      </c>
      <c r="B147">
        <v>2</v>
      </c>
      <c r="C147" t="s">
        <v>53</v>
      </c>
      <c r="E147">
        <v>2000</v>
      </c>
      <c r="G147">
        <f t="shared" si="4"/>
        <v>2000</v>
      </c>
      <c r="H147">
        <v>0</v>
      </c>
      <c r="I147">
        <v>0</v>
      </c>
      <c r="J147">
        <v>0</v>
      </c>
      <c r="M147" t="str">
        <f t="shared" si="5"/>
        <v>Unpaid</v>
      </c>
    </row>
    <row r="148" spans="1:13" x14ac:dyDescent="0.25">
      <c r="A148" t="s">
        <v>5</v>
      </c>
      <c r="B148">
        <v>3</v>
      </c>
      <c r="C148" t="s">
        <v>54</v>
      </c>
      <c r="E148">
        <v>250</v>
      </c>
      <c r="G148">
        <f t="shared" si="4"/>
        <v>250</v>
      </c>
      <c r="H148">
        <v>0</v>
      </c>
      <c r="I148">
        <v>0</v>
      </c>
      <c r="J148">
        <v>0</v>
      </c>
      <c r="M148" t="str">
        <f t="shared" si="5"/>
        <v>Unpaid</v>
      </c>
    </row>
    <row r="149" spans="1:13" x14ac:dyDescent="0.25">
      <c r="A149" t="s">
        <v>5</v>
      </c>
      <c r="B149">
        <v>4</v>
      </c>
      <c r="C149" t="s">
        <v>55</v>
      </c>
      <c r="E149">
        <v>916</v>
      </c>
      <c r="G149">
        <f t="shared" si="4"/>
        <v>916</v>
      </c>
      <c r="H149">
        <v>0</v>
      </c>
      <c r="I149">
        <v>0</v>
      </c>
      <c r="J149">
        <v>0</v>
      </c>
      <c r="M149" t="str">
        <f t="shared" si="5"/>
        <v>Unpaid</v>
      </c>
    </row>
    <row r="150" spans="1:13" x14ac:dyDescent="0.25">
      <c r="A150" t="s">
        <v>5</v>
      </c>
      <c r="B150">
        <v>5</v>
      </c>
      <c r="C150" t="s">
        <v>56</v>
      </c>
      <c r="E150">
        <v>375</v>
      </c>
      <c r="G150">
        <f t="shared" si="4"/>
        <v>375</v>
      </c>
      <c r="H150">
        <v>0</v>
      </c>
      <c r="I150">
        <v>0</v>
      </c>
      <c r="J150">
        <v>0</v>
      </c>
      <c r="M150" t="str">
        <f t="shared" si="5"/>
        <v>Unpaid</v>
      </c>
    </row>
    <row r="151" spans="1:13" x14ac:dyDescent="0.25">
      <c r="A151" t="s">
        <v>5</v>
      </c>
      <c r="B151">
        <v>6</v>
      </c>
      <c r="C151" t="s">
        <v>57</v>
      </c>
      <c r="E151">
        <v>250</v>
      </c>
      <c r="G151">
        <f t="shared" si="4"/>
        <v>250</v>
      </c>
      <c r="H151">
        <v>0</v>
      </c>
      <c r="I151">
        <v>0</v>
      </c>
      <c r="J151">
        <v>0</v>
      </c>
      <c r="M151" t="str">
        <f t="shared" si="5"/>
        <v>Unpaid</v>
      </c>
    </row>
    <row r="152" spans="1:13" x14ac:dyDescent="0.25">
      <c r="A152" t="s">
        <v>5</v>
      </c>
      <c r="B152">
        <v>7</v>
      </c>
      <c r="C152" t="s">
        <v>58</v>
      </c>
      <c r="E152">
        <v>250</v>
      </c>
      <c r="G152">
        <f t="shared" si="4"/>
        <v>250</v>
      </c>
      <c r="H152">
        <v>0</v>
      </c>
      <c r="I152">
        <v>0</v>
      </c>
      <c r="J152">
        <v>0</v>
      </c>
      <c r="M152" t="str">
        <f t="shared" si="5"/>
        <v>Unpaid</v>
      </c>
    </row>
    <row r="153" spans="1:13" x14ac:dyDescent="0.25">
      <c r="A153" t="s">
        <v>5</v>
      </c>
      <c r="B153">
        <v>8</v>
      </c>
      <c r="C153" t="s">
        <v>59</v>
      </c>
      <c r="E153">
        <v>540</v>
      </c>
      <c r="G153">
        <f t="shared" si="4"/>
        <v>540</v>
      </c>
      <c r="H153">
        <v>0</v>
      </c>
      <c r="I153">
        <v>0</v>
      </c>
      <c r="J153">
        <v>0</v>
      </c>
      <c r="M153" t="str">
        <f t="shared" si="5"/>
        <v>Unpaid</v>
      </c>
    </row>
    <row r="154" spans="1:13" x14ac:dyDescent="0.25">
      <c r="A154" t="s">
        <v>5</v>
      </c>
      <c r="B154">
        <v>9</v>
      </c>
      <c r="C154" t="s">
        <v>60</v>
      </c>
      <c r="E154">
        <v>250</v>
      </c>
      <c r="G154">
        <f t="shared" si="4"/>
        <v>250</v>
      </c>
      <c r="H154">
        <v>0</v>
      </c>
      <c r="I154">
        <v>0</v>
      </c>
      <c r="J154">
        <v>0</v>
      </c>
      <c r="M154" t="str">
        <f t="shared" si="5"/>
        <v>Unpaid</v>
      </c>
    </row>
    <row r="155" spans="1:13" x14ac:dyDescent="0.25">
      <c r="A155" t="s">
        <v>5</v>
      </c>
      <c r="B155">
        <v>10</v>
      </c>
      <c r="C155" t="s">
        <v>61</v>
      </c>
      <c r="E155">
        <v>250</v>
      </c>
      <c r="G155">
        <f t="shared" si="4"/>
        <v>250</v>
      </c>
      <c r="H155">
        <v>0</v>
      </c>
      <c r="I155">
        <v>0</v>
      </c>
      <c r="J155">
        <v>0</v>
      </c>
      <c r="M155" t="str">
        <f t="shared" si="5"/>
        <v>Unpaid</v>
      </c>
    </row>
    <row r="156" spans="1:13" x14ac:dyDescent="0.25">
      <c r="A156" t="s">
        <v>5</v>
      </c>
      <c r="B156">
        <v>11</v>
      </c>
      <c r="C156" t="s">
        <v>62</v>
      </c>
      <c r="E156">
        <v>250</v>
      </c>
      <c r="G156">
        <f t="shared" si="4"/>
        <v>250</v>
      </c>
      <c r="H156">
        <v>0</v>
      </c>
      <c r="I156">
        <v>0</v>
      </c>
      <c r="J156">
        <v>0</v>
      </c>
      <c r="M156" t="str">
        <f t="shared" si="5"/>
        <v>Unpaid</v>
      </c>
    </row>
    <row r="157" spans="1:13" x14ac:dyDescent="0.25">
      <c r="A157" t="s">
        <v>5</v>
      </c>
      <c r="B157">
        <v>12</v>
      </c>
      <c r="C157" t="s">
        <v>63</v>
      </c>
      <c r="E157">
        <v>250</v>
      </c>
      <c r="G157">
        <f t="shared" si="4"/>
        <v>250</v>
      </c>
      <c r="H157">
        <v>0</v>
      </c>
      <c r="I157">
        <v>0</v>
      </c>
      <c r="J157">
        <v>0</v>
      </c>
      <c r="M157" t="str">
        <f t="shared" si="5"/>
        <v>Unpaid</v>
      </c>
    </row>
    <row r="158" spans="1:13" x14ac:dyDescent="0.25">
      <c r="A158" t="s">
        <v>5</v>
      </c>
      <c r="B158">
        <v>13</v>
      </c>
      <c r="C158" t="s">
        <v>64</v>
      </c>
      <c r="E158">
        <v>583.5</v>
      </c>
      <c r="G158">
        <f t="shared" si="4"/>
        <v>583.5</v>
      </c>
      <c r="H158">
        <v>0</v>
      </c>
      <c r="I158">
        <v>0</v>
      </c>
      <c r="J158">
        <v>0</v>
      </c>
      <c r="M158" t="str">
        <f t="shared" si="5"/>
        <v>Unpaid</v>
      </c>
    </row>
    <row r="159" spans="1:13" x14ac:dyDescent="0.25">
      <c r="A159" t="s">
        <v>5</v>
      </c>
      <c r="B159">
        <v>14</v>
      </c>
      <c r="C159" t="s">
        <v>65</v>
      </c>
      <c r="E159">
        <v>250</v>
      </c>
      <c r="G159">
        <f t="shared" si="4"/>
        <v>250</v>
      </c>
      <c r="H159">
        <v>0</v>
      </c>
      <c r="I159">
        <v>0</v>
      </c>
      <c r="J159">
        <v>0</v>
      </c>
      <c r="M159" t="str">
        <f t="shared" si="5"/>
        <v>Unpaid</v>
      </c>
    </row>
    <row r="160" spans="1:13" x14ac:dyDescent="0.25">
      <c r="A160" t="s">
        <v>5</v>
      </c>
      <c r="B160">
        <v>15</v>
      </c>
      <c r="C160" t="s">
        <v>66</v>
      </c>
      <c r="E160">
        <v>225</v>
      </c>
      <c r="G160">
        <f t="shared" si="4"/>
        <v>225</v>
      </c>
      <c r="H160">
        <v>0</v>
      </c>
      <c r="I160">
        <v>0</v>
      </c>
      <c r="J160">
        <v>0</v>
      </c>
      <c r="M160" t="str">
        <f t="shared" si="5"/>
        <v>Unpaid</v>
      </c>
    </row>
    <row r="161" spans="1:13" x14ac:dyDescent="0.25">
      <c r="A161" t="s">
        <v>5</v>
      </c>
      <c r="B161">
        <v>16</v>
      </c>
      <c r="C161" t="s">
        <v>67</v>
      </c>
      <c r="E161">
        <v>250</v>
      </c>
      <c r="G161">
        <f t="shared" si="4"/>
        <v>250</v>
      </c>
      <c r="H161">
        <v>0</v>
      </c>
      <c r="I161">
        <v>0</v>
      </c>
      <c r="J161">
        <v>0</v>
      </c>
      <c r="M161" t="str">
        <f t="shared" si="5"/>
        <v>Unpaid</v>
      </c>
    </row>
    <row r="162" spans="1:13" x14ac:dyDescent="0.25">
      <c r="A162" t="s">
        <v>5</v>
      </c>
      <c r="B162">
        <v>17</v>
      </c>
      <c r="C162" t="s">
        <v>68</v>
      </c>
      <c r="E162">
        <v>255</v>
      </c>
      <c r="G162">
        <f t="shared" si="4"/>
        <v>255</v>
      </c>
      <c r="H162">
        <v>0</v>
      </c>
      <c r="I162">
        <v>0</v>
      </c>
      <c r="J162">
        <v>0</v>
      </c>
      <c r="M162" t="str">
        <f t="shared" si="5"/>
        <v>Unpaid</v>
      </c>
    </row>
    <row r="163" spans="1:13" x14ac:dyDescent="0.25">
      <c r="A163" t="s">
        <v>5</v>
      </c>
      <c r="B163">
        <v>18</v>
      </c>
      <c r="C163" t="s">
        <v>69</v>
      </c>
      <c r="E163">
        <v>250</v>
      </c>
      <c r="G163">
        <f t="shared" si="4"/>
        <v>250</v>
      </c>
      <c r="H163">
        <v>0</v>
      </c>
      <c r="I163">
        <v>0</v>
      </c>
      <c r="J163">
        <v>0</v>
      </c>
      <c r="M163" t="str">
        <f t="shared" si="5"/>
        <v>Unpaid</v>
      </c>
    </row>
    <row r="164" spans="1:13" x14ac:dyDescent="0.25">
      <c r="A164" t="s">
        <v>5</v>
      </c>
      <c r="B164">
        <v>19</v>
      </c>
      <c r="C164" t="s">
        <v>70</v>
      </c>
      <c r="E164">
        <v>392</v>
      </c>
      <c r="G164">
        <f t="shared" si="4"/>
        <v>392</v>
      </c>
      <c r="H164">
        <v>0</v>
      </c>
      <c r="I164">
        <v>0</v>
      </c>
      <c r="J164">
        <v>0</v>
      </c>
      <c r="M164" t="str">
        <f t="shared" si="5"/>
        <v>Unpaid</v>
      </c>
    </row>
    <row r="165" spans="1:13" x14ac:dyDescent="0.25">
      <c r="A165" t="s">
        <v>5</v>
      </c>
      <c r="B165">
        <v>20</v>
      </c>
      <c r="C165" t="s">
        <v>71</v>
      </c>
      <c r="E165">
        <v>50</v>
      </c>
      <c r="G165">
        <f t="shared" si="4"/>
        <v>50</v>
      </c>
      <c r="H165">
        <v>0</v>
      </c>
      <c r="I165">
        <v>0</v>
      </c>
      <c r="J165">
        <v>0</v>
      </c>
      <c r="M165" t="str">
        <f t="shared" si="5"/>
        <v>Unpaid</v>
      </c>
    </row>
    <row r="166" spans="1:13" x14ac:dyDescent="0.25">
      <c r="A166" t="s">
        <v>5</v>
      </c>
      <c r="B166">
        <v>21</v>
      </c>
      <c r="C166" t="s">
        <v>72</v>
      </c>
      <c r="E166">
        <v>153</v>
      </c>
      <c r="G166">
        <f t="shared" si="4"/>
        <v>153</v>
      </c>
      <c r="H166">
        <v>0</v>
      </c>
      <c r="I166">
        <v>0</v>
      </c>
      <c r="J166">
        <v>0</v>
      </c>
      <c r="M166" t="str">
        <f t="shared" si="5"/>
        <v>Unpaid</v>
      </c>
    </row>
    <row r="167" spans="1:13" x14ac:dyDescent="0.25">
      <c r="A167" t="s">
        <v>5</v>
      </c>
      <c r="B167">
        <v>22</v>
      </c>
      <c r="C167" t="s">
        <v>73</v>
      </c>
      <c r="E167">
        <v>250</v>
      </c>
      <c r="G167">
        <f t="shared" si="4"/>
        <v>250</v>
      </c>
      <c r="H167">
        <v>0</v>
      </c>
      <c r="I167">
        <v>0</v>
      </c>
      <c r="J167">
        <v>0</v>
      </c>
      <c r="M167" t="str">
        <f t="shared" si="5"/>
        <v>Unpaid</v>
      </c>
    </row>
    <row r="168" spans="1:13" x14ac:dyDescent="0.25">
      <c r="A168" t="s">
        <v>5</v>
      </c>
      <c r="B168">
        <v>23</v>
      </c>
      <c r="C168" t="s">
        <v>74</v>
      </c>
      <c r="E168">
        <v>150</v>
      </c>
      <c r="G168">
        <f t="shared" si="4"/>
        <v>150</v>
      </c>
      <c r="H168">
        <v>0</v>
      </c>
      <c r="I168">
        <v>0</v>
      </c>
      <c r="J168">
        <v>0</v>
      </c>
      <c r="M168" t="str">
        <f t="shared" si="5"/>
        <v>Unpaid</v>
      </c>
    </row>
    <row r="169" spans="1:13" x14ac:dyDescent="0.25">
      <c r="A169" t="s">
        <v>5</v>
      </c>
      <c r="B169">
        <v>24</v>
      </c>
      <c r="C169" t="s">
        <v>75</v>
      </c>
      <c r="E169">
        <v>450</v>
      </c>
      <c r="G169">
        <f t="shared" si="4"/>
        <v>450</v>
      </c>
      <c r="H169">
        <v>0</v>
      </c>
      <c r="I169">
        <v>0</v>
      </c>
      <c r="J169">
        <v>0</v>
      </c>
      <c r="M169" t="str">
        <f t="shared" si="5"/>
        <v>Unpaid</v>
      </c>
    </row>
    <row r="170" spans="1:13" x14ac:dyDescent="0.25">
      <c r="A170" t="s">
        <v>5</v>
      </c>
      <c r="B170">
        <v>25</v>
      </c>
      <c r="C170" t="s">
        <v>76</v>
      </c>
      <c r="E170">
        <v>250</v>
      </c>
      <c r="G170">
        <f t="shared" si="4"/>
        <v>250</v>
      </c>
      <c r="H170">
        <v>0</v>
      </c>
      <c r="I170">
        <v>0</v>
      </c>
      <c r="J170">
        <v>0</v>
      </c>
      <c r="M170" t="str">
        <f t="shared" si="5"/>
        <v>Unpaid</v>
      </c>
    </row>
    <row r="171" spans="1:13" x14ac:dyDescent="0.25">
      <c r="A171" t="s">
        <v>5</v>
      </c>
      <c r="B171">
        <v>26</v>
      </c>
      <c r="C171" t="s">
        <v>77</v>
      </c>
      <c r="E171">
        <v>150</v>
      </c>
      <c r="G171">
        <f t="shared" si="4"/>
        <v>150</v>
      </c>
      <c r="H171">
        <v>0</v>
      </c>
      <c r="I171">
        <v>0</v>
      </c>
      <c r="J171">
        <v>0</v>
      </c>
      <c r="M171" t="str">
        <f t="shared" si="5"/>
        <v>Unpaid</v>
      </c>
    </row>
    <row r="172" spans="1:13" x14ac:dyDescent="0.25">
      <c r="A172" t="s">
        <v>5</v>
      </c>
      <c r="B172">
        <v>27</v>
      </c>
      <c r="C172" t="s">
        <v>78</v>
      </c>
      <c r="E172">
        <v>130</v>
      </c>
      <c r="G172">
        <f t="shared" si="4"/>
        <v>130</v>
      </c>
      <c r="H172">
        <v>0</v>
      </c>
      <c r="I172">
        <v>0</v>
      </c>
      <c r="J172">
        <v>0</v>
      </c>
      <c r="M172" t="str">
        <f t="shared" si="5"/>
        <v>Unpaid</v>
      </c>
    </row>
    <row r="173" spans="1:13" x14ac:dyDescent="0.25">
      <c r="A173" t="s">
        <v>5</v>
      </c>
      <c r="B173">
        <v>28</v>
      </c>
      <c r="C173" t="s">
        <v>79</v>
      </c>
      <c r="E173">
        <v>150</v>
      </c>
      <c r="G173">
        <f t="shared" si="4"/>
        <v>150</v>
      </c>
      <c r="H173">
        <v>0</v>
      </c>
      <c r="I173">
        <v>0</v>
      </c>
      <c r="J173">
        <v>0</v>
      </c>
      <c r="M173" t="str">
        <f t="shared" si="5"/>
        <v>Unpaid</v>
      </c>
    </row>
    <row r="174" spans="1:13" x14ac:dyDescent="0.25">
      <c r="A174" t="s">
        <v>5</v>
      </c>
      <c r="B174">
        <v>29</v>
      </c>
      <c r="C174" t="s">
        <v>80</v>
      </c>
      <c r="E174">
        <v>600</v>
      </c>
      <c r="G174">
        <f t="shared" si="4"/>
        <v>600</v>
      </c>
      <c r="H174">
        <v>0</v>
      </c>
      <c r="I174">
        <v>0</v>
      </c>
      <c r="J174">
        <v>0</v>
      </c>
      <c r="M174" t="str">
        <f t="shared" si="5"/>
        <v>Unpaid</v>
      </c>
    </row>
    <row r="175" spans="1:13" x14ac:dyDescent="0.25">
      <c r="A175" t="s">
        <v>5</v>
      </c>
      <c r="B175">
        <v>30</v>
      </c>
      <c r="C175" t="s">
        <v>81</v>
      </c>
      <c r="E175">
        <v>250</v>
      </c>
      <c r="G175">
        <f t="shared" si="4"/>
        <v>250</v>
      </c>
      <c r="H175">
        <v>0</v>
      </c>
      <c r="I175">
        <v>0</v>
      </c>
      <c r="J175">
        <v>0</v>
      </c>
      <c r="M175" t="str">
        <f t="shared" si="5"/>
        <v>Unpaid</v>
      </c>
    </row>
    <row r="176" spans="1:13" x14ac:dyDescent="0.25">
      <c r="A176" t="s">
        <v>5</v>
      </c>
      <c r="B176">
        <v>31</v>
      </c>
      <c r="C176" t="s">
        <v>24</v>
      </c>
      <c r="E176">
        <v>15</v>
      </c>
      <c r="G176">
        <f t="shared" si="4"/>
        <v>15</v>
      </c>
      <c r="H176">
        <v>0</v>
      </c>
      <c r="I176">
        <v>0</v>
      </c>
      <c r="J176">
        <v>0</v>
      </c>
      <c r="M176" t="str">
        <f t="shared" si="5"/>
        <v>Unpaid</v>
      </c>
    </row>
    <row r="177" spans="1:13" x14ac:dyDescent="0.25">
      <c r="A177" t="s">
        <v>5</v>
      </c>
      <c r="B177">
        <v>32</v>
      </c>
      <c r="C177" t="s">
        <v>82</v>
      </c>
      <c r="E177">
        <v>13</v>
      </c>
      <c r="G177">
        <f t="shared" si="4"/>
        <v>13</v>
      </c>
      <c r="H177">
        <v>0</v>
      </c>
      <c r="I177">
        <v>0</v>
      </c>
      <c r="J177">
        <v>0</v>
      </c>
      <c r="M177" t="str">
        <f t="shared" si="5"/>
        <v>Unpaid</v>
      </c>
    </row>
    <row r="178" spans="1:13" x14ac:dyDescent="0.25">
      <c r="A178" t="s">
        <v>5</v>
      </c>
      <c r="B178">
        <v>33</v>
      </c>
      <c r="C178" t="s">
        <v>83</v>
      </c>
      <c r="E178">
        <v>15</v>
      </c>
      <c r="G178">
        <f t="shared" si="4"/>
        <v>15</v>
      </c>
      <c r="H178">
        <v>0</v>
      </c>
      <c r="I178">
        <v>0</v>
      </c>
      <c r="J178">
        <v>0</v>
      </c>
      <c r="M178" t="str">
        <f t="shared" si="5"/>
        <v>Unpaid</v>
      </c>
    </row>
    <row r="179" spans="1:13" x14ac:dyDescent="0.25">
      <c r="A179" t="s">
        <v>5</v>
      </c>
      <c r="B179">
        <v>34</v>
      </c>
      <c r="C179" t="s">
        <v>27</v>
      </c>
      <c r="E179">
        <v>8</v>
      </c>
      <c r="G179">
        <f t="shared" si="4"/>
        <v>8</v>
      </c>
      <c r="H179">
        <v>0</v>
      </c>
      <c r="I179">
        <v>0</v>
      </c>
      <c r="J179">
        <v>0</v>
      </c>
      <c r="M179" t="str">
        <f t="shared" si="5"/>
        <v>Unpaid</v>
      </c>
    </row>
    <row r="180" spans="1:13" x14ac:dyDescent="0.25">
      <c r="A180" t="s">
        <v>5</v>
      </c>
      <c r="B180">
        <v>35</v>
      </c>
      <c r="C180" t="s">
        <v>84</v>
      </c>
      <c r="E180">
        <v>13</v>
      </c>
      <c r="G180">
        <f t="shared" si="4"/>
        <v>13</v>
      </c>
      <c r="H180">
        <v>0</v>
      </c>
      <c r="I180">
        <v>0</v>
      </c>
      <c r="J180">
        <v>0</v>
      </c>
      <c r="M180" t="str">
        <f t="shared" si="5"/>
        <v>Unpaid</v>
      </c>
    </row>
    <row r="181" spans="1:13" x14ac:dyDescent="0.25">
      <c r="A181" t="s">
        <v>5</v>
      </c>
      <c r="B181">
        <v>36</v>
      </c>
      <c r="E181">
        <v>0</v>
      </c>
      <c r="G181">
        <f t="shared" si="4"/>
        <v>0</v>
      </c>
      <c r="H181">
        <v>0</v>
      </c>
      <c r="I181">
        <v>0</v>
      </c>
      <c r="J181">
        <v>0</v>
      </c>
      <c r="M181" t="str">
        <f t="shared" si="5"/>
        <v>Paid</v>
      </c>
    </row>
    <row r="182" spans="1:13" x14ac:dyDescent="0.25">
      <c r="A182" t="s">
        <v>6</v>
      </c>
      <c r="B182">
        <v>1</v>
      </c>
      <c r="C182" t="s">
        <v>52</v>
      </c>
      <c r="E182">
        <v>1432</v>
      </c>
      <c r="G182">
        <f t="shared" si="4"/>
        <v>1432</v>
      </c>
      <c r="H182">
        <v>0</v>
      </c>
      <c r="I182">
        <v>0</v>
      </c>
      <c r="J182">
        <v>0</v>
      </c>
      <c r="M182" t="str">
        <f t="shared" si="5"/>
        <v>Unpaid</v>
      </c>
    </row>
    <row r="183" spans="1:13" x14ac:dyDescent="0.25">
      <c r="A183" t="s">
        <v>6</v>
      </c>
      <c r="B183">
        <v>2</v>
      </c>
      <c r="C183" t="s">
        <v>53</v>
      </c>
      <c r="E183">
        <v>2000</v>
      </c>
      <c r="G183">
        <f t="shared" si="4"/>
        <v>2000</v>
      </c>
      <c r="H183">
        <v>0</v>
      </c>
      <c r="I183">
        <v>0</v>
      </c>
      <c r="J183">
        <v>0</v>
      </c>
      <c r="M183" t="str">
        <f t="shared" si="5"/>
        <v>Unpaid</v>
      </c>
    </row>
    <row r="184" spans="1:13" x14ac:dyDescent="0.25">
      <c r="A184" t="s">
        <v>6</v>
      </c>
      <c r="B184">
        <v>3</v>
      </c>
      <c r="C184" t="s">
        <v>54</v>
      </c>
      <c r="E184">
        <v>250</v>
      </c>
      <c r="G184">
        <f t="shared" si="4"/>
        <v>250</v>
      </c>
      <c r="H184">
        <v>0</v>
      </c>
      <c r="I184">
        <v>0</v>
      </c>
      <c r="J184">
        <v>0</v>
      </c>
      <c r="M184" t="str">
        <f t="shared" si="5"/>
        <v>Unpaid</v>
      </c>
    </row>
    <row r="185" spans="1:13" x14ac:dyDescent="0.25">
      <c r="A185" t="s">
        <v>6</v>
      </c>
      <c r="B185">
        <v>4</v>
      </c>
      <c r="C185" t="s">
        <v>55</v>
      </c>
      <c r="E185">
        <v>916</v>
      </c>
      <c r="G185">
        <f t="shared" si="4"/>
        <v>916</v>
      </c>
      <c r="H185">
        <v>0</v>
      </c>
      <c r="I185">
        <v>0</v>
      </c>
      <c r="J185">
        <v>0</v>
      </c>
      <c r="M185" t="str">
        <f t="shared" si="5"/>
        <v>Unpaid</v>
      </c>
    </row>
    <row r="186" spans="1:13" x14ac:dyDescent="0.25">
      <c r="A186" t="s">
        <v>6</v>
      </c>
      <c r="B186">
        <v>5</v>
      </c>
      <c r="C186" t="s">
        <v>56</v>
      </c>
      <c r="E186">
        <v>375</v>
      </c>
      <c r="G186">
        <f t="shared" si="4"/>
        <v>375</v>
      </c>
      <c r="H186">
        <v>0</v>
      </c>
      <c r="I186">
        <v>0</v>
      </c>
      <c r="J186">
        <v>0</v>
      </c>
      <c r="M186" t="str">
        <f t="shared" si="5"/>
        <v>Unpaid</v>
      </c>
    </row>
    <row r="187" spans="1:13" x14ac:dyDescent="0.25">
      <c r="A187" t="s">
        <v>6</v>
      </c>
      <c r="B187">
        <v>6</v>
      </c>
      <c r="C187" t="s">
        <v>57</v>
      </c>
      <c r="E187">
        <v>250</v>
      </c>
      <c r="G187">
        <f t="shared" si="4"/>
        <v>250</v>
      </c>
      <c r="H187">
        <v>0</v>
      </c>
      <c r="I187">
        <v>0</v>
      </c>
      <c r="J187">
        <v>0</v>
      </c>
      <c r="M187" t="str">
        <f t="shared" si="5"/>
        <v>Unpaid</v>
      </c>
    </row>
    <row r="188" spans="1:13" x14ac:dyDescent="0.25">
      <c r="A188" t="s">
        <v>6</v>
      </c>
      <c r="B188">
        <v>7</v>
      </c>
      <c r="C188" t="s">
        <v>58</v>
      </c>
      <c r="E188">
        <v>250</v>
      </c>
      <c r="G188">
        <f t="shared" si="4"/>
        <v>250</v>
      </c>
      <c r="H188">
        <v>0</v>
      </c>
      <c r="I188">
        <v>0</v>
      </c>
      <c r="J188">
        <v>0</v>
      </c>
      <c r="M188" t="str">
        <f t="shared" si="5"/>
        <v>Unpaid</v>
      </c>
    </row>
    <row r="189" spans="1:13" x14ac:dyDescent="0.25">
      <c r="A189" t="s">
        <v>6</v>
      </c>
      <c r="B189">
        <v>8</v>
      </c>
      <c r="C189" t="s">
        <v>59</v>
      </c>
      <c r="E189">
        <v>540</v>
      </c>
      <c r="G189">
        <f t="shared" si="4"/>
        <v>540</v>
      </c>
      <c r="H189">
        <v>0</v>
      </c>
      <c r="I189">
        <v>0</v>
      </c>
      <c r="J189">
        <v>0</v>
      </c>
      <c r="M189" t="str">
        <f t="shared" si="5"/>
        <v>Unpaid</v>
      </c>
    </row>
    <row r="190" spans="1:13" x14ac:dyDescent="0.25">
      <c r="A190" t="s">
        <v>6</v>
      </c>
      <c r="B190">
        <v>9</v>
      </c>
      <c r="C190" t="s">
        <v>60</v>
      </c>
      <c r="E190">
        <v>250</v>
      </c>
      <c r="G190">
        <f t="shared" si="4"/>
        <v>250</v>
      </c>
      <c r="H190">
        <v>0</v>
      </c>
      <c r="I190">
        <v>0</v>
      </c>
      <c r="J190">
        <v>0</v>
      </c>
      <c r="M190" t="str">
        <f t="shared" si="5"/>
        <v>Unpaid</v>
      </c>
    </row>
    <row r="191" spans="1:13" x14ac:dyDescent="0.25">
      <c r="A191" t="s">
        <v>6</v>
      </c>
      <c r="B191">
        <v>10</v>
      </c>
      <c r="C191" t="s">
        <v>61</v>
      </c>
      <c r="E191">
        <v>250</v>
      </c>
      <c r="G191">
        <f t="shared" si="4"/>
        <v>250</v>
      </c>
      <c r="H191">
        <v>0</v>
      </c>
      <c r="I191">
        <v>0</v>
      </c>
      <c r="J191">
        <v>0</v>
      </c>
      <c r="M191" t="str">
        <f t="shared" si="5"/>
        <v>Unpaid</v>
      </c>
    </row>
    <row r="192" spans="1:13" x14ac:dyDescent="0.25">
      <c r="A192" t="s">
        <v>6</v>
      </c>
      <c r="B192">
        <v>11</v>
      </c>
      <c r="C192" t="s">
        <v>62</v>
      </c>
      <c r="E192">
        <v>250</v>
      </c>
      <c r="G192">
        <f t="shared" si="4"/>
        <v>250</v>
      </c>
      <c r="H192">
        <v>0</v>
      </c>
      <c r="I192">
        <v>0</v>
      </c>
      <c r="J192">
        <v>0</v>
      </c>
      <c r="M192" t="str">
        <f t="shared" si="5"/>
        <v>Unpaid</v>
      </c>
    </row>
    <row r="193" spans="1:13" x14ac:dyDescent="0.25">
      <c r="A193" t="s">
        <v>6</v>
      </c>
      <c r="B193">
        <v>12</v>
      </c>
      <c r="C193" t="s">
        <v>63</v>
      </c>
      <c r="E193">
        <v>250</v>
      </c>
      <c r="G193">
        <f t="shared" si="4"/>
        <v>250</v>
      </c>
      <c r="H193">
        <v>0</v>
      </c>
      <c r="I193">
        <v>0</v>
      </c>
      <c r="J193">
        <v>0</v>
      </c>
      <c r="M193" t="str">
        <f t="shared" si="5"/>
        <v>Unpaid</v>
      </c>
    </row>
    <row r="194" spans="1:13" x14ac:dyDescent="0.25">
      <c r="A194" t="s">
        <v>6</v>
      </c>
      <c r="B194">
        <v>13</v>
      </c>
      <c r="C194" t="s">
        <v>64</v>
      </c>
      <c r="E194">
        <v>583.5</v>
      </c>
      <c r="G194">
        <f t="shared" ref="G194:G217" si="6">IF(D194="", E194, E194*(1+IFERROR(F194,0))^DATEDIF(D194, EOMONTH(A194&amp;"-01",0), "Y"))</f>
        <v>583.5</v>
      </c>
      <c r="H194">
        <v>0</v>
      </c>
      <c r="I194">
        <v>0</v>
      </c>
      <c r="J194">
        <v>0</v>
      </c>
      <c r="M194" t="str">
        <f t="shared" ref="M194:M217" si="7">IF(K194="Y","Owner-Funded", IF(H194&gt;=E194-I194+J194,"Paid", IF(H194&gt;0,"Partial","Unpaid")))</f>
        <v>Unpaid</v>
      </c>
    </row>
    <row r="195" spans="1:13" x14ac:dyDescent="0.25">
      <c r="A195" t="s">
        <v>6</v>
      </c>
      <c r="B195">
        <v>14</v>
      </c>
      <c r="C195" t="s">
        <v>65</v>
      </c>
      <c r="E195">
        <v>250</v>
      </c>
      <c r="G195">
        <f t="shared" si="6"/>
        <v>250</v>
      </c>
      <c r="H195">
        <v>0</v>
      </c>
      <c r="I195">
        <v>0</v>
      </c>
      <c r="J195">
        <v>0</v>
      </c>
      <c r="M195" t="str">
        <f t="shared" si="7"/>
        <v>Unpaid</v>
      </c>
    </row>
    <row r="196" spans="1:13" x14ac:dyDescent="0.25">
      <c r="A196" t="s">
        <v>6</v>
      </c>
      <c r="B196">
        <v>15</v>
      </c>
      <c r="C196" t="s">
        <v>66</v>
      </c>
      <c r="E196">
        <v>225</v>
      </c>
      <c r="G196">
        <f t="shared" si="6"/>
        <v>225</v>
      </c>
      <c r="H196">
        <v>0</v>
      </c>
      <c r="I196">
        <v>0</v>
      </c>
      <c r="J196">
        <v>0</v>
      </c>
      <c r="M196" t="str">
        <f t="shared" si="7"/>
        <v>Unpaid</v>
      </c>
    </row>
    <row r="197" spans="1:13" x14ac:dyDescent="0.25">
      <c r="A197" t="s">
        <v>6</v>
      </c>
      <c r="B197">
        <v>16</v>
      </c>
      <c r="C197" t="s">
        <v>67</v>
      </c>
      <c r="E197">
        <v>250</v>
      </c>
      <c r="G197">
        <f t="shared" si="6"/>
        <v>250</v>
      </c>
      <c r="H197">
        <v>0</v>
      </c>
      <c r="I197">
        <v>0</v>
      </c>
      <c r="J197">
        <v>0</v>
      </c>
      <c r="M197" t="str">
        <f t="shared" si="7"/>
        <v>Unpaid</v>
      </c>
    </row>
    <row r="198" spans="1:13" x14ac:dyDescent="0.25">
      <c r="A198" t="s">
        <v>6</v>
      </c>
      <c r="B198">
        <v>17</v>
      </c>
      <c r="C198" t="s">
        <v>68</v>
      </c>
      <c r="E198">
        <v>255</v>
      </c>
      <c r="G198">
        <f t="shared" si="6"/>
        <v>255</v>
      </c>
      <c r="H198">
        <v>0</v>
      </c>
      <c r="I198">
        <v>0</v>
      </c>
      <c r="J198">
        <v>0</v>
      </c>
      <c r="M198" t="str">
        <f t="shared" si="7"/>
        <v>Unpaid</v>
      </c>
    </row>
    <row r="199" spans="1:13" x14ac:dyDescent="0.25">
      <c r="A199" t="s">
        <v>6</v>
      </c>
      <c r="B199">
        <v>18</v>
      </c>
      <c r="C199" t="s">
        <v>69</v>
      </c>
      <c r="E199">
        <v>250</v>
      </c>
      <c r="G199">
        <f t="shared" si="6"/>
        <v>250</v>
      </c>
      <c r="H199">
        <v>0</v>
      </c>
      <c r="I199">
        <v>0</v>
      </c>
      <c r="J199">
        <v>0</v>
      </c>
      <c r="M199" t="str">
        <f t="shared" si="7"/>
        <v>Unpaid</v>
      </c>
    </row>
    <row r="200" spans="1:13" x14ac:dyDescent="0.25">
      <c r="A200" t="s">
        <v>6</v>
      </c>
      <c r="B200">
        <v>19</v>
      </c>
      <c r="C200" t="s">
        <v>70</v>
      </c>
      <c r="E200">
        <v>392</v>
      </c>
      <c r="G200">
        <f t="shared" si="6"/>
        <v>392</v>
      </c>
      <c r="H200">
        <v>0</v>
      </c>
      <c r="I200">
        <v>0</v>
      </c>
      <c r="J200">
        <v>0</v>
      </c>
      <c r="M200" t="str">
        <f t="shared" si="7"/>
        <v>Unpaid</v>
      </c>
    </row>
    <row r="201" spans="1:13" x14ac:dyDescent="0.25">
      <c r="A201" t="s">
        <v>6</v>
      </c>
      <c r="B201">
        <v>20</v>
      </c>
      <c r="C201" t="s">
        <v>71</v>
      </c>
      <c r="E201">
        <v>50</v>
      </c>
      <c r="G201">
        <f t="shared" si="6"/>
        <v>50</v>
      </c>
      <c r="H201">
        <v>0</v>
      </c>
      <c r="I201">
        <v>0</v>
      </c>
      <c r="J201">
        <v>0</v>
      </c>
      <c r="M201" t="str">
        <f t="shared" si="7"/>
        <v>Unpaid</v>
      </c>
    </row>
    <row r="202" spans="1:13" x14ac:dyDescent="0.25">
      <c r="A202" t="s">
        <v>6</v>
      </c>
      <c r="B202">
        <v>21</v>
      </c>
      <c r="C202" t="s">
        <v>72</v>
      </c>
      <c r="E202">
        <v>153</v>
      </c>
      <c r="G202">
        <f t="shared" si="6"/>
        <v>153</v>
      </c>
      <c r="H202">
        <v>0</v>
      </c>
      <c r="I202">
        <v>0</v>
      </c>
      <c r="J202">
        <v>0</v>
      </c>
      <c r="M202" t="str">
        <f t="shared" si="7"/>
        <v>Unpaid</v>
      </c>
    </row>
    <row r="203" spans="1:13" x14ac:dyDescent="0.25">
      <c r="A203" t="s">
        <v>6</v>
      </c>
      <c r="B203">
        <v>22</v>
      </c>
      <c r="C203" t="s">
        <v>73</v>
      </c>
      <c r="E203">
        <v>250</v>
      </c>
      <c r="G203">
        <f t="shared" si="6"/>
        <v>250</v>
      </c>
      <c r="H203">
        <v>0</v>
      </c>
      <c r="I203">
        <v>0</v>
      </c>
      <c r="J203">
        <v>0</v>
      </c>
      <c r="M203" t="str">
        <f t="shared" si="7"/>
        <v>Unpaid</v>
      </c>
    </row>
    <row r="204" spans="1:13" x14ac:dyDescent="0.25">
      <c r="A204" t="s">
        <v>6</v>
      </c>
      <c r="B204">
        <v>23</v>
      </c>
      <c r="C204" t="s">
        <v>74</v>
      </c>
      <c r="E204">
        <v>150</v>
      </c>
      <c r="G204">
        <f t="shared" si="6"/>
        <v>150</v>
      </c>
      <c r="H204">
        <v>0</v>
      </c>
      <c r="I204">
        <v>0</v>
      </c>
      <c r="J204">
        <v>0</v>
      </c>
      <c r="M204" t="str">
        <f t="shared" si="7"/>
        <v>Unpaid</v>
      </c>
    </row>
    <row r="205" spans="1:13" x14ac:dyDescent="0.25">
      <c r="A205" t="s">
        <v>6</v>
      </c>
      <c r="B205">
        <v>24</v>
      </c>
      <c r="C205" t="s">
        <v>75</v>
      </c>
      <c r="E205">
        <v>450</v>
      </c>
      <c r="G205">
        <f t="shared" si="6"/>
        <v>450</v>
      </c>
      <c r="H205">
        <v>0</v>
      </c>
      <c r="I205">
        <v>0</v>
      </c>
      <c r="J205">
        <v>0</v>
      </c>
      <c r="M205" t="str">
        <f t="shared" si="7"/>
        <v>Unpaid</v>
      </c>
    </row>
    <row r="206" spans="1:13" x14ac:dyDescent="0.25">
      <c r="A206" t="s">
        <v>6</v>
      </c>
      <c r="B206">
        <v>25</v>
      </c>
      <c r="C206" t="s">
        <v>76</v>
      </c>
      <c r="E206">
        <v>250</v>
      </c>
      <c r="G206">
        <f t="shared" si="6"/>
        <v>250</v>
      </c>
      <c r="H206">
        <v>0</v>
      </c>
      <c r="I206">
        <v>0</v>
      </c>
      <c r="J206">
        <v>0</v>
      </c>
      <c r="M206" t="str">
        <f t="shared" si="7"/>
        <v>Unpaid</v>
      </c>
    </row>
    <row r="207" spans="1:13" x14ac:dyDescent="0.25">
      <c r="A207" t="s">
        <v>6</v>
      </c>
      <c r="B207">
        <v>26</v>
      </c>
      <c r="C207" t="s">
        <v>77</v>
      </c>
      <c r="E207">
        <v>150</v>
      </c>
      <c r="G207">
        <f t="shared" si="6"/>
        <v>150</v>
      </c>
      <c r="H207">
        <v>0</v>
      </c>
      <c r="I207">
        <v>0</v>
      </c>
      <c r="J207">
        <v>0</v>
      </c>
      <c r="M207" t="str">
        <f t="shared" si="7"/>
        <v>Unpaid</v>
      </c>
    </row>
    <row r="208" spans="1:13" x14ac:dyDescent="0.25">
      <c r="A208" t="s">
        <v>6</v>
      </c>
      <c r="B208">
        <v>27</v>
      </c>
      <c r="C208" t="s">
        <v>78</v>
      </c>
      <c r="E208">
        <v>130</v>
      </c>
      <c r="G208">
        <f t="shared" si="6"/>
        <v>130</v>
      </c>
      <c r="H208">
        <v>0</v>
      </c>
      <c r="I208">
        <v>0</v>
      </c>
      <c r="J208">
        <v>0</v>
      </c>
      <c r="M208" t="str">
        <f t="shared" si="7"/>
        <v>Unpaid</v>
      </c>
    </row>
    <row r="209" spans="1:13" x14ac:dyDescent="0.25">
      <c r="A209" t="s">
        <v>6</v>
      </c>
      <c r="B209">
        <v>28</v>
      </c>
      <c r="C209" t="s">
        <v>79</v>
      </c>
      <c r="E209">
        <v>150</v>
      </c>
      <c r="G209">
        <f t="shared" si="6"/>
        <v>150</v>
      </c>
      <c r="H209">
        <v>0</v>
      </c>
      <c r="I209">
        <v>0</v>
      </c>
      <c r="J209">
        <v>0</v>
      </c>
      <c r="M209" t="str">
        <f t="shared" si="7"/>
        <v>Unpaid</v>
      </c>
    </row>
    <row r="210" spans="1:13" x14ac:dyDescent="0.25">
      <c r="A210" t="s">
        <v>6</v>
      </c>
      <c r="B210">
        <v>29</v>
      </c>
      <c r="C210" t="s">
        <v>80</v>
      </c>
      <c r="E210">
        <v>600</v>
      </c>
      <c r="G210">
        <f t="shared" si="6"/>
        <v>600</v>
      </c>
      <c r="H210">
        <v>0</v>
      </c>
      <c r="I210">
        <v>0</v>
      </c>
      <c r="J210">
        <v>0</v>
      </c>
      <c r="M210" t="str">
        <f t="shared" si="7"/>
        <v>Unpaid</v>
      </c>
    </row>
    <row r="211" spans="1:13" x14ac:dyDescent="0.25">
      <c r="A211" t="s">
        <v>6</v>
      </c>
      <c r="B211">
        <v>30</v>
      </c>
      <c r="C211" t="s">
        <v>81</v>
      </c>
      <c r="E211">
        <v>250</v>
      </c>
      <c r="G211">
        <f t="shared" si="6"/>
        <v>250</v>
      </c>
      <c r="H211">
        <v>0</v>
      </c>
      <c r="I211">
        <v>0</v>
      </c>
      <c r="J211">
        <v>0</v>
      </c>
      <c r="M211" t="str">
        <f t="shared" si="7"/>
        <v>Unpaid</v>
      </c>
    </row>
    <row r="212" spans="1:13" x14ac:dyDescent="0.25">
      <c r="A212" t="s">
        <v>6</v>
      </c>
      <c r="B212">
        <v>31</v>
      </c>
      <c r="C212" t="s">
        <v>24</v>
      </c>
      <c r="E212">
        <v>15</v>
      </c>
      <c r="G212">
        <f t="shared" si="6"/>
        <v>15</v>
      </c>
      <c r="H212">
        <v>0</v>
      </c>
      <c r="I212">
        <v>0</v>
      </c>
      <c r="J212">
        <v>0</v>
      </c>
      <c r="M212" t="str">
        <f t="shared" si="7"/>
        <v>Unpaid</v>
      </c>
    </row>
    <row r="213" spans="1:13" x14ac:dyDescent="0.25">
      <c r="A213" t="s">
        <v>6</v>
      </c>
      <c r="B213">
        <v>32</v>
      </c>
      <c r="C213" t="s">
        <v>82</v>
      </c>
      <c r="E213">
        <v>13</v>
      </c>
      <c r="G213">
        <f t="shared" si="6"/>
        <v>13</v>
      </c>
      <c r="H213">
        <v>0</v>
      </c>
      <c r="I213">
        <v>0</v>
      </c>
      <c r="J213">
        <v>0</v>
      </c>
      <c r="M213" t="str">
        <f t="shared" si="7"/>
        <v>Unpaid</v>
      </c>
    </row>
    <row r="214" spans="1:13" x14ac:dyDescent="0.25">
      <c r="A214" t="s">
        <v>6</v>
      </c>
      <c r="B214">
        <v>33</v>
      </c>
      <c r="C214" t="s">
        <v>83</v>
      </c>
      <c r="E214">
        <v>15</v>
      </c>
      <c r="G214">
        <f t="shared" si="6"/>
        <v>15</v>
      </c>
      <c r="H214">
        <v>0</v>
      </c>
      <c r="I214">
        <v>0</v>
      </c>
      <c r="J214">
        <v>0</v>
      </c>
      <c r="M214" t="str">
        <f t="shared" si="7"/>
        <v>Unpaid</v>
      </c>
    </row>
    <row r="215" spans="1:13" x14ac:dyDescent="0.25">
      <c r="A215" t="s">
        <v>6</v>
      </c>
      <c r="B215">
        <v>34</v>
      </c>
      <c r="C215" t="s">
        <v>27</v>
      </c>
      <c r="E215">
        <v>8</v>
      </c>
      <c r="G215">
        <f t="shared" si="6"/>
        <v>8</v>
      </c>
      <c r="H215">
        <v>0</v>
      </c>
      <c r="I215">
        <v>0</v>
      </c>
      <c r="J215">
        <v>0</v>
      </c>
      <c r="M215" t="str">
        <f t="shared" si="7"/>
        <v>Unpaid</v>
      </c>
    </row>
    <row r="216" spans="1:13" x14ac:dyDescent="0.25">
      <c r="A216" t="s">
        <v>6</v>
      </c>
      <c r="B216">
        <v>35</v>
      </c>
      <c r="C216" t="s">
        <v>84</v>
      </c>
      <c r="E216">
        <v>13</v>
      </c>
      <c r="G216">
        <f t="shared" si="6"/>
        <v>13</v>
      </c>
      <c r="H216">
        <v>0</v>
      </c>
      <c r="I216">
        <v>0</v>
      </c>
      <c r="J216">
        <v>0</v>
      </c>
      <c r="M216" t="str">
        <f t="shared" si="7"/>
        <v>Unpaid</v>
      </c>
    </row>
    <row r="217" spans="1:13" x14ac:dyDescent="0.25">
      <c r="A217" t="s">
        <v>6</v>
      </c>
      <c r="B217">
        <v>36</v>
      </c>
      <c r="E217">
        <v>0</v>
      </c>
      <c r="G217">
        <f t="shared" si="6"/>
        <v>0</v>
      </c>
      <c r="H217">
        <v>0</v>
      </c>
      <c r="I217">
        <v>0</v>
      </c>
      <c r="J217">
        <v>0</v>
      </c>
      <c r="M217" t="str">
        <f t="shared" si="7"/>
        <v>Paid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workbookViewId="0"/>
  </sheetViews>
  <sheetFormatPr defaultRowHeight="15" x14ac:dyDescent="0.25"/>
  <sheetData>
    <row r="1" spans="1:8" ht="17.25" x14ac:dyDescent="0.25">
      <c r="A1" s="3" t="s">
        <v>38</v>
      </c>
      <c r="B1" s="3" t="s">
        <v>39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/>
  </sheetViews>
  <sheetFormatPr defaultRowHeight="15" x14ac:dyDescent="0.25"/>
  <sheetData>
    <row r="1" spans="1:9" ht="17.25" x14ac:dyDescent="0.25">
      <c r="A1" s="3" t="s">
        <v>90</v>
      </c>
      <c r="B1" s="3" t="s">
        <v>38</v>
      </c>
      <c r="C1" s="3" t="s">
        <v>85</v>
      </c>
      <c r="D1" s="3" t="s">
        <v>86</v>
      </c>
      <c r="E1" s="3" t="s">
        <v>91</v>
      </c>
      <c r="F1" s="3" t="s">
        <v>92</v>
      </c>
      <c r="G1" s="3" t="s">
        <v>88</v>
      </c>
      <c r="H1" s="3" t="s">
        <v>93</v>
      </c>
      <c r="I1" s="3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/>
  </sheetViews>
  <sheetFormatPr defaultRowHeight="15" x14ac:dyDescent="0.25"/>
  <sheetData>
    <row r="1" spans="1:5" ht="17.25" x14ac:dyDescent="0.25">
      <c r="A1" s="3" t="s">
        <v>38</v>
      </c>
      <c r="B1" s="3" t="s">
        <v>94</v>
      </c>
      <c r="C1" s="3" t="s">
        <v>95</v>
      </c>
      <c r="D1" s="3" t="s">
        <v>96</v>
      </c>
      <c r="E1" s="3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workbookViewId="0"/>
  </sheetViews>
  <sheetFormatPr defaultRowHeight="15" x14ac:dyDescent="0.25"/>
  <sheetData>
    <row r="1" spans="1:10" ht="17.25" x14ac:dyDescent="0.25">
      <c r="A1" s="3" t="s">
        <v>38</v>
      </c>
      <c r="B1" s="3" t="s">
        <v>93</v>
      </c>
      <c r="C1" s="3" t="s">
        <v>39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4"/>
  <sheetViews>
    <sheetView tabSelected="1" topLeftCell="A3" zoomScaleNormal="100" workbookViewId="0">
      <selection activeCell="B34" sqref="B34"/>
    </sheetView>
  </sheetViews>
  <sheetFormatPr defaultRowHeight="15" x14ac:dyDescent="0.25"/>
  <cols>
    <col min="1" max="1" width="27.5703125" bestFit="1" customWidth="1"/>
    <col min="2" max="2" width="12.28515625" bestFit="1" customWidth="1"/>
    <col min="3" max="3" width="12" bestFit="1" customWidth="1"/>
    <col min="4" max="4" width="15.5703125" style="7" bestFit="1" customWidth="1"/>
    <col min="5" max="5" width="22.42578125" style="7" bestFit="1" customWidth="1"/>
    <col min="6" max="6" width="23.140625" style="7" customWidth="1"/>
    <col min="7" max="7" width="20" style="7" bestFit="1" customWidth="1"/>
    <col min="8" max="8" width="18.7109375" style="7" bestFit="1" customWidth="1"/>
    <col min="9" max="9" width="15.85546875" style="7" bestFit="1" customWidth="1"/>
  </cols>
  <sheetData>
    <row r="1" spans="1:9" ht="18.75" x14ac:dyDescent="0.3">
      <c r="A1" s="2" t="s">
        <v>104</v>
      </c>
    </row>
    <row r="3" spans="1:9" x14ac:dyDescent="0.25">
      <c r="A3" s="4" t="s">
        <v>38</v>
      </c>
      <c r="C3" t="str">
        <f>Settings!B5</f>
        <v>2025-10</v>
      </c>
    </row>
    <row r="5" spans="1:9" x14ac:dyDescent="0.25">
      <c r="A5" s="4" t="s">
        <v>105</v>
      </c>
      <c r="C5">
        <f>SUMIFS(Units_Rents!H:H, Units_Rents!A:A, Settings!B5, Units_Rents!K:K, "N")</f>
        <v>4598</v>
      </c>
    </row>
    <row r="6" spans="1:9" x14ac:dyDescent="0.25">
      <c r="A6" s="4" t="s">
        <v>106</v>
      </c>
      <c r="C6">
        <f>SUMIFS(Expenses!D:D, Expenses!B:B, Settings!B5, Expenses!F:F, "N")</f>
        <v>0</v>
      </c>
    </row>
    <row r="7" spans="1:9" x14ac:dyDescent="0.25">
      <c r="A7" s="4" t="s">
        <v>107</v>
      </c>
      <c r="C7">
        <f>SUMIFS(Bills!D:D, Bills!A:A, Settings!B5, Bills!E:E, "Owner-General")</f>
        <v>0</v>
      </c>
    </row>
    <row r="8" spans="1:9" x14ac:dyDescent="0.25">
      <c r="A8" s="4" t="s">
        <v>108</v>
      </c>
      <c r="C8" s="5">
        <f>C5-(C6+C7)</f>
        <v>4598</v>
      </c>
    </row>
    <row r="9" spans="1:9" x14ac:dyDescent="0.25">
      <c r="A9" s="4" t="s">
        <v>109</v>
      </c>
      <c r="C9" s="5">
        <f>IF(RIGHT(Settings!B6,1)="%", C8*VALUE(LEFT(Settings!B6,LEN(Settings!B6)-1))/100, VALUE(Settings!B6))</f>
        <v>0</v>
      </c>
    </row>
    <row r="10" spans="1:9" x14ac:dyDescent="0.25">
      <c r="A10" s="4" t="s">
        <v>110</v>
      </c>
      <c r="C10">
        <f>C8-C9</f>
        <v>4598</v>
      </c>
    </row>
    <row r="13" spans="1:9" ht="17.25" x14ac:dyDescent="0.25">
      <c r="A13" s="3" t="s">
        <v>98</v>
      </c>
      <c r="B13" s="3" t="s">
        <v>111</v>
      </c>
      <c r="C13" s="3" t="s">
        <v>124</v>
      </c>
      <c r="D13" s="8" t="s">
        <v>125</v>
      </c>
      <c r="E13" s="8" t="s">
        <v>126</v>
      </c>
      <c r="F13" s="8" t="s">
        <v>127</v>
      </c>
      <c r="G13" s="8" t="s">
        <v>112</v>
      </c>
      <c r="H13" s="8" t="s">
        <v>113</v>
      </c>
      <c r="I13" s="8" t="s">
        <v>128</v>
      </c>
    </row>
    <row r="14" spans="1:9" ht="17.25" x14ac:dyDescent="0.25">
      <c r="A14" t="s">
        <v>23</v>
      </c>
      <c r="B14">
        <v>1</v>
      </c>
      <c r="C14">
        <f>B14/SUM(Owners_Shares!B:B)</f>
        <v>8.3333333333333329E-2</v>
      </c>
      <c r="D14" s="8">
        <f t="shared" ref="D14:D28" si="0">$C$10*C14</f>
        <v>383.16666666666663</v>
      </c>
      <c r="E14" s="7">
        <f>SUMIFS(Expenses!D:D, Expenses!B:B, Settings!B5, Expenses!F:F, "Y", Expenses!G:G, A14)</f>
        <v>0</v>
      </c>
      <c r="F14" s="7">
        <f>SUMIFS(Bills!D:D, Bills!A:A, Settings!B5, Bills!E:E, "Owner-Specific", Bills!F:F, A14)</f>
        <v>0</v>
      </c>
      <c r="G14" s="7">
        <v>0</v>
      </c>
      <c r="H14" s="7">
        <v>0</v>
      </c>
      <c r="I14" s="7">
        <f t="shared" ref="I14:I28" si="1">D14-E14-F14-G14+H14</f>
        <v>383.16666666666663</v>
      </c>
    </row>
    <row r="15" spans="1:9" ht="17.25" x14ac:dyDescent="0.25">
      <c r="A15" t="s">
        <v>24</v>
      </c>
      <c r="B15">
        <v>1</v>
      </c>
      <c r="C15">
        <f>B15/SUM(Owners_Shares!B:B)</f>
        <v>8.3333333333333329E-2</v>
      </c>
      <c r="D15" s="8">
        <f t="shared" si="0"/>
        <v>383.16666666666663</v>
      </c>
      <c r="E15" s="7">
        <f>SUMIFS(Expenses!D:D, Expenses!B:B, Settings!B5, Expenses!F:F, "Y", Expenses!G:G, A15)</f>
        <v>0</v>
      </c>
      <c r="F15" s="7">
        <f>SUMIFS(Bills!D:D, Bills!A:A, Settings!B5, Bills!E:E, "Owner-Specific", Bills!F:F, A15)</f>
        <v>0</v>
      </c>
      <c r="G15" s="7">
        <v>0</v>
      </c>
      <c r="H15" s="7">
        <v>0</v>
      </c>
      <c r="I15" s="7">
        <f t="shared" si="1"/>
        <v>383.16666666666663</v>
      </c>
    </row>
    <row r="16" spans="1:9" ht="17.25" x14ac:dyDescent="0.25">
      <c r="A16" t="s">
        <v>25</v>
      </c>
      <c r="B16">
        <v>1</v>
      </c>
      <c r="C16">
        <f>B16/SUM(Owners_Shares!B:B)</f>
        <v>8.3333333333333329E-2</v>
      </c>
      <c r="D16" s="8">
        <f t="shared" si="0"/>
        <v>383.16666666666663</v>
      </c>
      <c r="E16" s="7">
        <f>SUMIFS(Expenses!D:D, Expenses!B:B, Settings!B5, Expenses!F:F, "Y", Expenses!G:G, A16)</f>
        <v>0</v>
      </c>
      <c r="F16" s="7">
        <f>SUMIFS(Bills!D:D, Bills!A:A, Settings!B5, Bills!E:E, "Owner-Specific", Bills!F:F, A16)</f>
        <v>0</v>
      </c>
      <c r="G16" s="7">
        <v>0</v>
      </c>
      <c r="H16" s="7">
        <v>0</v>
      </c>
      <c r="I16" s="7">
        <f t="shared" si="1"/>
        <v>383.16666666666663</v>
      </c>
    </row>
    <row r="17" spans="1:9" ht="17.25" x14ac:dyDescent="0.25">
      <c r="A17" t="s">
        <v>26</v>
      </c>
      <c r="B17">
        <v>1</v>
      </c>
      <c r="C17">
        <f>B17/SUM(Owners_Shares!B:B)</f>
        <v>8.3333333333333329E-2</v>
      </c>
      <c r="D17" s="8">
        <f t="shared" si="0"/>
        <v>383.16666666666663</v>
      </c>
      <c r="E17" s="7">
        <f>SUMIFS(Expenses!D:D, Expenses!B:B, Settings!B5, Expenses!F:F, "Y", Expenses!G:G, A17)</f>
        <v>0</v>
      </c>
      <c r="F17" s="7">
        <f>SUMIFS(Bills!D:D, Bills!A:A, Settings!B5, Bills!E:E, "Owner-Specific", Bills!F:F, A17)</f>
        <v>0</v>
      </c>
      <c r="G17" s="7">
        <v>0</v>
      </c>
      <c r="H17" s="7">
        <v>0</v>
      </c>
      <c r="I17" s="7">
        <f t="shared" si="1"/>
        <v>383.16666666666663</v>
      </c>
    </row>
    <row r="18" spans="1:9" ht="17.25" x14ac:dyDescent="0.25">
      <c r="A18" t="s">
        <v>27</v>
      </c>
      <c r="B18">
        <v>1</v>
      </c>
      <c r="C18">
        <f>B18/SUM(Owners_Shares!B:B)</f>
        <v>8.3333333333333329E-2</v>
      </c>
      <c r="D18" s="8">
        <f t="shared" si="0"/>
        <v>383.16666666666663</v>
      </c>
      <c r="E18" s="7">
        <f>SUMIFS(Expenses!D:D, Expenses!B:B, Settings!B5, Expenses!F:F, "Y", Expenses!G:G, A18)</f>
        <v>0</v>
      </c>
      <c r="F18" s="7">
        <f>SUMIFS(Bills!D:D, Bills!A:A, Settings!B5, Bills!E:E, "Owner-Specific", Bills!F:F, A18)</f>
        <v>0</v>
      </c>
      <c r="G18" s="7">
        <v>0</v>
      </c>
      <c r="H18" s="7">
        <v>0</v>
      </c>
      <c r="I18" s="7">
        <f t="shared" si="1"/>
        <v>383.16666666666663</v>
      </c>
    </row>
    <row r="19" spans="1:9" ht="17.25" x14ac:dyDescent="0.25">
      <c r="A19" t="s">
        <v>28</v>
      </c>
      <c r="B19">
        <v>1</v>
      </c>
      <c r="C19">
        <f>B19/SUM(Owners_Shares!B:B)</f>
        <v>8.3333333333333329E-2</v>
      </c>
      <c r="D19" s="8">
        <f t="shared" si="0"/>
        <v>383.16666666666663</v>
      </c>
      <c r="E19" s="7">
        <f>SUMIFS(Expenses!D:D, Expenses!B:B, Settings!B5, Expenses!F:F, "Y", Expenses!G:G, A19)</f>
        <v>0</v>
      </c>
      <c r="F19" s="7">
        <f>SUMIFS(Bills!D:D, Bills!A:A, Settings!B5, Bills!E:E, "Owner-Specific", Bills!F:F, A19)</f>
        <v>0</v>
      </c>
      <c r="G19" s="7">
        <v>0</v>
      </c>
      <c r="H19" s="7">
        <v>0</v>
      </c>
      <c r="I19" s="7">
        <f t="shared" si="1"/>
        <v>383.16666666666663</v>
      </c>
    </row>
    <row r="20" spans="1:9" ht="17.25" x14ac:dyDescent="0.25">
      <c r="A20" t="s">
        <v>29</v>
      </c>
      <c r="B20">
        <v>1</v>
      </c>
      <c r="C20">
        <f>B20/SUM(Owners_Shares!B:B)</f>
        <v>8.3333333333333329E-2</v>
      </c>
      <c r="D20" s="8">
        <f t="shared" si="0"/>
        <v>383.16666666666663</v>
      </c>
      <c r="E20" s="7">
        <f>SUMIFS(Expenses!D:D, Expenses!B:B, Settings!B5, Expenses!F:F, "Y", Expenses!G:G, A20)</f>
        <v>0</v>
      </c>
      <c r="F20" s="7">
        <f>SUMIFS(Bills!D:D, Bills!A:A, Settings!B5, Bills!E:E, "Owner-Specific", Bills!F:F, A20)</f>
        <v>0</v>
      </c>
      <c r="G20" s="7">
        <v>0</v>
      </c>
      <c r="H20" s="7">
        <v>0</v>
      </c>
      <c r="I20" s="7">
        <f t="shared" si="1"/>
        <v>383.16666666666663</v>
      </c>
    </row>
    <row r="21" spans="1:9" ht="17.25" x14ac:dyDescent="0.25">
      <c r="A21" t="s">
        <v>30</v>
      </c>
      <c r="B21">
        <v>1</v>
      </c>
      <c r="C21">
        <f>B21/SUM(Owners_Shares!B:B)</f>
        <v>8.3333333333333329E-2</v>
      </c>
      <c r="D21" s="8">
        <f t="shared" si="0"/>
        <v>383.16666666666663</v>
      </c>
      <c r="E21" s="7">
        <f>SUMIFS(Expenses!D:D, Expenses!B:B, Settings!B5, Expenses!F:F, "Y", Expenses!G:G, A21)</f>
        <v>0</v>
      </c>
      <c r="F21" s="7">
        <f>SUMIFS(Bills!D:D, Bills!A:A, Settings!B5, Bills!E:E, "Owner-Specific", Bills!F:F, A21)</f>
        <v>0</v>
      </c>
      <c r="G21" s="7">
        <v>0</v>
      </c>
      <c r="H21" s="7">
        <v>0</v>
      </c>
      <c r="I21" s="7">
        <f t="shared" si="1"/>
        <v>383.16666666666663</v>
      </c>
    </row>
    <row r="22" spans="1:9" ht="17.25" x14ac:dyDescent="0.25">
      <c r="A22" t="s">
        <v>31</v>
      </c>
      <c r="B22">
        <v>1</v>
      </c>
      <c r="C22">
        <f>B22/SUM(Owners_Shares!B:B)</f>
        <v>8.3333333333333329E-2</v>
      </c>
      <c r="D22" s="8">
        <f t="shared" si="0"/>
        <v>383.16666666666663</v>
      </c>
      <c r="E22" s="7">
        <f>SUMIFS(Expenses!D:D, Expenses!B:B, Settings!B5, Expenses!F:F, "Y", Expenses!G:G, A22)</f>
        <v>0</v>
      </c>
      <c r="F22" s="7">
        <f>SUMIFS(Bills!D:D, Bills!A:A, Settings!B5, Bills!E:E, "Owner-Specific", Bills!F:F, A22)</f>
        <v>0</v>
      </c>
      <c r="G22" s="7">
        <v>0</v>
      </c>
      <c r="H22" s="7">
        <v>0</v>
      </c>
      <c r="I22" s="7">
        <f t="shared" si="1"/>
        <v>383.16666666666663</v>
      </c>
    </row>
    <row r="23" spans="1:9" ht="17.25" x14ac:dyDescent="0.25">
      <c r="A23" t="s">
        <v>32</v>
      </c>
      <c r="B23">
        <v>0.5</v>
      </c>
      <c r="C23">
        <f>B23/SUM(Owners_Shares!B:B)</f>
        <v>4.1666666666666664E-2</v>
      </c>
      <c r="D23" s="8">
        <f t="shared" si="0"/>
        <v>191.58333333333331</v>
      </c>
      <c r="E23" s="7">
        <f>SUMIFS(Expenses!D:D, Expenses!B:B, Settings!B5, Expenses!F:F, "Y", Expenses!G:G, A23)</f>
        <v>0</v>
      </c>
      <c r="F23" s="7">
        <f>SUMIFS(Bills!D:D, Bills!A:A, Settings!B5, Bills!E:E, "Owner-Specific", Bills!F:F, A23)</f>
        <v>0</v>
      </c>
      <c r="G23" s="7">
        <v>0</v>
      </c>
      <c r="H23" s="7">
        <v>0</v>
      </c>
      <c r="I23" s="7">
        <f t="shared" si="1"/>
        <v>191.58333333333331</v>
      </c>
    </row>
    <row r="24" spans="1:9" ht="17.25" x14ac:dyDescent="0.25">
      <c r="A24" t="s">
        <v>33</v>
      </c>
      <c r="B24">
        <v>0.5</v>
      </c>
      <c r="C24">
        <f>B24/SUM(Owners_Shares!B:B)</f>
        <v>4.1666666666666664E-2</v>
      </c>
      <c r="D24" s="8">
        <f t="shared" si="0"/>
        <v>191.58333333333331</v>
      </c>
      <c r="E24" s="7">
        <f>SUMIFS(Expenses!D:D, Expenses!B:B, Settings!B5, Expenses!F:F, "Y", Expenses!G:G, A24)</f>
        <v>0</v>
      </c>
      <c r="F24" s="7">
        <f>SUMIFS(Bills!D:D, Bills!A:A, Settings!B5, Bills!E:E, "Owner-Specific", Bills!F:F, A24)</f>
        <v>0</v>
      </c>
      <c r="G24" s="7">
        <v>0</v>
      </c>
      <c r="H24" s="7">
        <v>0</v>
      </c>
      <c r="I24" s="7">
        <f t="shared" si="1"/>
        <v>191.58333333333331</v>
      </c>
    </row>
    <row r="25" spans="1:9" ht="17.25" x14ac:dyDescent="0.25">
      <c r="A25" t="s">
        <v>34</v>
      </c>
      <c r="B25">
        <v>0.5</v>
      </c>
      <c r="C25">
        <f>B25/SUM(Owners_Shares!B:B)</f>
        <v>4.1666666666666664E-2</v>
      </c>
      <c r="D25" s="8">
        <f t="shared" si="0"/>
        <v>191.58333333333331</v>
      </c>
      <c r="E25" s="7">
        <f>SUMIFS(Expenses!D:D, Expenses!B:B, Settings!B5, Expenses!F:F, "Y", Expenses!G:G, A25)</f>
        <v>0</v>
      </c>
      <c r="F25" s="7">
        <f>SUMIFS(Bills!D:D, Bills!A:A, Settings!B5, Bills!E:E, "Owner-Specific", Bills!F:F, A25)</f>
        <v>0</v>
      </c>
      <c r="G25" s="7">
        <v>0</v>
      </c>
      <c r="H25" s="7">
        <v>0</v>
      </c>
      <c r="I25" s="7">
        <f t="shared" si="1"/>
        <v>191.58333333333331</v>
      </c>
    </row>
    <row r="26" spans="1:9" ht="17.25" x14ac:dyDescent="0.25">
      <c r="A26" t="s">
        <v>35</v>
      </c>
      <c r="B26">
        <v>0.5</v>
      </c>
      <c r="C26">
        <f>B26/SUM(Owners_Shares!B:B)</f>
        <v>4.1666666666666664E-2</v>
      </c>
      <c r="D26" s="8">
        <f t="shared" si="0"/>
        <v>191.58333333333331</v>
      </c>
      <c r="E26" s="7">
        <f>SUMIFS(Expenses!D:D, Expenses!B:B, Settings!B5, Expenses!F:F, "Y", Expenses!G:G, A26)</f>
        <v>0</v>
      </c>
      <c r="F26" s="7">
        <f>SUMIFS(Bills!D:D, Bills!A:A, Settings!B5, Bills!E:E, "Owner-Specific", Bills!F:F, A26)</f>
        <v>0</v>
      </c>
      <c r="G26" s="7">
        <v>0</v>
      </c>
      <c r="H26" s="7">
        <v>0</v>
      </c>
      <c r="I26" s="7">
        <f t="shared" si="1"/>
        <v>191.58333333333331</v>
      </c>
    </row>
    <row r="27" spans="1:9" ht="17.25" x14ac:dyDescent="0.25">
      <c r="A27" t="s">
        <v>36</v>
      </c>
      <c r="B27">
        <v>0.5</v>
      </c>
      <c r="C27">
        <f>B27/SUM(Owners_Shares!B:B)</f>
        <v>4.1666666666666664E-2</v>
      </c>
      <c r="D27" s="8">
        <f t="shared" si="0"/>
        <v>191.58333333333331</v>
      </c>
      <c r="E27" s="7">
        <f>SUMIFS(Expenses!D:D, Expenses!B:B, Settings!B5, Expenses!F:F, "Y", Expenses!G:G, A27)</f>
        <v>0</v>
      </c>
      <c r="F27" s="7">
        <f>SUMIFS(Bills!D:D, Bills!A:A, Settings!B5, Bills!E:E, "Owner-Specific", Bills!F:F, A27)</f>
        <v>0</v>
      </c>
      <c r="G27" s="7">
        <v>0</v>
      </c>
      <c r="H27" s="7">
        <v>0</v>
      </c>
      <c r="I27" s="7">
        <f t="shared" si="1"/>
        <v>191.58333333333331</v>
      </c>
    </row>
    <row r="28" spans="1:9" ht="17.25" x14ac:dyDescent="0.25">
      <c r="A28" t="s">
        <v>37</v>
      </c>
      <c r="B28">
        <v>0.5</v>
      </c>
      <c r="C28">
        <f>B28/SUM(Owners_Shares!B:B)</f>
        <v>4.1666666666666664E-2</v>
      </c>
      <c r="D28" s="8">
        <f t="shared" si="0"/>
        <v>191.58333333333331</v>
      </c>
      <c r="E28" s="7">
        <f>SUMIFS(Expenses!D:D, Expenses!B:B, Settings!B5, Expenses!F:F, "Y", Expenses!G:G, A28)</f>
        <v>0</v>
      </c>
      <c r="F28" s="7">
        <f>SUMIFS(Bills!D:D, Bills!A:A, Settings!B5, Bills!E:E, "Owner-Specific", Bills!F:F, A28)</f>
        <v>0</v>
      </c>
      <c r="G28" s="7">
        <v>0</v>
      </c>
      <c r="H28" s="7">
        <v>0</v>
      </c>
      <c r="I28" s="7">
        <f t="shared" si="1"/>
        <v>191.58333333333331</v>
      </c>
    </row>
    <row r="29" spans="1:9" ht="17.25" x14ac:dyDescent="0.25">
      <c r="A29" t="s">
        <v>114</v>
      </c>
      <c r="D29" s="8">
        <f>SUM(D14:D28)</f>
        <v>4597.9999999999991</v>
      </c>
      <c r="E29" s="7">
        <f>SUM(E14:E28)</f>
        <v>0</v>
      </c>
      <c r="F29" s="7">
        <f>SUM(F14:F28)</f>
        <v>0</v>
      </c>
      <c r="G29" s="7">
        <f>SUM(G14:G28)</f>
        <v>0</v>
      </c>
      <c r="H29" s="7">
        <f>SUM(H14:H28)</f>
        <v>0</v>
      </c>
      <c r="I29" s="7">
        <f>SUM(I14:I28)</f>
        <v>4597.9999999999991</v>
      </c>
    </row>
    <row r="31" spans="1:9" x14ac:dyDescent="0.25">
      <c r="B31" t="s">
        <v>129</v>
      </c>
    </row>
    <row r="32" spans="1:9" x14ac:dyDescent="0.25">
      <c r="B32">
        <f>C10</f>
        <v>4598</v>
      </c>
    </row>
    <row r="33" spans="2:2" x14ac:dyDescent="0.25">
      <c r="B33" s="7">
        <f>D29</f>
        <v>4597.9999999999991</v>
      </c>
    </row>
    <row r="34" spans="2:2" x14ac:dyDescent="0.25">
      <c r="B34" s="11">
        <f>B32-B33</f>
        <v>0</v>
      </c>
    </row>
  </sheetData>
  <conditionalFormatting sqref="B34">
    <cfRule type="cellIs" dxfId="1" priority="2" operator="equal">
      <formula>0</formula>
    </cfRule>
    <cfRule type="cellIs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Lists</vt:lpstr>
      <vt:lpstr>Settings</vt:lpstr>
      <vt:lpstr>Owners_Shares</vt:lpstr>
      <vt:lpstr>Units_Rents</vt:lpstr>
      <vt:lpstr>Bills</vt:lpstr>
      <vt:lpstr>Expenses</vt:lpstr>
      <vt:lpstr>Owner_Allowance</vt:lpstr>
      <vt:lpstr>Owner_Payables</vt:lpstr>
      <vt:lpstr>Revenue_Distribution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Fady Mounir</cp:lastModifiedBy>
  <dcterms:created xsi:type="dcterms:W3CDTF">2025-10-10T15:12:40Z</dcterms:created>
  <dcterms:modified xsi:type="dcterms:W3CDTF">2025-10-12T21:36:09Z</dcterms:modified>
</cp:coreProperties>
</file>