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yomfadeyev/Documents/GitHub/ITMO-PROBLEMS/Digital-culture/I semester/Labs/DC_LW3/"/>
    </mc:Choice>
  </mc:AlternateContent>
  <xr:revisionPtr revIDLastSave="0" documentId="13_ncr:1_{4755BCDD-9AC4-D64D-9A99-245F88CEE566}" xr6:coauthVersionLast="45" xr6:coauthVersionMax="45" xr10:uidLastSave="{00000000-0000-0000-0000-000000000000}"/>
  <bookViews>
    <workbookView xWindow="1220" yWindow="1020" windowWidth="24380" windowHeight="14980" firstSheet="2" activeTab="4" xr2:uid="{9C360C41-0FDC-5B4F-986B-7C92F93BF81F}"/>
  </bookViews>
  <sheets>
    <sheet name="Информация" sheetId="4" r:id="rId1"/>
    <sheet name="Арифметическая прогрессия" sheetId="1" r:id="rId2"/>
    <sheet name="Геометрическая прогрессия" sheetId="2" r:id="rId3"/>
    <sheet name="Вычисление значений выражений" sheetId="3" r:id="rId4"/>
    <sheet name="Анализ данных" sheetId="5" r:id="rId5"/>
    <sheet name="Решение системы" sheetId="6" r:id="rId6"/>
    <sheet name="Фонды предприятий" sheetId="7" r:id="rId7"/>
    <sheet name="Структура" sheetId="8" r:id="rId8"/>
    <sheet name="Анализ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1" i="5" l="1" a="1"/>
  <c r="P21" i="5" s="1"/>
  <c r="P22" i="5" a="1"/>
  <c r="P22" i="5" s="1"/>
  <c r="D20" i="2" l="1"/>
  <c r="E20" i="2"/>
  <c r="F20" i="2"/>
  <c r="G20" i="2"/>
  <c r="D12" i="7" l="1"/>
  <c r="F6" i="7" s="1"/>
  <c r="C12" i="7"/>
  <c r="E5" i="7" s="1"/>
  <c r="C27" i="6"/>
  <c r="P27" i="6"/>
  <c r="E21" i="6"/>
  <c r="F21" i="6" s="1"/>
  <c r="R21" i="6"/>
  <c r="S21" i="6" s="1"/>
  <c r="R22" i="6"/>
  <c r="S22" i="6" s="1"/>
  <c r="R23" i="6"/>
  <c r="S23" i="6" s="1"/>
  <c r="E22" i="6"/>
  <c r="F22" i="6" s="1"/>
  <c r="E23" i="6"/>
  <c r="F23" i="6" s="1"/>
  <c r="F11" i="7" l="1"/>
  <c r="F9" i="7"/>
  <c r="E11" i="7"/>
  <c r="F5" i="7"/>
  <c r="G5" i="7" s="1"/>
  <c r="H5" i="7" s="1"/>
  <c r="F7" i="7"/>
  <c r="E7" i="7"/>
  <c r="F8" i="7"/>
  <c r="E8" i="7"/>
  <c r="E10" i="7"/>
  <c r="E6" i="7"/>
  <c r="G6" i="7" s="1"/>
  <c r="H6" i="7" s="1"/>
  <c r="F10" i="7"/>
  <c r="E9" i="7"/>
  <c r="G9" i="7" l="1"/>
  <c r="H9" i="7" s="1"/>
  <c r="G7" i="7"/>
  <c r="H7" i="7" s="1"/>
  <c r="G11" i="7"/>
  <c r="H11" i="7" s="1"/>
  <c r="G8" i="7"/>
  <c r="H8" i="7" s="1"/>
  <c r="G10" i="7"/>
  <c r="H10" i="7" s="1"/>
  <c r="H27" i="3" l="1"/>
  <c r="L27" i="3"/>
  <c r="D27" i="3"/>
  <c r="E27" i="3"/>
  <c r="F27" i="3"/>
  <c r="G27" i="3"/>
  <c r="I27" i="3"/>
  <c r="J27" i="3"/>
  <c r="K27" i="3"/>
  <c r="C27" i="3"/>
  <c r="D20" i="3"/>
  <c r="E20" i="3"/>
  <c r="F20" i="3"/>
  <c r="G20" i="3"/>
  <c r="H20" i="3"/>
  <c r="I20" i="3"/>
  <c r="J20" i="3"/>
  <c r="K20" i="3"/>
  <c r="L20" i="3"/>
  <c r="C20" i="3"/>
  <c r="P24" i="5"/>
  <c r="P20" i="5"/>
  <c r="E30" i="5"/>
  <c r="D30" i="5"/>
  <c r="G30" i="5"/>
  <c r="H25" i="5"/>
  <c r="H26" i="5"/>
  <c r="H27" i="5"/>
  <c r="H28" i="5"/>
  <c r="H29" i="5"/>
  <c r="F30" i="5"/>
  <c r="H24" i="5"/>
  <c r="H23" i="5"/>
  <c r="H22" i="5"/>
  <c r="H21" i="5"/>
  <c r="H20" i="5"/>
  <c r="H19" i="5"/>
  <c r="D13" i="5"/>
  <c r="E13" i="5"/>
  <c r="F13" i="5"/>
  <c r="G13" i="5"/>
  <c r="H8" i="5"/>
  <c r="H9" i="5"/>
  <c r="H10" i="5"/>
  <c r="H11" i="5"/>
  <c r="H12" i="5"/>
  <c r="H7" i="5"/>
  <c r="C20" i="2"/>
  <c r="D18" i="2"/>
  <c r="E18" i="2"/>
  <c r="F18" i="2"/>
  <c r="G18" i="2"/>
  <c r="C18" i="2"/>
  <c r="D16" i="2"/>
  <c r="E16" i="2"/>
  <c r="F16" i="2"/>
  <c r="G16" i="2"/>
  <c r="H16" i="2"/>
  <c r="I16" i="2"/>
  <c r="J16" i="2"/>
  <c r="C16" i="2"/>
  <c r="D14" i="2"/>
  <c r="E14" i="2"/>
  <c r="F14" i="2"/>
  <c r="G14" i="2"/>
  <c r="H14" i="2"/>
  <c r="I14" i="2"/>
  <c r="J14" i="2"/>
  <c r="C14" i="2"/>
  <c r="D18" i="1"/>
  <c r="E18" i="1"/>
  <c r="F18" i="1"/>
  <c r="G18" i="1"/>
  <c r="C18" i="1"/>
  <c r="D14" i="1"/>
  <c r="E14" i="1"/>
  <c r="F14" i="1"/>
  <c r="G14" i="1"/>
  <c r="H14" i="1"/>
  <c r="C14" i="1"/>
  <c r="D16" i="1"/>
  <c r="E16" i="1"/>
  <c r="F16" i="1"/>
  <c r="G16" i="1"/>
  <c r="H16" i="1"/>
  <c r="I16" i="1"/>
  <c r="J16" i="1"/>
  <c r="K16" i="1"/>
  <c r="L16" i="1"/>
  <c r="M16" i="1"/>
  <c r="N16" i="1"/>
  <c r="C16" i="1"/>
  <c r="H13" i="5" l="1"/>
  <c r="P23" i="5"/>
  <c r="H30" i="5"/>
  <c r="P19" i="5"/>
  <c r="P1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<sst xmlns="http://schemas.openxmlformats.org/spreadsheetml/2006/main" count="125" uniqueCount="74">
  <si>
    <t>Исходные данные</t>
  </si>
  <si>
    <t>Формула</t>
  </si>
  <si>
    <t>a1</t>
  </si>
  <si>
    <t>d</t>
  </si>
  <si>
    <t>n</t>
  </si>
  <si>
    <t>Результат</t>
  </si>
  <si>
    <t>Член посл.</t>
  </si>
  <si>
    <t>Значение</t>
  </si>
  <si>
    <t>b1</t>
  </si>
  <si>
    <t>q</t>
  </si>
  <si>
    <t>3'1</t>
  </si>
  <si>
    <t>3'2</t>
  </si>
  <si>
    <t>x</t>
  </si>
  <si>
    <t>y</t>
  </si>
  <si>
    <t xml:space="preserve">Лабораторная работа №3 </t>
  </si>
  <si>
    <t>Решение вычислительных задач</t>
  </si>
  <si>
    <t>Выполнил - Фадеев Артём Владимирович</t>
  </si>
  <si>
    <t>Проверила - Страдина Марина Владимировна</t>
  </si>
  <si>
    <t>Варианты</t>
  </si>
  <si>
    <t>Пассажирооборот и выручка автобусного маршрута № 100</t>
  </si>
  <si>
    <t>Время рейса</t>
  </si>
  <si>
    <t>Направление</t>
  </si>
  <si>
    <t>из Петрозаводска</t>
  </si>
  <si>
    <t>в Петрозаводска</t>
  </si>
  <si>
    <t>Всего</t>
  </si>
  <si>
    <t>Город</t>
  </si>
  <si>
    <t>Пригород</t>
  </si>
  <si>
    <t>Сумма</t>
  </si>
  <si>
    <t>Льгота</t>
  </si>
  <si>
    <t>Стоимость проезда</t>
  </si>
  <si>
    <t>Обычный</t>
  </si>
  <si>
    <t>Льготный</t>
  </si>
  <si>
    <t>Пользовательские значения</t>
  </si>
  <si>
    <t>в Москву</t>
  </si>
  <si>
    <t>из Москвы</t>
  </si>
  <si>
    <t>Максимальная выручка</t>
  </si>
  <si>
    <t>Минимальная выручка</t>
  </si>
  <si>
    <t>Льготник(город) &gt; Льготник(в пригород) / Льготник(из пригорода)</t>
  </si>
  <si>
    <t>Сумма льготники</t>
  </si>
  <si>
    <t>Задание</t>
  </si>
  <si>
    <t>Ответ</t>
  </si>
  <si>
    <t xml:space="preserve">Пассажиры в направлении                   = </t>
  </si>
  <si>
    <t>Льготников(город) &gt; Обычных (город)</t>
  </si>
  <si>
    <t>Пассажиры во время</t>
  </si>
  <si>
    <t>до:</t>
  </si>
  <si>
    <t>c:</t>
  </si>
  <si>
    <t>f</t>
  </si>
  <si>
    <t xml:space="preserve">1 выражение </t>
  </si>
  <si>
    <t>2 выражение</t>
  </si>
  <si>
    <t>Условие</t>
  </si>
  <si>
    <t>Верно?</t>
  </si>
  <si>
    <t>Знач.</t>
  </si>
  <si>
    <t>Уравнение в системе</t>
  </si>
  <si>
    <t>Коэффициенты</t>
  </si>
  <si>
    <t>Должно</t>
  </si>
  <si>
    <t>Значение функции</t>
  </si>
  <si>
    <t>Наименование показателя</t>
  </si>
  <si>
    <t>Абсолютное значение тыс. руб.</t>
  </si>
  <si>
    <t>на н.г</t>
  </si>
  <si>
    <t>на к.г</t>
  </si>
  <si>
    <t>Земельные участки</t>
  </si>
  <si>
    <t>Здания</t>
  </si>
  <si>
    <t>Сооружения и передаточные устройства</t>
  </si>
  <si>
    <t>Машины и оборудование</t>
  </si>
  <si>
    <t>Транспортные средства</t>
  </si>
  <si>
    <t>Производственный и хоз. инвентарь</t>
  </si>
  <si>
    <t>Другие виды основных средств</t>
  </si>
  <si>
    <t>Удельный вес</t>
  </si>
  <si>
    <t>∆</t>
  </si>
  <si>
    <t>Темп</t>
  </si>
  <si>
    <t>На начало года</t>
  </si>
  <si>
    <t>На конец года</t>
  </si>
  <si>
    <t>Начало года</t>
  </si>
  <si>
    <t>Конец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</si>
</sst>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6" borderId="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2 функции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sideWall>
    <c:backWall>
      <c:thickness val="0"/>
      <c:spPr>
        <a:noFill/>
        <a:ln>
          <a:solidFill>
            <a:schemeClr val="tx1"/>
          </a:solidFill>
        </a:ln>
        <a:effectLst/>
        <a:sp3d>
          <a:contourClr>
            <a:schemeClr val="tx1"/>
          </a:contourClr>
        </a:sp3d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'Вычисление значений выражений'!$B$27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'Вычисление значений выражений'!$C$27:$L$27</c:f>
              <c:numCache>
                <c:formatCode>General</c:formatCode>
                <c:ptCount val="10"/>
                <c:pt idx="0">
                  <c:v>9.277986496819988E-223</c:v>
                </c:pt>
                <c:pt idx="1">
                  <c:v>2.1028179662576533E-149</c:v>
                </c:pt>
                <c:pt idx="2">
                  <c:v>2.6322613017892372E-94</c:v>
                </c:pt>
                <c:pt idx="3">
                  <c:v>7.0025027617156223E-55</c:v>
                </c:pt>
                <c:pt idx="4">
                  <c:v>1.2856666871048087E-28</c:v>
                </c:pt>
                <c:pt idx="5">
                  <c:v>2.6891769347903426E-4</c:v>
                </c:pt>
                <c:pt idx="6">
                  <c:v>0.49861925419077086</c:v>
                </c:pt>
                <c:pt idx="7">
                  <c:v>1.6901960800285136</c:v>
                </c:pt>
                <c:pt idx="8">
                  <c:v>0.71041887208837007</c:v>
                </c:pt>
                <c:pt idx="9">
                  <c:v>7.1100493536648056E-4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5B9-E045-A82F-D4C2C9A4E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820560"/>
        <c:axId val="2123596464"/>
        <c:axId val="1624515903"/>
      </c:line3DChart>
      <c:catAx>
        <c:axId val="212382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3596464"/>
        <c:crosses val="autoZero"/>
        <c:auto val="1"/>
        <c:lblAlgn val="ctr"/>
        <c:lblOffset val="100"/>
        <c:noMultiLvlLbl val="1"/>
      </c:catAx>
      <c:valAx>
        <c:axId val="212359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3820560"/>
        <c:crosses val="autoZero"/>
        <c:crossBetween val="between"/>
      </c:valAx>
      <c:serAx>
        <c:axId val="16245159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3596464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ru-R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Cтруктура основных средств предприятия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37-8E48-855A-CAAF42AF7C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37-8E48-855A-CAAF42AF7C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37-8E48-855A-CAAF42AF7C3B}"/>
              </c:ext>
            </c:extLst>
          </c:dPt>
          <c:dPt>
            <c:idx val="3"/>
            <c:bubble3D val="0"/>
            <c:explosion val="2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E5D-834E-8953-48BD769732C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E37-8E48-855A-CAAF42AF7C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E37-8E48-855A-CAAF42AF7C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E37-8E48-855A-CAAF42AF7C3B}"/>
              </c:ext>
            </c:extLst>
          </c:dPt>
          <c:cat>
            <c:strRef>
              <c:f>'Фонды предприятий'!$B$5:$B$11</c:f>
              <c:strCache>
                <c:ptCount val="7"/>
                <c:pt idx="0">
                  <c:v>Земельные участки</c:v>
                </c:pt>
                <c:pt idx="1">
                  <c:v>Здания</c:v>
                </c:pt>
                <c:pt idx="2">
                  <c:v>Сооружения и передаточные устройства</c:v>
                </c:pt>
                <c:pt idx="3">
                  <c:v>Машины и оборудование</c:v>
                </c:pt>
                <c:pt idx="4">
                  <c:v>Транспортные средства</c:v>
                </c:pt>
                <c:pt idx="5">
                  <c:v>Производственный и хоз. инвентарь</c:v>
                </c:pt>
                <c:pt idx="6">
                  <c:v>Другие виды основных средств</c:v>
                </c:pt>
              </c:strCache>
            </c:strRef>
          </c:cat>
          <c:val>
            <c:numRef>
              <c:f>'Фонды предприятий'!$E$5:$E$11</c:f>
              <c:numCache>
                <c:formatCode>General</c:formatCode>
                <c:ptCount val="7"/>
                <c:pt idx="0">
                  <c:v>5.6667424305862933E-2</c:v>
                </c:pt>
                <c:pt idx="1">
                  <c:v>0.23816416617249223</c:v>
                </c:pt>
                <c:pt idx="2">
                  <c:v>0.2175968254348023</c:v>
                </c:pt>
                <c:pt idx="3">
                  <c:v>0.44857139439221672</c:v>
                </c:pt>
                <c:pt idx="4">
                  <c:v>2.9961497117837958E-2</c:v>
                </c:pt>
                <c:pt idx="5">
                  <c:v>8.4866983052237794E-3</c:v>
                </c:pt>
                <c:pt idx="6">
                  <c:v>5.5199427156409206E-4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5D-834E-8953-48BD76973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ru-R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Структура основных средств предприятия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71-D14D-ABDB-38D9431E51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71-D14D-ABDB-38D9431E51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671-D14D-ABDB-38D9431E5178}"/>
              </c:ext>
            </c:extLst>
          </c:dPt>
          <c:dPt>
            <c:idx val="3"/>
            <c:bubble3D val="0"/>
            <c:explosion val="24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75-D341-A7BE-A4EE07073B4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671-D14D-ABDB-38D9431E51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671-D14D-ABDB-38D9431E51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671-D14D-ABDB-38D9431E5178}"/>
              </c:ext>
            </c:extLst>
          </c:dPt>
          <c:cat>
            <c:strRef>
              <c:f>'Фонды предприятий'!$B$5:$B$11</c:f>
              <c:strCache>
                <c:ptCount val="7"/>
                <c:pt idx="0">
                  <c:v>Земельные участки</c:v>
                </c:pt>
                <c:pt idx="1">
                  <c:v>Здания</c:v>
                </c:pt>
                <c:pt idx="2">
                  <c:v>Сооружения и передаточные устройства</c:v>
                </c:pt>
                <c:pt idx="3">
                  <c:v>Машины и оборудование</c:v>
                </c:pt>
                <c:pt idx="4">
                  <c:v>Транспортные средства</c:v>
                </c:pt>
                <c:pt idx="5">
                  <c:v>Производственный и хоз. инвентарь</c:v>
                </c:pt>
                <c:pt idx="6">
                  <c:v>Другие виды основных средств</c:v>
                </c:pt>
              </c:strCache>
            </c:strRef>
          </c:cat>
          <c:val>
            <c:numRef>
              <c:f>'Фонды предприятий'!$F$5:$F$11</c:f>
              <c:numCache>
                <c:formatCode>General</c:formatCode>
                <c:ptCount val="7"/>
                <c:pt idx="0">
                  <c:v>4.7644500385794153E-2</c:v>
                </c:pt>
                <c:pt idx="1">
                  <c:v>0.20534019572767098</c:v>
                </c:pt>
                <c:pt idx="2">
                  <c:v>0.19296460895416018</c:v>
                </c:pt>
                <c:pt idx="3">
                  <c:v>0.51777311280563587</c:v>
                </c:pt>
                <c:pt idx="4">
                  <c:v>2.7833216230079876E-2</c:v>
                </c:pt>
                <c:pt idx="5">
                  <c:v>7.9802634320305411E-3</c:v>
                </c:pt>
                <c:pt idx="6">
                  <c:v>4.6410246462835162E-4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5-D341-A7BE-A4EE07073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основных средств предприятия</a:t>
            </a:r>
            <a:r>
              <a:rPr lang="en-US"/>
              <a:t> 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52-F14D-9665-2014AC3F67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52-F14D-9665-2014AC3F67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52-F14D-9665-2014AC3F67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52-F14D-9665-2014AC3F67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D52-F14D-9665-2014AC3F673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D52-F14D-9665-2014AC3F673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D52-F14D-9665-2014AC3F673C}"/>
              </c:ext>
            </c:extLst>
          </c:dPt>
          <c:cat>
            <c:strRef>
              <c:f>'Фонды предприятий'!$B$5:$B$11</c:f>
              <c:strCache>
                <c:ptCount val="7"/>
                <c:pt idx="0">
                  <c:v>Земельные участки</c:v>
                </c:pt>
                <c:pt idx="1">
                  <c:v>Здания</c:v>
                </c:pt>
                <c:pt idx="2">
                  <c:v>Сооружения и передаточные устройства</c:v>
                </c:pt>
                <c:pt idx="3">
                  <c:v>Машины и оборудование</c:v>
                </c:pt>
                <c:pt idx="4">
                  <c:v>Транспортные средства</c:v>
                </c:pt>
                <c:pt idx="5">
                  <c:v>Производственный и хоз. инвентарь</c:v>
                </c:pt>
                <c:pt idx="6">
                  <c:v>Другие виды основных средств</c:v>
                </c:pt>
              </c:strCache>
            </c:strRef>
          </c:cat>
          <c:val>
            <c:numRef>
              <c:f>'Фонды предприятий'!$C$5:$C$11</c:f>
              <c:numCache>
                <c:formatCode>General</c:formatCode>
                <c:ptCount val="7"/>
                <c:pt idx="0">
                  <c:v>33159</c:v>
                </c:pt>
                <c:pt idx="1">
                  <c:v>139362</c:v>
                </c:pt>
                <c:pt idx="2">
                  <c:v>127327</c:v>
                </c:pt>
                <c:pt idx="3">
                  <c:v>262482</c:v>
                </c:pt>
                <c:pt idx="4">
                  <c:v>17532</c:v>
                </c:pt>
                <c:pt idx="5">
                  <c:v>4966</c:v>
                </c:pt>
                <c:pt idx="6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D52-F14D-9665-2014AC3F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</a:t>
            </a:r>
            <a:r>
              <a:rPr lang="ru-RU" baseline="0"/>
              <a:t> основных средств предприятия 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42-954C-92B7-22F9C4A8B8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42-954C-92B7-22F9C4A8B8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42-954C-92B7-22F9C4A8B8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742-954C-92B7-22F9C4A8B8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742-954C-92B7-22F9C4A8B88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742-954C-92B7-22F9C4A8B88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742-954C-92B7-22F9C4A8B884}"/>
              </c:ext>
            </c:extLst>
          </c:dPt>
          <c:cat>
            <c:strRef>
              <c:f>'Фонды предприятий'!$B$5:$B$11</c:f>
              <c:strCache>
                <c:ptCount val="7"/>
                <c:pt idx="0">
                  <c:v>Земельные участки</c:v>
                </c:pt>
                <c:pt idx="1">
                  <c:v>Здания</c:v>
                </c:pt>
                <c:pt idx="2">
                  <c:v>Сооружения и передаточные устройства</c:v>
                </c:pt>
                <c:pt idx="3">
                  <c:v>Машины и оборудование</c:v>
                </c:pt>
                <c:pt idx="4">
                  <c:v>Транспортные средства</c:v>
                </c:pt>
                <c:pt idx="5">
                  <c:v>Производственный и хоз. инвентарь</c:v>
                </c:pt>
                <c:pt idx="6">
                  <c:v>Другие виды основных средств</c:v>
                </c:pt>
              </c:strCache>
            </c:strRef>
          </c:cat>
          <c:val>
            <c:numRef>
              <c:f>'Фонды предприятий'!$D$5:$D$11</c:f>
              <c:numCache>
                <c:formatCode>General</c:formatCode>
                <c:ptCount val="7"/>
                <c:pt idx="0">
                  <c:v>33159</c:v>
                </c:pt>
                <c:pt idx="1">
                  <c:v>142910</c:v>
                </c:pt>
                <c:pt idx="2">
                  <c:v>134297</c:v>
                </c:pt>
                <c:pt idx="3">
                  <c:v>360353</c:v>
                </c:pt>
                <c:pt idx="4">
                  <c:v>19371</c:v>
                </c:pt>
                <c:pt idx="5">
                  <c:v>5554</c:v>
                </c:pt>
                <c:pt idx="6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742-954C-92B7-22F9C4A8B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812800</xdr:colOff>
      <xdr:row>2</xdr:row>
      <xdr:rowOff>76200</xdr:rowOff>
    </xdr:from>
    <xdr:ext cx="2489200" cy="558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B332B4F-AD01-DF48-8D39-D32CA32C5C95}"/>
                </a:ext>
              </a:extLst>
            </xdr:cNvPr>
            <xdr:cNvSpPr txBox="1"/>
          </xdr:nvSpPr>
          <xdr:spPr>
            <a:xfrm>
              <a:off x="7416800" y="482600"/>
              <a:ext cx="248920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en-US" sz="110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−1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B332B4F-AD01-DF48-8D39-D32CA32C5C95}"/>
                </a:ext>
              </a:extLst>
            </xdr:cNvPr>
            <xdr:cNvSpPr txBox="1"/>
          </xdr:nvSpPr>
          <xdr:spPr>
            <a:xfrm>
              <a:off x="7416800" y="482600"/>
              <a:ext cx="248920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endParaRPr lang="en-US" sz="1100" i="1">
                <a:latin typeface="Cambria Math" panose="02040503050406030204" pitchFamily="18" charset="0"/>
              </a:endParaRPr>
            </a:p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𝑛=𝑎_1+(𝑛 −1)∗𝑑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812800</xdr:colOff>
      <xdr:row>2</xdr:row>
      <xdr:rowOff>76200</xdr:rowOff>
    </xdr:from>
    <xdr:ext cx="2489200" cy="558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C879DCB-D752-F347-8E03-9F04A89E4559}"/>
                </a:ext>
              </a:extLst>
            </xdr:cNvPr>
            <xdr:cNvSpPr txBox="1"/>
          </xdr:nvSpPr>
          <xdr:spPr>
            <a:xfrm>
              <a:off x="7416800" y="482600"/>
              <a:ext cx="248920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en-US" sz="110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∗ 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C879DCB-D752-F347-8E03-9F04A89E4559}"/>
                </a:ext>
              </a:extLst>
            </xdr:cNvPr>
            <xdr:cNvSpPr txBox="1"/>
          </xdr:nvSpPr>
          <xdr:spPr>
            <a:xfrm>
              <a:off x="7416800" y="482600"/>
              <a:ext cx="248920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endParaRPr lang="en-US" sz="1100" i="1">
                <a:latin typeface="Cambria Math" panose="02040503050406030204" pitchFamily="18" charset="0"/>
              </a:endParaRPr>
            </a:p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𝑏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𝑛=𝑏_1∗ 𝑞^(𝑛 −1)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0</xdr:row>
      <xdr:rowOff>139700</xdr:rowOff>
    </xdr:from>
    <xdr:ext cx="2489200" cy="800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63A577-4369-2240-8DB7-55C564DE7820}"/>
                </a:ext>
              </a:extLst>
            </xdr:cNvPr>
            <xdr:cNvSpPr txBox="1"/>
          </xdr:nvSpPr>
          <xdr:spPr>
            <a:xfrm>
              <a:off x="4191000" y="139700"/>
              <a:ext cx="2489200" cy="800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endParaRPr lang="en-US" sz="110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6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𝑡𝑔</m:t>
                            </m:r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(</m:t>
                        </m:r>
                        <m:func>
                          <m:func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6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ad>
                              <m:ra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>
                                <m:r>
                                  <m:rPr>
                                    <m:brk m:alnAt="7"/>
                                  </m:r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deg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d>
                              </m:e>
                            </m:rad>
                          </m:e>
                        </m:func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))</m:t>
                        </m:r>
                      </m:num>
                      <m:den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!+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</m:den>
                    </m:f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63A577-4369-2240-8DB7-55C564DE7820}"/>
                </a:ext>
              </a:extLst>
            </xdr:cNvPr>
            <xdr:cNvSpPr txBox="1"/>
          </xdr:nvSpPr>
          <xdr:spPr>
            <a:xfrm>
              <a:off x="4191000" y="139700"/>
              <a:ext cx="2489200" cy="800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endParaRPr lang="en-US" sz="1100" i="1">
                <a:latin typeface="Cambria Math" panose="02040503050406030204" pitchFamily="18" charset="0"/>
              </a:endParaRPr>
            </a:p>
            <a:p>
              <a:r>
                <a:rPr lang="ru-RU" sz="1600" i="0">
                  <a:latin typeface="Cambria Math" panose="02040503050406030204" pitchFamily="18" charset="0"/>
                </a:rPr>
                <a:t>(〖</a:t>
              </a:r>
              <a:r>
                <a:rPr lang="en-US" sz="1600" b="0" i="0">
                  <a:latin typeface="Cambria Math" panose="02040503050406030204" pitchFamily="18" charset="0"/>
                </a:rPr>
                <a:t>𝑡𝑔</a:t>
              </a:r>
              <a:r>
                <a:rPr lang="ru-RU" sz="1600" b="0" i="0">
                  <a:latin typeface="Cambria Math" panose="02040503050406030204" pitchFamily="18" charset="0"/>
                </a:rPr>
                <a:t>〗^</a:t>
              </a:r>
              <a:r>
                <a:rPr lang="en-US" sz="1600" b="0" i="0">
                  <a:latin typeface="Cambria Math" panose="02040503050406030204" pitchFamily="18" charset="0"/>
                </a:rPr>
                <a:t>4 (sin⁡〖(√(3&amp;|2𝑦+𝑥| )〗))</a:t>
              </a:r>
              <a:r>
                <a:rPr lang="ru-RU" sz="1600" b="0" i="0">
                  <a:latin typeface="Cambria Math" panose="02040503050406030204" pitchFamily="18" charset="0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</a:rPr>
                <a:t>4𝑥!+𝑦</a:t>
              </a:r>
              <a:r>
                <a:rPr lang="ru-RU" sz="1600" b="0" i="0">
                  <a:latin typeface="Cambria Math" panose="02040503050406030204" pitchFamily="18" charset="0"/>
                </a:rPr>
                <a:t>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4</xdr:col>
      <xdr:colOff>787400</xdr:colOff>
      <xdr:row>5</xdr:row>
      <xdr:rowOff>12700</xdr:rowOff>
    </xdr:from>
    <xdr:ext cx="2771369" cy="1181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EE73279-D5CC-5E4E-ADA1-B0EEBC41BCEF}"/>
                </a:ext>
              </a:extLst>
            </xdr:cNvPr>
            <xdr:cNvSpPr txBox="1"/>
          </xdr:nvSpPr>
          <xdr:spPr>
            <a:xfrm>
              <a:off x="4089400" y="1028700"/>
              <a:ext cx="2771369" cy="1181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endParaRPr lang="en-US" sz="1100" i="1">
                <a:latin typeface="Cambria Math" panose="02040503050406030204" pitchFamily="18" charset="0"/>
              </a:endParaRPr>
            </a:p>
            <a:p>
              <a:endParaRPr lang="en-US" sz="110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lg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⁡(5∗</m:t>
                        </m:r>
                        <m:d>
                          <m:dPr>
                            <m:begChr m:val="|"/>
                            <m:endChr m:val="|"/>
                            <m:ctrlPr>
                              <a:rPr lang="ru-RU" sz="16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+4</m:t>
                        </m:r>
                        <m:rad>
                          <m:radPr>
                            <m:ctrlPr>
                              <a:rPr lang="ru-RU" sz="16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>
                            <m:r>
                              <m:rPr>
                                <m:brk m:alnAt="7"/>
                              </m:rPr>
                              <a:rPr lang="en-US" sz="16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deg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ru-RU" sz="16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−2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</m:e>
                        </m:rad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 ) </m:t>
                        </m:r>
                      </m:num>
                      <m:den>
                        <m:sSup>
                          <m:sSupPr>
                            <m:ctrlPr>
                              <a:rPr lang="ru-RU" sz="16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sSup>
                              <m:sSupPr>
                                <m:ctrlPr>
                                  <a:rPr lang="ru-RU" sz="16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lang="ru-RU" sz="160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−3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</m:sup>
                        </m:sSup>
                      </m:den>
                    </m:f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EE73279-D5CC-5E4E-ADA1-B0EEBC41BCEF}"/>
                </a:ext>
              </a:extLst>
            </xdr:cNvPr>
            <xdr:cNvSpPr txBox="1"/>
          </xdr:nvSpPr>
          <xdr:spPr>
            <a:xfrm>
              <a:off x="4089400" y="1028700"/>
              <a:ext cx="2771369" cy="1181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endParaRPr lang="en-US" sz="1100" i="1">
                <a:latin typeface="Cambria Math" panose="02040503050406030204" pitchFamily="18" charset="0"/>
              </a:endParaRPr>
            </a:p>
            <a:p>
              <a:endParaRPr lang="en-US" sz="1100" i="1">
                <a:latin typeface="Cambria Math" panose="02040503050406030204" pitchFamily="18" charset="0"/>
              </a:endParaRPr>
            </a:p>
            <a:p>
              <a:r>
                <a:rPr lang="ru-RU" sz="160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</a:rPr>
                <a:t>lg⁡(5∗</a:t>
              </a:r>
              <a:r>
                <a:rPr lang="ru-RU" sz="1600" b="0" i="0">
                  <a:latin typeface="Cambria Math" panose="02040503050406030204" pitchFamily="18" charset="0"/>
                </a:rPr>
                <a:t>|</a:t>
              </a:r>
              <a:r>
                <a:rPr lang="en-US" sz="1600" b="0" i="0">
                  <a:latin typeface="Cambria Math" panose="02040503050406030204" pitchFamily="18" charset="0"/>
                </a:rPr>
                <a:t>𝑥𝑦</a:t>
              </a:r>
              <a:r>
                <a:rPr lang="ru-RU" sz="1600" b="0" i="0">
                  <a:latin typeface="Cambria Math" panose="02040503050406030204" pitchFamily="18" charset="0"/>
                </a:rPr>
                <a:t>|</a:t>
              </a:r>
              <a:r>
                <a:rPr lang="en-US" sz="1600" b="0" i="0">
                  <a:latin typeface="Cambria Math" panose="02040503050406030204" pitchFamily="18" charset="0"/>
                </a:rPr>
                <a:t>+4</a:t>
              </a:r>
              <a:r>
                <a:rPr lang="ru-RU" sz="1600" b="0" i="0">
                  <a:latin typeface="Cambria Math" panose="02040503050406030204" pitchFamily="18" charset="0"/>
                </a:rPr>
                <a:t>√(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r>
                <a:rPr lang="ru-RU" sz="1600" b="0" i="0">
                  <a:latin typeface="Cambria Math" panose="02040503050406030204" pitchFamily="18" charset="0"/>
                </a:rPr>
                <a:t>&amp;|</a:t>
              </a:r>
              <a:r>
                <a:rPr lang="en-US" sz="1600" b="0" i="0">
                  <a:latin typeface="Cambria Math" panose="02040503050406030204" pitchFamily="18" charset="0"/>
                </a:rPr>
                <a:t>𝑥−2𝑦|</a:t>
              </a:r>
              <a:r>
                <a:rPr lang="ru-RU" sz="1600" b="0" i="0">
                  <a:latin typeface="Cambria Math" panose="02040503050406030204" pitchFamily="18" charset="0"/>
                </a:rPr>
                <a:t> )</a:t>
              </a:r>
              <a:r>
                <a:rPr lang="en-US" sz="1600" b="0" i="0">
                  <a:latin typeface="Cambria Math" panose="02040503050406030204" pitchFamily="18" charset="0"/>
                </a:rPr>
                <a:t>  ) </a:t>
              </a:r>
              <a:r>
                <a:rPr lang="ru-RU" sz="1600" b="0" i="0">
                  <a:latin typeface="Cambria Math" panose="02040503050406030204" pitchFamily="18" charset="0"/>
                </a:rPr>
                <a:t>)/</a:t>
              </a:r>
              <a:r>
                <a:rPr lang="en-US" sz="1600" b="0" i="0">
                  <a:latin typeface="Cambria Math" panose="02040503050406030204" pitchFamily="18" charset="0"/>
                </a:rPr>
                <a:t>𝑒</a:t>
              </a:r>
              <a:r>
                <a:rPr lang="ru-RU" sz="1600" b="0" i="0">
                  <a:latin typeface="Cambria Math" panose="02040503050406030204" pitchFamily="18" charset="0"/>
                </a:rPr>
                <a:t>^(|</a:t>
              </a:r>
              <a:r>
                <a:rPr lang="en-US" sz="1600" b="0" i="0">
                  <a:latin typeface="Cambria Math" panose="02040503050406030204" pitchFamily="18" charset="0"/>
                </a:rPr>
                <a:t>𝑦−3</a:t>
              </a:r>
              <a:r>
                <a:rPr lang="ru-RU" sz="1600" b="0" i="0">
                  <a:latin typeface="Cambria Math" panose="02040503050406030204" pitchFamily="18" charset="0"/>
                </a:rPr>
                <a:t>|^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r>
                <a:rPr lang="ru-RU" sz="1600" b="0" i="0">
                  <a:latin typeface="Cambria Math" panose="02040503050406030204" pitchFamily="18" charset="0"/>
                </a:rPr>
                <a:t> ) </a:t>
              </a:r>
              <a:endParaRPr lang="ru-RU" sz="1600"/>
            </a:p>
          </xdr:txBody>
        </xdr:sp>
      </mc:Fallback>
    </mc:AlternateContent>
    <xdr:clientData/>
  </xdr:oneCellAnchor>
  <xdr:twoCellAnchor>
    <xdr:from>
      <xdr:col>13</xdr:col>
      <xdr:colOff>0</xdr:colOff>
      <xdr:row>14</xdr:row>
      <xdr:rowOff>88900</xdr:rowOff>
    </xdr:from>
    <xdr:to>
      <xdr:col>17</xdr:col>
      <xdr:colOff>774700</xdr:colOff>
      <xdr:row>27</xdr:row>
      <xdr:rowOff>63500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9EA7765-5725-3E44-9BAC-A773F28B4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127000</xdr:colOff>
      <xdr:row>3</xdr:row>
      <xdr:rowOff>152400</xdr:rowOff>
    </xdr:from>
    <xdr:ext cx="2400300" cy="584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BB7FFB5-8EBC-FC48-B6AD-39C91E73AD5F}"/>
                </a:ext>
              </a:extLst>
            </xdr:cNvPr>
            <xdr:cNvSpPr txBox="1"/>
          </xdr:nvSpPr>
          <xdr:spPr>
            <a:xfrm>
              <a:off x="952500" y="762000"/>
              <a:ext cx="2400300" cy="584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𝐹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=4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+ 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2 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−5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100"/>
                <a:t>-&gt; max</a:t>
              </a:r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BB7FFB5-8EBC-FC48-B6AD-39C91E73AD5F}"/>
                </a:ext>
              </a:extLst>
            </xdr:cNvPr>
            <xdr:cNvSpPr txBox="1"/>
          </xdr:nvSpPr>
          <xdr:spPr>
            <a:xfrm>
              <a:off x="952500" y="762000"/>
              <a:ext cx="2400300" cy="584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𝐹=4𝑥_1+ 𝑥_(2 )−5𝑥_3  </a:t>
              </a:r>
              <a:r>
                <a:rPr lang="en-US" sz="1100"/>
                <a:t>-&gt; max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349250</xdr:colOff>
      <xdr:row>3</xdr:row>
      <xdr:rowOff>82550</xdr:rowOff>
    </xdr:from>
    <xdr:ext cx="1797050" cy="717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9283CFC-5825-5F41-B024-51FA93AC15E1}"/>
                </a:ext>
              </a:extLst>
            </xdr:cNvPr>
            <xdr:cNvSpPr txBox="1"/>
          </xdr:nvSpPr>
          <xdr:spPr>
            <a:xfrm>
              <a:off x="4476750" y="692150"/>
              <a:ext cx="1797050" cy="717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 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2 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≤17</m:t>
                            </m:r>
                          </m:e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 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2 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−3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≤21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−7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 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2 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+6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≤67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9283CFC-5825-5F41-B024-51FA93AC15E1}"/>
                </a:ext>
              </a:extLst>
            </xdr:cNvPr>
            <xdr:cNvSpPr txBox="1"/>
          </xdr:nvSpPr>
          <xdr:spPr>
            <a:xfrm>
              <a:off x="4476750" y="692150"/>
              <a:ext cx="1797050" cy="717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latin typeface="Cambria Math" panose="02040503050406030204" pitchFamily="18" charset="0"/>
                </a:rPr>
                <a:t>2𝑥_1+ 𝑥_(2 )−𝑥_3≤17</a:t>
              </a:r>
              <a:r>
                <a:rPr lang="ru-RU" sz="1100" b="0" i="0">
                  <a:latin typeface="Cambria Math" panose="02040503050406030204" pitchFamily="18" charset="0"/>
                </a:rPr>
                <a:t>@</a:t>
              </a:r>
              <a:r>
                <a:rPr lang="en-US" sz="1100" b="0" i="0">
                  <a:latin typeface="Cambria Math" panose="02040503050406030204" pitchFamily="18" charset="0"/>
                </a:rPr>
                <a:t>𝑥_1+ 〖6𝑥〗_(2 )−3𝑥_3≤21</a:t>
              </a:r>
              <a:r>
                <a:rPr lang="ru-RU" sz="1100" b="0" i="0">
                  <a:latin typeface="Cambria Math" panose="02040503050406030204" pitchFamily="18" charset="0"/>
                </a:rPr>
                <a:t>@</a:t>
              </a:r>
              <a:r>
                <a:rPr lang="en-US" sz="1100" b="0" i="0">
                  <a:latin typeface="Cambria Math" panose="02040503050406030204" pitchFamily="18" charset="0"/>
                </a:rPr>
                <a:t>−7𝑥_1+ 〖12𝑥〗_(2 )+6𝑥_3≤67</a:t>
              </a:r>
              <a:r>
                <a:rPr lang="ru-RU" sz="1100" b="0" i="0">
                  <a:latin typeface="Cambria Math" panose="02040503050406030204" pitchFamily="18" charset="0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50800</xdr:colOff>
      <xdr:row>3</xdr:row>
      <xdr:rowOff>127000</xdr:rowOff>
    </xdr:from>
    <xdr:ext cx="2400300" cy="584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4A547E0-500C-8943-B8F4-1F94D39A48D2}"/>
                </a:ext>
              </a:extLst>
            </xdr:cNvPr>
            <xdr:cNvSpPr txBox="1"/>
          </xdr:nvSpPr>
          <xdr:spPr>
            <a:xfrm>
              <a:off x="8305800" y="736600"/>
              <a:ext cx="2400300" cy="584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𝐹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=2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+ 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7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2 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100"/>
                <a:t>-&gt; max</a:t>
              </a:r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4A547E0-500C-8943-B8F4-1F94D39A48D2}"/>
                </a:ext>
              </a:extLst>
            </xdr:cNvPr>
            <xdr:cNvSpPr txBox="1"/>
          </xdr:nvSpPr>
          <xdr:spPr>
            <a:xfrm>
              <a:off x="8305800" y="736600"/>
              <a:ext cx="2400300" cy="584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𝐹=2𝑥_1+ 〖7𝑥〗_(2 )−𝑥_3  </a:t>
              </a:r>
              <a:r>
                <a:rPr lang="en-US" sz="1100"/>
                <a:t>-&gt; max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18</xdr:col>
      <xdr:colOff>317500</xdr:colOff>
      <xdr:row>3</xdr:row>
      <xdr:rowOff>63500</xdr:rowOff>
    </xdr:from>
    <xdr:ext cx="1797050" cy="717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A7DD00A-7AD1-E449-BF0C-A2A5B9BD11CB}"/>
                </a:ext>
              </a:extLst>
            </xdr:cNvPr>
            <xdr:cNvSpPr txBox="1"/>
          </xdr:nvSpPr>
          <xdr:spPr>
            <a:xfrm>
              <a:off x="11874500" y="673100"/>
              <a:ext cx="1797050" cy="717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+4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2 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11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≤83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 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2 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+9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≤29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 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2 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≤30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A7DD00A-7AD1-E449-BF0C-A2A5B9BD11CB}"/>
                </a:ext>
              </a:extLst>
            </xdr:cNvPr>
            <xdr:cNvSpPr txBox="1"/>
          </xdr:nvSpPr>
          <xdr:spPr>
            <a:xfrm>
              <a:off x="11874500" y="673100"/>
              <a:ext cx="1797050" cy="717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latin typeface="Cambria Math" panose="02040503050406030204" pitchFamily="18" charset="0"/>
                </a:rPr>
                <a:t>−2𝑥_1+4𝑥_(2 )+〖11𝑥〗_3≤83</a:t>
              </a:r>
              <a:r>
                <a:rPr lang="ru-RU" sz="1100" b="0" i="0">
                  <a:latin typeface="Cambria Math" panose="02040503050406030204" pitchFamily="18" charset="0"/>
                </a:rPr>
                <a:t>@</a:t>
              </a:r>
              <a:r>
                <a:rPr lang="en-US" sz="1100" b="0" i="0">
                  <a:latin typeface="Cambria Math" panose="02040503050406030204" pitchFamily="18" charset="0"/>
                </a:rPr>
                <a:t>4𝑥_1− 〖2𝑥〗_(2 )+9𝑥_3≤29</a:t>
              </a:r>
              <a:r>
                <a:rPr lang="ru-RU" sz="1100" b="0" i="0">
                  <a:latin typeface="Cambria Math" panose="02040503050406030204" pitchFamily="18" charset="0"/>
                </a:rPr>
                <a:t>@</a:t>
              </a:r>
              <a:r>
                <a:rPr lang="en-US" sz="1100" b="0" i="0">
                  <a:latin typeface="Cambria Math" panose="02040503050406030204" pitchFamily="18" charset="0"/>
                </a:rPr>
                <a:t>8𝑥_1+ 〖3𝑥〗_(2 )−𝑥_3≤30</a:t>
              </a:r>
              <a:r>
                <a:rPr lang="ru-RU" sz="1100" b="0" i="0">
                  <a:latin typeface="Cambria Math" panose="02040503050406030204" pitchFamily="18" charset="0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196850</xdr:colOff>
      <xdr:row>3</xdr:row>
      <xdr:rowOff>107950</xdr:rowOff>
    </xdr:from>
    <xdr:ext cx="1301750" cy="628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1F560CF-FA11-924A-A9F5-A5F790D58400}"/>
                </a:ext>
              </a:extLst>
            </xdr:cNvPr>
            <xdr:cNvSpPr txBox="1"/>
          </xdr:nvSpPr>
          <xdr:spPr>
            <a:xfrm>
              <a:off x="7626350" y="717550"/>
              <a:ext cx="1301750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≥0</m:t>
                  </m:r>
                </m:oMath>
              </a14:m>
              <a:r>
                <a:rPr lang="en-US" sz="1100"/>
                <a:t>, i = 1</a:t>
              </a:r>
              <a:r>
                <a:rPr lang="en-US" sz="1100" baseline="0"/>
                <a:t>, 2, 3</a:t>
              </a:r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1F560CF-FA11-924A-A9F5-A5F790D58400}"/>
                </a:ext>
              </a:extLst>
            </xdr:cNvPr>
            <xdr:cNvSpPr txBox="1"/>
          </xdr:nvSpPr>
          <xdr:spPr>
            <a:xfrm>
              <a:off x="7626350" y="717550"/>
              <a:ext cx="1301750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𝑖≥0</a:t>
              </a:r>
              <a:r>
                <a:rPr lang="en-US" sz="1100"/>
                <a:t>, i = 1</a:t>
              </a:r>
              <a:r>
                <a:rPr lang="en-US" sz="1100" baseline="0"/>
                <a:t>, 2, 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393700</xdr:colOff>
      <xdr:row>9</xdr:row>
      <xdr:rowOff>19050</xdr:rowOff>
    </xdr:from>
    <xdr:ext cx="135988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386E79C-47C1-564B-B96D-3A8E25DF98EC}"/>
                </a:ext>
              </a:extLst>
            </xdr:cNvPr>
            <xdr:cNvSpPr txBox="1"/>
          </xdr:nvSpPr>
          <xdr:spPr>
            <a:xfrm>
              <a:off x="2870200" y="1847850"/>
              <a:ext cx="135988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386E79C-47C1-564B-B96D-3A8E25DF98EC}"/>
                </a:ext>
              </a:extLst>
            </xdr:cNvPr>
            <xdr:cNvSpPr txBox="1"/>
          </xdr:nvSpPr>
          <xdr:spPr>
            <a:xfrm>
              <a:off x="2870200" y="1847850"/>
              <a:ext cx="135988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355600</xdr:colOff>
      <xdr:row>9</xdr:row>
      <xdr:rowOff>25400</xdr:rowOff>
    </xdr:from>
    <xdr:ext cx="171009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BCFFA71-A50C-8D45-9578-1F395C99EBA7}"/>
                </a:ext>
              </a:extLst>
            </xdr:cNvPr>
            <xdr:cNvSpPr txBox="1"/>
          </xdr:nvSpPr>
          <xdr:spPr>
            <a:xfrm>
              <a:off x="3657600" y="1854200"/>
              <a:ext cx="17100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BCFFA71-A50C-8D45-9578-1F395C99EBA7}"/>
                </a:ext>
              </a:extLst>
            </xdr:cNvPr>
            <xdr:cNvSpPr txBox="1"/>
          </xdr:nvSpPr>
          <xdr:spPr>
            <a:xfrm>
              <a:off x="3657600" y="1854200"/>
              <a:ext cx="17100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355600</xdr:colOff>
      <xdr:row>9</xdr:row>
      <xdr:rowOff>25400</xdr:rowOff>
    </xdr:from>
    <xdr:ext cx="171009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9328C52-2FBD-2140-B825-1583C1DF2DF6}"/>
                </a:ext>
              </a:extLst>
            </xdr:cNvPr>
            <xdr:cNvSpPr txBox="1"/>
          </xdr:nvSpPr>
          <xdr:spPr>
            <a:xfrm>
              <a:off x="4483100" y="1854200"/>
              <a:ext cx="17100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9328C52-2FBD-2140-B825-1583C1DF2DF6}"/>
                </a:ext>
              </a:extLst>
            </xdr:cNvPr>
            <xdr:cNvSpPr txBox="1"/>
          </xdr:nvSpPr>
          <xdr:spPr>
            <a:xfrm>
              <a:off x="4483100" y="1854200"/>
              <a:ext cx="17100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16</xdr:col>
      <xdr:colOff>355600</xdr:colOff>
      <xdr:row>9</xdr:row>
      <xdr:rowOff>12700</xdr:rowOff>
    </xdr:from>
    <xdr:ext cx="167738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CC13416-25E0-2F44-8DDB-6611FC860D73}"/>
                </a:ext>
              </a:extLst>
            </xdr:cNvPr>
            <xdr:cNvSpPr txBox="1"/>
          </xdr:nvSpPr>
          <xdr:spPr>
            <a:xfrm>
              <a:off x="11912600" y="1638300"/>
              <a:ext cx="167738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CC13416-25E0-2F44-8DDB-6611FC860D73}"/>
                </a:ext>
              </a:extLst>
            </xdr:cNvPr>
            <xdr:cNvSpPr txBox="1"/>
          </xdr:nvSpPr>
          <xdr:spPr>
            <a:xfrm>
              <a:off x="11912600" y="1638300"/>
              <a:ext cx="167738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355600</xdr:colOff>
      <xdr:row>9</xdr:row>
      <xdr:rowOff>25400</xdr:rowOff>
    </xdr:from>
    <xdr:ext cx="171009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205A6C-6551-1E4D-B5EB-EAA27BA16615}"/>
                </a:ext>
              </a:extLst>
            </xdr:cNvPr>
            <xdr:cNvSpPr txBox="1"/>
          </xdr:nvSpPr>
          <xdr:spPr>
            <a:xfrm>
              <a:off x="12738100" y="1651000"/>
              <a:ext cx="17100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205A6C-6551-1E4D-B5EB-EAA27BA16615}"/>
                </a:ext>
              </a:extLst>
            </xdr:cNvPr>
            <xdr:cNvSpPr txBox="1"/>
          </xdr:nvSpPr>
          <xdr:spPr>
            <a:xfrm>
              <a:off x="12738100" y="1651000"/>
              <a:ext cx="17100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18</xdr:col>
      <xdr:colOff>368300</xdr:colOff>
      <xdr:row>9</xdr:row>
      <xdr:rowOff>25400</xdr:rowOff>
    </xdr:from>
    <xdr:ext cx="171009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8B00BFA-0D24-8D4B-9883-D234801E75D0}"/>
                </a:ext>
              </a:extLst>
            </xdr:cNvPr>
            <xdr:cNvSpPr txBox="1"/>
          </xdr:nvSpPr>
          <xdr:spPr>
            <a:xfrm>
              <a:off x="13576300" y="1651000"/>
              <a:ext cx="17100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8B00BFA-0D24-8D4B-9883-D234801E75D0}"/>
                </a:ext>
              </a:extLst>
            </xdr:cNvPr>
            <xdr:cNvSpPr txBox="1"/>
          </xdr:nvSpPr>
          <xdr:spPr>
            <a:xfrm>
              <a:off x="13576300" y="1651000"/>
              <a:ext cx="171009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88900</xdr:rowOff>
    </xdr:from>
    <xdr:to>
      <xdr:col>9</xdr:col>
      <xdr:colOff>698500</xdr:colOff>
      <xdr:row>20</xdr:row>
      <xdr:rowOff>139700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96BA6B8-962D-934E-BD69-B14086CC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368300</xdr:colOff>
      <xdr:row>3</xdr:row>
      <xdr:rowOff>101600</xdr:rowOff>
    </xdr:from>
    <xdr:to>
      <xdr:col>18</xdr:col>
      <xdr:colOff>495300</xdr:colOff>
      <xdr:row>20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D7C5562-481E-274E-86F8-839291A66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3</xdr:row>
      <xdr:rowOff>101600</xdr:rowOff>
    </xdr:from>
    <xdr:to>
      <xdr:col>6</xdr:col>
      <xdr:colOff>584200</xdr:colOff>
      <xdr:row>21</xdr:row>
      <xdr:rowOff>44450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4A1DAC1-2F1A-8C4B-9E04-8C0F4854F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165100</xdr:colOff>
      <xdr:row>3</xdr:row>
      <xdr:rowOff>114300</xdr:rowOff>
    </xdr:from>
    <xdr:to>
      <xdr:col>13</xdr:col>
      <xdr:colOff>698500</xdr:colOff>
      <xdr:row>21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E17C9E4-3407-4C4F-A797-D4D79BC1C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FA97-2ACF-194C-8D57-EE4EC55F7B44}">
  <dimension ref="B1:M15"/>
  <sheetViews>
    <sheetView workbookViewId="0">
      <selection activeCell="H20" sqref="H20"/>
    </sheetView>
  </sheetViews>
  <sheetFormatPr baseColWidth="10" defaultRowHeight="16" x14ac:dyDescent="0.2"/>
  <sheetData>
    <row r="1" spans="2:13" ht="17" thickBot="1" x14ac:dyDescent="0.25"/>
    <row r="2" spans="2:13" x14ac:dyDescent="0.2">
      <c r="B2" s="62" t="s">
        <v>14</v>
      </c>
      <c r="C2" s="63"/>
      <c r="D2" s="63"/>
      <c r="E2" s="63"/>
      <c r="F2" s="63"/>
      <c r="G2" s="63"/>
      <c r="H2" s="64"/>
      <c r="K2" s="53" t="s">
        <v>18</v>
      </c>
      <c r="L2" s="53"/>
      <c r="M2" s="53"/>
    </row>
    <row r="3" spans="2:13" x14ac:dyDescent="0.2">
      <c r="B3" s="56"/>
      <c r="C3" s="57"/>
      <c r="D3" s="57"/>
      <c r="E3" s="57"/>
      <c r="F3" s="57"/>
      <c r="G3" s="57"/>
      <c r="H3" s="58"/>
      <c r="K3" s="18">
        <v>1</v>
      </c>
      <c r="L3" s="54">
        <v>5</v>
      </c>
      <c r="M3" s="55"/>
    </row>
    <row r="4" spans="2:13" x14ac:dyDescent="0.2">
      <c r="B4" s="56" t="s">
        <v>15</v>
      </c>
      <c r="C4" s="57"/>
      <c r="D4" s="57"/>
      <c r="E4" s="57"/>
      <c r="F4" s="57"/>
      <c r="G4" s="57"/>
      <c r="H4" s="58"/>
      <c r="K4" s="18">
        <v>2</v>
      </c>
      <c r="L4" s="54">
        <v>1</v>
      </c>
      <c r="M4" s="55"/>
    </row>
    <row r="5" spans="2:13" x14ac:dyDescent="0.2">
      <c r="B5" s="56"/>
      <c r="C5" s="57"/>
      <c r="D5" s="57"/>
      <c r="E5" s="57"/>
      <c r="F5" s="57"/>
      <c r="G5" s="57"/>
      <c r="H5" s="58"/>
      <c r="K5" s="18">
        <v>3</v>
      </c>
      <c r="L5" s="54">
        <v>5</v>
      </c>
      <c r="M5" s="55"/>
    </row>
    <row r="6" spans="2:13" x14ac:dyDescent="0.2">
      <c r="B6" s="56"/>
      <c r="C6" s="57"/>
      <c r="D6" s="57"/>
      <c r="E6" s="57"/>
      <c r="F6" s="57"/>
      <c r="G6" s="57"/>
      <c r="H6" s="58"/>
      <c r="K6" s="17"/>
      <c r="L6" s="19"/>
      <c r="M6" s="19"/>
    </row>
    <row r="7" spans="2:13" x14ac:dyDescent="0.2">
      <c r="B7" s="56"/>
      <c r="C7" s="57"/>
      <c r="D7" s="57"/>
      <c r="E7" s="57"/>
      <c r="F7" s="57"/>
      <c r="G7" s="57"/>
      <c r="H7" s="58"/>
      <c r="K7" s="17"/>
      <c r="L7" s="19"/>
      <c r="M7" s="19"/>
    </row>
    <row r="8" spans="2:13" x14ac:dyDescent="0.2">
      <c r="B8" s="56" t="s">
        <v>16</v>
      </c>
      <c r="C8" s="57"/>
      <c r="D8" s="57"/>
      <c r="E8" s="57"/>
      <c r="F8" s="57"/>
      <c r="G8" s="57"/>
      <c r="H8" s="58"/>
    </row>
    <row r="9" spans="2:13" x14ac:dyDescent="0.2">
      <c r="B9" s="56"/>
      <c r="C9" s="57"/>
      <c r="D9" s="57"/>
      <c r="E9" s="57"/>
      <c r="F9" s="57"/>
      <c r="G9" s="57"/>
      <c r="H9" s="58"/>
    </row>
    <row r="10" spans="2:13" x14ac:dyDescent="0.2">
      <c r="B10" s="56" t="s">
        <v>17</v>
      </c>
      <c r="C10" s="57"/>
      <c r="D10" s="57"/>
      <c r="E10" s="57"/>
      <c r="F10" s="57"/>
      <c r="G10" s="57"/>
      <c r="H10" s="58"/>
    </row>
    <row r="11" spans="2:13" x14ac:dyDescent="0.2">
      <c r="B11" s="56"/>
      <c r="C11" s="57"/>
      <c r="D11" s="57"/>
      <c r="E11" s="57"/>
      <c r="F11" s="57"/>
      <c r="G11" s="57"/>
      <c r="H11" s="58"/>
    </row>
    <row r="12" spans="2:13" x14ac:dyDescent="0.2">
      <c r="B12" s="56"/>
      <c r="C12" s="57"/>
      <c r="D12" s="57"/>
      <c r="E12" s="57"/>
      <c r="F12" s="57"/>
      <c r="G12" s="57"/>
      <c r="H12" s="58"/>
    </row>
    <row r="13" spans="2:13" x14ac:dyDescent="0.2">
      <c r="B13" s="56"/>
      <c r="C13" s="57"/>
      <c r="D13" s="57"/>
      <c r="E13" s="57"/>
      <c r="F13" s="57"/>
      <c r="G13" s="57"/>
      <c r="H13" s="58"/>
    </row>
    <row r="14" spans="2:13" x14ac:dyDescent="0.2">
      <c r="B14" s="56"/>
      <c r="C14" s="57"/>
      <c r="D14" s="57"/>
      <c r="E14" s="57"/>
      <c r="F14" s="57"/>
      <c r="G14" s="57"/>
      <c r="H14" s="58"/>
    </row>
    <row r="15" spans="2:13" ht="17" thickBot="1" x14ac:dyDescent="0.25">
      <c r="B15" s="59">
        <v>44116</v>
      </c>
      <c r="C15" s="60"/>
      <c r="D15" s="60"/>
      <c r="E15" s="60"/>
      <c r="F15" s="60"/>
      <c r="G15" s="60"/>
      <c r="H15" s="61"/>
    </row>
  </sheetData>
  <mergeCells count="10">
    <mergeCell ref="B15:H15"/>
    <mergeCell ref="B12:H14"/>
    <mergeCell ref="B2:H3"/>
    <mergeCell ref="B8:H9"/>
    <mergeCell ref="B10:H11"/>
    <mergeCell ref="K2:M2"/>
    <mergeCell ref="L3:M3"/>
    <mergeCell ref="L4:M4"/>
    <mergeCell ref="L5:M5"/>
    <mergeCell ref="B4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6199-89F4-344D-8893-EC56B6E8F7D0}">
  <dimension ref="A1:N18"/>
  <sheetViews>
    <sheetView topLeftCell="B1" workbookViewId="0">
      <selection activeCell="I26" sqref="I26"/>
    </sheetView>
  </sheetViews>
  <sheetFormatPr baseColWidth="10" defaultRowHeight="16" x14ac:dyDescent="0.2"/>
  <cols>
    <col min="1" max="16384" width="10.83203125" style="2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4" x14ac:dyDescent="0.2">
      <c r="A2" s="1"/>
      <c r="B2" s="1"/>
      <c r="C2" s="1"/>
      <c r="D2" s="66" t="s">
        <v>0</v>
      </c>
      <c r="E2" s="66"/>
      <c r="F2" s="66"/>
      <c r="J2" s="67" t="s">
        <v>1</v>
      </c>
      <c r="K2" s="67"/>
      <c r="L2" s="67"/>
    </row>
    <row r="3" spans="1:14" x14ac:dyDescent="0.2">
      <c r="A3" s="1"/>
      <c r="B3" s="1"/>
      <c r="C3" s="1"/>
      <c r="D3" s="4" t="s">
        <v>2</v>
      </c>
      <c r="E3" s="4" t="s">
        <v>3</v>
      </c>
      <c r="F3" s="4" t="s">
        <v>4</v>
      </c>
      <c r="G3" s="1"/>
      <c r="H3" s="1"/>
      <c r="I3" s="1"/>
      <c r="J3" s="68"/>
      <c r="K3" s="68"/>
      <c r="L3" s="68"/>
    </row>
    <row r="4" spans="1:14" x14ac:dyDescent="0.2">
      <c r="A4" s="1"/>
      <c r="B4" s="1"/>
      <c r="C4" s="1"/>
      <c r="D4" s="3">
        <v>4</v>
      </c>
      <c r="E4" s="3">
        <v>13</v>
      </c>
      <c r="F4" s="3">
        <v>6</v>
      </c>
      <c r="G4" s="1"/>
      <c r="H4" s="1"/>
      <c r="I4" s="1"/>
      <c r="J4" s="68"/>
      <c r="K4" s="68"/>
      <c r="L4" s="68"/>
    </row>
    <row r="5" spans="1:14" x14ac:dyDescent="0.2">
      <c r="A5" s="1"/>
      <c r="B5" s="1"/>
      <c r="C5" s="1"/>
      <c r="D5" s="5">
        <v>0.21</v>
      </c>
      <c r="E5" s="5">
        <v>0.09</v>
      </c>
      <c r="F5" s="3">
        <v>12</v>
      </c>
      <c r="G5" s="1"/>
      <c r="H5" s="1"/>
      <c r="I5" s="1"/>
      <c r="J5" s="68"/>
      <c r="K5" s="68"/>
      <c r="L5" s="68"/>
    </row>
    <row r="6" spans="1:14" x14ac:dyDescent="0.2">
      <c r="A6" s="1"/>
      <c r="B6" s="1"/>
      <c r="C6" s="1"/>
      <c r="D6" s="3">
        <v>1.4</v>
      </c>
      <c r="E6" s="3">
        <v>1.5</v>
      </c>
      <c r="F6" s="3">
        <v>5</v>
      </c>
      <c r="G6" s="1"/>
      <c r="H6" s="1"/>
      <c r="I6" s="1"/>
      <c r="J6" s="1"/>
    </row>
    <row r="7" spans="1:14" x14ac:dyDescent="0.2">
      <c r="A7" s="1"/>
    </row>
    <row r="8" spans="1:14" x14ac:dyDescent="0.2">
      <c r="A8" s="1"/>
      <c r="I8" s="1"/>
      <c r="J8" s="1"/>
    </row>
    <row r="9" spans="1:14" x14ac:dyDescent="0.2">
      <c r="A9" s="1"/>
      <c r="I9" s="1"/>
      <c r="J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4" x14ac:dyDescent="0.2">
      <c r="A11" s="1"/>
      <c r="B11" s="66" t="s">
        <v>5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1:14" x14ac:dyDescent="0.2">
      <c r="B12" s="4" t="s">
        <v>6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</row>
    <row r="13" spans="1:14" x14ac:dyDescent="0.2">
      <c r="B13" s="65">
        <v>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</row>
    <row r="14" spans="1:14" x14ac:dyDescent="0.2">
      <c r="B14" s="4" t="s">
        <v>7</v>
      </c>
      <c r="C14" s="3">
        <f xml:space="preserve"> $D$4 + (C$12 - 1) * $E$4</f>
        <v>4</v>
      </c>
      <c r="D14" s="3">
        <f t="shared" ref="D14:H14" si="0" xml:space="preserve"> $D$4 + (D$12 - 1) * $E$4</f>
        <v>17</v>
      </c>
      <c r="E14" s="3">
        <f t="shared" si="0"/>
        <v>30</v>
      </c>
      <c r="F14" s="3">
        <f t="shared" si="0"/>
        <v>43</v>
      </c>
      <c r="G14" s="3">
        <f t="shared" si="0"/>
        <v>56</v>
      </c>
      <c r="H14" s="3">
        <f t="shared" si="0"/>
        <v>69</v>
      </c>
      <c r="I14" s="6"/>
      <c r="J14" s="6"/>
      <c r="K14" s="6"/>
      <c r="L14" s="6"/>
      <c r="M14" s="6"/>
      <c r="N14" s="6"/>
    </row>
    <row r="15" spans="1:14" x14ac:dyDescent="0.2">
      <c r="B15" s="65">
        <v>2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</row>
    <row r="16" spans="1:14" x14ac:dyDescent="0.2">
      <c r="B16" s="7" t="s">
        <v>7</v>
      </c>
      <c r="C16" s="8">
        <f xml:space="preserve"> $D$5 + (C$12 - 1) * $E$5</f>
        <v>0.21</v>
      </c>
      <c r="D16" s="8">
        <f t="shared" ref="D16:N16" si="1" xml:space="preserve"> $D$5 + (D$12 - 1) * $E$5</f>
        <v>0.3</v>
      </c>
      <c r="E16" s="8">
        <f t="shared" si="1"/>
        <v>0.39</v>
      </c>
      <c r="F16" s="8">
        <f t="shared" si="1"/>
        <v>0.48</v>
      </c>
      <c r="G16" s="8">
        <f t="shared" si="1"/>
        <v>0.56999999999999995</v>
      </c>
      <c r="H16" s="8">
        <f t="shared" si="1"/>
        <v>0.65999999999999992</v>
      </c>
      <c r="I16" s="8">
        <f t="shared" si="1"/>
        <v>0.75</v>
      </c>
      <c r="J16" s="8">
        <f t="shared" si="1"/>
        <v>0.84</v>
      </c>
      <c r="K16" s="8">
        <f t="shared" si="1"/>
        <v>0.92999999999999994</v>
      </c>
      <c r="L16" s="8">
        <f t="shared" si="1"/>
        <v>1.02</v>
      </c>
      <c r="M16" s="8">
        <f t="shared" si="1"/>
        <v>1.1099999999999999</v>
      </c>
      <c r="N16" s="8">
        <f t="shared" si="1"/>
        <v>1.2</v>
      </c>
    </row>
    <row r="17" spans="2:14" x14ac:dyDescent="0.2">
      <c r="B17" s="65">
        <v>3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</row>
    <row r="18" spans="2:14" x14ac:dyDescent="0.2">
      <c r="B18" s="7" t="s">
        <v>7</v>
      </c>
      <c r="C18" s="6">
        <f xml:space="preserve"> $D$6 + (C$12 - 1) * $E$6</f>
        <v>1.4</v>
      </c>
      <c r="D18" s="6">
        <f t="shared" ref="D18:G18" si="2" xml:space="preserve"> $D$6 + (D$12 - 1) * $E$6</f>
        <v>2.9</v>
      </c>
      <c r="E18" s="6">
        <f t="shared" si="2"/>
        <v>4.4000000000000004</v>
      </c>
      <c r="F18" s="6">
        <f t="shared" si="2"/>
        <v>5.9</v>
      </c>
      <c r="G18" s="6">
        <f t="shared" si="2"/>
        <v>7.4</v>
      </c>
      <c r="H18" s="6"/>
      <c r="I18" s="6"/>
      <c r="J18" s="6"/>
      <c r="K18" s="6"/>
      <c r="L18" s="6"/>
      <c r="M18" s="6"/>
      <c r="N18" s="6"/>
    </row>
  </sheetData>
  <mergeCells count="7">
    <mergeCell ref="B15:N15"/>
    <mergeCell ref="B17:N17"/>
    <mergeCell ref="D2:F2"/>
    <mergeCell ref="J2:L2"/>
    <mergeCell ref="J3:L5"/>
    <mergeCell ref="B11:N11"/>
    <mergeCell ref="B13:N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146F-4A24-BF44-9E51-792D75517B93}">
  <dimension ref="B2:N20"/>
  <sheetViews>
    <sheetView workbookViewId="0">
      <selection activeCell="G26" sqref="G26"/>
    </sheetView>
  </sheetViews>
  <sheetFormatPr baseColWidth="10" defaultRowHeight="16" x14ac:dyDescent="0.2"/>
  <cols>
    <col min="3" max="3" width="12.1640625" bestFit="1" customWidth="1"/>
    <col min="4" max="14" width="11" bestFit="1" customWidth="1"/>
  </cols>
  <sheetData>
    <row r="2" spans="2:14" x14ac:dyDescent="0.2">
      <c r="B2" s="1"/>
      <c r="C2" s="1"/>
      <c r="D2" s="66" t="s">
        <v>0</v>
      </c>
      <c r="E2" s="66"/>
      <c r="F2" s="66"/>
      <c r="G2" s="2"/>
      <c r="H2" s="2"/>
      <c r="I2" s="2"/>
      <c r="J2" s="67" t="s">
        <v>1</v>
      </c>
      <c r="K2" s="67"/>
      <c r="L2" s="67"/>
      <c r="M2" s="2"/>
      <c r="N2" s="2"/>
    </row>
    <row r="3" spans="2:14" x14ac:dyDescent="0.2">
      <c r="B3" s="1"/>
      <c r="C3" s="1"/>
      <c r="D3" s="4" t="s">
        <v>8</v>
      </c>
      <c r="E3" s="4" t="s">
        <v>9</v>
      </c>
      <c r="F3" s="4" t="s">
        <v>4</v>
      </c>
      <c r="G3" s="1"/>
      <c r="H3" s="1"/>
      <c r="I3" s="1"/>
      <c r="J3" s="68"/>
      <c r="K3" s="68"/>
      <c r="L3" s="68"/>
      <c r="M3" s="2"/>
      <c r="N3" s="2"/>
    </row>
    <row r="4" spans="2:14" x14ac:dyDescent="0.2">
      <c r="B4" s="1"/>
      <c r="C4" s="1"/>
      <c r="D4" s="10">
        <v>1</v>
      </c>
      <c r="E4" s="10">
        <v>1.7</v>
      </c>
      <c r="F4" s="14">
        <v>8</v>
      </c>
      <c r="G4" s="1"/>
      <c r="H4" s="1"/>
      <c r="I4" s="1"/>
      <c r="J4" s="68"/>
      <c r="K4" s="68"/>
      <c r="L4" s="68"/>
      <c r="M4" s="2"/>
      <c r="N4" s="2"/>
    </row>
    <row r="5" spans="2:14" x14ac:dyDescent="0.2">
      <c r="B5" s="1"/>
      <c r="C5" s="1"/>
      <c r="D5" s="9">
        <v>6.1999999999999999E-8</v>
      </c>
      <c r="E5" s="10">
        <v>0.5</v>
      </c>
      <c r="F5" s="14">
        <v>8</v>
      </c>
      <c r="G5" s="1"/>
      <c r="H5" s="1"/>
      <c r="I5" s="1"/>
      <c r="J5" s="68"/>
      <c r="K5" s="68"/>
      <c r="L5" s="68"/>
      <c r="M5" s="2"/>
      <c r="N5" s="2"/>
    </row>
    <row r="6" spans="2:14" x14ac:dyDescent="0.2">
      <c r="B6" s="1"/>
      <c r="C6" s="1"/>
      <c r="D6" s="10">
        <v>5</v>
      </c>
      <c r="E6" s="10">
        <v>0.9</v>
      </c>
      <c r="F6" s="14">
        <v>6</v>
      </c>
      <c r="G6" s="1"/>
      <c r="H6" s="1"/>
      <c r="I6" s="1"/>
      <c r="J6" s="1"/>
      <c r="K6" s="2"/>
      <c r="L6" s="2"/>
      <c r="M6" s="2"/>
      <c r="N6" s="2"/>
    </row>
    <row r="7" spans="2:14" x14ac:dyDescent="0.2">
      <c r="B7" s="2"/>
      <c r="C7" s="2"/>
      <c r="D7" s="15">
        <v>0.5</v>
      </c>
      <c r="E7" s="10">
        <v>0.9</v>
      </c>
      <c r="F7" s="14">
        <v>6</v>
      </c>
      <c r="G7" s="2"/>
      <c r="H7" s="2"/>
      <c r="I7" s="2"/>
      <c r="J7" s="2"/>
      <c r="K7" s="2"/>
      <c r="L7" s="2"/>
      <c r="M7" s="2"/>
      <c r="N7" s="2"/>
    </row>
    <row r="8" spans="2:14" x14ac:dyDescent="0.2">
      <c r="B8" s="2"/>
      <c r="C8" s="2"/>
      <c r="D8" s="2"/>
      <c r="E8" s="2"/>
      <c r="F8" s="2"/>
      <c r="G8" s="2"/>
      <c r="H8" s="2"/>
      <c r="I8" s="1"/>
      <c r="J8" s="1"/>
      <c r="K8" s="2"/>
      <c r="L8" s="2"/>
      <c r="M8" s="2"/>
      <c r="N8" s="2"/>
    </row>
    <row r="9" spans="2:14" x14ac:dyDescent="0.2">
      <c r="B9" s="2"/>
      <c r="C9" s="2"/>
      <c r="D9" s="2"/>
      <c r="E9" s="2"/>
      <c r="F9" s="2"/>
      <c r="G9" s="2"/>
      <c r="H9" s="2"/>
      <c r="I9" s="1"/>
      <c r="J9" s="1"/>
      <c r="K9" s="2"/>
      <c r="L9" s="2"/>
      <c r="M9" s="2"/>
      <c r="N9" s="2"/>
    </row>
    <row r="10" spans="2:14" x14ac:dyDescent="0.2"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2:14" x14ac:dyDescent="0.2">
      <c r="B11" s="66" t="s">
        <v>5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4" x14ac:dyDescent="0.2">
      <c r="B12" s="4" t="s">
        <v>6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</row>
    <row r="13" spans="2:14" x14ac:dyDescent="0.2">
      <c r="B13" s="65">
        <v>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</row>
    <row r="14" spans="2:14" x14ac:dyDescent="0.2">
      <c r="B14" s="4" t="s">
        <v>7</v>
      </c>
      <c r="C14" s="12">
        <f xml:space="preserve"> POWER($E$4,C12 - 1) * $D$4</f>
        <v>1</v>
      </c>
      <c r="D14" s="12">
        <f t="shared" ref="D14:J14" si="0" xml:space="preserve"> POWER($E$4,D12 - 1) * $D$4</f>
        <v>1.7</v>
      </c>
      <c r="E14" s="12">
        <f t="shared" si="0"/>
        <v>2.8899999999999997</v>
      </c>
      <c r="F14" s="12">
        <f t="shared" si="0"/>
        <v>4.9129999999999994</v>
      </c>
      <c r="G14" s="12">
        <f t="shared" si="0"/>
        <v>8.3520999999999983</v>
      </c>
      <c r="H14" s="12">
        <f t="shared" si="0"/>
        <v>14.198569999999997</v>
      </c>
      <c r="I14" s="12">
        <f t="shared" si="0"/>
        <v>24.137568999999992</v>
      </c>
      <c r="J14" s="12">
        <f t="shared" si="0"/>
        <v>41.033867299999983</v>
      </c>
      <c r="K14" s="6"/>
      <c r="L14" s="6"/>
      <c r="M14" s="6"/>
      <c r="N14" s="6"/>
    </row>
    <row r="15" spans="2:14" x14ac:dyDescent="0.2">
      <c r="B15" s="65">
        <v>2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</row>
    <row r="16" spans="2:14" x14ac:dyDescent="0.2">
      <c r="B16" s="7" t="s">
        <v>7</v>
      </c>
      <c r="C16" s="13">
        <f xml:space="preserve">  POWER($E$5,C$12 - 1) * $D$5</f>
        <v>6.1999999999999999E-8</v>
      </c>
      <c r="D16" s="11">
        <f t="shared" ref="D16:J16" si="1" xml:space="preserve">  POWER($E$5,D$12 - 1) * $D$5</f>
        <v>3.1E-8</v>
      </c>
      <c r="E16" s="11">
        <f t="shared" si="1"/>
        <v>1.55E-8</v>
      </c>
      <c r="F16" s="11">
        <f t="shared" si="1"/>
        <v>7.7499999999999999E-9</v>
      </c>
      <c r="G16" s="11">
        <f t="shared" si="1"/>
        <v>3.875E-9</v>
      </c>
      <c r="H16" s="11">
        <f t="shared" si="1"/>
        <v>1.9375E-9</v>
      </c>
      <c r="I16" s="11">
        <f t="shared" si="1"/>
        <v>9.6874999999999999E-10</v>
      </c>
      <c r="J16" s="11">
        <f t="shared" si="1"/>
        <v>4.8437499999999999E-10</v>
      </c>
      <c r="K16" s="11"/>
      <c r="L16" s="11"/>
      <c r="M16" s="11"/>
      <c r="N16" s="11"/>
    </row>
    <row r="17" spans="2:14" x14ac:dyDescent="0.2">
      <c r="B17" s="69" t="s">
        <v>10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</row>
    <row r="18" spans="2:14" x14ac:dyDescent="0.2">
      <c r="B18" s="7" t="s">
        <v>7</v>
      </c>
      <c r="C18" s="49">
        <f xml:space="preserve">  POWER($E$6,C$12 - 1) * $D$6</f>
        <v>5</v>
      </c>
      <c r="D18" s="49">
        <f t="shared" ref="D18:G18" si="2" xml:space="preserve">  POWER($E$6,D$12 - 1) * $D$6</f>
        <v>4.5</v>
      </c>
      <c r="E18" s="49">
        <f t="shared" si="2"/>
        <v>4.0500000000000007</v>
      </c>
      <c r="F18" s="49">
        <f t="shared" si="2"/>
        <v>3.6450000000000005</v>
      </c>
      <c r="G18" s="49">
        <f t="shared" si="2"/>
        <v>3.2805000000000009</v>
      </c>
      <c r="H18" s="6"/>
      <c r="I18" s="6"/>
      <c r="J18" s="6"/>
      <c r="K18" s="6"/>
      <c r="L18" s="6"/>
      <c r="M18" s="6"/>
      <c r="N18" s="6"/>
    </row>
    <row r="19" spans="2:14" x14ac:dyDescent="0.2">
      <c r="B19" s="69" t="s">
        <v>11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</row>
    <row r="20" spans="2:14" x14ac:dyDescent="0.2">
      <c r="B20" s="7" t="s">
        <v>7</v>
      </c>
      <c r="C20" s="49">
        <f xml:space="preserve">  POWER($E$7,C$12 - 1) * $D$7</f>
        <v>0.5</v>
      </c>
      <c r="D20" s="49">
        <f t="shared" ref="D20:G20" si="3" xml:space="preserve">  POWER($E$7,D$12 - 1) * $D$7</f>
        <v>0.45</v>
      </c>
      <c r="E20" s="49">
        <f t="shared" si="3"/>
        <v>0.40500000000000003</v>
      </c>
      <c r="F20" s="49">
        <f t="shared" si="3"/>
        <v>0.36450000000000005</v>
      </c>
      <c r="G20" s="49">
        <f t="shared" si="3"/>
        <v>0.32805000000000006</v>
      </c>
      <c r="H20" s="6"/>
      <c r="I20" s="6"/>
      <c r="J20" s="6"/>
      <c r="K20" s="6"/>
      <c r="L20" s="6"/>
      <c r="M20" s="6"/>
      <c r="N20" s="6"/>
    </row>
  </sheetData>
  <mergeCells count="8">
    <mergeCell ref="B17:N17"/>
    <mergeCell ref="B19:N19"/>
    <mergeCell ref="D2:F2"/>
    <mergeCell ref="J2:L2"/>
    <mergeCell ref="J3:L5"/>
    <mergeCell ref="B11:N11"/>
    <mergeCell ref="B13:N13"/>
    <mergeCell ref="B15:N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221B-6F1F-2041-9E1F-66D4F3297B1A}">
  <dimension ref="B2:R28"/>
  <sheetViews>
    <sheetView topLeftCell="D2" workbookViewId="0">
      <selection activeCell="L33" sqref="L33"/>
    </sheetView>
  </sheetViews>
  <sheetFormatPr baseColWidth="10" defaultRowHeight="16" x14ac:dyDescent="0.2"/>
  <cols>
    <col min="1" max="2" width="10.83203125" style="16"/>
    <col min="3" max="3" width="11.1640625" style="16" bestFit="1" customWidth="1"/>
    <col min="4" max="16384" width="10.83203125" style="16"/>
  </cols>
  <sheetData>
    <row r="2" spans="2:18" x14ac:dyDescent="0.2">
      <c r="B2" s="72">
        <v>1</v>
      </c>
      <c r="C2" s="72"/>
      <c r="D2" s="72"/>
      <c r="F2" s="70"/>
      <c r="G2" s="70"/>
      <c r="H2" s="70"/>
      <c r="J2" s="23"/>
      <c r="K2" s="23"/>
    </row>
    <row r="3" spans="2:18" x14ac:dyDescent="0.2">
      <c r="B3" s="72"/>
      <c r="C3" s="72"/>
      <c r="D3" s="72"/>
      <c r="F3" s="70"/>
      <c r="G3" s="70"/>
      <c r="H3" s="70"/>
      <c r="J3" s="23"/>
      <c r="K3" s="23"/>
    </row>
    <row r="4" spans="2:18" x14ac:dyDescent="0.2">
      <c r="B4" s="72"/>
      <c r="C4" s="72"/>
      <c r="D4" s="72"/>
      <c r="F4" s="70"/>
      <c r="G4" s="70"/>
      <c r="H4" s="70"/>
      <c r="J4" s="23"/>
      <c r="K4" s="23"/>
    </row>
    <row r="5" spans="2:18" x14ac:dyDescent="0.2">
      <c r="B5" s="72"/>
      <c r="C5" s="72"/>
      <c r="D5" s="72"/>
      <c r="F5" s="70"/>
      <c r="G5" s="70"/>
      <c r="H5" s="70"/>
      <c r="J5" s="23"/>
      <c r="K5" s="23"/>
    </row>
    <row r="7" spans="2:18" x14ac:dyDescent="0.2">
      <c r="B7" s="73">
        <v>2</v>
      </c>
      <c r="C7" s="74"/>
      <c r="D7" s="75"/>
      <c r="F7" s="70"/>
      <c r="G7" s="70"/>
      <c r="H7" s="70"/>
      <c r="J7" s="23"/>
      <c r="K7" s="23"/>
    </row>
    <row r="8" spans="2:18" x14ac:dyDescent="0.2">
      <c r="B8" s="76"/>
      <c r="C8" s="57"/>
      <c r="D8" s="77"/>
      <c r="F8" s="70"/>
      <c r="G8" s="70"/>
      <c r="H8" s="70"/>
      <c r="J8" s="23"/>
      <c r="K8" s="23"/>
    </row>
    <row r="9" spans="2:18" x14ac:dyDescent="0.2">
      <c r="B9" s="76"/>
      <c r="C9" s="57"/>
      <c r="D9" s="77"/>
      <c r="F9" s="70"/>
      <c r="G9" s="70"/>
      <c r="H9" s="70"/>
      <c r="J9" s="23"/>
      <c r="K9" s="23"/>
    </row>
    <row r="10" spans="2:18" x14ac:dyDescent="0.2">
      <c r="B10" s="78"/>
      <c r="C10" s="79"/>
      <c r="D10" s="80"/>
      <c r="F10" s="70"/>
      <c r="G10" s="70"/>
      <c r="H10" s="70"/>
      <c r="J10" s="23"/>
      <c r="K10" s="23"/>
    </row>
    <row r="14" spans="2:18" x14ac:dyDescent="0.2">
      <c r="N14" s="24"/>
      <c r="O14" s="24"/>
      <c r="P14" s="24"/>
      <c r="Q14" s="24"/>
      <c r="R14" s="24"/>
    </row>
    <row r="15" spans="2:18" x14ac:dyDescent="0.2">
      <c r="B15" s="71" t="s">
        <v>47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24"/>
      <c r="N15" s="23"/>
      <c r="O15" s="23"/>
      <c r="P15" s="23"/>
      <c r="Q15" s="23"/>
      <c r="R15" s="23"/>
    </row>
    <row r="16" spans="2:18" x14ac:dyDescent="0.2">
      <c r="M16" s="24"/>
      <c r="N16" s="23"/>
      <c r="O16" s="23"/>
      <c r="P16" s="23"/>
      <c r="Q16" s="23"/>
      <c r="R16" s="23"/>
    </row>
    <row r="17" spans="2:18" x14ac:dyDescent="0.2">
      <c r="M17" s="24"/>
      <c r="N17" s="23"/>
      <c r="O17" s="23"/>
      <c r="P17" s="23"/>
      <c r="Q17" s="23"/>
      <c r="R17" s="23"/>
    </row>
    <row r="18" spans="2:18" x14ac:dyDescent="0.2">
      <c r="B18" s="33" t="s">
        <v>12</v>
      </c>
      <c r="C18" s="30">
        <v>1</v>
      </c>
      <c r="D18" s="30">
        <v>2</v>
      </c>
      <c r="E18" s="30">
        <v>3</v>
      </c>
      <c r="F18" s="30">
        <v>4</v>
      </c>
      <c r="G18" s="30">
        <v>5</v>
      </c>
      <c r="H18" s="30">
        <v>6</v>
      </c>
      <c r="I18" s="30">
        <v>7</v>
      </c>
      <c r="J18" s="30">
        <v>8</v>
      </c>
      <c r="K18" s="30">
        <v>9</v>
      </c>
      <c r="L18" s="30">
        <v>10</v>
      </c>
      <c r="M18" s="24"/>
      <c r="N18" s="23"/>
      <c r="O18" s="23"/>
      <c r="P18" s="23"/>
      <c r="Q18" s="23"/>
      <c r="R18" s="23"/>
    </row>
    <row r="19" spans="2:18" x14ac:dyDescent="0.2">
      <c r="B19" s="33" t="s">
        <v>13</v>
      </c>
      <c r="C19" s="30">
        <v>1</v>
      </c>
      <c r="D19" s="30">
        <v>2</v>
      </c>
      <c r="E19" s="30">
        <v>3</v>
      </c>
      <c r="F19" s="30">
        <v>4</v>
      </c>
      <c r="G19" s="30">
        <v>5</v>
      </c>
      <c r="H19" s="30">
        <v>6</v>
      </c>
      <c r="I19" s="30">
        <v>7</v>
      </c>
      <c r="J19" s="30">
        <v>8</v>
      </c>
      <c r="K19" s="30">
        <v>9</v>
      </c>
      <c r="L19" s="30">
        <v>10</v>
      </c>
      <c r="M19" s="24"/>
      <c r="N19" s="23"/>
      <c r="O19" s="23"/>
      <c r="P19" s="23"/>
      <c r="Q19" s="23"/>
      <c r="R19" s="23"/>
    </row>
    <row r="20" spans="2:18" x14ac:dyDescent="0.2">
      <c r="B20" s="33" t="s">
        <v>46</v>
      </c>
      <c r="C20" s="25">
        <f>TAN(SIN(ABS(2*C19+C18)^(1/3)))/(4*FACT(C18)+C19)</f>
        <v>0.30590050447766914</v>
      </c>
      <c r="D20" s="25">
        <f t="shared" ref="D20:L20" si="0">TAN(SIN(ABS(2*D19+D18)^(1/3)))/(4*FACT(D18)+D19)</f>
        <v>0.14586231991021376</v>
      </c>
      <c r="E20" s="25">
        <f t="shared" si="0"/>
        <v>4.4177361472048239E-2</v>
      </c>
      <c r="F20" s="25">
        <f t="shared" si="0"/>
        <v>9.3666550897797025E-3</v>
      </c>
      <c r="G20" s="25">
        <f t="shared" si="0"/>
        <v>1.4882063169963972E-3</v>
      </c>
      <c r="H20" s="25">
        <f t="shared" si="0"/>
        <v>1.8822401482763713E-4</v>
      </c>
      <c r="I20" s="25">
        <f t="shared" si="0"/>
        <v>1.9426621564487508E-5</v>
      </c>
      <c r="J20" s="25">
        <f t="shared" si="0"/>
        <v>1.6113785939792826E-6</v>
      </c>
      <c r="K20" s="25">
        <f t="shared" si="0"/>
        <v>9.7872192748800074E-8</v>
      </c>
      <c r="L20" s="25">
        <f t="shared" si="0"/>
        <v>2.3676479694192378E-9</v>
      </c>
      <c r="M20" s="24"/>
      <c r="N20" s="23"/>
      <c r="O20" s="23"/>
      <c r="P20" s="23"/>
      <c r="Q20" s="23"/>
      <c r="R20" s="23"/>
    </row>
    <row r="21" spans="2:18" x14ac:dyDescent="0.2">
      <c r="M21" s="24"/>
      <c r="N21" s="23"/>
      <c r="O21" s="23"/>
      <c r="P21" s="23"/>
      <c r="Q21" s="23"/>
      <c r="R21" s="23"/>
    </row>
    <row r="22" spans="2:18" x14ac:dyDescent="0.2">
      <c r="M22" s="24"/>
      <c r="N22" s="23"/>
      <c r="O22" s="23"/>
      <c r="P22" s="23"/>
      <c r="Q22" s="23"/>
      <c r="R22" s="23"/>
    </row>
    <row r="23" spans="2:18" x14ac:dyDescent="0.2">
      <c r="B23" s="71" t="s">
        <v>48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24"/>
      <c r="N23" s="23"/>
      <c r="O23" s="23"/>
      <c r="P23" s="23"/>
      <c r="Q23" s="23"/>
      <c r="R23" s="23"/>
    </row>
    <row r="24" spans="2:18" x14ac:dyDescent="0.2">
      <c r="M24" s="24"/>
      <c r="N24" s="23"/>
      <c r="O24" s="23"/>
      <c r="P24" s="23"/>
      <c r="Q24" s="23"/>
      <c r="R24" s="23"/>
    </row>
    <row r="25" spans="2:18" x14ac:dyDescent="0.2">
      <c r="B25" s="33" t="s">
        <v>12</v>
      </c>
      <c r="C25" s="30">
        <v>-5</v>
      </c>
      <c r="D25" s="30">
        <v>-4</v>
      </c>
      <c r="E25" s="30">
        <v>-3</v>
      </c>
      <c r="F25" s="30">
        <v>-2</v>
      </c>
      <c r="G25" s="30">
        <v>-1</v>
      </c>
      <c r="H25" s="30">
        <v>1</v>
      </c>
      <c r="I25" s="30">
        <v>2</v>
      </c>
      <c r="J25" s="30">
        <v>3</v>
      </c>
      <c r="K25" s="30">
        <v>4</v>
      </c>
      <c r="L25" s="30">
        <v>5</v>
      </c>
      <c r="M25" s="24"/>
      <c r="N25" s="23"/>
      <c r="O25" s="23"/>
      <c r="P25" s="23"/>
      <c r="Q25" s="23"/>
      <c r="R25" s="23"/>
    </row>
    <row r="26" spans="2:18" x14ac:dyDescent="0.2">
      <c r="B26" s="33" t="s">
        <v>13</v>
      </c>
      <c r="C26" s="30">
        <v>-5</v>
      </c>
      <c r="D26" s="30">
        <v>-4</v>
      </c>
      <c r="E26" s="30">
        <v>-3</v>
      </c>
      <c r="F26" s="30">
        <v>-2</v>
      </c>
      <c r="G26" s="30">
        <v>-1</v>
      </c>
      <c r="H26" s="30">
        <v>1</v>
      </c>
      <c r="I26" s="30">
        <v>2</v>
      </c>
      <c r="J26" s="30">
        <v>3</v>
      </c>
      <c r="K26" s="30">
        <v>4</v>
      </c>
      <c r="L26" s="30">
        <v>5</v>
      </c>
      <c r="M26" s="24"/>
      <c r="N26" s="23"/>
      <c r="O26" s="23"/>
      <c r="P26" s="23"/>
      <c r="Q26" s="23"/>
      <c r="R26" s="23"/>
    </row>
    <row r="27" spans="2:18" x14ac:dyDescent="0.2">
      <c r="B27" s="33" t="s">
        <v>46</v>
      </c>
      <c r="C27" s="25">
        <f>(LOG10(5 * ABS(C25* C26) + 4 * (ABS(C25 - 2 * C26) * (1/3)))) / (EXP(POWER(ABS(C26 - 3),3)))</f>
        <v>9.277986496819988E-223</v>
      </c>
      <c r="D27" s="25">
        <f t="shared" ref="D27:L27" si="1">(LOG10(5 * ABS(D25* D26) + 4 * (ABS(D25 - 2 * D26) * (1/3)))) / (EXP(POWER(ABS(D26 - 3),3)))</f>
        <v>2.1028179662576533E-149</v>
      </c>
      <c r="E27" s="25">
        <f t="shared" si="1"/>
        <v>2.6322613017892372E-94</v>
      </c>
      <c r="F27" s="25">
        <f t="shared" si="1"/>
        <v>7.0025027617156223E-55</v>
      </c>
      <c r="G27" s="25">
        <f t="shared" si="1"/>
        <v>1.2856666871048087E-28</v>
      </c>
      <c r="H27" s="25">
        <f>(LOG10(5 * ABS(H25* H26) + 4 * (ABS(H25 - 2 * H26) * (1/3)))) / (EXP(POWER(ABS(H26 - 3),3)))</f>
        <v>2.6891769347903426E-4</v>
      </c>
      <c r="I27" s="25">
        <f t="shared" si="1"/>
        <v>0.49861925419077086</v>
      </c>
      <c r="J27" s="25">
        <f t="shared" si="1"/>
        <v>1.6901960800285136</v>
      </c>
      <c r="K27" s="25">
        <f t="shared" si="1"/>
        <v>0.71041887208837007</v>
      </c>
      <c r="L27" s="25">
        <f t="shared" si="1"/>
        <v>7.1100493536648056E-4</v>
      </c>
      <c r="M27" s="24"/>
      <c r="N27" s="23"/>
      <c r="O27" s="23"/>
      <c r="P27" s="23"/>
      <c r="Q27" s="23"/>
      <c r="R27" s="23"/>
    </row>
    <row r="28" spans="2:18" x14ac:dyDescent="0.2">
      <c r="N28" s="24"/>
      <c r="O28" s="24"/>
      <c r="P28" s="24"/>
      <c r="Q28" s="24"/>
      <c r="R28" s="24"/>
    </row>
  </sheetData>
  <mergeCells count="6">
    <mergeCell ref="F2:H5"/>
    <mergeCell ref="F7:H10"/>
    <mergeCell ref="B15:L15"/>
    <mergeCell ref="B23:L23"/>
    <mergeCell ref="B2:D5"/>
    <mergeCell ref="B7:D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568A-E252-6D4A-B85F-0EE9AF485CF1}">
  <dimension ref="B2:Q46"/>
  <sheetViews>
    <sheetView tabSelected="1" workbookViewId="0">
      <selection activeCell="M6" sqref="M6"/>
    </sheetView>
  </sheetViews>
  <sheetFormatPr baseColWidth="10" defaultRowHeight="16" x14ac:dyDescent="0.2"/>
  <cols>
    <col min="1" max="1" width="10.83203125" style="16"/>
    <col min="2" max="2" width="13.83203125" style="16" customWidth="1"/>
    <col min="3" max="3" width="16.5" style="16" bestFit="1" customWidth="1"/>
    <col min="4" max="9" width="10.83203125" style="16"/>
    <col min="10" max="10" width="12.5" style="16" bestFit="1" customWidth="1"/>
    <col min="11" max="16384" width="10.83203125" style="16"/>
  </cols>
  <sheetData>
    <row r="2" spans="2:12" x14ac:dyDescent="0.2">
      <c r="B2" s="73" t="s">
        <v>19</v>
      </c>
      <c r="C2" s="74"/>
      <c r="D2" s="74"/>
      <c r="E2" s="74"/>
      <c r="F2" s="74"/>
      <c r="G2" s="74"/>
      <c r="H2" s="75"/>
      <c r="J2" s="70" t="s">
        <v>29</v>
      </c>
      <c r="K2" s="70"/>
      <c r="L2" s="70"/>
    </row>
    <row r="3" spans="2:12" x14ac:dyDescent="0.2">
      <c r="B3" s="78"/>
      <c r="C3" s="79"/>
      <c r="D3" s="79"/>
      <c r="E3" s="79"/>
      <c r="F3" s="79"/>
      <c r="G3" s="79"/>
      <c r="H3" s="80"/>
      <c r="J3" s="70"/>
      <c r="K3" s="70"/>
      <c r="L3" s="70"/>
    </row>
    <row r="5" spans="2:12" x14ac:dyDescent="0.2">
      <c r="B5" s="71" t="s">
        <v>20</v>
      </c>
      <c r="C5" s="71" t="s">
        <v>21</v>
      </c>
      <c r="D5" s="88" t="s">
        <v>25</v>
      </c>
      <c r="E5" s="88"/>
      <c r="F5" s="88" t="s">
        <v>26</v>
      </c>
      <c r="G5" s="88"/>
      <c r="H5" s="71" t="s">
        <v>27</v>
      </c>
      <c r="J5" s="29" t="s">
        <v>21</v>
      </c>
      <c r="K5" s="29" t="s">
        <v>30</v>
      </c>
      <c r="L5" s="29" t="s">
        <v>31</v>
      </c>
    </row>
    <row r="6" spans="2:12" x14ac:dyDescent="0.2">
      <c r="B6" s="71"/>
      <c r="C6" s="71"/>
      <c r="D6" s="29" t="s">
        <v>24</v>
      </c>
      <c r="E6" s="29" t="s">
        <v>28</v>
      </c>
      <c r="F6" s="29" t="s">
        <v>24</v>
      </c>
      <c r="G6" s="29" t="s">
        <v>28</v>
      </c>
      <c r="H6" s="71"/>
      <c r="J6" s="30" t="s">
        <v>25</v>
      </c>
      <c r="K6" s="25">
        <v>8</v>
      </c>
      <c r="L6" s="25">
        <v>6</v>
      </c>
    </row>
    <row r="7" spans="2:12" x14ac:dyDescent="0.2">
      <c r="B7" s="31">
        <v>0.25</v>
      </c>
      <c r="C7" s="25" t="s">
        <v>22</v>
      </c>
      <c r="D7" s="25">
        <v>40</v>
      </c>
      <c r="E7" s="25">
        <v>10</v>
      </c>
      <c r="F7" s="25">
        <v>30</v>
      </c>
      <c r="G7" s="25">
        <v>5</v>
      </c>
      <c r="H7" s="25">
        <f xml:space="preserve"> SUM((D7 - E7) * $K$6, E7 * $L$6, (F7 - G7) * $K$7, G7 * $L$7)</f>
        <v>880</v>
      </c>
      <c r="J7" s="30" t="s">
        <v>26</v>
      </c>
      <c r="K7" s="25">
        <v>20</v>
      </c>
      <c r="L7" s="25">
        <v>16</v>
      </c>
    </row>
    <row r="8" spans="2:12" x14ac:dyDescent="0.2">
      <c r="B8" s="31">
        <v>0.2951388888888889</v>
      </c>
      <c r="C8" s="25" t="s">
        <v>23</v>
      </c>
      <c r="D8" s="25">
        <v>50</v>
      </c>
      <c r="E8" s="25">
        <v>15</v>
      </c>
      <c r="F8" s="25">
        <v>40</v>
      </c>
      <c r="G8" s="25">
        <v>20</v>
      </c>
      <c r="H8" s="25">
        <f t="shared" ref="H8:H12" si="0" xml:space="preserve"> SUM((D8 - E8) * $K$6, E8 * $L$6, (F8 - G8) * $K$7, G8 * $L$7)</f>
        <v>1090</v>
      </c>
    </row>
    <row r="9" spans="2:12" x14ac:dyDescent="0.2">
      <c r="B9" s="31">
        <v>0.34027777777777801</v>
      </c>
      <c r="C9" s="25" t="s">
        <v>22</v>
      </c>
      <c r="D9" s="25">
        <v>45</v>
      </c>
      <c r="E9" s="25">
        <v>15</v>
      </c>
      <c r="F9" s="25">
        <v>35</v>
      </c>
      <c r="G9" s="25">
        <v>10</v>
      </c>
      <c r="H9" s="25">
        <f t="shared" si="0"/>
        <v>990</v>
      </c>
    </row>
    <row r="10" spans="2:12" x14ac:dyDescent="0.2">
      <c r="B10" s="31">
        <v>0.38541666666666702</v>
      </c>
      <c r="C10" s="25" t="s">
        <v>23</v>
      </c>
      <c r="D10" s="25">
        <v>50</v>
      </c>
      <c r="E10" s="25">
        <v>20</v>
      </c>
      <c r="F10" s="25">
        <v>45</v>
      </c>
      <c r="G10" s="25">
        <v>15</v>
      </c>
      <c r="H10" s="25">
        <f t="shared" si="0"/>
        <v>1200</v>
      </c>
    </row>
    <row r="11" spans="2:12" x14ac:dyDescent="0.2">
      <c r="B11" s="31">
        <v>0.4375</v>
      </c>
      <c r="C11" s="25" t="s">
        <v>22</v>
      </c>
      <c r="D11" s="25">
        <v>60</v>
      </c>
      <c r="E11" s="25">
        <v>20</v>
      </c>
      <c r="F11" s="25">
        <v>40</v>
      </c>
      <c r="G11" s="25">
        <v>17</v>
      </c>
      <c r="H11" s="25">
        <f t="shared" si="0"/>
        <v>1172</v>
      </c>
    </row>
    <row r="12" spans="2:12" ht="17" thickBot="1" x14ac:dyDescent="0.25">
      <c r="B12" s="31">
        <v>0.4826388888888889</v>
      </c>
      <c r="C12" s="25" t="s">
        <v>23</v>
      </c>
      <c r="D12" s="26">
        <v>45</v>
      </c>
      <c r="E12" s="26">
        <v>19</v>
      </c>
      <c r="F12" s="26">
        <v>45</v>
      </c>
      <c r="G12" s="26">
        <v>12</v>
      </c>
      <c r="H12" s="25">
        <f t="shared" si="0"/>
        <v>1174</v>
      </c>
    </row>
    <row r="13" spans="2:12" ht="17" thickBot="1" x14ac:dyDescent="0.25">
      <c r="D13" s="32">
        <f t="shared" ref="D13:G13" si="1">SUM(D7:D12)</f>
        <v>290</v>
      </c>
      <c r="E13" s="32">
        <f t="shared" si="1"/>
        <v>99</v>
      </c>
      <c r="F13" s="32">
        <f t="shared" si="1"/>
        <v>235</v>
      </c>
      <c r="G13" s="32">
        <f t="shared" si="1"/>
        <v>79</v>
      </c>
      <c r="H13" s="28">
        <f>SUM(H7:H12)</f>
        <v>6506</v>
      </c>
    </row>
    <row r="15" spans="2:12" x14ac:dyDescent="0.2">
      <c r="B15" s="70" t="s">
        <v>32</v>
      </c>
      <c r="C15" s="70"/>
      <c r="D15" s="70"/>
      <c r="E15" s="70"/>
      <c r="F15" s="70"/>
      <c r="G15" s="70"/>
      <c r="H15" s="70"/>
    </row>
    <row r="17" spans="2:17" x14ac:dyDescent="0.2">
      <c r="B17" s="71" t="s">
        <v>20</v>
      </c>
      <c r="C17" s="71" t="s">
        <v>21</v>
      </c>
      <c r="D17" s="88" t="s">
        <v>25</v>
      </c>
      <c r="E17" s="88"/>
      <c r="F17" s="88" t="s">
        <v>26</v>
      </c>
      <c r="G17" s="88"/>
      <c r="H17" s="71" t="s">
        <v>27</v>
      </c>
      <c r="J17" s="82" t="s">
        <v>39</v>
      </c>
      <c r="K17" s="83"/>
      <c r="L17" s="83"/>
      <c r="M17" s="83"/>
      <c r="N17" s="83"/>
      <c r="O17" s="84"/>
      <c r="P17" s="33" t="s">
        <v>40</v>
      </c>
    </row>
    <row r="18" spans="2:17" x14ac:dyDescent="0.2">
      <c r="B18" s="71"/>
      <c r="C18" s="71"/>
      <c r="D18" s="29" t="s">
        <v>24</v>
      </c>
      <c r="E18" s="29" t="s">
        <v>28</v>
      </c>
      <c r="F18" s="29" t="s">
        <v>24</v>
      </c>
      <c r="G18" s="29" t="s">
        <v>28</v>
      </c>
      <c r="H18" s="71"/>
      <c r="J18" s="85" t="s">
        <v>35</v>
      </c>
      <c r="K18" s="86"/>
      <c r="L18" s="86"/>
      <c r="M18" s="86"/>
      <c r="N18" s="86"/>
      <c r="O18" s="87"/>
      <c r="P18" s="25">
        <f>MAX(H19:H29)</f>
        <v>2120</v>
      </c>
    </row>
    <row r="19" spans="2:17" x14ac:dyDescent="0.2">
      <c r="B19" s="35">
        <v>0.25</v>
      </c>
      <c r="C19" s="25" t="s">
        <v>22</v>
      </c>
      <c r="D19" s="25">
        <v>40</v>
      </c>
      <c r="E19" s="25">
        <v>10</v>
      </c>
      <c r="F19" s="25">
        <v>30</v>
      </c>
      <c r="G19" s="25">
        <v>5</v>
      </c>
      <c r="H19" s="25">
        <f xml:space="preserve"> SUM((D19 - E19) * $K$6, E19 * $L$6, (F19 - G19) * $K$7, G19 * $L$7)</f>
        <v>880</v>
      </c>
      <c r="J19" s="85" t="s">
        <v>36</v>
      </c>
      <c r="K19" s="86"/>
      <c r="L19" s="86"/>
      <c r="M19" s="86"/>
      <c r="N19" s="86"/>
      <c r="O19" s="87"/>
      <c r="P19" s="25">
        <f>MIN(H19:H29)</f>
        <v>640</v>
      </c>
    </row>
    <row r="20" spans="2:17" x14ac:dyDescent="0.2">
      <c r="B20" s="35">
        <v>0.2951388888888889</v>
      </c>
      <c r="C20" s="25" t="s">
        <v>23</v>
      </c>
      <c r="D20" s="25">
        <v>50</v>
      </c>
      <c r="E20" s="25">
        <v>15</v>
      </c>
      <c r="F20" s="25">
        <v>40</v>
      </c>
      <c r="G20" s="25">
        <v>20</v>
      </c>
      <c r="H20" s="25">
        <f t="shared" ref="H20:H29" si="2" xml:space="preserve"> SUM((D20 - E20) * $K$6, E20 * $L$6, (F20 - G20) * $K$7, G20 * $L$7)</f>
        <v>1090</v>
      </c>
      <c r="J20" s="85" t="s">
        <v>41</v>
      </c>
      <c r="K20" s="86"/>
      <c r="L20" s="86"/>
      <c r="M20" s="86"/>
      <c r="N20" s="81" t="s">
        <v>33</v>
      </c>
      <c r="O20" s="81"/>
      <c r="P20" s="25">
        <f>SUM(SUMIF(C19:C29, N20, D19:D29),SUMIF(C19:C29, N20, F19:F29))</f>
        <v>416</v>
      </c>
    </row>
    <row r="21" spans="2:17" x14ac:dyDescent="0.2">
      <c r="B21" s="35">
        <v>0.34027777777777801</v>
      </c>
      <c r="C21" s="25" t="s">
        <v>22</v>
      </c>
      <c r="D21" s="25">
        <v>45</v>
      </c>
      <c r="E21" s="25">
        <v>15</v>
      </c>
      <c r="F21" s="25">
        <v>35</v>
      </c>
      <c r="G21" s="25">
        <v>10</v>
      </c>
      <c r="H21" s="25">
        <f t="shared" si="2"/>
        <v>990</v>
      </c>
      <c r="J21" s="85" t="s">
        <v>42</v>
      </c>
      <c r="K21" s="86"/>
      <c r="L21" s="86"/>
      <c r="M21" s="86"/>
      <c r="N21" s="86"/>
      <c r="O21" s="87"/>
      <c r="P21" s="26" cm="1">
        <f t="array" ref="P21">SUMPRODUCT(IF(2 * (E19:E29) &gt; D19:D29,1,0))</f>
        <v>3</v>
      </c>
    </row>
    <row r="22" spans="2:17" x14ac:dyDescent="0.2">
      <c r="B22" s="35">
        <v>0.38541666666666702</v>
      </c>
      <c r="C22" s="25" t="s">
        <v>23</v>
      </c>
      <c r="D22" s="25">
        <v>50</v>
      </c>
      <c r="E22" s="25">
        <v>20</v>
      </c>
      <c r="F22" s="25">
        <v>45</v>
      </c>
      <c r="G22" s="25">
        <v>15</v>
      </c>
      <c r="H22" s="25">
        <f t="shared" si="2"/>
        <v>1200</v>
      </c>
      <c r="J22" s="85" t="s">
        <v>37</v>
      </c>
      <c r="K22" s="86"/>
      <c r="L22" s="86"/>
      <c r="M22" s="86"/>
      <c r="N22" s="86"/>
      <c r="O22" s="86"/>
      <c r="P22" s="48" cm="1">
        <f t="array" ref="P22">SUMPRODUCT(IF((E19:E29 - G19:G29) &gt; 0, 1, 0))</f>
        <v>9</v>
      </c>
      <c r="Q22" s="47"/>
    </row>
    <row r="23" spans="2:17" x14ac:dyDescent="0.2">
      <c r="B23" s="35">
        <v>0.4375</v>
      </c>
      <c r="C23" s="25" t="s">
        <v>22</v>
      </c>
      <c r="D23" s="25">
        <v>60</v>
      </c>
      <c r="E23" s="25">
        <v>20</v>
      </c>
      <c r="F23" s="25">
        <v>40</v>
      </c>
      <c r="G23" s="25">
        <v>17</v>
      </c>
      <c r="H23" s="25">
        <f t="shared" si="2"/>
        <v>1172</v>
      </c>
      <c r="J23" s="81" t="s">
        <v>38</v>
      </c>
      <c r="K23" s="81"/>
      <c r="L23" s="81"/>
      <c r="M23" s="81"/>
      <c r="N23" s="81"/>
      <c r="O23" s="81"/>
      <c r="P23" s="50">
        <f>SUM(E30 * $L$6, G30 * $L$7)</f>
        <v>4462</v>
      </c>
    </row>
    <row r="24" spans="2:17" x14ac:dyDescent="0.2">
      <c r="B24" s="35">
        <v>0.4826388888888889</v>
      </c>
      <c r="C24" s="25" t="s">
        <v>23</v>
      </c>
      <c r="D24" s="25">
        <v>45</v>
      </c>
      <c r="E24" s="25">
        <v>19</v>
      </c>
      <c r="F24" s="25">
        <v>45</v>
      </c>
      <c r="G24" s="25">
        <v>12</v>
      </c>
      <c r="H24" s="25">
        <f t="shared" si="2"/>
        <v>1174</v>
      </c>
      <c r="J24" s="81" t="s">
        <v>43</v>
      </c>
      <c r="K24" s="81"/>
      <c r="L24" s="30" t="s">
        <v>45</v>
      </c>
      <c r="M24" s="35">
        <v>0.25</v>
      </c>
      <c r="N24" s="34" t="s">
        <v>44</v>
      </c>
      <c r="O24" s="35">
        <v>0.875</v>
      </c>
      <c r="P24" s="25">
        <f>SUMIFS(D19:D29,B19:B29,"&gt;="&amp;$M$24,B19:B29,"&lt;"&amp;$O$24)</f>
        <v>561</v>
      </c>
    </row>
    <row r="25" spans="2:17" x14ac:dyDescent="0.2">
      <c r="B25" s="35">
        <v>0.51736111111111105</v>
      </c>
      <c r="C25" s="25" t="s">
        <v>33</v>
      </c>
      <c r="D25" s="25">
        <v>31</v>
      </c>
      <c r="E25" s="25">
        <v>30</v>
      </c>
      <c r="F25" s="25">
        <v>45</v>
      </c>
      <c r="G25" s="25">
        <v>12</v>
      </c>
      <c r="H25" s="25">
        <f t="shared" si="2"/>
        <v>1040</v>
      </c>
    </row>
    <row r="26" spans="2:17" x14ac:dyDescent="0.2">
      <c r="B26" s="35">
        <v>0.55208333333333337</v>
      </c>
      <c r="C26" s="25" t="s">
        <v>34</v>
      </c>
      <c r="D26" s="25">
        <v>70</v>
      </c>
      <c r="E26" s="25">
        <v>60</v>
      </c>
      <c r="F26" s="25">
        <v>10</v>
      </c>
      <c r="G26" s="25">
        <v>0</v>
      </c>
      <c r="H26" s="25">
        <f t="shared" si="2"/>
        <v>640</v>
      </c>
    </row>
    <row r="27" spans="2:17" x14ac:dyDescent="0.2">
      <c r="B27" s="35">
        <v>0.64930555555555558</v>
      </c>
      <c r="C27" s="25" t="s">
        <v>33</v>
      </c>
      <c r="D27" s="25">
        <v>80</v>
      </c>
      <c r="E27" s="25">
        <v>60</v>
      </c>
      <c r="F27" s="25">
        <v>20</v>
      </c>
      <c r="G27" s="25">
        <v>10</v>
      </c>
      <c r="H27" s="25">
        <f t="shared" si="2"/>
        <v>880</v>
      </c>
    </row>
    <row r="28" spans="2:17" x14ac:dyDescent="0.2">
      <c r="B28" s="35">
        <v>0.78819444444444453</v>
      </c>
      <c r="C28" s="25" t="s">
        <v>34</v>
      </c>
      <c r="D28" s="25">
        <v>90</v>
      </c>
      <c r="E28" s="25">
        <v>12</v>
      </c>
      <c r="F28" s="25">
        <v>30</v>
      </c>
      <c r="G28" s="25">
        <v>20</v>
      </c>
      <c r="H28" s="25">
        <f t="shared" si="2"/>
        <v>1216</v>
      </c>
    </row>
    <row r="29" spans="2:17" ht="17" thickBot="1" x14ac:dyDescent="0.25">
      <c r="B29" s="35">
        <v>0.90625</v>
      </c>
      <c r="C29" s="25" t="s">
        <v>33</v>
      </c>
      <c r="D29" s="25">
        <v>200</v>
      </c>
      <c r="E29" s="25">
        <v>80</v>
      </c>
      <c r="F29" s="25">
        <v>40</v>
      </c>
      <c r="G29" s="25">
        <v>30</v>
      </c>
      <c r="H29" s="25">
        <f t="shared" si="2"/>
        <v>2120</v>
      </c>
    </row>
    <row r="30" spans="2:17" ht="17" thickBot="1" x14ac:dyDescent="0.25">
      <c r="D30" s="32">
        <f>SUM(D19:D29)</f>
        <v>761</v>
      </c>
      <c r="E30" s="28">
        <f>SUM(E19:E29)</f>
        <v>341</v>
      </c>
      <c r="F30" s="28">
        <f>SUM(F19:F29)</f>
        <v>380</v>
      </c>
      <c r="G30" s="28">
        <f>SUM(G19:G29)</f>
        <v>151</v>
      </c>
      <c r="H30" s="28">
        <f>SUM(H19:H29)</f>
        <v>12402</v>
      </c>
    </row>
    <row r="32" spans="2:17" x14ac:dyDescent="0.2">
      <c r="B32" s="51"/>
      <c r="C32" s="51"/>
      <c r="D32" s="51"/>
      <c r="E32" s="51"/>
      <c r="F32" s="51"/>
      <c r="G32" s="51"/>
      <c r="H32" s="51"/>
    </row>
    <row r="33" spans="2:8" x14ac:dyDescent="0.2">
      <c r="B33" s="52"/>
      <c r="C33" s="52"/>
      <c r="D33" s="52"/>
      <c r="E33" s="52"/>
      <c r="F33" s="52"/>
      <c r="G33" s="52"/>
      <c r="H33" s="52"/>
    </row>
    <row r="34" spans="2:8" x14ac:dyDescent="0.2">
      <c r="B34" s="44"/>
      <c r="C34" s="44"/>
      <c r="D34" s="44"/>
      <c r="E34" s="44"/>
      <c r="F34" s="44"/>
      <c r="G34" s="44"/>
      <c r="H34" s="44"/>
    </row>
    <row r="35" spans="2:8" x14ac:dyDescent="0.2">
      <c r="B35" s="52"/>
      <c r="C35" s="52"/>
      <c r="D35" s="44"/>
      <c r="E35" s="52"/>
      <c r="F35" s="52"/>
      <c r="G35" s="52"/>
      <c r="H35" s="52"/>
    </row>
    <row r="36" spans="2:8" x14ac:dyDescent="0.2">
      <c r="B36" s="52"/>
      <c r="C36" s="52"/>
      <c r="D36" s="44"/>
      <c r="E36" s="52"/>
      <c r="F36" s="52"/>
      <c r="G36" s="52"/>
      <c r="H36" s="52"/>
    </row>
    <row r="37" spans="2:8" x14ac:dyDescent="0.2">
      <c r="B37" s="52"/>
      <c r="C37" s="52"/>
      <c r="D37" s="44"/>
      <c r="E37" s="52"/>
      <c r="F37" s="52"/>
      <c r="G37" s="52"/>
      <c r="H37" s="52"/>
    </row>
    <row r="38" spans="2:8" x14ac:dyDescent="0.2">
      <c r="B38" s="52"/>
      <c r="C38" s="52"/>
      <c r="D38" s="44"/>
      <c r="E38" s="52"/>
      <c r="F38" s="52"/>
      <c r="G38" s="52"/>
      <c r="H38" s="52"/>
    </row>
    <row r="39" spans="2:8" x14ac:dyDescent="0.2">
      <c r="B39" s="52"/>
      <c r="C39" s="52"/>
      <c r="D39" s="44"/>
      <c r="E39" s="52"/>
      <c r="F39" s="52"/>
      <c r="G39" s="52"/>
      <c r="H39" s="52"/>
    </row>
    <row r="40" spans="2:8" x14ac:dyDescent="0.2">
      <c r="B40" s="52"/>
      <c r="C40" s="52"/>
      <c r="D40" s="44"/>
      <c r="E40" s="52"/>
      <c r="F40" s="52"/>
      <c r="G40" s="52"/>
      <c r="H40" s="52"/>
    </row>
    <row r="41" spans="2:8" x14ac:dyDescent="0.2">
      <c r="B41" s="52"/>
      <c r="C41" s="52"/>
      <c r="D41" s="44"/>
      <c r="E41" s="52"/>
      <c r="F41" s="52"/>
      <c r="G41" s="52"/>
      <c r="H41" s="52"/>
    </row>
    <row r="42" spans="2:8" x14ac:dyDescent="0.2">
      <c r="B42" s="52"/>
      <c r="C42" s="52"/>
      <c r="D42" s="44"/>
      <c r="E42" s="52"/>
      <c r="F42" s="52"/>
      <c r="G42" s="52"/>
      <c r="H42" s="52"/>
    </row>
    <row r="43" spans="2:8" x14ac:dyDescent="0.2">
      <c r="B43" s="52"/>
      <c r="C43" s="52"/>
      <c r="D43" s="44"/>
      <c r="E43" s="52"/>
      <c r="F43" s="52"/>
      <c r="G43" s="52"/>
      <c r="H43" s="52"/>
    </row>
    <row r="44" spans="2:8" x14ac:dyDescent="0.2">
      <c r="B44" s="52"/>
      <c r="C44" s="52"/>
      <c r="D44" s="44"/>
      <c r="E44" s="52"/>
      <c r="F44" s="52"/>
      <c r="G44" s="52"/>
      <c r="H44" s="52"/>
    </row>
    <row r="45" spans="2:8" x14ac:dyDescent="0.2">
      <c r="B45" s="52"/>
      <c r="C45" s="52"/>
      <c r="D45" s="44"/>
      <c r="E45" s="52"/>
      <c r="F45" s="52"/>
      <c r="G45" s="52"/>
      <c r="H45" s="52"/>
    </row>
    <row r="46" spans="2:8" x14ac:dyDescent="0.2">
      <c r="B46" s="52"/>
      <c r="C46" s="52"/>
      <c r="D46" s="44"/>
      <c r="E46" s="52"/>
      <c r="F46" s="52"/>
      <c r="G46" s="52"/>
      <c r="H46" s="52"/>
    </row>
  </sheetData>
  <mergeCells count="22">
    <mergeCell ref="B15:H15"/>
    <mergeCell ref="J2:L3"/>
    <mergeCell ref="B5:B6"/>
    <mergeCell ref="C5:C6"/>
    <mergeCell ref="D5:E5"/>
    <mergeCell ref="F5:G5"/>
    <mergeCell ref="H5:H6"/>
    <mergeCell ref="B2:H3"/>
    <mergeCell ref="B17:B18"/>
    <mergeCell ref="C17:C18"/>
    <mergeCell ref="D17:E17"/>
    <mergeCell ref="F17:G17"/>
    <mergeCell ref="H17:H18"/>
    <mergeCell ref="J23:O23"/>
    <mergeCell ref="J17:O17"/>
    <mergeCell ref="J20:M20"/>
    <mergeCell ref="N20:O20"/>
    <mergeCell ref="J24:K24"/>
    <mergeCell ref="J22:O22"/>
    <mergeCell ref="J21:O21"/>
    <mergeCell ref="J19:O19"/>
    <mergeCell ref="J18:O18"/>
  </mergeCells>
  <conditionalFormatting sqref="H7:H12">
    <cfRule type="cellIs" dxfId="1" priority="2" operator="lessThan">
      <formula>1100</formula>
    </cfRule>
  </conditionalFormatting>
  <conditionalFormatting sqref="H19:H29">
    <cfRule type="cellIs" dxfId="0" priority="1" operator="lessThan">
      <formula>1100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24DE-DA1D-4F43-86B9-64AFBEE4AB71}">
  <dimension ref="A1:V30"/>
  <sheetViews>
    <sheetView topLeftCell="D2" workbookViewId="0">
      <selection activeCell="L21" sqref="L21"/>
    </sheetView>
  </sheetViews>
  <sheetFormatPr baseColWidth="10" defaultRowHeight="16" x14ac:dyDescent="0.2"/>
  <cols>
    <col min="1" max="16384" width="10.83203125" style="16"/>
  </cols>
  <sheetData>
    <row r="1" spans="1:22" x14ac:dyDescent="0.2">
      <c r="A1" s="38"/>
      <c r="B1" s="39"/>
      <c r="C1" s="39"/>
      <c r="D1" s="39"/>
      <c r="E1" s="39"/>
      <c r="F1" s="39"/>
      <c r="G1" s="39"/>
      <c r="H1" s="39"/>
      <c r="I1" s="40"/>
      <c r="J1" s="38"/>
      <c r="K1" s="39"/>
      <c r="L1" s="39"/>
      <c r="M1" s="39"/>
      <c r="N1" s="38"/>
      <c r="O1" s="39"/>
      <c r="P1" s="39"/>
      <c r="Q1" s="39"/>
      <c r="R1" s="39"/>
      <c r="S1" s="39"/>
      <c r="T1" s="39"/>
      <c r="U1" s="39"/>
      <c r="V1" s="40"/>
    </row>
    <row r="2" spans="1:22" x14ac:dyDescent="0.2">
      <c r="A2" s="20"/>
      <c r="B2" s="81">
        <v>1</v>
      </c>
      <c r="C2" s="81"/>
      <c r="D2" s="81"/>
      <c r="E2" s="81"/>
      <c r="F2" s="81"/>
      <c r="G2" s="81"/>
      <c r="H2" s="81"/>
      <c r="I2" s="45"/>
      <c r="J2" s="20"/>
      <c r="K2" s="81" t="s">
        <v>49</v>
      </c>
      <c r="L2" s="81"/>
      <c r="M2" s="44"/>
      <c r="N2" s="20"/>
      <c r="O2" s="81">
        <v>2</v>
      </c>
      <c r="P2" s="81"/>
      <c r="Q2" s="81"/>
      <c r="R2" s="81"/>
      <c r="S2" s="81"/>
      <c r="T2" s="81"/>
      <c r="U2" s="81"/>
      <c r="V2" s="22"/>
    </row>
    <row r="3" spans="1:22" x14ac:dyDescent="0.2">
      <c r="A3" s="20"/>
      <c r="B3" s="21"/>
      <c r="C3" s="21"/>
      <c r="D3" s="21"/>
      <c r="E3" s="21"/>
      <c r="F3" s="21"/>
      <c r="G3" s="21"/>
      <c r="H3" s="21"/>
      <c r="I3" s="22"/>
      <c r="J3" s="20"/>
      <c r="K3" s="21"/>
      <c r="L3" s="21"/>
      <c r="M3" s="21"/>
      <c r="N3" s="20"/>
      <c r="O3" s="21"/>
      <c r="P3" s="21"/>
      <c r="Q3" s="21"/>
      <c r="R3" s="21"/>
      <c r="S3" s="21"/>
      <c r="T3" s="21"/>
      <c r="U3" s="21"/>
      <c r="V3" s="22"/>
    </row>
    <row r="4" spans="1:22" x14ac:dyDescent="0.2">
      <c r="A4" s="20"/>
      <c r="B4" s="73"/>
      <c r="C4" s="74"/>
      <c r="D4" s="75"/>
      <c r="E4" s="21"/>
      <c r="F4" s="70"/>
      <c r="G4" s="70"/>
      <c r="H4" s="70"/>
      <c r="I4" s="22"/>
      <c r="J4" s="20"/>
      <c r="K4" s="70"/>
      <c r="L4" s="70"/>
      <c r="M4" s="21"/>
      <c r="N4" s="20"/>
      <c r="O4" s="70"/>
      <c r="P4" s="70"/>
      <c r="Q4" s="70"/>
      <c r="R4" s="21"/>
      <c r="S4" s="70"/>
      <c r="T4" s="70"/>
      <c r="U4" s="70"/>
      <c r="V4" s="22"/>
    </row>
    <row r="5" spans="1:22" x14ac:dyDescent="0.2">
      <c r="A5" s="20"/>
      <c r="B5" s="76"/>
      <c r="C5" s="57"/>
      <c r="D5" s="77"/>
      <c r="E5" s="21"/>
      <c r="F5" s="70"/>
      <c r="G5" s="70"/>
      <c r="H5" s="70"/>
      <c r="I5" s="22"/>
      <c r="J5" s="20"/>
      <c r="K5" s="70"/>
      <c r="L5" s="70"/>
      <c r="M5" s="21"/>
      <c r="N5" s="20"/>
      <c r="O5" s="70"/>
      <c r="P5" s="70"/>
      <c r="Q5" s="70"/>
      <c r="R5" s="21"/>
      <c r="S5" s="70"/>
      <c r="T5" s="70"/>
      <c r="U5" s="70"/>
      <c r="V5" s="22"/>
    </row>
    <row r="6" spans="1:22" x14ac:dyDescent="0.2">
      <c r="A6" s="20"/>
      <c r="B6" s="76"/>
      <c r="C6" s="57"/>
      <c r="D6" s="77"/>
      <c r="E6" s="21"/>
      <c r="F6" s="70"/>
      <c r="G6" s="70"/>
      <c r="H6" s="70"/>
      <c r="I6" s="22"/>
      <c r="J6" s="20"/>
      <c r="K6" s="70"/>
      <c r="L6" s="70"/>
      <c r="M6" s="21"/>
      <c r="N6" s="20"/>
      <c r="O6" s="70"/>
      <c r="P6" s="70"/>
      <c r="Q6" s="70"/>
      <c r="R6" s="21"/>
      <c r="S6" s="70"/>
      <c r="T6" s="70"/>
      <c r="U6" s="70"/>
      <c r="V6" s="22"/>
    </row>
    <row r="7" spans="1:22" x14ac:dyDescent="0.2">
      <c r="A7" s="20"/>
      <c r="B7" s="78"/>
      <c r="C7" s="79"/>
      <c r="D7" s="80"/>
      <c r="E7" s="21"/>
      <c r="F7" s="70"/>
      <c r="G7" s="70"/>
      <c r="H7" s="70"/>
      <c r="I7" s="22"/>
      <c r="J7" s="20"/>
      <c r="K7" s="70"/>
      <c r="L7" s="70"/>
      <c r="M7" s="21"/>
      <c r="N7" s="20"/>
      <c r="O7" s="70"/>
      <c r="P7" s="70"/>
      <c r="Q7" s="70"/>
      <c r="R7" s="21"/>
      <c r="S7" s="70"/>
      <c r="T7" s="70"/>
      <c r="U7" s="70"/>
      <c r="V7" s="22"/>
    </row>
    <row r="8" spans="1:22" x14ac:dyDescent="0.2">
      <c r="A8" s="20"/>
      <c r="B8" s="21"/>
      <c r="C8" s="21"/>
      <c r="D8" s="21"/>
      <c r="E8" s="21"/>
      <c r="F8" s="21"/>
      <c r="G8" s="21"/>
      <c r="H8" s="21"/>
      <c r="I8" s="22"/>
      <c r="J8" s="20"/>
      <c r="K8" s="21"/>
      <c r="L8" s="21"/>
      <c r="M8" s="21"/>
      <c r="N8" s="20"/>
      <c r="O8" s="21"/>
      <c r="P8" s="21"/>
      <c r="Q8" s="21"/>
      <c r="R8" s="21"/>
      <c r="S8" s="21"/>
      <c r="T8" s="21"/>
      <c r="U8" s="21"/>
      <c r="V8" s="22"/>
    </row>
    <row r="9" spans="1:22" ht="17" thickBot="1" x14ac:dyDescent="0.25">
      <c r="A9" s="20"/>
      <c r="B9" s="21"/>
      <c r="C9" s="21"/>
      <c r="D9" s="21"/>
      <c r="E9" s="21"/>
      <c r="F9" s="21"/>
      <c r="G9" s="21"/>
      <c r="H9" s="21"/>
      <c r="I9" s="22"/>
      <c r="J9" s="41"/>
      <c r="K9" s="42"/>
      <c r="L9" s="42"/>
      <c r="M9" s="42"/>
      <c r="N9" s="20"/>
      <c r="O9" s="21"/>
      <c r="P9" s="21"/>
      <c r="Q9" s="21"/>
      <c r="R9" s="21"/>
      <c r="S9" s="21"/>
      <c r="T9" s="21"/>
      <c r="U9" s="21"/>
      <c r="V9" s="22"/>
    </row>
    <row r="10" spans="1:22" x14ac:dyDescent="0.2">
      <c r="A10" s="20"/>
      <c r="B10" s="21"/>
      <c r="C10" s="21"/>
      <c r="D10" s="30"/>
      <c r="E10" s="30"/>
      <c r="F10" s="30"/>
      <c r="G10" s="21"/>
      <c r="H10" s="21"/>
      <c r="I10" s="22"/>
      <c r="J10" s="38"/>
      <c r="K10" s="39"/>
      <c r="L10" s="39"/>
      <c r="M10" s="40"/>
      <c r="N10" s="20"/>
      <c r="O10" s="21"/>
      <c r="P10" s="21"/>
      <c r="Q10" s="30"/>
      <c r="R10" s="30"/>
      <c r="S10" s="30"/>
      <c r="T10" s="21"/>
      <c r="U10" s="21"/>
      <c r="V10" s="22"/>
    </row>
    <row r="11" spans="1:22" x14ac:dyDescent="0.2">
      <c r="A11" s="20"/>
      <c r="B11" s="21"/>
      <c r="C11" s="21"/>
      <c r="D11" s="25">
        <v>10</v>
      </c>
      <c r="E11" s="25">
        <v>1</v>
      </c>
      <c r="F11" s="25">
        <v>1</v>
      </c>
      <c r="G11" s="21"/>
      <c r="H11" s="21"/>
      <c r="I11" s="22"/>
      <c r="J11" s="20"/>
      <c r="K11" s="21"/>
      <c r="L11" s="21"/>
      <c r="M11" s="22"/>
      <c r="N11" s="20"/>
      <c r="O11" s="21"/>
      <c r="P11" s="21"/>
      <c r="Q11" s="25">
        <v>6</v>
      </c>
      <c r="R11" s="25">
        <v>12</v>
      </c>
      <c r="S11" s="25">
        <v>1</v>
      </c>
      <c r="T11" s="21"/>
      <c r="U11" s="21"/>
      <c r="V11" s="22"/>
    </row>
    <row r="12" spans="1:22" x14ac:dyDescent="0.2">
      <c r="A12" s="20"/>
      <c r="B12" s="21"/>
      <c r="C12" s="21"/>
      <c r="D12" s="21"/>
      <c r="E12" s="21"/>
      <c r="F12" s="21"/>
      <c r="G12" s="21"/>
      <c r="H12" s="21"/>
      <c r="I12" s="22"/>
      <c r="J12" s="20"/>
      <c r="K12" s="21"/>
      <c r="L12" s="21"/>
      <c r="M12" s="22"/>
      <c r="N12" s="20"/>
      <c r="O12" s="21"/>
      <c r="P12" s="21"/>
      <c r="Q12" s="21"/>
      <c r="R12" s="21"/>
      <c r="S12" s="21"/>
      <c r="T12" s="21"/>
      <c r="U12" s="21"/>
      <c r="V12" s="22"/>
    </row>
    <row r="13" spans="1:22" x14ac:dyDescent="0.2">
      <c r="A13" s="20"/>
      <c r="D13" s="71" t="s">
        <v>53</v>
      </c>
      <c r="E13" s="71"/>
      <c r="F13" s="71"/>
      <c r="G13" s="21"/>
      <c r="H13" s="21"/>
      <c r="I13" s="22"/>
      <c r="J13" s="20"/>
      <c r="K13" s="21"/>
      <c r="L13" s="21"/>
      <c r="M13" s="22"/>
      <c r="N13" s="20"/>
      <c r="O13" s="21"/>
      <c r="P13" s="21"/>
      <c r="Q13" s="71" t="s">
        <v>53</v>
      </c>
      <c r="R13" s="71"/>
      <c r="S13" s="71"/>
      <c r="T13" s="21"/>
      <c r="U13" s="21"/>
      <c r="V13" s="22"/>
    </row>
    <row r="14" spans="1:22" x14ac:dyDescent="0.2">
      <c r="A14" s="20"/>
      <c r="D14" s="25">
        <v>2</v>
      </c>
      <c r="E14" s="25">
        <v>1</v>
      </c>
      <c r="F14" s="25">
        <v>-1</v>
      </c>
      <c r="G14" s="21"/>
      <c r="H14" s="21"/>
      <c r="I14" s="22"/>
      <c r="J14" s="20"/>
      <c r="K14" s="21"/>
      <c r="L14" s="21"/>
      <c r="M14" s="22"/>
      <c r="N14" s="20"/>
      <c r="O14" s="21"/>
      <c r="P14" s="21"/>
      <c r="Q14" s="25">
        <v>-2</v>
      </c>
      <c r="R14" s="25">
        <v>4</v>
      </c>
      <c r="S14" s="25">
        <v>11</v>
      </c>
      <c r="T14" s="21"/>
      <c r="U14" s="21"/>
      <c r="V14" s="22"/>
    </row>
    <row r="15" spans="1:22" x14ac:dyDescent="0.2">
      <c r="A15" s="20"/>
      <c r="D15" s="25">
        <v>1</v>
      </c>
      <c r="E15" s="25">
        <v>6</v>
      </c>
      <c r="F15" s="25">
        <v>-3</v>
      </c>
      <c r="G15" s="21"/>
      <c r="H15" s="21"/>
      <c r="I15" s="22"/>
      <c r="J15" s="20"/>
      <c r="K15" s="21"/>
      <c r="L15" s="21"/>
      <c r="M15" s="22"/>
      <c r="N15" s="20"/>
      <c r="O15" s="21"/>
      <c r="P15" s="21"/>
      <c r="Q15" s="25">
        <v>4</v>
      </c>
      <c r="R15" s="25">
        <v>-2</v>
      </c>
      <c r="S15" s="25">
        <v>9</v>
      </c>
      <c r="T15" s="21"/>
      <c r="U15" s="21"/>
      <c r="V15" s="22"/>
    </row>
    <row r="16" spans="1:22" x14ac:dyDescent="0.2">
      <c r="A16" s="20"/>
      <c r="D16" s="25">
        <v>-7</v>
      </c>
      <c r="E16" s="25">
        <v>12</v>
      </c>
      <c r="F16" s="25">
        <v>6</v>
      </c>
      <c r="G16" s="21"/>
      <c r="H16" s="21"/>
      <c r="I16" s="22"/>
      <c r="J16" s="20"/>
      <c r="K16" s="21"/>
      <c r="L16" s="21"/>
      <c r="M16" s="22"/>
      <c r="N16" s="20"/>
      <c r="O16" s="21"/>
      <c r="P16" s="21"/>
      <c r="Q16" s="25">
        <v>8</v>
      </c>
      <c r="R16" s="25">
        <v>3</v>
      </c>
      <c r="S16" s="25">
        <v>-1</v>
      </c>
      <c r="T16" s="21"/>
      <c r="U16" s="21"/>
      <c r="V16" s="22"/>
    </row>
    <row r="17" spans="1:22" x14ac:dyDescent="0.2">
      <c r="A17" s="20"/>
      <c r="D17" s="37">
        <v>4</v>
      </c>
      <c r="E17" s="37">
        <v>1</v>
      </c>
      <c r="F17" s="37">
        <v>-5</v>
      </c>
      <c r="G17" s="21"/>
      <c r="H17" s="21"/>
      <c r="I17" s="22"/>
      <c r="J17" s="20"/>
      <c r="K17" s="21"/>
      <c r="L17" s="21"/>
      <c r="M17" s="22"/>
      <c r="N17" s="20"/>
      <c r="O17" s="21"/>
      <c r="P17" s="21"/>
      <c r="Q17" s="37">
        <v>2</v>
      </c>
      <c r="R17" s="37">
        <v>7</v>
      </c>
      <c r="S17" s="37">
        <v>-1</v>
      </c>
      <c r="T17" s="21"/>
      <c r="U17" s="21"/>
      <c r="V17" s="22"/>
    </row>
    <row r="18" spans="1:22" x14ac:dyDescent="0.2">
      <c r="A18" s="20"/>
      <c r="B18" s="21"/>
      <c r="C18" s="21"/>
      <c r="D18" s="21"/>
      <c r="E18" s="21"/>
      <c r="F18" s="21"/>
      <c r="G18" s="21"/>
      <c r="H18" s="21"/>
      <c r="I18" s="22"/>
      <c r="J18" s="20"/>
      <c r="K18" s="21"/>
      <c r="L18" s="21"/>
      <c r="M18" s="22"/>
      <c r="N18" s="20"/>
      <c r="O18" s="21"/>
      <c r="P18" s="21"/>
      <c r="Q18" s="21"/>
      <c r="R18" s="21"/>
      <c r="S18" s="21"/>
      <c r="T18" s="21"/>
      <c r="U18" s="21"/>
      <c r="V18" s="22"/>
    </row>
    <row r="19" spans="1:22" x14ac:dyDescent="0.2">
      <c r="A19" s="20"/>
      <c r="B19" s="21"/>
      <c r="C19" s="21"/>
      <c r="D19" s="21"/>
      <c r="E19" s="21"/>
      <c r="F19" s="21"/>
      <c r="G19" s="21"/>
      <c r="H19" s="21"/>
      <c r="I19" s="22"/>
      <c r="J19" s="20"/>
      <c r="K19" s="21"/>
      <c r="L19" s="21"/>
      <c r="M19" s="22"/>
      <c r="N19" s="20"/>
      <c r="O19" s="21"/>
      <c r="P19" s="21"/>
      <c r="Q19" s="21"/>
      <c r="R19" s="21"/>
      <c r="S19" s="21"/>
      <c r="T19" s="21"/>
      <c r="U19" s="21"/>
      <c r="V19" s="22"/>
    </row>
    <row r="20" spans="1:22" x14ac:dyDescent="0.2">
      <c r="A20" s="20"/>
      <c r="B20" s="21"/>
      <c r="C20" s="71" t="s">
        <v>52</v>
      </c>
      <c r="D20" s="71"/>
      <c r="E20" s="29" t="s">
        <v>51</v>
      </c>
      <c r="F20" s="29" t="s">
        <v>50</v>
      </c>
      <c r="G20" s="29" t="s">
        <v>54</v>
      </c>
      <c r="H20" s="21"/>
      <c r="I20" s="22"/>
      <c r="J20" s="20"/>
      <c r="K20" s="21"/>
      <c r="L20" s="21"/>
      <c r="M20" s="22"/>
      <c r="N20" s="20"/>
      <c r="O20" s="21"/>
      <c r="P20" s="71" t="s">
        <v>52</v>
      </c>
      <c r="Q20" s="71"/>
      <c r="R20" s="29" t="s">
        <v>51</v>
      </c>
      <c r="S20" s="29" t="s">
        <v>50</v>
      </c>
      <c r="T20" s="29" t="s">
        <v>54</v>
      </c>
      <c r="U20" s="21"/>
      <c r="V20" s="22"/>
    </row>
    <row r="21" spans="1:22" x14ac:dyDescent="0.2">
      <c r="A21" s="20"/>
      <c r="C21" s="92">
        <v>1</v>
      </c>
      <c r="D21" s="92"/>
      <c r="E21" s="25">
        <f>D14 * $D$11 + E14 * $E$11 + F14 * $F$11</f>
        <v>20</v>
      </c>
      <c r="F21" s="25">
        <f>IF(E21 &lt;= G21, 1, 0)</f>
        <v>0</v>
      </c>
      <c r="G21" s="25">
        <v>17</v>
      </c>
      <c r="H21" s="21"/>
      <c r="I21" s="22"/>
      <c r="J21" s="20"/>
      <c r="K21" s="21"/>
      <c r="L21" s="21"/>
      <c r="M21" s="22"/>
      <c r="N21" s="20"/>
      <c r="O21" s="21"/>
      <c r="P21" s="92">
        <v>1</v>
      </c>
      <c r="Q21" s="92"/>
      <c r="R21" s="25">
        <f>Q14 * $Q$11 + R14 * $R$11 + S14 * $S$11</f>
        <v>47</v>
      </c>
      <c r="S21" s="25">
        <f>IF(R21 &lt;= T21, 1, 0)</f>
        <v>1</v>
      </c>
      <c r="T21" s="25">
        <v>83</v>
      </c>
      <c r="U21" s="21"/>
      <c r="V21" s="22"/>
    </row>
    <row r="22" spans="1:22" x14ac:dyDescent="0.2">
      <c r="A22" s="20"/>
      <c r="C22" s="92">
        <v>2</v>
      </c>
      <c r="D22" s="92"/>
      <c r="E22" s="25">
        <f>D15 * $D$11 + E15 * $E$11 + F15 * $F$11</f>
        <v>13</v>
      </c>
      <c r="F22" s="25">
        <f t="shared" ref="F22:F23" si="0">IF(E22 &lt;= G22, 1, 0)</f>
        <v>1</v>
      </c>
      <c r="G22" s="25">
        <v>21</v>
      </c>
      <c r="H22" s="21"/>
      <c r="I22" s="22"/>
      <c r="J22" s="20"/>
      <c r="K22" s="21"/>
      <c r="L22" s="21"/>
      <c r="M22" s="22"/>
      <c r="N22" s="20"/>
      <c r="O22" s="21"/>
      <c r="P22" s="92">
        <v>2</v>
      </c>
      <c r="Q22" s="92"/>
      <c r="R22" s="25">
        <f>Q15 * $Q$11 + R15 * $R$11 + S15 * $S$11</f>
        <v>9</v>
      </c>
      <c r="S22" s="25">
        <f t="shared" ref="S22:S23" si="1">IF(R22 &lt;= T22, 1, 0)</f>
        <v>1</v>
      </c>
      <c r="T22" s="25">
        <v>29</v>
      </c>
      <c r="U22" s="21"/>
      <c r="V22" s="22"/>
    </row>
    <row r="23" spans="1:22" x14ac:dyDescent="0.2">
      <c r="A23" s="20"/>
      <c r="C23" s="92">
        <v>3</v>
      </c>
      <c r="D23" s="92"/>
      <c r="E23" s="25">
        <f>D16 * $D$11 + E16 * $E$11 + F16 * $F$11</f>
        <v>-52</v>
      </c>
      <c r="F23" s="25">
        <f t="shared" si="0"/>
        <v>1</v>
      </c>
      <c r="G23" s="25">
        <v>67</v>
      </c>
      <c r="H23" s="21"/>
      <c r="I23" s="22"/>
      <c r="J23" s="20"/>
      <c r="K23" s="21"/>
      <c r="L23" s="21"/>
      <c r="M23" s="22"/>
      <c r="N23" s="20"/>
      <c r="O23" s="21"/>
      <c r="P23" s="92">
        <v>3</v>
      </c>
      <c r="Q23" s="92"/>
      <c r="R23" s="25">
        <f>Q16 * $Q$11 + R16 * $R$11 + S16 * $S$11</f>
        <v>83</v>
      </c>
      <c r="S23" s="25">
        <f t="shared" si="1"/>
        <v>0</v>
      </c>
      <c r="T23" s="25">
        <v>30</v>
      </c>
      <c r="U23" s="21"/>
      <c r="V23" s="22"/>
    </row>
    <row r="24" spans="1:22" x14ac:dyDescent="0.2">
      <c r="A24" s="20"/>
      <c r="G24" s="21"/>
      <c r="H24" s="21"/>
      <c r="I24" s="22"/>
      <c r="J24" s="20"/>
      <c r="K24" s="21"/>
      <c r="L24" s="21"/>
      <c r="M24" s="22"/>
      <c r="N24" s="20"/>
      <c r="O24" s="21"/>
      <c r="P24" s="21"/>
      <c r="Q24" s="21"/>
      <c r="R24" s="21"/>
      <c r="S24" s="21"/>
      <c r="T24" s="21"/>
      <c r="U24" s="21"/>
      <c r="V24" s="22"/>
    </row>
    <row r="25" spans="1:22" x14ac:dyDescent="0.2">
      <c r="A25" s="20"/>
      <c r="B25" s="21"/>
      <c r="C25" s="21"/>
      <c r="D25" s="21"/>
      <c r="E25" s="21"/>
      <c r="F25" s="21"/>
      <c r="G25" s="21"/>
      <c r="H25" s="21"/>
      <c r="I25" s="22"/>
      <c r="J25" s="20"/>
      <c r="K25" s="21"/>
      <c r="L25" s="21"/>
      <c r="M25" s="22"/>
      <c r="N25" s="20"/>
      <c r="O25" s="21"/>
      <c r="P25" s="21"/>
      <c r="Q25" s="21"/>
      <c r="R25" s="21"/>
      <c r="S25" s="21"/>
      <c r="T25" s="21"/>
      <c r="U25" s="21"/>
      <c r="V25" s="22"/>
    </row>
    <row r="26" spans="1:22" x14ac:dyDescent="0.2">
      <c r="A26" s="20"/>
      <c r="B26" s="21"/>
      <c r="C26" s="71" t="s">
        <v>55</v>
      </c>
      <c r="D26" s="71"/>
      <c r="E26" s="71"/>
      <c r="F26" s="71"/>
      <c r="G26" s="71"/>
      <c r="H26" s="21"/>
      <c r="I26" s="22"/>
      <c r="J26" s="20"/>
      <c r="K26" s="21"/>
      <c r="L26" s="21"/>
      <c r="M26" s="22"/>
      <c r="N26" s="20"/>
      <c r="O26" s="21"/>
      <c r="P26" s="89" t="s">
        <v>55</v>
      </c>
      <c r="Q26" s="90"/>
      <c r="R26" s="90"/>
      <c r="S26" s="90"/>
      <c r="T26" s="91"/>
      <c r="U26" s="21"/>
      <c r="V26" s="22"/>
    </row>
    <row r="27" spans="1:22" x14ac:dyDescent="0.2">
      <c r="A27" s="20"/>
      <c r="C27" s="70">
        <f xml:space="preserve"> D17 * D11 + E17 * E11 + F17 * F11</f>
        <v>36</v>
      </c>
      <c r="D27" s="70"/>
      <c r="E27" s="70"/>
      <c r="F27" s="70"/>
      <c r="G27" s="70"/>
      <c r="H27" s="21"/>
      <c r="I27" s="22"/>
      <c r="J27" s="20"/>
      <c r="K27" s="21"/>
      <c r="L27" s="21"/>
      <c r="M27" s="22"/>
      <c r="N27" s="20"/>
      <c r="O27" s="21"/>
      <c r="P27" s="70">
        <f>Q17 * Q11 + R17 * R11 + S17 * S11</f>
        <v>95</v>
      </c>
      <c r="Q27" s="70"/>
      <c r="R27" s="70"/>
      <c r="S27" s="70"/>
      <c r="T27" s="70"/>
      <c r="U27" s="21"/>
      <c r="V27" s="22"/>
    </row>
    <row r="28" spans="1:22" x14ac:dyDescent="0.2">
      <c r="A28" s="20"/>
      <c r="C28" s="70"/>
      <c r="D28" s="70"/>
      <c r="E28" s="70"/>
      <c r="F28" s="70"/>
      <c r="G28" s="70"/>
      <c r="H28" s="21"/>
      <c r="I28" s="22"/>
      <c r="J28" s="20"/>
      <c r="K28" s="21"/>
      <c r="L28" s="21"/>
      <c r="M28" s="22"/>
      <c r="N28" s="20"/>
      <c r="O28" s="21"/>
      <c r="P28" s="70"/>
      <c r="Q28" s="70"/>
      <c r="R28" s="70"/>
      <c r="S28" s="70"/>
      <c r="T28" s="70"/>
      <c r="U28" s="21"/>
      <c r="V28" s="22"/>
    </row>
    <row r="29" spans="1:22" x14ac:dyDescent="0.2">
      <c r="A29" s="20"/>
      <c r="G29" s="21"/>
      <c r="H29" s="21"/>
      <c r="I29" s="22"/>
      <c r="J29" s="20"/>
      <c r="K29" s="21"/>
      <c r="L29" s="21"/>
      <c r="M29" s="22"/>
      <c r="N29" s="20"/>
      <c r="O29" s="21"/>
      <c r="P29" s="21"/>
      <c r="Q29" s="21"/>
      <c r="R29" s="21"/>
      <c r="S29" s="21"/>
      <c r="T29" s="21"/>
      <c r="U29" s="21"/>
      <c r="V29" s="22"/>
    </row>
    <row r="30" spans="1:22" ht="17" thickBot="1" x14ac:dyDescent="0.25">
      <c r="A30" s="41"/>
      <c r="B30" s="42"/>
      <c r="C30" s="42"/>
      <c r="D30" s="42"/>
      <c r="E30" s="42"/>
      <c r="F30" s="42"/>
      <c r="G30" s="42"/>
      <c r="H30" s="42"/>
      <c r="I30" s="43"/>
      <c r="J30" s="41"/>
      <c r="K30" s="42"/>
      <c r="L30" s="42"/>
      <c r="M30" s="43"/>
      <c r="N30" s="41"/>
      <c r="O30" s="42"/>
      <c r="P30" s="42"/>
      <c r="Q30" s="42"/>
      <c r="R30" s="42"/>
      <c r="S30" s="42"/>
      <c r="T30" s="42"/>
      <c r="U30" s="42"/>
      <c r="V30" s="43"/>
    </row>
  </sheetData>
  <mergeCells count="22">
    <mergeCell ref="B2:H2"/>
    <mergeCell ref="F4:H7"/>
    <mergeCell ref="B4:D7"/>
    <mergeCell ref="O2:U2"/>
    <mergeCell ref="O4:Q7"/>
    <mergeCell ref="S4:U7"/>
    <mergeCell ref="K2:L2"/>
    <mergeCell ref="K4:L7"/>
    <mergeCell ref="D13:F13"/>
    <mergeCell ref="Q13:S13"/>
    <mergeCell ref="P23:Q23"/>
    <mergeCell ref="P22:Q22"/>
    <mergeCell ref="P21:Q21"/>
    <mergeCell ref="C23:D23"/>
    <mergeCell ref="C22:D22"/>
    <mergeCell ref="C21:D21"/>
    <mergeCell ref="C26:G26"/>
    <mergeCell ref="P26:T26"/>
    <mergeCell ref="C27:G28"/>
    <mergeCell ref="P27:T28"/>
    <mergeCell ref="C20:D20"/>
    <mergeCell ref="P20:Q20"/>
  </mergeCells>
  <conditionalFormatting sqref="F21:F23">
    <cfRule type="colorScale" priority="2">
      <colorScale>
        <cfvo type="num" val="0"/>
        <cfvo type="num" val="1"/>
        <color rgb="FFFF0000"/>
        <color rgb="FFFFEF9C"/>
      </colorScale>
    </cfRule>
  </conditionalFormatting>
  <conditionalFormatting sqref="S21:S23">
    <cfRule type="colorScale" priority="1">
      <colorScale>
        <cfvo type="num" val="0"/>
        <cfvo type="num" val="1"/>
        <color rgb="FFFF0000"/>
        <color rgb="FFFFEF9C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265A-0FA3-5F4A-9D2F-18DAD7D45275}">
  <dimension ref="B3:H12"/>
  <sheetViews>
    <sheetView workbookViewId="0">
      <selection activeCell="G20" sqref="G20"/>
    </sheetView>
  </sheetViews>
  <sheetFormatPr baseColWidth="10" defaultRowHeight="16" x14ac:dyDescent="0.2"/>
  <cols>
    <col min="1" max="1" width="10.83203125" style="16"/>
    <col min="2" max="2" width="36.5" style="16" bestFit="1" customWidth="1"/>
    <col min="3" max="3" width="18" style="16" customWidth="1"/>
    <col min="4" max="4" width="18.1640625" style="16" customWidth="1"/>
    <col min="5" max="5" width="16" style="16" customWidth="1"/>
    <col min="6" max="6" width="15.83203125" style="16" customWidth="1"/>
    <col min="7" max="7" width="17.1640625" style="16" customWidth="1"/>
    <col min="8" max="8" width="20.6640625" style="16" customWidth="1"/>
    <col min="9" max="16384" width="10.83203125" style="16"/>
  </cols>
  <sheetData>
    <row r="3" spans="2:8" x14ac:dyDescent="0.2">
      <c r="B3" s="88" t="s">
        <v>56</v>
      </c>
      <c r="C3" s="88" t="s">
        <v>57</v>
      </c>
      <c r="D3" s="88"/>
      <c r="E3" s="88" t="s">
        <v>67</v>
      </c>
      <c r="F3" s="88"/>
      <c r="G3" s="71" t="s">
        <v>68</v>
      </c>
      <c r="H3" s="71" t="s">
        <v>69</v>
      </c>
    </row>
    <row r="4" spans="2:8" x14ac:dyDescent="0.2">
      <c r="B4" s="88"/>
      <c r="C4" s="30" t="s">
        <v>58</v>
      </c>
      <c r="D4" s="30" t="s">
        <v>59</v>
      </c>
      <c r="E4" s="30" t="s">
        <v>58</v>
      </c>
      <c r="F4" s="30" t="s">
        <v>59</v>
      </c>
      <c r="G4" s="71"/>
      <c r="H4" s="71"/>
    </row>
    <row r="5" spans="2:8" x14ac:dyDescent="0.2">
      <c r="B5" s="30" t="s">
        <v>60</v>
      </c>
      <c r="C5" s="25">
        <v>33159</v>
      </c>
      <c r="D5" s="25">
        <v>33159</v>
      </c>
      <c r="E5" s="25">
        <f>C5 /  $C$12</f>
        <v>5.6667424305862933E-2</v>
      </c>
      <c r="F5" s="25">
        <f>D5 / $D$12</f>
        <v>4.7644500385794153E-2</v>
      </c>
      <c r="G5" s="36">
        <f t="shared" ref="G5:G11" si="0" xml:space="preserve"> F5 - E5</f>
        <v>-9.0229239200687802E-3</v>
      </c>
      <c r="H5" s="46">
        <f t="shared" ref="H5:H11" si="1" xml:space="preserve"> G5 / E5</f>
        <v>-0.15922594031038834</v>
      </c>
    </row>
    <row r="6" spans="2:8" x14ac:dyDescent="0.2">
      <c r="B6" s="30" t="s">
        <v>61</v>
      </c>
      <c r="C6" s="25">
        <v>139362</v>
      </c>
      <c r="D6" s="25">
        <v>142910</v>
      </c>
      <c r="E6" s="25">
        <f t="shared" ref="E6:E11" si="2">C6 /  $C$12</f>
        <v>0.23816416617249223</v>
      </c>
      <c r="F6" s="25">
        <f t="shared" ref="F6:F11" si="3">D6 / $D$12</f>
        <v>0.20534019572767098</v>
      </c>
      <c r="G6" s="36">
        <f t="shared" si="0"/>
        <v>-3.2823970444821243E-2</v>
      </c>
      <c r="H6" s="46">
        <f t="shared" si="1"/>
        <v>-0.13782077703934786</v>
      </c>
    </row>
    <row r="7" spans="2:8" x14ac:dyDescent="0.2">
      <c r="B7" s="30" t="s">
        <v>62</v>
      </c>
      <c r="C7" s="25">
        <v>127327</v>
      </c>
      <c r="D7" s="25">
        <v>134297</v>
      </c>
      <c r="E7" s="25">
        <f t="shared" si="2"/>
        <v>0.2175968254348023</v>
      </c>
      <c r="F7" s="25">
        <f t="shared" si="3"/>
        <v>0.19296460895416018</v>
      </c>
      <c r="G7" s="36">
        <f t="shared" si="0"/>
        <v>-2.4632216480642122E-2</v>
      </c>
      <c r="H7" s="46">
        <f t="shared" si="1"/>
        <v>-0.11320117575898449</v>
      </c>
    </row>
    <row r="8" spans="2:8" x14ac:dyDescent="0.2">
      <c r="B8" s="30" t="s">
        <v>63</v>
      </c>
      <c r="C8" s="25">
        <v>262482</v>
      </c>
      <c r="D8" s="25">
        <v>360353</v>
      </c>
      <c r="E8" s="25">
        <f t="shared" si="2"/>
        <v>0.44857139439221672</v>
      </c>
      <c r="F8" s="25">
        <f t="shared" si="3"/>
        <v>0.51777311280563587</v>
      </c>
      <c r="G8" s="36">
        <f t="shared" si="0"/>
        <v>6.9201718413419155E-2</v>
      </c>
      <c r="H8" s="46">
        <f t="shared" si="1"/>
        <v>0.1542713585363211</v>
      </c>
    </row>
    <row r="9" spans="2:8" x14ac:dyDescent="0.2">
      <c r="B9" s="30" t="s">
        <v>64</v>
      </c>
      <c r="C9" s="25">
        <v>17532</v>
      </c>
      <c r="D9" s="25">
        <v>19371</v>
      </c>
      <c r="E9" s="25">
        <f t="shared" si="2"/>
        <v>2.9961497117837958E-2</v>
      </c>
      <c r="F9" s="25">
        <f t="shared" si="3"/>
        <v>2.7833216230079876E-2</v>
      </c>
      <c r="G9" s="36">
        <f t="shared" si="0"/>
        <v>-2.1282808877580821E-3</v>
      </c>
      <c r="H9" s="46">
        <f t="shared" si="1"/>
        <v>-7.1033863207422401E-2</v>
      </c>
    </row>
    <row r="10" spans="2:8" x14ac:dyDescent="0.2">
      <c r="B10" s="30" t="s">
        <v>65</v>
      </c>
      <c r="C10" s="25">
        <v>4966</v>
      </c>
      <c r="D10" s="25">
        <v>5554</v>
      </c>
      <c r="E10" s="25">
        <f t="shared" si="2"/>
        <v>8.4866983052237794E-3</v>
      </c>
      <c r="F10" s="25">
        <f t="shared" si="3"/>
        <v>7.9802634320305411E-3</v>
      </c>
      <c r="G10" s="36">
        <f t="shared" si="0"/>
        <v>-5.0643487319323825E-4</v>
      </c>
      <c r="H10" s="46">
        <f t="shared" si="1"/>
        <v>-5.9673957407147919E-2</v>
      </c>
    </row>
    <row r="11" spans="2:8" ht="17" thickBot="1" x14ac:dyDescent="0.25">
      <c r="B11" s="30" t="s">
        <v>66</v>
      </c>
      <c r="C11" s="26">
        <v>323</v>
      </c>
      <c r="D11" s="26">
        <v>323</v>
      </c>
      <c r="E11" s="25">
        <f t="shared" si="2"/>
        <v>5.5199427156409206E-4</v>
      </c>
      <c r="F11" s="25">
        <f t="shared" si="3"/>
        <v>4.6410246462835162E-4</v>
      </c>
      <c r="G11" s="36">
        <f t="shared" si="0"/>
        <v>-8.7891806935740439E-5</v>
      </c>
      <c r="H11" s="46">
        <f t="shared" si="1"/>
        <v>-0.15922594031038839</v>
      </c>
    </row>
    <row r="12" spans="2:8" ht="17" thickBot="1" x14ac:dyDescent="0.25">
      <c r="B12" s="25" t="s">
        <v>27</v>
      </c>
      <c r="C12" s="27">
        <f>SUM(C5:C11)</f>
        <v>585151</v>
      </c>
      <c r="D12" s="28">
        <f>SUM(D5:D11)</f>
        <v>695967</v>
      </c>
    </row>
  </sheetData>
  <mergeCells count="5">
    <mergeCell ref="H3:H4"/>
    <mergeCell ref="E3:F3"/>
    <mergeCell ref="G3:G4"/>
    <mergeCell ref="C3:D3"/>
    <mergeCell ref="B3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0AD4-07A7-EB4F-A443-8D2605CE6CF4}">
  <dimension ref="C2:S21"/>
  <sheetViews>
    <sheetView topLeftCell="C2" workbookViewId="0">
      <selection activeCell="K24" sqref="K24"/>
    </sheetView>
  </sheetViews>
  <sheetFormatPr baseColWidth="10" defaultRowHeight="16" x14ac:dyDescent="0.2"/>
  <sheetData>
    <row r="2" spans="3:19" x14ac:dyDescent="0.2">
      <c r="C2" s="67" t="s">
        <v>70</v>
      </c>
      <c r="D2" s="67"/>
      <c r="E2" s="67"/>
      <c r="F2" s="67"/>
      <c r="G2" s="67"/>
      <c r="H2" s="67"/>
      <c r="I2" s="67"/>
      <c r="J2" s="67"/>
      <c r="L2" s="94" t="s">
        <v>71</v>
      </c>
      <c r="M2" s="95"/>
      <c r="N2" s="95"/>
      <c r="O2" s="95"/>
      <c r="P2" s="95"/>
      <c r="Q2" s="95"/>
      <c r="R2" s="95"/>
      <c r="S2" s="96"/>
    </row>
    <row r="4" spans="3:19" x14ac:dyDescent="0.2">
      <c r="C4" s="93"/>
      <c r="D4" s="93"/>
      <c r="E4" s="93"/>
      <c r="F4" s="93"/>
      <c r="G4" s="93"/>
      <c r="H4" s="93"/>
      <c r="I4" s="93"/>
      <c r="J4" s="93"/>
      <c r="L4" s="97"/>
      <c r="M4" s="98"/>
      <c r="N4" s="98"/>
      <c r="O4" s="98"/>
      <c r="P4" s="98"/>
      <c r="Q4" s="98"/>
      <c r="R4" s="98"/>
      <c r="S4" s="99"/>
    </row>
    <row r="5" spans="3:19" x14ac:dyDescent="0.2">
      <c r="C5" s="93"/>
      <c r="D5" s="93"/>
      <c r="E5" s="93"/>
      <c r="F5" s="93"/>
      <c r="G5" s="93"/>
      <c r="H5" s="93"/>
      <c r="I5" s="93"/>
      <c r="J5" s="93"/>
      <c r="L5" s="100"/>
      <c r="M5" s="101"/>
      <c r="N5" s="101"/>
      <c r="O5" s="101"/>
      <c r="P5" s="101"/>
      <c r="Q5" s="101"/>
      <c r="R5" s="101"/>
      <c r="S5" s="102"/>
    </row>
    <row r="6" spans="3:19" x14ac:dyDescent="0.2">
      <c r="C6" s="93"/>
      <c r="D6" s="93"/>
      <c r="E6" s="93"/>
      <c r="F6" s="93"/>
      <c r="G6" s="93"/>
      <c r="H6" s="93"/>
      <c r="I6" s="93"/>
      <c r="J6" s="93"/>
      <c r="L6" s="100"/>
      <c r="M6" s="101"/>
      <c r="N6" s="101"/>
      <c r="O6" s="101"/>
      <c r="P6" s="101"/>
      <c r="Q6" s="101"/>
      <c r="R6" s="101"/>
      <c r="S6" s="102"/>
    </row>
    <row r="7" spans="3:19" x14ac:dyDescent="0.2">
      <c r="C7" s="93"/>
      <c r="D7" s="93"/>
      <c r="E7" s="93"/>
      <c r="F7" s="93"/>
      <c r="G7" s="93"/>
      <c r="H7" s="93"/>
      <c r="I7" s="93"/>
      <c r="J7" s="93"/>
      <c r="L7" s="100"/>
      <c r="M7" s="101"/>
      <c r="N7" s="101"/>
      <c r="O7" s="101"/>
      <c r="P7" s="101"/>
      <c r="Q7" s="101"/>
      <c r="R7" s="101"/>
      <c r="S7" s="102"/>
    </row>
    <row r="8" spans="3:19" x14ac:dyDescent="0.2">
      <c r="C8" s="93"/>
      <c r="D8" s="93"/>
      <c r="E8" s="93"/>
      <c r="F8" s="93"/>
      <c r="G8" s="93"/>
      <c r="H8" s="93"/>
      <c r="I8" s="93"/>
      <c r="J8" s="93"/>
      <c r="L8" s="100"/>
      <c r="M8" s="101"/>
      <c r="N8" s="101"/>
      <c r="O8" s="101"/>
      <c r="P8" s="101"/>
      <c r="Q8" s="101"/>
      <c r="R8" s="101"/>
      <c r="S8" s="102"/>
    </row>
    <row r="9" spans="3:19" x14ac:dyDescent="0.2">
      <c r="C9" s="93"/>
      <c r="D9" s="93"/>
      <c r="E9" s="93"/>
      <c r="F9" s="93"/>
      <c r="G9" s="93"/>
      <c r="H9" s="93"/>
      <c r="I9" s="93"/>
      <c r="J9" s="93"/>
      <c r="L9" s="100"/>
      <c r="M9" s="101"/>
      <c r="N9" s="101"/>
      <c r="O9" s="101"/>
      <c r="P9" s="101"/>
      <c r="Q9" s="101"/>
      <c r="R9" s="101"/>
      <c r="S9" s="102"/>
    </row>
    <row r="10" spans="3:19" x14ac:dyDescent="0.2">
      <c r="C10" s="93"/>
      <c r="D10" s="93"/>
      <c r="E10" s="93"/>
      <c r="F10" s="93"/>
      <c r="G10" s="93"/>
      <c r="H10" s="93"/>
      <c r="I10" s="93"/>
      <c r="J10" s="93"/>
      <c r="L10" s="100"/>
      <c r="M10" s="101"/>
      <c r="N10" s="101"/>
      <c r="O10" s="101"/>
      <c r="P10" s="101"/>
      <c r="Q10" s="101"/>
      <c r="R10" s="101"/>
      <c r="S10" s="102"/>
    </row>
    <row r="11" spans="3:19" x14ac:dyDescent="0.2">
      <c r="C11" s="93"/>
      <c r="D11" s="93"/>
      <c r="E11" s="93"/>
      <c r="F11" s="93"/>
      <c r="G11" s="93"/>
      <c r="H11" s="93"/>
      <c r="I11" s="93"/>
      <c r="J11" s="93"/>
      <c r="L11" s="100"/>
      <c r="M11" s="101"/>
      <c r="N11" s="101"/>
      <c r="O11" s="101"/>
      <c r="P11" s="101"/>
      <c r="Q11" s="101"/>
      <c r="R11" s="101"/>
      <c r="S11" s="102"/>
    </row>
    <row r="12" spans="3:19" x14ac:dyDescent="0.2">
      <c r="C12" s="93"/>
      <c r="D12" s="93"/>
      <c r="E12" s="93"/>
      <c r="F12" s="93"/>
      <c r="G12" s="93"/>
      <c r="H12" s="93"/>
      <c r="I12" s="93"/>
      <c r="J12" s="93"/>
      <c r="L12" s="100"/>
      <c r="M12" s="101"/>
      <c r="N12" s="101"/>
      <c r="O12" s="101"/>
      <c r="P12" s="101"/>
      <c r="Q12" s="101"/>
      <c r="R12" s="101"/>
      <c r="S12" s="102"/>
    </row>
    <row r="13" spans="3:19" x14ac:dyDescent="0.2">
      <c r="C13" s="93"/>
      <c r="D13" s="93"/>
      <c r="E13" s="93"/>
      <c r="F13" s="93"/>
      <c r="G13" s="93"/>
      <c r="H13" s="93"/>
      <c r="I13" s="93"/>
      <c r="J13" s="93"/>
      <c r="L13" s="100"/>
      <c r="M13" s="101"/>
      <c r="N13" s="101"/>
      <c r="O13" s="101"/>
      <c r="P13" s="101"/>
      <c r="Q13" s="101"/>
      <c r="R13" s="101"/>
      <c r="S13" s="102"/>
    </row>
    <row r="14" spans="3:19" x14ac:dyDescent="0.2">
      <c r="C14" s="93"/>
      <c r="D14" s="93"/>
      <c r="E14" s="93"/>
      <c r="F14" s="93"/>
      <c r="G14" s="93"/>
      <c r="H14" s="93"/>
      <c r="I14" s="93"/>
      <c r="J14" s="93"/>
      <c r="L14" s="100"/>
      <c r="M14" s="101"/>
      <c r="N14" s="101"/>
      <c r="O14" s="101"/>
      <c r="P14" s="101"/>
      <c r="Q14" s="101"/>
      <c r="R14" s="101"/>
      <c r="S14" s="102"/>
    </row>
    <row r="15" spans="3:19" x14ac:dyDescent="0.2">
      <c r="C15" s="93"/>
      <c r="D15" s="93"/>
      <c r="E15" s="93"/>
      <c r="F15" s="93"/>
      <c r="G15" s="93"/>
      <c r="H15" s="93"/>
      <c r="I15" s="93"/>
      <c r="J15" s="93"/>
      <c r="L15" s="100"/>
      <c r="M15" s="101"/>
      <c r="N15" s="101"/>
      <c r="O15" s="101"/>
      <c r="P15" s="101"/>
      <c r="Q15" s="101"/>
      <c r="R15" s="101"/>
      <c r="S15" s="102"/>
    </row>
    <row r="16" spans="3:19" x14ac:dyDescent="0.2">
      <c r="C16" s="93"/>
      <c r="D16" s="93"/>
      <c r="E16" s="93"/>
      <c r="F16" s="93"/>
      <c r="G16" s="93"/>
      <c r="H16" s="93"/>
      <c r="I16" s="93"/>
      <c r="J16" s="93"/>
      <c r="L16" s="100"/>
      <c r="M16" s="101"/>
      <c r="N16" s="101"/>
      <c r="O16" s="101"/>
      <c r="P16" s="101"/>
      <c r="Q16" s="101"/>
      <c r="R16" s="101"/>
      <c r="S16" s="102"/>
    </row>
    <row r="17" spans="3:19" x14ac:dyDescent="0.2">
      <c r="C17" s="93"/>
      <c r="D17" s="93"/>
      <c r="E17" s="93"/>
      <c r="F17" s="93"/>
      <c r="G17" s="93"/>
      <c r="H17" s="93"/>
      <c r="I17" s="93"/>
      <c r="J17" s="93"/>
      <c r="L17" s="100"/>
      <c r="M17" s="101"/>
      <c r="N17" s="101"/>
      <c r="O17" s="101"/>
      <c r="P17" s="101"/>
      <c r="Q17" s="101"/>
      <c r="R17" s="101"/>
      <c r="S17" s="102"/>
    </row>
    <row r="18" spans="3:19" x14ac:dyDescent="0.2">
      <c r="C18" s="93"/>
      <c r="D18" s="93"/>
      <c r="E18" s="93"/>
      <c r="F18" s="93"/>
      <c r="G18" s="93"/>
      <c r="H18" s="93"/>
      <c r="I18" s="93"/>
      <c r="J18" s="93"/>
      <c r="L18" s="100"/>
      <c r="M18" s="101"/>
      <c r="N18" s="101"/>
      <c r="O18" s="101"/>
      <c r="P18" s="101"/>
      <c r="Q18" s="101"/>
      <c r="R18" s="101"/>
      <c r="S18" s="102"/>
    </row>
    <row r="19" spans="3:19" x14ac:dyDescent="0.2">
      <c r="C19" s="93"/>
      <c r="D19" s="93"/>
      <c r="E19" s="93"/>
      <c r="F19" s="93"/>
      <c r="G19" s="93"/>
      <c r="H19" s="93"/>
      <c r="I19" s="93"/>
      <c r="J19" s="93"/>
      <c r="L19" s="100"/>
      <c r="M19" s="101"/>
      <c r="N19" s="101"/>
      <c r="O19" s="101"/>
      <c r="P19" s="101"/>
      <c r="Q19" s="101"/>
      <c r="R19" s="101"/>
      <c r="S19" s="102"/>
    </row>
    <row r="20" spans="3:19" x14ac:dyDescent="0.2">
      <c r="C20" s="93"/>
      <c r="D20" s="93"/>
      <c r="E20" s="93"/>
      <c r="F20" s="93"/>
      <c r="G20" s="93"/>
      <c r="H20" s="93"/>
      <c r="I20" s="93"/>
      <c r="J20" s="93"/>
      <c r="L20" s="100"/>
      <c r="M20" s="101"/>
      <c r="N20" s="101"/>
      <c r="O20" s="101"/>
      <c r="P20" s="101"/>
      <c r="Q20" s="101"/>
      <c r="R20" s="101"/>
      <c r="S20" s="102"/>
    </row>
    <row r="21" spans="3:19" x14ac:dyDescent="0.2">
      <c r="C21" s="93"/>
      <c r="D21" s="93"/>
      <c r="E21" s="93"/>
      <c r="F21" s="93"/>
      <c r="G21" s="93"/>
      <c r="H21" s="93"/>
      <c r="I21" s="93"/>
      <c r="J21" s="93"/>
      <c r="L21" s="103"/>
      <c r="M21" s="104"/>
      <c r="N21" s="104"/>
      <c r="O21" s="104"/>
      <c r="P21" s="104"/>
      <c r="Q21" s="104"/>
      <c r="R21" s="104"/>
      <c r="S21" s="105"/>
    </row>
  </sheetData>
  <mergeCells count="4">
    <mergeCell ref="C4:J21"/>
    <mergeCell ref="C2:J2"/>
    <mergeCell ref="L2:S2"/>
    <mergeCell ref="L4:S2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7516-987D-BB48-867E-F28371B54E72}">
  <dimension ref="B3:N22"/>
  <sheetViews>
    <sheetView workbookViewId="0">
      <selection activeCell="P25" sqref="P25"/>
    </sheetView>
  </sheetViews>
  <sheetFormatPr baseColWidth="10" defaultRowHeight="16" x14ac:dyDescent="0.2"/>
  <sheetData>
    <row r="3" spans="2:14" x14ac:dyDescent="0.2">
      <c r="B3" s="67" t="s">
        <v>72</v>
      </c>
      <c r="C3" s="67"/>
      <c r="D3" s="67"/>
      <c r="E3" s="67"/>
      <c r="F3" s="67"/>
      <c r="G3" s="67"/>
      <c r="I3" s="94" t="s">
        <v>73</v>
      </c>
      <c r="J3" s="95"/>
      <c r="K3" s="95"/>
      <c r="L3" s="95"/>
      <c r="M3" s="95"/>
      <c r="N3" s="96"/>
    </row>
    <row r="4" spans="2:14" x14ac:dyDescent="0.2">
      <c r="B4" s="97"/>
      <c r="C4" s="98"/>
      <c r="D4" s="98"/>
      <c r="E4" s="98"/>
      <c r="F4" s="98"/>
      <c r="G4" s="99"/>
      <c r="I4" s="97"/>
      <c r="J4" s="98"/>
      <c r="K4" s="98"/>
      <c r="L4" s="98"/>
      <c r="M4" s="98"/>
      <c r="N4" s="99"/>
    </row>
    <row r="5" spans="2:14" x14ac:dyDescent="0.2">
      <c r="B5" s="100"/>
      <c r="C5" s="101"/>
      <c r="D5" s="101"/>
      <c r="E5" s="101"/>
      <c r="F5" s="101"/>
      <c r="G5" s="102"/>
      <c r="I5" s="100"/>
      <c r="J5" s="101"/>
      <c r="K5" s="101"/>
      <c r="L5" s="101"/>
      <c r="M5" s="101"/>
      <c r="N5" s="102"/>
    </row>
    <row r="6" spans="2:14" x14ac:dyDescent="0.2">
      <c r="B6" s="100"/>
      <c r="C6" s="101"/>
      <c r="D6" s="101"/>
      <c r="E6" s="101"/>
      <c r="F6" s="101"/>
      <c r="G6" s="102"/>
      <c r="I6" s="100"/>
      <c r="J6" s="101"/>
      <c r="K6" s="101"/>
      <c r="L6" s="101"/>
      <c r="M6" s="101"/>
      <c r="N6" s="102"/>
    </row>
    <row r="7" spans="2:14" x14ac:dyDescent="0.2">
      <c r="B7" s="100"/>
      <c r="C7" s="101"/>
      <c r="D7" s="101"/>
      <c r="E7" s="101"/>
      <c r="F7" s="101"/>
      <c r="G7" s="102"/>
      <c r="I7" s="100"/>
      <c r="J7" s="101"/>
      <c r="K7" s="101"/>
      <c r="L7" s="101"/>
      <c r="M7" s="101"/>
      <c r="N7" s="102"/>
    </row>
    <row r="8" spans="2:14" x14ac:dyDescent="0.2">
      <c r="B8" s="100"/>
      <c r="C8" s="101"/>
      <c r="D8" s="101"/>
      <c r="E8" s="101"/>
      <c r="F8" s="101"/>
      <c r="G8" s="102"/>
      <c r="I8" s="100"/>
      <c r="J8" s="101"/>
      <c r="K8" s="101"/>
      <c r="L8" s="101"/>
      <c r="M8" s="101"/>
      <c r="N8" s="102"/>
    </row>
    <row r="9" spans="2:14" x14ac:dyDescent="0.2">
      <c r="B9" s="100"/>
      <c r="C9" s="101"/>
      <c r="D9" s="101"/>
      <c r="E9" s="101"/>
      <c r="F9" s="101"/>
      <c r="G9" s="102"/>
      <c r="I9" s="100"/>
      <c r="J9" s="101"/>
      <c r="K9" s="101"/>
      <c r="L9" s="101"/>
      <c r="M9" s="101"/>
      <c r="N9" s="102"/>
    </row>
    <row r="10" spans="2:14" x14ac:dyDescent="0.2">
      <c r="B10" s="100"/>
      <c r="C10" s="101"/>
      <c r="D10" s="101"/>
      <c r="E10" s="101"/>
      <c r="F10" s="101"/>
      <c r="G10" s="102"/>
      <c r="I10" s="100"/>
      <c r="J10" s="101"/>
      <c r="K10" s="101"/>
      <c r="L10" s="101"/>
      <c r="M10" s="101"/>
      <c r="N10" s="102"/>
    </row>
    <row r="11" spans="2:14" x14ac:dyDescent="0.2">
      <c r="B11" s="100"/>
      <c r="C11" s="101"/>
      <c r="D11" s="101"/>
      <c r="E11" s="101"/>
      <c r="F11" s="101"/>
      <c r="G11" s="102"/>
      <c r="I11" s="100"/>
      <c r="J11" s="101"/>
      <c r="K11" s="101"/>
      <c r="L11" s="101"/>
      <c r="M11" s="101"/>
      <c r="N11" s="102"/>
    </row>
    <row r="12" spans="2:14" x14ac:dyDescent="0.2">
      <c r="B12" s="100"/>
      <c r="C12" s="101"/>
      <c r="D12" s="101"/>
      <c r="E12" s="101"/>
      <c r="F12" s="101"/>
      <c r="G12" s="102"/>
      <c r="I12" s="100"/>
      <c r="J12" s="101"/>
      <c r="K12" s="101"/>
      <c r="L12" s="101"/>
      <c r="M12" s="101"/>
      <c r="N12" s="102"/>
    </row>
    <row r="13" spans="2:14" x14ac:dyDescent="0.2">
      <c r="B13" s="100"/>
      <c r="C13" s="101"/>
      <c r="D13" s="101"/>
      <c r="E13" s="101"/>
      <c r="F13" s="101"/>
      <c r="G13" s="102"/>
      <c r="I13" s="100"/>
      <c r="J13" s="101"/>
      <c r="K13" s="101"/>
      <c r="L13" s="101"/>
      <c r="M13" s="101"/>
      <c r="N13" s="102"/>
    </row>
    <row r="14" spans="2:14" x14ac:dyDescent="0.2">
      <c r="B14" s="100"/>
      <c r="C14" s="101"/>
      <c r="D14" s="101"/>
      <c r="E14" s="101"/>
      <c r="F14" s="101"/>
      <c r="G14" s="102"/>
      <c r="I14" s="100"/>
      <c r="J14" s="101"/>
      <c r="K14" s="101"/>
      <c r="L14" s="101"/>
      <c r="M14" s="101"/>
      <c r="N14" s="102"/>
    </row>
    <row r="15" spans="2:14" x14ac:dyDescent="0.2">
      <c r="B15" s="100"/>
      <c r="C15" s="101"/>
      <c r="D15" s="101"/>
      <c r="E15" s="101"/>
      <c r="F15" s="101"/>
      <c r="G15" s="102"/>
      <c r="I15" s="100"/>
      <c r="J15" s="101"/>
      <c r="K15" s="101"/>
      <c r="L15" s="101"/>
      <c r="M15" s="101"/>
      <c r="N15" s="102"/>
    </row>
    <row r="16" spans="2:14" x14ac:dyDescent="0.2">
      <c r="B16" s="100"/>
      <c r="C16" s="101"/>
      <c r="D16" s="101"/>
      <c r="E16" s="101"/>
      <c r="F16" s="101"/>
      <c r="G16" s="102"/>
      <c r="I16" s="100"/>
      <c r="J16" s="101"/>
      <c r="K16" s="101"/>
      <c r="L16" s="101"/>
      <c r="M16" s="101"/>
      <c r="N16" s="102"/>
    </row>
    <row r="17" spans="2:14" x14ac:dyDescent="0.2">
      <c r="B17" s="100"/>
      <c r="C17" s="101"/>
      <c r="D17" s="101"/>
      <c r="E17" s="101"/>
      <c r="F17" s="101"/>
      <c r="G17" s="102"/>
      <c r="I17" s="100"/>
      <c r="J17" s="101"/>
      <c r="K17" s="101"/>
      <c r="L17" s="101"/>
      <c r="M17" s="101"/>
      <c r="N17" s="102"/>
    </row>
    <row r="18" spans="2:14" x14ac:dyDescent="0.2">
      <c r="B18" s="100"/>
      <c r="C18" s="101"/>
      <c r="D18" s="101"/>
      <c r="E18" s="101"/>
      <c r="F18" s="101"/>
      <c r="G18" s="102"/>
      <c r="I18" s="100"/>
      <c r="J18" s="101"/>
      <c r="K18" s="101"/>
      <c r="L18" s="101"/>
      <c r="M18" s="101"/>
      <c r="N18" s="102"/>
    </row>
    <row r="19" spans="2:14" x14ac:dyDescent="0.2">
      <c r="B19" s="100"/>
      <c r="C19" s="101"/>
      <c r="D19" s="101"/>
      <c r="E19" s="101"/>
      <c r="F19" s="101"/>
      <c r="G19" s="102"/>
      <c r="I19" s="100"/>
      <c r="J19" s="101"/>
      <c r="K19" s="101"/>
      <c r="L19" s="101"/>
      <c r="M19" s="101"/>
      <c r="N19" s="102"/>
    </row>
    <row r="20" spans="2:14" x14ac:dyDescent="0.2">
      <c r="B20" s="100"/>
      <c r="C20" s="101"/>
      <c r="D20" s="101"/>
      <c r="E20" s="101"/>
      <c r="F20" s="101"/>
      <c r="G20" s="102"/>
      <c r="I20" s="100"/>
      <c r="J20" s="101"/>
      <c r="K20" s="101"/>
      <c r="L20" s="101"/>
      <c r="M20" s="101"/>
      <c r="N20" s="102"/>
    </row>
    <row r="21" spans="2:14" x14ac:dyDescent="0.2">
      <c r="B21" s="100"/>
      <c r="C21" s="101"/>
      <c r="D21" s="101"/>
      <c r="E21" s="101"/>
      <c r="F21" s="101"/>
      <c r="G21" s="102"/>
      <c r="I21" s="100"/>
      <c r="J21" s="101"/>
      <c r="K21" s="101"/>
      <c r="L21" s="101"/>
      <c r="M21" s="101"/>
      <c r="N21" s="102"/>
    </row>
    <row r="22" spans="2:14" x14ac:dyDescent="0.2">
      <c r="B22" s="103"/>
      <c r="C22" s="104"/>
      <c r="D22" s="104"/>
      <c r="E22" s="104"/>
      <c r="F22" s="104"/>
      <c r="G22" s="105"/>
      <c r="I22" s="103"/>
      <c r="J22" s="104"/>
      <c r="K22" s="104"/>
      <c r="L22" s="104"/>
      <c r="M22" s="104"/>
      <c r="N22" s="105"/>
    </row>
  </sheetData>
  <mergeCells count="4">
    <mergeCell ref="B3:G3"/>
    <mergeCell ref="B4:G22"/>
    <mergeCell ref="I3:N3"/>
    <mergeCell ref="I4:N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Информация</vt:lpstr>
      <vt:lpstr>Арифметическая прогрессия</vt:lpstr>
      <vt:lpstr>Геометрическая прогрессия</vt:lpstr>
      <vt:lpstr>Вычисление значений выражений</vt:lpstr>
      <vt:lpstr>Анализ данных</vt:lpstr>
      <vt:lpstr>Решение системы</vt:lpstr>
      <vt:lpstr>Фонды предприятий</vt:lpstr>
      <vt:lpstr>Структура</vt:lpstr>
      <vt:lpstr>Анализ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2020-10-12T16:57:38Z</dcterms:created>
  <dcterms:modified xsi:type="dcterms:W3CDTF">2020-11-16T16:51:55Z</dcterms:modified>
</cp:coreProperties>
</file>