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<sst xmlns="http://schemas.openxmlformats.org/spreadsheetml/2006/main" count="25" uniqueCount="24">
  <si>
    <t>U, B</t>
  </si>
  <si>
    <t>t1, m</t>
  </si>
  <si>
    <t>t2, m</t>
  </si>
  <si>
    <t>v1, 10^(-5) m</t>
  </si>
  <si>
    <t>v2, 10^(-5) m</t>
  </si>
  <si>
    <t>r, 10^(-7)m</t>
  </si>
  <si>
    <t>q, 10^(-19) Kl</t>
  </si>
  <si>
    <t>n</t>
  </si>
  <si>
    <t>e</t>
  </si>
  <si>
    <t>Расстояние между промежутками, 10^(-5) m</t>
  </si>
  <si>
    <t>Cr</t>
  </si>
  <si>
    <t>(e - &lt;e&gt;)^2</t>
  </si>
  <si>
    <t>g,  m/(c^2)</t>
  </si>
  <si>
    <t>Cq</t>
  </si>
  <si>
    <t>po, kg/(m^3)</t>
  </si>
  <si>
    <t>1 - e / &lt;e&gt;, %</t>
  </si>
  <si>
    <t>p,  kg/(m^3)</t>
  </si>
  <si>
    <t>Вязкость воздуха, H*c/(m^2)</t>
  </si>
  <si>
    <t>d, m</t>
  </si>
  <si>
    <t>[</t>
  </si>
  <si>
    <t>&lt;e&gt;</t>
  </si>
  <si>
    <t>]</t>
  </si>
  <si>
    <t>бe</t>
  </si>
  <si>
    <t>mid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</si>
</sst>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i/>
    </font>
    <font>
      <b/>
      <i/>
      <color theme="1"/>
      <name val="Arial"/>
    </font>
    <font/>
    <font>
      <i/>
    </font>
    <font>
      <i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2" fontId="2" numFmtId="0" xfId="0" applyAlignment="1" applyFill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1" fillId="3" fontId="3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2" fontId="5" numFmtId="0" xfId="0" applyAlignment="1" applyFont="1">
      <alignment horizontal="center" readingOrder="0" vertical="center"/>
    </xf>
    <xf borderId="1" fillId="4" fontId="6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5" fillId="5" fontId="6" numFmtId="0" xfId="0" applyAlignment="1" applyBorder="1" applyFill="1" applyFont="1">
      <alignment horizontal="center" readingOrder="0" vertical="center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5" fillId="0" fontId="1" numFmtId="10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1" fillId="6" fontId="6" numFmtId="0" xfId="0" applyAlignment="1" applyBorder="1" applyFill="1" applyFont="1">
      <alignment horizontal="center" readingOrder="0" vertical="center"/>
    </xf>
    <xf borderId="1" fillId="5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 vertical="center"/>
    </xf>
    <xf borderId="1" fillId="5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'Лист1'!$H$3:$H$25</c:f>
            </c:numRef>
          </c:xVal>
          <c:yVal>
            <c:numRef>
              <c:f>'Лист1'!$I$3:$I$25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248693"/>
        <c:axId val="63819582"/>
      </c:scatterChart>
      <c:valAx>
        <c:axId val="162124869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1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1" sz="1000">
                    <a:solidFill>
                      <a:srgbClr val="000000"/>
                    </a:solidFill>
                    <a:latin typeface="+mn-lt"/>
                  </a:rPr>
                  <a:t>r, 10^(-7)m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819582"/>
      </c:valAx>
      <c:valAx>
        <c:axId val="638195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1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1" sz="1000">
                    <a:solidFill>
                      <a:srgbClr val="000000"/>
                    </a:solidFill>
                    <a:latin typeface="+mn-lt"/>
                  </a:rPr>
                  <a:t>q, 10^(-19) Kl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12486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952500</xdr:colOff>
      <xdr:row>29</xdr:row>
      <xdr:rowOff>0</xdr:rowOff>
    </xdr:from>
    <xdr:ext cx="5715000" cy="35337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4" max="14" width="17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/>
      <c r="B2" s="3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5" t="s">
        <v>6</v>
      </c>
      <c r="J2" s="4" t="s">
        <v>7</v>
      </c>
      <c r="K2" s="4" t="s">
        <v>8</v>
      </c>
      <c r="L2" s="1"/>
      <c r="M2" s="6" t="s">
        <v>9</v>
      </c>
      <c r="N2" s="7"/>
      <c r="O2" s="8"/>
      <c r="P2" s="9"/>
      <c r="Q2" s="6" t="s">
        <v>10</v>
      </c>
      <c r="R2" s="8"/>
      <c r="S2" s="9"/>
      <c r="T2" s="10" t="s">
        <v>11</v>
      </c>
      <c r="U2" s="1"/>
      <c r="V2" s="1"/>
      <c r="W2" s="1"/>
      <c r="X2" s="1"/>
      <c r="Y2" s="1"/>
      <c r="Z2" s="1"/>
      <c r="AA2" s="1"/>
    </row>
    <row r="3">
      <c r="A3" s="11"/>
      <c r="B3" s="12">
        <v>1.0</v>
      </c>
      <c r="C3" s="13">
        <v>100.0</v>
      </c>
      <c r="D3" s="13">
        <v>8.5</v>
      </c>
      <c r="E3" s="13">
        <v>20.75</v>
      </c>
      <c r="F3" s="14">
        <f t="shared" ref="F3:G3" si="1">$M$3 / D3</f>
        <v>17.55764706</v>
      </c>
      <c r="G3" s="14">
        <f t="shared" si="1"/>
        <v>7.192289157</v>
      </c>
      <c r="H3" s="14">
        <f t="shared" ref="H3:H25" si="3">$Q$3 * SQRT(F3 - G3) * 100</f>
        <v>7.016652896</v>
      </c>
      <c r="I3" s="14">
        <f>$Q$6 * (F3 + G3) * (SQRT(F3 - G3)) / C3 * 10000</f>
        <v>17.77481257</v>
      </c>
      <c r="J3" s="13">
        <v>10.0</v>
      </c>
      <c r="K3" s="14">
        <f t="shared" ref="K3:K25" si="4"> I3 / J3</f>
        <v>1.777481257</v>
      </c>
      <c r="L3" s="1"/>
      <c r="M3" s="15">
        <f>5.33 * 4 * 7</f>
        <v>149.24</v>
      </c>
      <c r="P3" s="9"/>
      <c r="Q3" s="15">
        <f> 3/2 * sqrt(M15 / ((M9 - M12) * M6))</f>
        <v>0.02179404493</v>
      </c>
      <c r="S3" s="9"/>
      <c r="T3" s="9">
        <f t="shared" ref="T3:T24" si="5">(K3 - $K$27) ^ 2</f>
        <v>0.0267276138</v>
      </c>
      <c r="U3" s="1"/>
      <c r="V3" s="1"/>
      <c r="W3" s="1"/>
      <c r="X3" s="1"/>
      <c r="Y3" s="1"/>
      <c r="Z3" s="1"/>
      <c r="AA3" s="1"/>
    </row>
    <row r="4">
      <c r="A4" s="11"/>
      <c r="B4" s="12">
        <v>2.0</v>
      </c>
      <c r="C4" s="13">
        <v>110.0</v>
      </c>
      <c r="D4" s="13">
        <v>7.68</v>
      </c>
      <c r="E4" s="13">
        <v>13.3</v>
      </c>
      <c r="F4" s="14">
        <f t="shared" ref="F4:G4" si="2">$M$3 / D4</f>
        <v>19.43229167</v>
      </c>
      <c r="G4" s="14">
        <f t="shared" si="2"/>
        <v>11.22105263</v>
      </c>
      <c r="H4" s="14">
        <f t="shared" si="3"/>
        <v>6.245140156</v>
      </c>
      <c r="I4" s="14">
        <f t="shared" ref="I4:I25" si="7">$Q$6 * ((F4 + G4) * SQRT(F4 - G4)) / C4 * 10000</f>
        <v>17.81264121</v>
      </c>
      <c r="J4" s="16">
        <v>10.0</v>
      </c>
      <c r="K4" s="14">
        <f t="shared" si="4"/>
        <v>1.781264121</v>
      </c>
      <c r="L4" s="1"/>
      <c r="M4" s="1"/>
      <c r="N4" s="1"/>
      <c r="O4" s="1"/>
      <c r="P4" s="9"/>
      <c r="Q4" s="1"/>
      <c r="R4" s="1"/>
      <c r="S4" s="9"/>
      <c r="T4" s="9">
        <f t="shared" si="5"/>
        <v>0.02550503455</v>
      </c>
      <c r="U4" s="1"/>
      <c r="V4" s="1"/>
      <c r="W4" s="1"/>
      <c r="X4" s="1"/>
      <c r="Y4" s="1"/>
      <c r="Z4" s="1"/>
      <c r="AA4" s="1"/>
    </row>
    <row r="5">
      <c r="A5" s="11"/>
      <c r="B5" s="12">
        <v>3.0</v>
      </c>
      <c r="C5" s="13">
        <v>120.0</v>
      </c>
      <c r="D5" s="13">
        <v>6.5</v>
      </c>
      <c r="E5" s="13">
        <v>9.21</v>
      </c>
      <c r="F5" s="14">
        <f t="shared" ref="F5:G5" si="6">$M$3 / D5</f>
        <v>22.96</v>
      </c>
      <c r="G5" s="14">
        <f t="shared" si="6"/>
        <v>16.20412595</v>
      </c>
      <c r="H5" s="14">
        <f t="shared" si="3"/>
        <v>5.664722166</v>
      </c>
      <c r="I5" s="14">
        <f t="shared" si="7"/>
        <v>18.92285926</v>
      </c>
      <c r="J5" s="16">
        <v>10.0</v>
      </c>
      <c r="K5" s="14">
        <f t="shared" si="4"/>
        <v>1.892285926</v>
      </c>
      <c r="L5" s="1"/>
      <c r="M5" s="6" t="s">
        <v>12</v>
      </c>
      <c r="N5" s="7"/>
      <c r="O5" s="8"/>
      <c r="P5" s="9"/>
      <c r="Q5" s="6" t="s">
        <v>13</v>
      </c>
      <c r="R5" s="8"/>
      <c r="S5" s="9"/>
      <c r="T5" s="9">
        <f t="shared" si="5"/>
        <v>0.002369854525</v>
      </c>
      <c r="U5" s="1"/>
      <c r="V5" s="1"/>
      <c r="W5" s="1"/>
      <c r="X5" s="1"/>
      <c r="Y5" s="1"/>
      <c r="Z5" s="1"/>
      <c r="AA5" s="1"/>
    </row>
    <row r="6">
      <c r="A6" s="11"/>
      <c r="B6" s="12">
        <v>4.0</v>
      </c>
      <c r="C6" s="13">
        <v>130.0</v>
      </c>
      <c r="D6" s="13">
        <v>7.9</v>
      </c>
      <c r="E6" s="13">
        <v>11.65</v>
      </c>
      <c r="F6" s="14">
        <f t="shared" ref="F6:G6" si="8">$M$3 / D6</f>
        <v>18.89113924</v>
      </c>
      <c r="G6" s="14">
        <f t="shared" si="8"/>
        <v>12.81030043</v>
      </c>
      <c r="H6" s="14">
        <f t="shared" si="3"/>
        <v>5.374271316</v>
      </c>
      <c r="I6" s="14">
        <f t="shared" si="7"/>
        <v>13.41393426</v>
      </c>
      <c r="J6" s="16">
        <v>8.0</v>
      </c>
      <c r="K6" s="14">
        <f t="shared" si="4"/>
        <v>1.676741782</v>
      </c>
      <c r="L6" s="1"/>
      <c r="M6" s="15">
        <v>9.81</v>
      </c>
      <c r="P6" s="9"/>
      <c r="Q6" s="15">
        <f>9/2 * PI() * M18 * SQRT((M15^3) / ((M9 - M12) * M6))</f>
        <v>0.002230687813</v>
      </c>
      <c r="S6" s="9"/>
      <c r="T6" s="9">
        <f t="shared" si="5"/>
        <v>0.06981500694</v>
      </c>
      <c r="U6" s="1"/>
      <c r="V6" s="1"/>
      <c r="W6" s="1"/>
      <c r="X6" s="1"/>
      <c r="Y6" s="1"/>
      <c r="Z6" s="1"/>
      <c r="AA6" s="1"/>
    </row>
    <row r="7">
      <c r="A7" s="11"/>
      <c r="B7" s="12">
        <v>5.0</v>
      </c>
      <c r="C7" s="13">
        <v>140.0</v>
      </c>
      <c r="D7" s="13">
        <v>6.68</v>
      </c>
      <c r="E7" s="13">
        <v>8.03</v>
      </c>
      <c r="F7" s="14">
        <f t="shared" ref="F7:G7" si="9">$M$3 / D7</f>
        <v>22.34131737</v>
      </c>
      <c r="G7" s="14">
        <f t="shared" si="9"/>
        <v>18.58530511</v>
      </c>
      <c r="H7" s="14">
        <f t="shared" si="3"/>
        <v>4.223780516</v>
      </c>
      <c r="I7" s="14">
        <f t="shared" si="7"/>
        <v>12.63805278</v>
      </c>
      <c r="J7" s="16">
        <v>6.0</v>
      </c>
      <c r="K7" s="14">
        <f t="shared" si="4"/>
        <v>2.10634213</v>
      </c>
      <c r="L7" s="1"/>
      <c r="M7" s="1"/>
      <c r="N7" s="1"/>
      <c r="O7" s="1"/>
      <c r="P7" s="1"/>
      <c r="Q7" s="1"/>
      <c r="R7" s="1"/>
      <c r="S7" s="1"/>
      <c r="T7" s="9">
        <f t="shared" si="5"/>
        <v>0.02734890798</v>
      </c>
      <c r="U7" s="1"/>
      <c r="V7" s="1"/>
      <c r="W7" s="1"/>
      <c r="X7" s="1"/>
      <c r="Y7" s="1"/>
      <c r="Z7" s="1"/>
      <c r="AA7" s="1"/>
    </row>
    <row r="8">
      <c r="A8" s="11"/>
      <c r="B8" s="12">
        <v>6.0</v>
      </c>
      <c r="C8" s="13">
        <v>150.0</v>
      </c>
      <c r="D8" s="13">
        <v>7.22</v>
      </c>
      <c r="E8" s="13">
        <v>19.38</v>
      </c>
      <c r="F8" s="14">
        <f t="shared" ref="F8:G8" si="10">$M$3 / D8</f>
        <v>20.67036011</v>
      </c>
      <c r="G8" s="14">
        <f t="shared" si="10"/>
        <v>7.700722394</v>
      </c>
      <c r="H8" s="14">
        <f t="shared" si="3"/>
        <v>7.848772923</v>
      </c>
      <c r="I8" s="14">
        <f t="shared" si="7"/>
        <v>15.19453328</v>
      </c>
      <c r="J8" s="16">
        <v>8.0</v>
      </c>
      <c r="K8" s="14">
        <f t="shared" si="4"/>
        <v>1.899316661</v>
      </c>
      <c r="L8" s="1"/>
      <c r="M8" s="6" t="s">
        <v>14</v>
      </c>
      <c r="N8" s="7"/>
      <c r="O8" s="8"/>
      <c r="P8" s="1"/>
      <c r="Q8" s="17" t="s">
        <v>15</v>
      </c>
      <c r="R8" s="18"/>
      <c r="S8" s="1"/>
      <c r="T8" s="9">
        <f t="shared" si="5"/>
        <v>0.001734757276</v>
      </c>
      <c r="U8" s="1"/>
      <c r="V8" s="1"/>
      <c r="W8" s="1"/>
      <c r="X8" s="1"/>
      <c r="Y8" s="1"/>
      <c r="Z8" s="1"/>
      <c r="AA8" s="1"/>
    </row>
    <row r="9">
      <c r="A9" s="11"/>
      <c r="B9" s="12">
        <v>7.0</v>
      </c>
      <c r="C9" s="13">
        <v>160.0</v>
      </c>
      <c r="D9" s="13">
        <v>5.97</v>
      </c>
      <c r="E9" s="13">
        <v>8.23</v>
      </c>
      <c r="F9" s="14">
        <f t="shared" ref="F9:G9" si="11">$M$3 / D9</f>
        <v>24.99832496</v>
      </c>
      <c r="G9" s="14">
        <f t="shared" si="11"/>
        <v>18.13365735</v>
      </c>
      <c r="H9" s="14">
        <f t="shared" si="3"/>
        <v>5.710151074</v>
      </c>
      <c r="I9" s="14">
        <f t="shared" si="7"/>
        <v>15.75534752</v>
      </c>
      <c r="J9" s="16">
        <v>8.0</v>
      </c>
      <c r="K9" s="14">
        <f t="shared" si="4"/>
        <v>1.96941844</v>
      </c>
      <c r="L9" s="1"/>
      <c r="M9" s="15">
        <v>875.3</v>
      </c>
      <c r="P9" s="1"/>
      <c r="Q9" s="19"/>
      <c r="R9" s="20"/>
      <c r="S9" s="1"/>
      <c r="T9" s="9">
        <f t="shared" si="5"/>
        <v>0.0008094800049</v>
      </c>
      <c r="U9" s="1"/>
      <c r="V9" s="1"/>
      <c r="W9" s="1"/>
      <c r="X9" s="1"/>
      <c r="Y9" s="1"/>
      <c r="Z9" s="1"/>
      <c r="AA9" s="1"/>
    </row>
    <row r="10">
      <c r="A10" s="11"/>
      <c r="B10" s="12">
        <v>8.0</v>
      </c>
      <c r="C10" s="13">
        <v>170.0</v>
      </c>
      <c r="D10" s="13">
        <v>6.01</v>
      </c>
      <c r="E10" s="13">
        <v>21.23</v>
      </c>
      <c r="F10" s="14">
        <f t="shared" ref="F10:G10" si="12">$M$3 / D10</f>
        <v>24.83194676</v>
      </c>
      <c r="G10" s="14">
        <f t="shared" si="12"/>
        <v>7.029674988</v>
      </c>
      <c r="H10" s="14">
        <f t="shared" si="3"/>
        <v>9.195504374</v>
      </c>
      <c r="I10" s="14">
        <f t="shared" si="7"/>
        <v>17.6398734</v>
      </c>
      <c r="J10" s="16">
        <v>10.0</v>
      </c>
      <c r="K10" s="14">
        <f t="shared" si="4"/>
        <v>1.76398734</v>
      </c>
      <c r="L10" s="1"/>
      <c r="M10" s="1"/>
      <c r="N10" s="1"/>
      <c r="O10" s="1"/>
      <c r="P10" s="1"/>
      <c r="Q10" s="21">
        <f> 1 - 1.602176634 / K27</f>
        <v>0.1745472388</v>
      </c>
      <c r="R10" s="18"/>
      <c r="S10" s="1"/>
      <c r="T10" s="9">
        <f t="shared" si="5"/>
        <v>0.03132182749</v>
      </c>
      <c r="U10" s="1"/>
      <c r="V10" s="1"/>
      <c r="W10" s="1"/>
      <c r="X10" s="1"/>
      <c r="Y10" s="1"/>
      <c r="Z10" s="1"/>
      <c r="AA10" s="1"/>
    </row>
    <row r="11">
      <c r="A11" s="11"/>
      <c r="B11" s="12">
        <v>9.0</v>
      </c>
      <c r="C11" s="13">
        <v>180.0</v>
      </c>
      <c r="D11" s="13">
        <v>8.83</v>
      </c>
      <c r="E11" s="13">
        <v>81.62</v>
      </c>
      <c r="F11" s="14">
        <f t="shared" ref="F11:G11" si="13">$M$3 / D11</f>
        <v>16.90147225</v>
      </c>
      <c r="G11" s="14">
        <f t="shared" si="13"/>
        <v>1.828473413</v>
      </c>
      <c r="H11" s="14">
        <f t="shared" si="3"/>
        <v>8.461311327</v>
      </c>
      <c r="I11" s="14">
        <f t="shared" si="7"/>
        <v>9.011615222</v>
      </c>
      <c r="J11" s="16">
        <v>4.0</v>
      </c>
      <c r="K11" s="14">
        <f t="shared" si="4"/>
        <v>2.252903806</v>
      </c>
      <c r="L11" s="1"/>
      <c r="M11" s="6" t="s">
        <v>16</v>
      </c>
      <c r="N11" s="7"/>
      <c r="O11" s="8"/>
      <c r="P11" s="1"/>
      <c r="Q11" s="19"/>
      <c r="R11" s="20"/>
      <c r="S11" s="1"/>
      <c r="T11" s="9">
        <f t="shared" si="5"/>
        <v>0.09730452203</v>
      </c>
      <c r="U11" s="1"/>
      <c r="V11" s="1"/>
      <c r="W11" s="1"/>
      <c r="X11" s="1"/>
      <c r="Y11" s="1"/>
      <c r="Z11" s="1"/>
      <c r="AA11" s="1"/>
    </row>
    <row r="12">
      <c r="A12" s="11"/>
      <c r="B12" s="12">
        <v>10.0</v>
      </c>
      <c r="C12" s="13">
        <v>190.0</v>
      </c>
      <c r="D12" s="13">
        <v>4.78</v>
      </c>
      <c r="E12" s="13">
        <v>6.3</v>
      </c>
      <c r="F12" s="14">
        <f t="shared" ref="F12:G12" si="14">$M$3 / D12</f>
        <v>31.22175732</v>
      </c>
      <c r="G12" s="14">
        <f t="shared" si="14"/>
        <v>23.68888889</v>
      </c>
      <c r="H12" s="14">
        <f t="shared" si="3"/>
        <v>5.981609165</v>
      </c>
      <c r="I12" s="14">
        <f t="shared" si="7"/>
        <v>17.69383363</v>
      </c>
      <c r="J12" s="16">
        <v>10.0</v>
      </c>
      <c r="K12" s="14">
        <f t="shared" si="4"/>
        <v>1.769383363</v>
      </c>
      <c r="L12" s="1"/>
      <c r="M12" s="15">
        <v>1.29</v>
      </c>
      <c r="P12" s="1"/>
      <c r="Q12" s="1"/>
      <c r="R12" s="1"/>
      <c r="S12" s="1"/>
      <c r="T12" s="9">
        <f t="shared" si="5"/>
        <v>0.02944097111</v>
      </c>
      <c r="U12" s="1"/>
      <c r="V12" s="1"/>
      <c r="W12" s="1"/>
      <c r="X12" s="1"/>
      <c r="Y12" s="1"/>
      <c r="Z12" s="1"/>
      <c r="AA12" s="1"/>
    </row>
    <row r="13">
      <c r="A13" s="11"/>
      <c r="B13" s="12">
        <v>11.0</v>
      </c>
      <c r="C13" s="13">
        <v>200.0</v>
      </c>
      <c r="D13" s="13">
        <v>5.32</v>
      </c>
      <c r="E13" s="13">
        <v>12.22</v>
      </c>
      <c r="F13" s="14">
        <f t="shared" ref="F13:G13" si="15">$M$3 / D13</f>
        <v>28.05263158</v>
      </c>
      <c r="G13" s="14">
        <f t="shared" si="15"/>
        <v>12.21276596</v>
      </c>
      <c r="H13" s="14">
        <f t="shared" si="3"/>
        <v>8.673883573</v>
      </c>
      <c r="I13" s="14">
        <f t="shared" si="7"/>
        <v>17.87378529</v>
      </c>
      <c r="J13" s="16">
        <v>8.0</v>
      </c>
      <c r="K13" s="14">
        <f t="shared" si="4"/>
        <v>2.234223161</v>
      </c>
      <c r="L13" s="1"/>
      <c r="M13" s="1"/>
      <c r="N13" s="1"/>
      <c r="O13" s="1"/>
      <c r="P13" s="1"/>
      <c r="Q13" s="1"/>
      <c r="R13" s="1"/>
      <c r="S13" s="1"/>
      <c r="T13" s="9">
        <f t="shared" si="5"/>
        <v>0.08599913034</v>
      </c>
      <c r="U13" s="1"/>
      <c r="V13" s="1"/>
      <c r="W13" s="1"/>
      <c r="X13" s="1"/>
      <c r="Y13" s="1"/>
      <c r="Z13" s="1"/>
      <c r="AA13" s="1"/>
    </row>
    <row r="14">
      <c r="A14" s="11"/>
      <c r="B14" s="12">
        <v>12.0</v>
      </c>
      <c r="C14" s="13">
        <v>210.0</v>
      </c>
      <c r="D14" s="13">
        <v>2.22</v>
      </c>
      <c r="E14" s="13">
        <v>2.23</v>
      </c>
      <c r="F14" s="14">
        <f t="shared" ref="F14:G14" si="16">$M$3 / D14</f>
        <v>67.22522523</v>
      </c>
      <c r="G14" s="14">
        <f t="shared" si="16"/>
        <v>66.92376682</v>
      </c>
      <c r="H14" s="14">
        <f t="shared" si="3"/>
        <v>1.196607012</v>
      </c>
      <c r="I14" s="14">
        <f t="shared" si="7"/>
        <v>7.823851796</v>
      </c>
      <c r="J14" s="16">
        <v>4.0</v>
      </c>
      <c r="K14" s="14">
        <f t="shared" si="4"/>
        <v>1.955962949</v>
      </c>
      <c r="L14" s="1"/>
      <c r="M14" s="6" t="s">
        <v>17</v>
      </c>
      <c r="N14" s="7"/>
      <c r="O14" s="8"/>
      <c r="P14" s="1"/>
      <c r="Q14" s="1"/>
      <c r="R14" s="1"/>
      <c r="S14" s="1"/>
      <c r="T14" s="9">
        <f t="shared" si="5"/>
        <v>0.0002248761473</v>
      </c>
      <c r="U14" s="1"/>
      <c r="V14" s="1"/>
      <c r="W14" s="1"/>
      <c r="X14" s="1"/>
      <c r="Y14" s="1"/>
      <c r="Z14" s="1"/>
      <c r="AA14" s="1"/>
    </row>
    <row r="15">
      <c r="A15" s="11"/>
      <c r="B15" s="12">
        <v>13.0</v>
      </c>
      <c r="C15" s="13">
        <v>220.0</v>
      </c>
      <c r="D15" s="13">
        <v>5.17</v>
      </c>
      <c r="E15" s="13">
        <v>17.96</v>
      </c>
      <c r="F15" s="14">
        <f t="shared" ref="F15:G15" si="17">$M$3 / D15</f>
        <v>28.86653772</v>
      </c>
      <c r="G15" s="14">
        <f t="shared" si="17"/>
        <v>8.309576837</v>
      </c>
      <c r="H15" s="14">
        <f t="shared" si="3"/>
        <v>9.881373078</v>
      </c>
      <c r="I15" s="14">
        <f t="shared" si="7"/>
        <v>17.0906888</v>
      </c>
      <c r="J15" s="16">
        <v>10.0</v>
      </c>
      <c r="K15" s="14">
        <f t="shared" si="4"/>
        <v>1.70906888</v>
      </c>
      <c r="L15" s="1"/>
      <c r="M15" s="15">
        <v>1.81</v>
      </c>
      <c r="P15" s="1"/>
      <c r="Q15" s="1"/>
      <c r="R15" s="1"/>
      <c r="S15" s="1"/>
      <c r="T15" s="9">
        <f t="shared" si="5"/>
        <v>0.05377677431</v>
      </c>
      <c r="U15" s="1"/>
      <c r="V15" s="1"/>
      <c r="W15" s="1"/>
      <c r="X15" s="1"/>
      <c r="Y15" s="1"/>
      <c r="Z15" s="1"/>
      <c r="AA15" s="1"/>
    </row>
    <row r="16">
      <c r="A16" s="11"/>
      <c r="B16" s="12">
        <v>14.0</v>
      </c>
      <c r="C16" s="13">
        <v>230.0</v>
      </c>
      <c r="D16" s="13">
        <v>5.6</v>
      </c>
      <c r="E16" s="13">
        <v>17.13</v>
      </c>
      <c r="F16" s="14">
        <f t="shared" ref="F16:G16" si="18">$M$3 / D16</f>
        <v>26.65</v>
      </c>
      <c r="G16" s="14">
        <f t="shared" si="18"/>
        <v>8.712200817</v>
      </c>
      <c r="H16" s="14">
        <f t="shared" si="3"/>
        <v>9.230440365</v>
      </c>
      <c r="I16" s="14">
        <f t="shared" si="7"/>
        <v>14.52562485</v>
      </c>
      <c r="J16" s="16">
        <v>8.0</v>
      </c>
      <c r="K16" s="14">
        <f t="shared" si="4"/>
        <v>1.815703106</v>
      </c>
      <c r="L16" s="1"/>
      <c r="M16" s="1"/>
      <c r="N16" s="1"/>
      <c r="O16" s="1"/>
      <c r="P16" s="1"/>
      <c r="Q16" s="1"/>
      <c r="R16" s="1"/>
      <c r="S16" s="1"/>
      <c r="T16" s="9">
        <f t="shared" si="5"/>
        <v>0.01569106256</v>
      </c>
      <c r="U16" s="1"/>
      <c r="V16" s="1"/>
      <c r="W16" s="1"/>
      <c r="X16" s="1"/>
      <c r="Y16" s="1"/>
      <c r="Z16" s="1"/>
      <c r="AA16" s="1"/>
    </row>
    <row r="17">
      <c r="A17" s="11"/>
      <c r="B17" s="12">
        <v>15.0</v>
      </c>
      <c r="C17" s="13">
        <v>240.0</v>
      </c>
      <c r="D17" s="13">
        <v>4.68</v>
      </c>
      <c r="E17" s="13">
        <v>8.35</v>
      </c>
      <c r="F17" s="14">
        <f t="shared" ref="F17:G17" si="19">$M$3 / D17</f>
        <v>31.88888889</v>
      </c>
      <c r="G17" s="14">
        <f t="shared" si="19"/>
        <v>17.87305389</v>
      </c>
      <c r="H17" s="14">
        <f t="shared" si="3"/>
        <v>8.159195326</v>
      </c>
      <c r="I17" s="14">
        <f t="shared" si="7"/>
        <v>17.31547336</v>
      </c>
      <c r="J17" s="16">
        <v>8.0</v>
      </c>
      <c r="K17" s="14">
        <f t="shared" si="4"/>
        <v>2.16443417</v>
      </c>
      <c r="L17" s="1"/>
      <c r="M17" s="6" t="s">
        <v>18</v>
      </c>
      <c r="N17" s="7"/>
      <c r="O17" s="8"/>
      <c r="P17" s="1"/>
      <c r="Q17" s="1"/>
      <c r="R17" s="1"/>
      <c r="S17" s="1"/>
      <c r="T17" s="9">
        <f t="shared" si="5"/>
        <v>0.04993754112</v>
      </c>
      <c r="U17" s="1"/>
      <c r="V17" s="1"/>
      <c r="W17" s="1"/>
      <c r="X17" s="1"/>
      <c r="Y17" s="1"/>
      <c r="Z17" s="1"/>
      <c r="AA17" s="1"/>
    </row>
    <row r="18">
      <c r="A18" s="11"/>
      <c r="B18" s="12">
        <v>16.0</v>
      </c>
      <c r="C18" s="13">
        <v>250.0</v>
      </c>
      <c r="D18" s="13">
        <v>4.13</v>
      </c>
      <c r="E18" s="13">
        <v>6.27</v>
      </c>
      <c r="F18" s="14">
        <f t="shared" ref="F18:G18" si="20">$M$3 / D18</f>
        <v>36.13559322</v>
      </c>
      <c r="G18" s="14">
        <f t="shared" si="20"/>
        <v>23.80223285</v>
      </c>
      <c r="H18" s="14">
        <f t="shared" si="3"/>
        <v>7.653825431</v>
      </c>
      <c r="I18" s="14">
        <f t="shared" si="7"/>
        <v>18.78194151</v>
      </c>
      <c r="J18" s="16">
        <v>10.0</v>
      </c>
      <c r="K18" s="14">
        <f t="shared" si="4"/>
        <v>1.878194151</v>
      </c>
      <c r="L18" s="1"/>
      <c r="M18" s="15">
        <v>0.006</v>
      </c>
      <c r="P18" s="1"/>
      <c r="Q18" s="1"/>
      <c r="R18" s="1"/>
      <c r="S18" s="1"/>
      <c r="T18" s="9">
        <f t="shared" si="5"/>
        <v>0.003940440353</v>
      </c>
      <c r="U18" s="1"/>
      <c r="V18" s="1"/>
      <c r="W18" s="1"/>
      <c r="X18" s="1"/>
      <c r="Y18" s="1"/>
      <c r="Z18" s="1"/>
      <c r="AA18" s="1"/>
    </row>
    <row r="19">
      <c r="A19" s="11"/>
      <c r="B19" s="12">
        <v>17.0</v>
      </c>
      <c r="C19" s="13">
        <v>260.0</v>
      </c>
      <c r="D19" s="13">
        <v>4.07</v>
      </c>
      <c r="E19" s="13">
        <v>6.15</v>
      </c>
      <c r="F19" s="14">
        <f t="shared" ref="F19:G19" si="21">$M$3 / D19</f>
        <v>36.66830467</v>
      </c>
      <c r="G19" s="14">
        <f t="shared" si="21"/>
        <v>24.26666667</v>
      </c>
      <c r="H19" s="14">
        <f t="shared" si="3"/>
        <v>7.674982027</v>
      </c>
      <c r="I19" s="14">
        <f t="shared" si="7"/>
        <v>18.41075433</v>
      </c>
      <c r="J19" s="16">
        <v>10.0</v>
      </c>
      <c r="K19" s="14">
        <f t="shared" si="4"/>
        <v>1.841075433</v>
      </c>
      <c r="L19" s="1"/>
      <c r="M19" s="1"/>
      <c r="N19" s="1"/>
      <c r="O19" s="1"/>
      <c r="P19" s="1"/>
      <c r="Q19" s="1"/>
      <c r="R19" s="1"/>
      <c r="S19" s="1"/>
      <c r="T19" s="9">
        <f t="shared" si="5"/>
        <v>0.009978340641</v>
      </c>
      <c r="U19" s="1"/>
      <c r="V19" s="1"/>
      <c r="W19" s="1"/>
      <c r="X19" s="1"/>
      <c r="Y19" s="1"/>
      <c r="Z19" s="1"/>
      <c r="AA19" s="1"/>
    </row>
    <row r="20">
      <c r="A20" s="11"/>
      <c r="B20" s="12">
        <v>18.0</v>
      </c>
      <c r="C20" s="13">
        <v>270.0</v>
      </c>
      <c r="D20" s="13">
        <v>4.55</v>
      </c>
      <c r="E20" s="13">
        <v>13.68</v>
      </c>
      <c r="F20" s="14">
        <f t="shared" ref="F20:G20" si="22">$M$3 / D20</f>
        <v>32.8</v>
      </c>
      <c r="G20" s="14">
        <f t="shared" si="22"/>
        <v>10.90935673</v>
      </c>
      <c r="H20" s="14">
        <f t="shared" si="3"/>
        <v>10.1968752</v>
      </c>
      <c r="I20" s="14">
        <f t="shared" si="7"/>
        <v>16.89579795</v>
      </c>
      <c r="J20" s="16">
        <v>10.0</v>
      </c>
      <c r="K20" s="14">
        <f t="shared" si="4"/>
        <v>1.689579795</v>
      </c>
      <c r="L20" s="1"/>
      <c r="M20" s="1"/>
      <c r="N20" s="1"/>
      <c r="O20" s="1"/>
      <c r="P20" s="1"/>
      <c r="Q20" s="1"/>
      <c r="R20" s="1"/>
      <c r="S20" s="1"/>
      <c r="T20" s="9">
        <f t="shared" si="5"/>
        <v>0.06319556592</v>
      </c>
      <c r="U20" s="1"/>
      <c r="V20" s="1"/>
      <c r="W20" s="1"/>
      <c r="X20" s="1"/>
      <c r="Y20" s="1"/>
      <c r="Z20" s="1"/>
      <c r="AA20" s="1"/>
    </row>
    <row r="21">
      <c r="A21" s="11"/>
      <c r="B21" s="12">
        <v>19.0</v>
      </c>
      <c r="C21" s="13">
        <v>280.0</v>
      </c>
      <c r="D21" s="13">
        <v>4.82</v>
      </c>
      <c r="E21" s="13">
        <v>8.02</v>
      </c>
      <c r="F21" s="14">
        <f t="shared" ref="F21:G21" si="23">$M$3 / D21</f>
        <v>30.9626556</v>
      </c>
      <c r="G21" s="14">
        <f t="shared" si="23"/>
        <v>18.6084788</v>
      </c>
      <c r="H21" s="14">
        <f t="shared" si="3"/>
        <v>7.660281829</v>
      </c>
      <c r="I21" s="14">
        <f t="shared" si="7"/>
        <v>13.88086489</v>
      </c>
      <c r="J21" s="16">
        <v>8.0</v>
      </c>
      <c r="K21" s="14">
        <f t="shared" si="4"/>
        <v>1.735108111</v>
      </c>
      <c r="L21" s="1"/>
      <c r="M21" s="1"/>
      <c r="N21" s="1"/>
      <c r="O21" s="1"/>
      <c r="P21" s="1"/>
      <c r="Q21" s="1"/>
      <c r="R21" s="1"/>
      <c r="S21" s="1"/>
      <c r="T21" s="9">
        <f t="shared" si="5"/>
        <v>0.04237791427</v>
      </c>
      <c r="U21" s="1"/>
      <c r="V21" s="1"/>
      <c r="W21" s="1"/>
      <c r="X21" s="1"/>
      <c r="Y21" s="1"/>
      <c r="Z21" s="1"/>
      <c r="AA21" s="1"/>
    </row>
    <row r="22">
      <c r="A22" s="11"/>
      <c r="B22" s="12">
        <v>20.0</v>
      </c>
      <c r="C22" s="13">
        <v>290.0</v>
      </c>
      <c r="D22" s="13">
        <v>4.28</v>
      </c>
      <c r="E22" s="13">
        <v>6.27</v>
      </c>
      <c r="F22" s="14">
        <f t="shared" ref="F22:G22" si="24">$M$3 / D22</f>
        <v>34.86915888</v>
      </c>
      <c r="G22" s="14">
        <f t="shared" si="24"/>
        <v>23.80223285</v>
      </c>
      <c r="H22" s="14">
        <f t="shared" si="3"/>
        <v>7.250222679</v>
      </c>
      <c r="I22" s="14">
        <f t="shared" si="7"/>
        <v>15.01345651</v>
      </c>
      <c r="J22" s="16">
        <v>8.0</v>
      </c>
      <c r="K22" s="14">
        <f t="shared" si="4"/>
        <v>1.876682064</v>
      </c>
      <c r="L22" s="1"/>
      <c r="M22" s="1"/>
      <c r="N22" s="1"/>
      <c r="O22" s="1"/>
      <c r="P22" s="1"/>
      <c r="Q22" s="1"/>
      <c r="R22" s="1"/>
      <c r="S22" s="1"/>
      <c r="T22" s="9">
        <f t="shared" si="5"/>
        <v>0.004132563001</v>
      </c>
      <c r="U22" s="1"/>
      <c r="V22" s="1"/>
      <c r="W22" s="1"/>
      <c r="X22" s="1"/>
      <c r="Y22" s="1"/>
      <c r="Z22" s="1"/>
      <c r="AA22" s="1"/>
    </row>
    <row r="23">
      <c r="A23" s="11"/>
      <c r="B23" s="12">
        <v>21.0</v>
      </c>
      <c r="C23" s="13">
        <v>300.0</v>
      </c>
      <c r="D23" s="13">
        <v>6.6</v>
      </c>
      <c r="E23" s="13">
        <v>42.93</v>
      </c>
      <c r="F23" s="14">
        <f t="shared" ref="F23:G23" si="25">$M$3 / D23</f>
        <v>22.61212121</v>
      </c>
      <c r="G23" s="14">
        <f t="shared" si="25"/>
        <v>3.47635686</v>
      </c>
      <c r="H23" s="14">
        <f t="shared" si="3"/>
        <v>9.533683917</v>
      </c>
      <c r="I23" s="14">
        <f t="shared" si="7"/>
        <v>8.485729651</v>
      </c>
      <c r="J23" s="16">
        <v>4.0</v>
      </c>
      <c r="K23" s="14">
        <f t="shared" si="4"/>
        <v>2.121432413</v>
      </c>
      <c r="L23" s="1"/>
      <c r="M23" s="1"/>
      <c r="N23" s="1"/>
      <c r="O23" s="1"/>
      <c r="P23" s="1"/>
      <c r="Q23" s="1"/>
      <c r="R23" s="1"/>
      <c r="S23" s="1"/>
      <c r="T23" s="9">
        <f t="shared" si="5"/>
        <v>0.03256773706</v>
      </c>
      <c r="U23" s="1"/>
      <c r="V23" s="1"/>
      <c r="W23" s="1"/>
      <c r="X23" s="1"/>
      <c r="Y23" s="1"/>
      <c r="Z23" s="1"/>
      <c r="AA23" s="1"/>
    </row>
    <row r="24">
      <c r="A24" s="11"/>
      <c r="B24" s="12">
        <v>22.0</v>
      </c>
      <c r="C24" s="13">
        <v>310.0</v>
      </c>
      <c r="D24" s="13">
        <v>4.64</v>
      </c>
      <c r="E24" s="13">
        <v>9.92</v>
      </c>
      <c r="F24" s="14">
        <f t="shared" ref="F24:G24" si="26">$M$3 / D24</f>
        <v>32.1637931</v>
      </c>
      <c r="G24" s="14">
        <f t="shared" si="26"/>
        <v>15.04435484</v>
      </c>
      <c r="H24" s="14">
        <f t="shared" si="3"/>
        <v>9.017426208</v>
      </c>
      <c r="I24" s="14">
        <f t="shared" si="7"/>
        <v>14.05525789</v>
      </c>
      <c r="J24" s="16">
        <v>6.0</v>
      </c>
      <c r="K24" s="14">
        <f t="shared" si="4"/>
        <v>2.342542981</v>
      </c>
      <c r="L24" s="1"/>
      <c r="M24" s="1"/>
      <c r="N24" s="1"/>
      <c r="O24" s="1"/>
      <c r="P24" s="1"/>
      <c r="Q24" s="1"/>
      <c r="R24" s="1"/>
      <c r="S24" s="1"/>
      <c r="T24" s="9">
        <f t="shared" si="5"/>
        <v>0.1612632063</v>
      </c>
      <c r="U24" s="1"/>
      <c r="V24" s="1"/>
      <c r="W24" s="1"/>
      <c r="X24" s="1"/>
      <c r="Y24" s="1"/>
      <c r="Z24" s="1"/>
      <c r="AA24" s="1"/>
    </row>
    <row r="25">
      <c r="A25" s="11"/>
      <c r="B25" s="12">
        <v>23.0</v>
      </c>
      <c r="C25" s="13">
        <v>320.0</v>
      </c>
      <c r="D25" s="13">
        <v>9.37</v>
      </c>
      <c r="E25" s="13">
        <v>21.47</v>
      </c>
      <c r="F25" s="14">
        <f t="shared" ref="F25:G25" si="27">$M$3 / D25</f>
        <v>15.92742796</v>
      </c>
      <c r="G25" s="14">
        <f t="shared" si="27"/>
        <v>6.951094551</v>
      </c>
      <c r="H25" s="14">
        <f t="shared" si="3"/>
        <v>6.52961131</v>
      </c>
      <c r="I25" s="14">
        <f t="shared" si="7"/>
        <v>4.778221504</v>
      </c>
      <c r="J25" s="16">
        <v>2.0</v>
      </c>
      <c r="K25" s="14">
        <f t="shared" si="4"/>
        <v>2.389110752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>
      <c r="A27" s="1"/>
      <c r="B27" s="1"/>
      <c r="C27" s="1"/>
      <c r="D27" s="1"/>
      <c r="E27" s="1"/>
      <c r="F27" s="1"/>
      <c r="G27" s="15" t="s">
        <v>19</v>
      </c>
      <c r="H27" s="9">
        <f t="shared" ref="H27:I27" si="28">MIN(H3:H25)</f>
        <v>1.196607012</v>
      </c>
      <c r="I27" s="9">
        <f t="shared" si="28"/>
        <v>4.778221504</v>
      </c>
      <c r="J27" s="15" t="s">
        <v>20</v>
      </c>
      <c r="K27" s="1">
        <f>AVERAGE(K3:K25)</f>
        <v>1.940967078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5" t="s">
        <v>21</v>
      </c>
      <c r="H28" s="1">
        <f t="shared" ref="H28:I28" si="29">MAX(H3:H25)</f>
        <v>10.1968752</v>
      </c>
      <c r="I28" s="1">
        <f t="shared" si="29"/>
        <v>18.92285926</v>
      </c>
      <c r="J28" s="15" t="s">
        <v>22</v>
      </c>
      <c r="K28" s="1">
        <f>sqrt(1/23/22 * SUM(T3:T24))</f>
        <v>0.04063388857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23" t="s">
        <v>7</v>
      </c>
      <c r="D30" s="23" t="s">
        <v>23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C31" s="24">
        <v>2.0</v>
      </c>
      <c r="D31" s="25">
        <f>SUMIFS(I3:I25, J3:J25, 2) / COUNTIFS(J3:J25, 2)</f>
        <v>4.778221504</v>
      </c>
      <c r="E31" s="1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26">
        <v>4.0</v>
      </c>
      <c r="D32" s="27">
        <f>SUMIFS(I3:I25, J3:J25, 4) / COUNTIFS(J3:J25, 4)</f>
        <v>8.44039889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26">
        <v>6.0</v>
      </c>
      <c r="D33" s="27">
        <f>SUMIFS(I3:I25, J3:J25, 6) / COUNTIFS(J3:J25, 6)</f>
        <v>13.34665534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26">
        <v>8.0</v>
      </c>
      <c r="D34" s="27">
        <f>SUMIFS(I3:I25, J3:J25, 8) / COUNTIFS(J3:J25, 8)</f>
        <v>15.3716275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26">
        <v>10.0</v>
      </c>
      <c r="D35" s="27">
        <f>SUMIFS(I3:I25, J3:J25, 10) / COUNTIFS(J3:J25, 10)</f>
        <v>17.89146696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mergeCells count="18">
    <mergeCell ref="M2:O2"/>
    <mergeCell ref="Q2:R2"/>
    <mergeCell ref="M3:O3"/>
    <mergeCell ref="Q3:R3"/>
    <mergeCell ref="M5:O5"/>
    <mergeCell ref="Q5:R5"/>
    <mergeCell ref="Q6:R6"/>
    <mergeCell ref="M14:O14"/>
    <mergeCell ref="M15:O15"/>
    <mergeCell ref="M17:O17"/>
    <mergeCell ref="M18:O18"/>
    <mergeCell ref="M6:O6"/>
    <mergeCell ref="M8:O8"/>
    <mergeCell ref="Q8:R9"/>
    <mergeCell ref="M9:O9"/>
    <mergeCell ref="Q10:R11"/>
    <mergeCell ref="M11:O11"/>
    <mergeCell ref="M12:O12"/>
  </mergeCells>
  <drawing r:id="rId1"/>
</worksheet>
</file>