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<sst xmlns="http://schemas.openxmlformats.org/spreadsheetml/2006/main" count="21" uniqueCount="20">
  <si>
    <t>lambda, нм</t>
  </si>
  <si>
    <t xml:space="preserve">U0, В  </t>
  </si>
  <si>
    <t>v, ТГц</t>
  </si>
  <si>
    <t>T = eU0, Дж * 10^-19</t>
  </si>
  <si>
    <t>Полученное уравнение</t>
  </si>
  <si>
    <t>y(x) = 0.00642 * x - 3.03</t>
  </si>
  <si>
    <t>v_i - v_avg</t>
  </si>
  <si>
    <t>t_i - t_avg</t>
  </si>
  <si>
    <t>(v_i - v_avg)^2</t>
  </si>
  <si>
    <t>(x_i - x_avg)(y_i - y_avg)</t>
  </si>
  <si>
    <t>v_min, ТГц</t>
  </si>
  <si>
    <t>lambda_min, нм</t>
  </si>
  <si>
    <t>Материал</t>
  </si>
  <si>
    <t>Цезий (662 нм)</t>
  </si>
  <si>
    <t>tg(alpha)</t>
  </si>
  <si>
    <t>h, 10^-34, Дж*c</t>
  </si>
  <si>
    <t>v_avg</t>
  </si>
  <si>
    <t>A_вых, эВ</t>
  </si>
  <si>
    <t>t_avg, 10^-19</t>
  </si>
  <si>
    <t>Цезий (1.8 эВ)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</si>
</sst>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readingOrder="0"/>
    </xf>
    <xf borderId="1" fillId="4" fontId="2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3" fontId="1" numFmtId="164" xfId="0" applyAlignment="1" applyBorder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164" xfId="0" applyBorder="1" applyFont="1" applyNumberFormat="1"/>
    <xf borderId="1" fillId="5" fontId="1" numFmtId="164" xfId="0" applyAlignment="1" applyBorder="1" applyFill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3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Зависимость энергии электронов T от частоты падающего излучения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EA4335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'Лист1'!$D$3:$D$7</c:f>
            </c:strRef>
          </c:cat>
          <c:val>
            <c:numRef>
              <c:f>'Лист1'!$E$3:$E$7</c:f>
              <c:numCache/>
            </c:numRef>
          </c:val>
          <c:smooth val="0"/>
        </c:ser>
        <c:axId val="1272833664"/>
        <c:axId val="1002977283"/>
      </c:lineChart>
      <c:catAx>
        <c:axId val="127283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v, ТГц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977283"/>
      </c:catAx>
      <c:valAx>
        <c:axId val="1002977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T, Дж * 10^-19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28336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8</xdr:row>
      <xdr:rowOff>190500</xdr:rowOff>
    </xdr:from>
    <xdr:ext cx="6257925" cy="38766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38"/>
    <col customWidth="1" min="5" max="5" width="16.25"/>
    <col customWidth="1" min="8" max="8" width="19.0"/>
    <col customWidth="1" min="9" max="9" width="18.88"/>
    <col customWidth="1" min="11" max="11" width="13.0"/>
    <col customWidth="1" min="12" max="12" width="11.0"/>
    <col customWidth="1" min="13" max="13" width="8.38"/>
    <col customWidth="1" min="14" max="14" width="11.25"/>
    <col customWidth="1" min="15" max="15" width="1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3" t="s">
        <v>2</v>
      </c>
      <c r="E2" s="3" t="s">
        <v>3</v>
      </c>
      <c r="F2" s="1"/>
      <c r="G2" s="1"/>
      <c r="H2" s="4" t="s">
        <v>4</v>
      </c>
      <c r="I2" s="5" t="s">
        <v>5</v>
      </c>
      <c r="J2" s="1"/>
      <c r="K2" s="1"/>
      <c r="L2" s="6" t="s">
        <v>6</v>
      </c>
      <c r="M2" s="6" t="s">
        <v>7</v>
      </c>
      <c r="N2" s="7" t="s">
        <v>8</v>
      </c>
      <c r="O2" s="8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>
        <v>472.0</v>
      </c>
      <c r="C3" s="10">
        <v>0.641</v>
      </c>
      <c r="D3" s="11">
        <f t="shared" ref="D3:D7" si="1">3 * 100000000 /$B3 / 1000</f>
        <v>635.5932203</v>
      </c>
      <c r="E3" s="10">
        <f t="shared" ref="E3:E7" si="2"> 1.60217662 * C3</f>
        <v>1.026995213</v>
      </c>
      <c r="F3" s="1"/>
      <c r="G3" s="1"/>
      <c r="J3" s="1"/>
      <c r="K3" s="1"/>
      <c r="L3" s="12">
        <f t="shared" ref="L3:L7" si="3">D3-$M$9</f>
        <v>75.1364918</v>
      </c>
      <c r="M3" s="12">
        <f t="shared" ref="M3:M7" si="4">E3 - $M$10</f>
        <v>0.4556590307</v>
      </c>
      <c r="N3" s="13">
        <f t="shared" ref="N3:N7" si="5">L3^2</f>
        <v>5645.4924</v>
      </c>
      <c r="O3" s="14">
        <f t="shared" ref="O3:O7" si="6">L3*M3</f>
        <v>34.23662103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>
        <v>505.0</v>
      </c>
      <c r="C4" s="10">
        <v>0.49</v>
      </c>
      <c r="D4" s="11">
        <f t="shared" si="1"/>
        <v>594.0594059</v>
      </c>
      <c r="E4" s="10">
        <f t="shared" si="2"/>
        <v>0.7850665438</v>
      </c>
      <c r="F4" s="1"/>
      <c r="G4" s="1"/>
      <c r="H4" s="4" t="s">
        <v>10</v>
      </c>
      <c r="I4" s="10">
        <f> 3.03 / I8</f>
        <v>471.9626168</v>
      </c>
      <c r="J4" s="1"/>
      <c r="K4" s="15"/>
      <c r="L4" s="12">
        <f t="shared" si="3"/>
        <v>33.6026774</v>
      </c>
      <c r="M4" s="12">
        <f t="shared" si="4"/>
        <v>0.2137303611</v>
      </c>
      <c r="N4" s="13">
        <f t="shared" si="5"/>
        <v>1129.139929</v>
      </c>
      <c r="O4" s="14">
        <f t="shared" si="6"/>
        <v>7.181912376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>
        <v>525.0</v>
      </c>
      <c r="C5" s="10">
        <v>0.438</v>
      </c>
      <c r="D5" s="11">
        <f t="shared" si="1"/>
        <v>571.4285714</v>
      </c>
      <c r="E5" s="10">
        <f t="shared" si="2"/>
        <v>0.7017533596</v>
      </c>
      <c r="F5" s="1"/>
      <c r="G5" s="1"/>
      <c r="H5" s="4" t="s">
        <v>11</v>
      </c>
      <c r="I5" s="11">
        <f> 3 * 10^8 / I4 / 10^3</f>
        <v>635.6435644</v>
      </c>
      <c r="J5" s="1"/>
      <c r="K5" s="15"/>
      <c r="L5" s="12">
        <f t="shared" si="3"/>
        <v>10.97184289</v>
      </c>
      <c r="M5" s="12">
        <f t="shared" si="4"/>
        <v>0.1304171769</v>
      </c>
      <c r="N5" s="13">
        <f t="shared" si="5"/>
        <v>120.3813365</v>
      </c>
      <c r="O5" s="14">
        <f t="shared" si="6"/>
        <v>1.430916775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>
        <v>588.0</v>
      </c>
      <c r="C6" s="10">
        <v>0.132</v>
      </c>
      <c r="D6" s="11">
        <f t="shared" si="1"/>
        <v>510.2040816</v>
      </c>
      <c r="E6" s="10">
        <f t="shared" si="2"/>
        <v>0.2114873138</v>
      </c>
      <c r="F6" s="1"/>
      <c r="G6" s="1"/>
      <c r="H6" s="4" t="s">
        <v>12</v>
      </c>
      <c r="I6" s="10" t="s">
        <v>13</v>
      </c>
      <c r="J6" s="1"/>
      <c r="K6" s="15"/>
      <c r="L6" s="12">
        <f t="shared" si="3"/>
        <v>-50.2526469</v>
      </c>
      <c r="M6" s="12">
        <f t="shared" si="4"/>
        <v>-0.3598488689</v>
      </c>
      <c r="N6" s="13">
        <f t="shared" si="5"/>
        <v>2525.328521</v>
      </c>
      <c r="O6" s="14">
        <f t="shared" si="6"/>
        <v>18.08335814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>
        <v>611.0</v>
      </c>
      <c r="C7" s="10">
        <v>0.082</v>
      </c>
      <c r="D7" s="11">
        <f t="shared" si="1"/>
        <v>490.9983633</v>
      </c>
      <c r="E7" s="10">
        <f t="shared" si="2"/>
        <v>0.1313784828</v>
      </c>
      <c r="F7" s="1"/>
      <c r="G7" s="1"/>
      <c r="J7" s="1"/>
      <c r="K7" s="15"/>
      <c r="L7" s="12">
        <f t="shared" si="3"/>
        <v>-69.4583652</v>
      </c>
      <c r="M7" s="12">
        <f t="shared" si="4"/>
        <v>-0.4399576999</v>
      </c>
      <c r="N7" s="13">
        <f t="shared" si="5"/>
        <v>4824.464496</v>
      </c>
      <c r="O7" s="14">
        <f t="shared" si="6"/>
        <v>30.55874259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6" t="s">
        <v>14</v>
      </c>
      <c r="I8" s="17">
        <v>0.00642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6" t="s">
        <v>15</v>
      </c>
      <c r="I9" s="18">
        <f> I8 * 1.602 * 2 * PI() * 100</f>
        <v>6.462155557</v>
      </c>
      <c r="J9" s="1"/>
      <c r="K9" s="1"/>
      <c r="L9" s="8" t="s">
        <v>16</v>
      </c>
      <c r="M9" s="11">
        <f>AVERAGE(D3:D7)</f>
        <v>560.4567285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6" t="s">
        <v>17</v>
      </c>
      <c r="I10" s="18">
        <f>I9 * 10^-34 * I4 * 10^12 / 1.602 / 10^-19</f>
        <v>1.903805148</v>
      </c>
      <c r="J10" s="1"/>
      <c r="K10" s="1"/>
      <c r="L10" s="8" t="s">
        <v>18</v>
      </c>
      <c r="M10" s="11">
        <f>AVERAGE(E3:E7)</f>
        <v>0.5713361827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4" t="s">
        <v>12</v>
      </c>
      <c r="I11" s="10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J12" s="1"/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