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<sst xmlns="http://schemas.openxmlformats.org/spreadsheetml/2006/main" count="23" uniqueCount="23">
  <si>
    <t>v, Гц</t>
  </si>
  <si>
    <t>u, мВ</t>
  </si>
  <si>
    <t>Высота H</t>
  </si>
  <si>
    <t>C, nF</t>
  </si>
  <si>
    <t>v, kHz</t>
  </si>
  <si>
    <t>U, mV</t>
  </si>
  <si>
    <t>1/C, МФ</t>
  </si>
  <si>
    <t>Ωрез^2, рад^2/с^2</t>
  </si>
  <si>
    <t>C,F</t>
  </si>
  <si>
    <t>L, H</t>
  </si>
  <si>
    <t>Lрасч, H</t>
  </si>
  <si>
    <t>C, мкФ</t>
  </si>
  <si>
    <t>R, Ом</t>
  </si>
  <si>
    <t>Q_0</t>
  </si>
  <si>
    <t>fрасч, гц</t>
  </si>
  <si>
    <t>fэксп, гц</t>
  </si>
  <si>
    <t>left, гц</t>
  </si>
  <si>
    <t xml:space="preserve"> </t>
  </si>
  <si>
    <t>right, гц</t>
  </si>
  <si>
    <t>Qрасч</t>
  </si>
  <si>
    <t>Qграф</t>
  </si>
  <si>
    <t>-R^2/4L^2</t>
  </si>
  <si>
    <t>Rрасч, 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</si>
</sst>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theme="5"/>
      <name val="Arial"/>
    </font>
    <font>
      <sz val="11.0"/>
      <color theme="1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2" fontId="1" numFmtId="164" xfId="0" applyAlignment="1" applyFill="1" applyFont="1" applyNumberFormat="1">
      <alignment horizontal="center"/>
    </xf>
    <xf borderId="1" fillId="3" fontId="1" numFmtId="164" xfId="0" applyAlignment="1" applyBorder="1" applyFill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1" fillId="0" fontId="4" numFmtId="165" xfId="0" applyAlignment="1" applyBorder="1" applyFont="1" applyNumberFormat="1">
      <alignment horizontal="center" readingOrder="0" vertical="bottom"/>
    </xf>
    <xf borderId="0" fillId="0" fontId="1" numFmtId="164" xfId="0" applyFont="1" applyNumberFormat="1"/>
    <xf borderId="1" fillId="0" fontId="4" numFmtId="164" xfId="0" applyAlignment="1" applyBorder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1" fillId="4" fontId="1" numFmtId="164" xfId="0" applyAlignment="1" applyBorder="1" applyFill="1" applyFont="1" applyNumberFormat="1">
      <alignment horizontal="center" readingOrder="0"/>
    </xf>
    <xf borderId="1" fillId="4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5" fontId="5" numFmtId="164" xfId="0" applyAlignment="1" applyBorder="1" applyFill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амплитуды выходного напряжения от частоты входного</a:t>
            </a:r>
          </a:p>
        </c:rich>
      </c:tx>
      <c:overlay val="0"/>
    </c:title>
    <c:plotArea>
      <c:layout/>
      <c:lineChart>
        <c:ser>
          <c:idx val="0"/>
          <c:order val="0"/>
          <c:tx>
            <c:v>u(v), mV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'Лист1'!$B$3:$B$23</c:f>
            </c:strRef>
          </c:cat>
          <c:val>
            <c:numRef>
              <c:f>'Лист1'!$C$2:$C$23</c:f>
              <c:numCache/>
            </c:numRef>
          </c:val>
          <c:smooth val="0"/>
        </c:ser>
        <c:ser>
          <c:idx val="1"/>
          <c:order val="1"/>
          <c:tx>
            <c:v>u = 602,455mV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'Лист1'!$B$3:$B$23</c:f>
            </c:strRef>
          </c:cat>
          <c:val>
            <c:numRef>
              <c:f>'Лист1'!$D$2:$D$23</c:f>
              <c:numCache/>
            </c:numRef>
          </c:val>
          <c:smooth val="0"/>
        </c:ser>
        <c:axId val="1208095180"/>
        <c:axId val="586411286"/>
      </c:lineChart>
      <c:catAx>
        <c:axId val="1208095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v, 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411286"/>
      </c:catAx>
      <c:valAx>
        <c:axId val="586411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u, mV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095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резонансной частоты от обратной ёмкости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'Лист1'!$J$2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'Лист1'!$I$3:$I$8</c:f>
            </c:numRef>
          </c:xVal>
          <c:yVal>
            <c:numRef>
              <c:f>'Лист1'!$J$3:$J$8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788131"/>
        <c:axId val="1908569689"/>
      </c:scatterChart>
      <c:valAx>
        <c:axId val="1527788131"/>
        <c:scaling>
          <c:orientation val="minMax"/>
          <c:min val="-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1/C, МФ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569689"/>
      </c:valAx>
      <c:valAx>
        <c:axId val="1908569689"/>
        <c:scaling>
          <c:orientation val="minMax"/>
          <c:min val="-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Ωрез^2, рад^2/с^2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788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25</xdr:row>
      <xdr:rowOff>76200</xdr:rowOff>
    </xdr:from>
    <xdr:ext cx="5572125" cy="34575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342900</xdr:colOff>
      <xdr:row>25</xdr:row>
      <xdr:rowOff>76200</xdr:rowOff>
    </xdr:from>
    <xdr:ext cx="5572125" cy="34575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7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3" t="s">
        <v>0</v>
      </c>
      <c r="C2" s="3" t="s">
        <v>1</v>
      </c>
      <c r="D2" s="3" t="s">
        <v>2</v>
      </c>
      <c r="E2" s="1"/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3">
        <v>1100.0</v>
      </c>
      <c r="C3" s="3">
        <v>544.0</v>
      </c>
      <c r="D3" s="4">
        <f t="shared" ref="D3:D23" si="1">852/SQRT(2)</f>
        <v>602.4549776</v>
      </c>
      <c r="E3" s="1"/>
      <c r="F3" s="3">
        <v>1.0</v>
      </c>
      <c r="G3" s="3">
        <f>12340 * 10^-3</f>
        <v>12.34</v>
      </c>
      <c r="H3" s="3">
        <v>300.0</v>
      </c>
      <c r="I3" s="4">
        <f t="shared" ref="I3:I8" si="2">1/(F3 *  10^-9) * 10^-6</f>
        <v>1000</v>
      </c>
      <c r="J3" s="4">
        <f t="shared" ref="J3:J8" si="3">G3^2 * 4 * PI() * PI()</f>
        <v>6011.599728</v>
      </c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3">
        <v>1150.0</v>
      </c>
      <c r="C4" s="3">
        <v>708.0</v>
      </c>
      <c r="D4" s="4">
        <f t="shared" si="1"/>
        <v>602.4549776</v>
      </c>
      <c r="E4" s="1"/>
      <c r="F4" s="3">
        <v>3.0</v>
      </c>
      <c r="G4" s="3">
        <f>7180 * 10^-3</f>
        <v>7.18</v>
      </c>
      <c r="H4" s="3">
        <v>412.0</v>
      </c>
      <c r="I4" s="4">
        <f t="shared" si="2"/>
        <v>333.3333333</v>
      </c>
      <c r="J4" s="4">
        <f t="shared" si="3"/>
        <v>2035.207176</v>
      </c>
      <c r="K4" s="1"/>
      <c r="L4" s="5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3">
        <v>1200.0</v>
      </c>
      <c r="C5" s="3">
        <v>820.0</v>
      </c>
      <c r="D5" s="4">
        <f t="shared" si="1"/>
        <v>602.4549776</v>
      </c>
      <c r="E5" s="1"/>
      <c r="F5" s="3">
        <v>10.0</v>
      </c>
      <c r="G5" s="3">
        <f>4120 * 10^-3</f>
        <v>4.12</v>
      </c>
      <c r="H5" s="3">
        <v>532.0</v>
      </c>
      <c r="I5" s="4">
        <f t="shared" si="2"/>
        <v>100</v>
      </c>
      <c r="J5" s="4">
        <f t="shared" si="3"/>
        <v>670.1224518</v>
      </c>
      <c r="K5" s="1"/>
      <c r="L5" s="1"/>
      <c r="M5" s="6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7">
        <v>1250.0</v>
      </c>
      <c r="C6" s="7">
        <v>852.0</v>
      </c>
      <c r="D6" s="4">
        <f t="shared" si="1"/>
        <v>602.4549776</v>
      </c>
      <c r="E6" s="1"/>
      <c r="F6" s="3">
        <v>30.0</v>
      </c>
      <c r="G6" s="3">
        <f>2460 * 10^-3</f>
        <v>2.46</v>
      </c>
      <c r="H6" s="3">
        <v>644.0</v>
      </c>
      <c r="I6" s="4">
        <f t="shared" si="2"/>
        <v>33.33333333</v>
      </c>
      <c r="J6" s="4">
        <f t="shared" si="3"/>
        <v>238.907592</v>
      </c>
      <c r="K6" s="1"/>
      <c r="L6" s="1"/>
      <c r="M6" s="6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3">
        <v>1300.0</v>
      </c>
      <c r="C7" s="3">
        <v>820.0</v>
      </c>
      <c r="D7" s="4">
        <f t="shared" si="1"/>
        <v>602.4549776</v>
      </c>
      <c r="E7" s="1"/>
      <c r="F7" s="3">
        <v>100.0</v>
      </c>
      <c r="G7" s="3">
        <f>1240 * 10^-3</f>
        <v>1.24</v>
      </c>
      <c r="H7" s="3">
        <v>852.0</v>
      </c>
      <c r="I7" s="4">
        <f t="shared" si="2"/>
        <v>10</v>
      </c>
      <c r="J7" s="4">
        <f t="shared" si="3"/>
        <v>60.70201491</v>
      </c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3">
        <v>1350.0</v>
      </c>
      <c r="C8" s="3">
        <v>764.0</v>
      </c>
      <c r="D8" s="4">
        <f t="shared" si="1"/>
        <v>602.4549776</v>
      </c>
      <c r="E8" s="1"/>
      <c r="F8" s="3">
        <v>300.0</v>
      </c>
      <c r="G8" s="3">
        <f>700 * 10^-3</f>
        <v>0.7</v>
      </c>
      <c r="H8" s="3">
        <v>1052.0</v>
      </c>
      <c r="I8" s="4">
        <f t="shared" si="2"/>
        <v>3.333333333</v>
      </c>
      <c r="J8" s="4">
        <f t="shared" si="3"/>
        <v>19.34442463</v>
      </c>
      <c r="K8" s="1"/>
      <c r="L8" s="8"/>
      <c r="M8" s="9"/>
      <c r="N8" s="10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3">
        <v>1400.0</v>
      </c>
      <c r="C9" s="3">
        <v>700.0</v>
      </c>
      <c r="D9" s="4">
        <f t="shared" si="1"/>
        <v>602.4549776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3">
        <v>1450.0</v>
      </c>
      <c r="C10" s="3">
        <v>640.0</v>
      </c>
      <c r="D10" s="4">
        <f t="shared" si="1"/>
        <v>602.4549776</v>
      </c>
      <c r="E10" s="1"/>
      <c r="F10" s="3" t="s">
        <v>8</v>
      </c>
      <c r="G10" s="11">
        <f> 0.1 * 10^(-6)</f>
        <v>0.0000001</v>
      </c>
      <c r="H10" s="1"/>
      <c r="I10" s="1"/>
      <c r="J10" s="1"/>
      <c r="K10" s="1"/>
      <c r="L10" s="12"/>
      <c r="M10" s="10"/>
      <c r="N10" s="10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3">
        <v>1500.0</v>
      </c>
      <c r="C11" s="3">
        <v>588.0</v>
      </c>
      <c r="D11" s="4">
        <f t="shared" si="1"/>
        <v>602.4549776</v>
      </c>
      <c r="E11" s="1"/>
      <c r="F11" s="3" t="s">
        <v>9</v>
      </c>
      <c r="G11" s="13">
        <f>100 * 10^(-3)</f>
        <v>0.1</v>
      </c>
      <c r="H11" s="12"/>
      <c r="I11" s="10"/>
      <c r="J11" s="14"/>
      <c r="K11" s="1"/>
      <c r="L11" s="12"/>
      <c r="M11" s="10"/>
      <c r="N11" s="10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3">
        <v>1550.0</v>
      </c>
      <c r="C12" s="3">
        <v>540.0</v>
      </c>
      <c r="D12" s="4">
        <f t="shared" si="1"/>
        <v>602.4549776</v>
      </c>
      <c r="E12" s="1"/>
      <c r="F12" s="15" t="s">
        <v>10</v>
      </c>
      <c r="G12" s="16">
        <f>1/5.99</f>
        <v>0.1669449082</v>
      </c>
      <c r="H12" s="12"/>
      <c r="I12" s="17"/>
      <c r="J12" s="17"/>
      <c r="K12" s="1"/>
      <c r="L12" s="10"/>
      <c r="M12" s="1"/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3">
        <v>1600.0</v>
      </c>
      <c r="C13" s="3">
        <v>492.0</v>
      </c>
      <c r="D13" s="4">
        <f t="shared" si="1"/>
        <v>602.4549776</v>
      </c>
      <c r="E13" s="1"/>
      <c r="F13" s="18" t="s">
        <v>11</v>
      </c>
      <c r="G13" s="18">
        <v>0.1</v>
      </c>
      <c r="I13" s="10"/>
      <c r="J13" s="10"/>
      <c r="K13" s="1"/>
      <c r="L13" s="1"/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3">
        <v>1650.0</v>
      </c>
      <c r="C14" s="3">
        <v>452.0</v>
      </c>
      <c r="D14" s="4">
        <f t="shared" si="1"/>
        <v>602.4549776</v>
      </c>
      <c r="E14" s="1"/>
      <c r="F14" s="3" t="s">
        <v>12</v>
      </c>
      <c r="G14" s="3">
        <v>75.0</v>
      </c>
      <c r="J14" s="1"/>
      <c r="K14" s="1"/>
      <c r="L14" s="1"/>
      <c r="M14" s="1"/>
      <c r="N14" s="1"/>
      <c r="O14" s="1"/>
      <c r="P14" s="10"/>
      <c r="Q14" s="1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3">
        <v>1700.0</v>
      </c>
      <c r="C15" s="3">
        <v>416.0</v>
      </c>
      <c r="D15" s="4">
        <f t="shared" si="1"/>
        <v>602.4549776</v>
      </c>
      <c r="E15" s="1"/>
      <c r="F15" s="3" t="s">
        <v>13</v>
      </c>
      <c r="G15" s="4">
        <f>1/SQRT(G11*G10)</f>
        <v>10000</v>
      </c>
      <c r="H15" s="1"/>
      <c r="I15" s="1"/>
      <c r="J15" s="1"/>
      <c r="K15" s="1"/>
      <c r="L15" s="12"/>
      <c r="M15" s="12"/>
      <c r="N15" s="12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3">
        <v>1750.0</v>
      </c>
      <c r="C16" s="3">
        <v>388.0</v>
      </c>
      <c r="D16" s="4">
        <f t="shared" si="1"/>
        <v>602.4549776</v>
      </c>
      <c r="E16" s="1"/>
      <c r="F16" s="19" t="s">
        <v>14</v>
      </c>
      <c r="G16" s="19">
        <f>1 / (2 * PI() * SQRT(G11 * G10))</f>
        <v>1591.549431</v>
      </c>
      <c r="H16" s="1"/>
      <c r="I16" s="1"/>
      <c r="J16" s="1"/>
      <c r="K16" s="1"/>
      <c r="L16" s="12"/>
      <c r="M16" s="12"/>
      <c r="N16" s="12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3">
        <v>1800.0</v>
      </c>
      <c r="C17" s="3">
        <v>356.0</v>
      </c>
      <c r="D17" s="4">
        <f t="shared" si="1"/>
        <v>602.4549776</v>
      </c>
      <c r="E17" s="1"/>
      <c r="F17" s="18" t="s">
        <v>15</v>
      </c>
      <c r="G17" s="18">
        <v>1250.0</v>
      </c>
      <c r="H17" s="1"/>
      <c r="I17" s="1"/>
      <c r="K17" s="1"/>
      <c r="L17" s="12"/>
      <c r="M17" s="12"/>
      <c r="N17" s="12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3">
        <v>1850.0</v>
      </c>
      <c r="C18" s="3">
        <v>336.0</v>
      </c>
      <c r="D18" s="4">
        <f t="shared" si="1"/>
        <v>602.4549776</v>
      </c>
      <c r="E18" s="1"/>
      <c r="F18" s="3" t="s">
        <v>16</v>
      </c>
      <c r="G18" s="3">
        <v>1117.82163951219</v>
      </c>
      <c r="H18" s="10" t="s">
        <v>17</v>
      </c>
      <c r="K18" s="1"/>
      <c r="L18" s="12"/>
      <c r="M18" s="12"/>
      <c r="N18" s="12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3">
        <v>1900.0</v>
      </c>
      <c r="C19" s="3">
        <v>316.0</v>
      </c>
      <c r="D19" s="4">
        <f t="shared" si="1"/>
        <v>602.4549776</v>
      </c>
      <c r="E19" s="1"/>
      <c r="F19" s="3" t="s">
        <v>18</v>
      </c>
      <c r="G19" s="20">
        <v>1486.10098307692</v>
      </c>
      <c r="H19" s="1"/>
      <c r="K19" s="1"/>
      <c r="L19" s="12"/>
      <c r="M19" s="12"/>
      <c r="N19" s="12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3">
        <v>1950.0</v>
      </c>
      <c r="C20" s="3">
        <v>300.0</v>
      </c>
      <c r="D20" s="4">
        <f t="shared" si="1"/>
        <v>602.4549776</v>
      </c>
      <c r="E20" s="1"/>
      <c r="F20" s="15" t="s">
        <v>19</v>
      </c>
      <c r="G20" s="16">
        <f>1/G14 * SQRT(G11/G10)</f>
        <v>13.33333333</v>
      </c>
      <c r="H20" s="1"/>
      <c r="I20" s="1"/>
      <c r="J20" s="1"/>
      <c r="K20" s="1"/>
      <c r="L20" s="12"/>
      <c r="M20" s="12"/>
      <c r="N20" s="12"/>
      <c r="O20" s="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3">
        <v>2000.0</v>
      </c>
      <c r="C21" s="3">
        <v>276.0</v>
      </c>
      <c r="D21" s="4">
        <f t="shared" si="1"/>
        <v>602.4549776</v>
      </c>
      <c r="E21" s="1"/>
      <c r="F21" s="3" t="s">
        <v>20</v>
      </c>
      <c r="G21" s="4">
        <f>G15/(G19-G18)</f>
        <v>27.15330136</v>
      </c>
      <c r="H21" s="1"/>
      <c r="I21" s="1"/>
      <c r="J21" s="1"/>
      <c r="K21" s="1"/>
      <c r="L21" s="1"/>
      <c r="M21" s="1"/>
      <c r="N21" s="1"/>
      <c r="O21" s="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3">
        <v>2050.0</v>
      </c>
      <c r="C22" s="3">
        <v>268.0</v>
      </c>
      <c r="D22" s="4">
        <f t="shared" si="1"/>
        <v>602.4549776</v>
      </c>
      <c r="E22" s="1"/>
      <c r="F22" s="3" t="s">
        <v>21</v>
      </c>
      <c r="G22" s="3">
        <v>28.2</v>
      </c>
      <c r="H22" s="1"/>
      <c r="I22" s="1"/>
      <c r="J22" s="1"/>
      <c r="K22" s="1"/>
      <c r="L22" s="1"/>
      <c r="M22" s="1"/>
      <c r="N22" s="1"/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3">
        <v>2100.0</v>
      </c>
      <c r="C23" s="3">
        <v>252.0</v>
      </c>
      <c r="D23" s="4">
        <f t="shared" si="1"/>
        <v>602.4549776</v>
      </c>
      <c r="E23" s="1"/>
      <c r="F23" s="15" t="s">
        <v>22</v>
      </c>
      <c r="G23" s="16">
        <f>SQRT(G22 * 10^6 * 4 * G12 * G12)</f>
        <v>1773.077536</v>
      </c>
      <c r="H23" s="1"/>
      <c r="I23" s="1"/>
      <c r="J23" s="1"/>
      <c r="K23" s="1"/>
      <c r="L23" s="1"/>
      <c r="M23" s="1"/>
      <c r="N23" s="1"/>
      <c r="O23" s="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L4:M4"/>
  </mergeCells>
  <drawing r:id="rId1"/>
</worksheet>
</file>