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<sst xmlns="http://schemas.openxmlformats.org/spreadsheetml/2006/main" count="53" uniqueCount="39">
  <si>
    <t>M = Mтр + Iε</t>
  </si>
  <si>
    <t>Масса груза, кг</t>
  </si>
  <si>
    <t>Положение утяжелителей, м</t>
  </si>
  <si>
    <t>Погрешности для tср1</t>
  </si>
  <si>
    <t>I</t>
  </si>
  <si>
    <t>Mтр</t>
  </si>
  <si>
    <t>Mavg</t>
  </si>
  <si>
    <t>εavg</t>
  </si>
  <si>
    <t>S&lt;t&gt;</t>
  </si>
  <si>
    <t>t(a, n)</t>
  </si>
  <si>
    <t>y = a + bx</t>
  </si>
  <si>
    <t>Случайная</t>
  </si>
  <si>
    <t>Инструм.</t>
  </si>
  <si>
    <t>Абсолютная</t>
  </si>
  <si>
    <t>Относит.</t>
  </si>
  <si>
    <t>ε = (M - Mтр) / I</t>
  </si>
  <si>
    <t>ε</t>
  </si>
  <si>
    <t>M(ε)</t>
  </si>
  <si>
    <t>h0</t>
  </si>
  <si>
    <t>d</t>
  </si>
  <si>
    <t>g</t>
  </si>
  <si>
    <t>a = 2h / t^2</t>
  </si>
  <si>
    <t>ε = 2a / d</t>
  </si>
  <si>
    <t>M = md(g - a) / 2</t>
  </si>
  <si>
    <t>Δa = |df / dt * Δt| = |(2h/t^2)' * Δt| = |-4hΔt / t^3|</t>
  </si>
  <si>
    <t>Δa</t>
  </si>
  <si>
    <t>_______________________________________________________</t>
  </si>
  <si>
    <t>Δε = |df / dt * Δt| = |(4h / (d * t^2))' * Δt| = |-8hΔt / (d * t^3)|</t>
  </si>
  <si>
    <t>Δε</t>
  </si>
  <si>
    <t xml:space="preserve">M = md(g - a) / 2	</t>
  </si>
  <si>
    <t>ΔM = |df / dt * Δt| = |(md(g - 2h/t^2)) / 2)' * Δt| = |2mdhΔt / t^3|</t>
  </si>
  <si>
    <t>ΔM</t>
  </si>
  <si>
    <t>R</t>
  </si>
  <si>
    <t>R^2</t>
  </si>
  <si>
    <t>I = I0 + 4mR^2</t>
  </si>
  <si>
    <t>4m</t>
  </si>
  <si>
    <t>I0</t>
  </si>
  <si>
    <t>Iavg</t>
  </si>
  <si>
    <t>R^2avg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</si>
</sst>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"/>
    <numFmt numFmtId="165" formatCode="0.0000"/>
    <numFmt numFmtId="166" formatCode="0.000000"/>
    <numFmt numFmtId="167" formatCode="0.000"/>
    <numFmt numFmtId="168" formatCode="0.0000000000"/>
  </numFmts>
  <fonts count="11">
    <font>
      <sz val="10.0"/>
      <color rgb="FF000000"/>
      <name val="Arial"/>
    </font>
    <font>
      <color theme="1"/>
      <name val="Arial"/>
    </font>
    <font>
      <i/>
      <color theme="1"/>
      <name val="Arial"/>
    </font>
    <font/>
    <font>
      <i/>
      <sz val="10.0"/>
      <color rgb="FF000000"/>
      <name val="Arial"/>
    </font>
    <font>
      <color rgb="FF000000"/>
      <name val="Arial"/>
    </font>
    <font>
      <b/>
      <color theme="1"/>
      <name val="Arial"/>
    </font>
    <font>
      <b/>
      <i/>
      <color rgb="FF000000"/>
      <name val="Arial"/>
    </font>
    <font>
      <b/>
      <i/>
      <color theme="1"/>
      <name val="Arial"/>
    </font>
    <font>
      <sz val="9.0"/>
      <color rgb="FF000000"/>
      <name val="Arial"/>
    </font>
    <font>
      <b/>
      <i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1" numFmtId="164" xfId="0" applyAlignment="1" applyBorder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 vertical="center"/>
    </xf>
    <xf borderId="7" fillId="0" fontId="1" numFmtId="165" xfId="0" applyAlignment="1" applyBorder="1" applyFont="1" applyNumberFormat="1">
      <alignment horizontal="center" vertical="center"/>
    </xf>
    <xf borderId="3" fillId="0" fontId="1" numFmtId="165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11" fillId="0" fontId="3" numFmtId="0" xfId="0" applyBorder="1" applyFont="1"/>
    <xf borderId="12" fillId="0" fontId="1" numFmtId="0" xfId="0" applyAlignment="1" applyBorder="1" applyFont="1">
      <alignment horizontal="center" readingOrder="0" vertical="center"/>
    </xf>
    <xf borderId="5" fillId="3" fontId="5" numFmtId="0" xfId="0" applyAlignment="1" applyBorder="1" applyFill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5" fillId="0" fontId="1" numFmtId="166" xfId="0" applyAlignment="1" applyBorder="1" applyFont="1" applyNumberFormat="1">
      <alignment horizontal="center"/>
    </xf>
    <xf borderId="4" fillId="3" fontId="5" numFmtId="0" xfId="0" applyAlignment="1" applyBorder="1" applyFont="1">
      <alignment horizontal="center" readingOrder="0"/>
    </xf>
    <xf borderId="5" fillId="0" fontId="1" numFmtId="167" xfId="0" applyAlignment="1" applyBorder="1" applyFont="1" applyNumberFormat="1">
      <alignment horizontal="center" readingOrder="0"/>
    </xf>
    <xf borderId="13" fillId="0" fontId="3" numFmtId="0" xfId="0" applyBorder="1" applyFont="1"/>
    <xf borderId="12" fillId="4" fontId="1" numFmtId="167" xfId="0" applyAlignment="1" applyBorder="1" applyFill="1" applyFont="1" applyNumberFormat="1">
      <alignment horizontal="center" vertical="center"/>
    </xf>
    <xf borderId="5" fillId="4" fontId="1" numFmtId="167" xfId="0" applyAlignment="1" applyBorder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/>
    </xf>
    <xf borderId="5" fillId="0" fontId="1" numFmtId="10" xfId="0" applyAlignment="1" applyBorder="1" applyFont="1" applyNumberFormat="1">
      <alignment horizontal="center"/>
    </xf>
    <xf borderId="8" fillId="2" fontId="6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4" fillId="3" fontId="7" numFmtId="0" xfId="0" applyAlignment="1" applyBorder="1" applyFont="1">
      <alignment horizontal="center" readingOrder="0"/>
    </xf>
    <xf borderId="4" fillId="3" fontId="8" numFmtId="0" xfId="0" applyAlignment="1" applyBorder="1" applyFont="1">
      <alignment horizontal="center" readingOrder="0" vertical="center"/>
    </xf>
    <xf borderId="5" fillId="5" fontId="1" numFmtId="165" xfId="0" applyAlignment="1" applyBorder="1" applyFill="1" applyFont="1" applyNumberFormat="1">
      <alignment horizontal="center" vertical="center"/>
    </xf>
    <xf borderId="5" fillId="5" fontId="1" numFmtId="165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 readingOrder="0"/>
    </xf>
    <xf borderId="5" fillId="5" fontId="1" numFmtId="165" xfId="0" applyAlignment="1" applyBorder="1" applyFont="1" applyNumberFormat="1">
      <alignment horizontal="center" readingOrder="0" vertical="center"/>
    </xf>
    <xf borderId="1" fillId="2" fontId="2" numFmtId="0" xfId="0" applyAlignment="1" applyBorder="1" applyFont="1">
      <alignment horizontal="center" readingOrder="0"/>
    </xf>
    <xf borderId="5" fillId="6" fontId="1" numFmtId="165" xfId="0" applyAlignment="1" applyBorder="1" applyFill="1" applyFont="1" applyNumberFormat="1">
      <alignment horizontal="center" vertical="center"/>
    </xf>
    <xf borderId="5" fillId="6" fontId="1" numFmtId="165" xfId="0" applyAlignment="1" applyBorder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8" fillId="0" fontId="2" numFmtId="0" xfId="0" applyAlignment="1" applyBorder="1" applyFont="1">
      <alignment horizontal="center" readingOrder="0"/>
    </xf>
    <xf borderId="10" fillId="0" fontId="1" numFmtId="165" xfId="0" applyAlignment="1" applyBorder="1" applyFont="1" applyNumberFormat="1">
      <alignment horizontal="center" vertical="center"/>
    </xf>
    <xf borderId="0" fillId="3" fontId="5" numFmtId="0" xfId="0" applyAlignment="1" applyFont="1">
      <alignment horizontal="center" readingOrder="0"/>
    </xf>
    <xf borderId="0" fillId="0" fontId="1" numFmtId="168" xfId="0" applyAlignment="1" applyFont="1" applyNumberFormat="1">
      <alignment horizontal="center"/>
    </xf>
    <xf borderId="0" fillId="3" fontId="9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18" fillId="0" fontId="2" numFmtId="0" xfId="0" applyAlignment="1" applyBorder="1" applyFont="1">
      <alignment horizontal="center" readingOrder="0" vertical="center"/>
    </xf>
    <xf borderId="19" fillId="0" fontId="3" numFmtId="0" xfId="0" applyBorder="1" applyFont="1"/>
    <xf borderId="20" fillId="0" fontId="3" numFmtId="0" xfId="0" applyBorder="1" applyFont="1"/>
    <xf borderId="6" fillId="0" fontId="1" numFmtId="165" xfId="0" applyAlignment="1" applyBorder="1" applyFont="1" applyNumberFormat="1">
      <alignment horizontal="center" vertical="center"/>
    </xf>
    <xf borderId="6" fillId="0" fontId="1" numFmtId="165" xfId="0" applyAlignment="1" applyBorder="1" applyFont="1" applyNumberFormat="1">
      <alignment horizontal="center" readingOrder="0" vertical="center"/>
    </xf>
    <xf borderId="5" fillId="3" fontId="7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readingOrder="0" vertical="center"/>
    </xf>
    <xf borderId="5" fillId="2" fontId="8" numFmtId="165" xfId="0" applyAlignment="1" applyBorder="1" applyFont="1" applyNumberFormat="1">
      <alignment horizontal="center" readingOrder="0" vertical="center"/>
    </xf>
    <xf borderId="5" fillId="0" fontId="1" numFmtId="165" xfId="0" applyAlignment="1" applyBorder="1" applyFont="1" applyNumberForma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5" fillId="4" fontId="8" numFmtId="164" xfId="0" applyAlignment="1" applyBorder="1" applyFont="1" applyNumberFormat="1">
      <alignment horizontal="center" readingOrder="0"/>
    </xf>
    <xf borderId="5" fillId="4" fontId="8" numFmtId="164" xfId="0" applyAlignment="1" applyBorder="1" applyFont="1" applyNumberFormat="1">
      <alignment horizontal="center" readingOrder="0" vertical="center"/>
    </xf>
    <xf borderId="5" fillId="0" fontId="1" numFmtId="164" xfId="0" applyAlignment="1" applyBorder="1" applyFont="1" applyNumberFormat="1">
      <alignment horizontal="center"/>
    </xf>
    <xf borderId="5" fillId="2" fontId="8" numFmtId="0" xfId="0" applyAlignment="1" applyBorder="1" applyFont="1">
      <alignment horizontal="center" readingOrder="0"/>
    </xf>
    <xf borderId="5" fillId="2" fontId="8" numFmtId="0" xfId="0" applyAlignment="1" applyBorder="1" applyFont="1">
      <alignment horizontal="center" readingOrder="0" vertical="center"/>
    </xf>
    <xf borderId="5" fillId="2" fontId="10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7" fillId="0" fontId="3" numFmtId="165" xfId="0" applyAlignment="1" applyBorder="1" applyFont="1" applyNumberFormat="1">
      <alignment horizontal="center" vertical="center"/>
    </xf>
    <xf borderId="5" fillId="0" fontId="3" numFmtId="165" xfId="0" applyAlignment="1" applyBorder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'Лист1'!$B$42:$B$45</c:f>
            </c:strRef>
          </c:cat>
          <c:val>
            <c:numRef>
              <c:f>'Лист1'!$C$42:$C$45</c:f>
              <c:numCache/>
            </c:numRef>
          </c:val>
          <c:smooth val="0"/>
        </c:ser>
        <c:axId val="1030719423"/>
        <c:axId val="1677429661"/>
      </c:lineChart>
      <c:catAx>
        <c:axId val="1030719423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429661"/>
      </c:catAx>
      <c:valAx>
        <c:axId val="1677429661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719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FF6D01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'Лист1'!$Q$26:$Q$29</c:f>
            </c:strRef>
          </c:cat>
          <c:val>
            <c:numRef>
              <c:f>'Лист1'!$R$26:$R$29</c:f>
              <c:numCache/>
            </c:numRef>
          </c:val>
          <c:smooth val="0"/>
        </c:ser>
        <c:axId val="1343724589"/>
        <c:axId val="554050061"/>
      </c:lineChart>
      <c:catAx>
        <c:axId val="1343724589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050061"/>
      </c:catAx>
      <c:valAx>
        <c:axId val="554050061"/>
        <c:scaling>
          <c:orientation val="minMax"/>
          <c:max val="0.2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724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34A853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'Лист1'!$Q$30:$Q$33</c:f>
            </c:strRef>
          </c:cat>
          <c:val>
            <c:numRef>
              <c:f>'Лист1'!$R$30:$R$33</c:f>
              <c:numCache/>
            </c:numRef>
          </c:val>
          <c:smooth val="0"/>
        </c:ser>
        <c:axId val="1120437294"/>
        <c:axId val="590157937"/>
      </c:lineChart>
      <c:catAx>
        <c:axId val="1120437294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157937"/>
      </c:catAx>
      <c:valAx>
        <c:axId val="590157937"/>
        <c:scaling>
          <c:orientation val="minMax"/>
          <c:max val="0.2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437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EA4335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'Лист1'!$Q$34:$Q$37</c:f>
            </c:strRef>
          </c:cat>
          <c:val>
            <c:numRef>
              <c:f>'Лист1'!$R$34:$R$37</c:f>
              <c:numCache/>
            </c:numRef>
          </c:val>
          <c:smooth val="0"/>
        </c:ser>
        <c:axId val="296666437"/>
        <c:axId val="1339280815"/>
      </c:lineChart>
      <c:catAx>
        <c:axId val="296666437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280815"/>
      </c:catAx>
      <c:valAx>
        <c:axId val="1339280815"/>
        <c:scaling>
          <c:orientation val="minMax"/>
          <c:max val="0.2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666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'Лист1'!$C$74:$H$74</c:f>
            </c:strRef>
          </c:cat>
          <c:val>
            <c:numRef>
              <c:f>'Лист1'!$C$75:$H$75</c:f>
              <c:numCache/>
            </c:numRef>
          </c:val>
          <c:smooth val="0"/>
        </c:ser>
        <c:axId val="100916345"/>
        <c:axId val="114124777"/>
      </c:lineChart>
      <c:catAx>
        <c:axId val="100916345"/>
        <c:scaling>
          <c:orientation val="minMax"/>
          <c:max val="0.0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24777"/>
      </c:catAx>
      <c:valAx>
        <c:axId val="114124777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16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FF00FF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'Лист1'!$B$85:$B$90</c:f>
            </c:strRef>
          </c:cat>
          <c:val>
            <c:numRef>
              <c:f>'Лист1'!$C$85:$C$90</c:f>
              <c:numCache/>
            </c:numRef>
          </c:val>
          <c:smooth val="0"/>
        </c:ser>
        <c:axId val="1239885544"/>
        <c:axId val="211269791"/>
      </c:lineChart>
      <c:catAx>
        <c:axId val="1239885544"/>
        <c:scaling>
          <c:orientation val="minMax"/>
          <c:max val="0.0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69791"/>
      </c:catAx>
      <c:valAx>
        <c:axId val="211269791"/>
        <c:scaling>
          <c:orientation val="minMax"/>
          <c:max val="0.1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885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'Лист1'!$B$50:$B$53</c:f>
            </c:strRef>
          </c:cat>
          <c:val>
            <c:numRef>
              <c:f>'Лист1'!$C$50:$C$53</c:f>
              <c:numCache/>
            </c:numRef>
          </c:val>
          <c:smooth val="0"/>
        </c:ser>
        <c:axId val="479439769"/>
        <c:axId val="30517791"/>
      </c:lineChart>
      <c:catAx>
        <c:axId val="479439769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17791"/>
      </c:catAx>
      <c:valAx>
        <c:axId val="30517791"/>
        <c:scaling>
          <c:orientation val="minMax"/>
          <c:max val="0.2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439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'Лист1'!$B$54:$B$57</c:f>
            </c:strRef>
          </c:cat>
          <c:val>
            <c:numRef>
              <c:f>'Лист1'!$C$54:$C$57</c:f>
              <c:numCache/>
            </c:numRef>
          </c:val>
          <c:smooth val="0"/>
        </c:ser>
        <c:axId val="414139103"/>
        <c:axId val="1436290835"/>
      </c:lineChart>
      <c:catAx>
        <c:axId val="414139103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290835"/>
      </c:catAx>
      <c:valAx>
        <c:axId val="1436290835"/>
        <c:scaling>
          <c:orientation val="minMax"/>
          <c:max val="0.2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139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'Лист1'!$B$62:$B$65</c:f>
            </c:strRef>
          </c:cat>
          <c:val>
            <c:numRef>
              <c:f>'Лист1'!$C$62:$C$65</c:f>
              <c:numCache/>
            </c:numRef>
          </c:val>
          <c:smooth val="0"/>
        </c:ser>
        <c:axId val="619804410"/>
        <c:axId val="634829271"/>
      </c:lineChart>
      <c:catAx>
        <c:axId val="619804410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829271"/>
      </c:catAx>
      <c:valAx>
        <c:axId val="634829271"/>
        <c:scaling>
          <c:orientation val="minMax"/>
          <c:max val="0.2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804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'Лист1'!$B$58:$B$61</c:f>
            </c:strRef>
          </c:cat>
          <c:val>
            <c:numRef>
              <c:f>'Лист1'!$C$58:$C$61</c:f>
              <c:numCache/>
            </c:numRef>
          </c:val>
          <c:smooth val="0"/>
        </c:ser>
        <c:axId val="1308597956"/>
        <c:axId val="1354671741"/>
      </c:lineChart>
      <c:catAx>
        <c:axId val="1308597956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671741"/>
      </c:catAx>
      <c:valAx>
        <c:axId val="1354671741"/>
        <c:scaling>
          <c:orientation val="minMax"/>
          <c:max val="0.2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597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'Лист1'!$B$46:$B$49</c:f>
            </c:strRef>
          </c:cat>
          <c:val>
            <c:numRef>
              <c:f>'Лист1'!$C$46:$C$49</c:f>
              <c:numCache/>
            </c:numRef>
          </c:val>
          <c:smooth val="0"/>
        </c:ser>
        <c:axId val="1975242920"/>
        <c:axId val="1929216157"/>
      </c:lineChart>
      <c:catAx>
        <c:axId val="1975242920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216157"/>
      </c:catAx>
      <c:valAx>
        <c:axId val="1929216157"/>
        <c:scaling>
          <c:orientation val="minMax"/>
          <c:max val="0.2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242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'Лист1'!$Q$14:$Q$17</c:f>
            </c:strRef>
          </c:cat>
          <c:val>
            <c:numRef>
              <c:f>'Лист1'!$R$14:$R$17</c:f>
              <c:numCache/>
            </c:numRef>
          </c:val>
          <c:smooth val="0"/>
        </c:ser>
        <c:axId val="91007676"/>
        <c:axId val="1118301594"/>
      </c:lineChart>
      <c:catAx>
        <c:axId val="91007676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301594"/>
      </c:catAx>
      <c:valAx>
        <c:axId val="1118301594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07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6BDC6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'Лист1'!$Q$18:$Q$21</c:f>
            </c:strRef>
          </c:cat>
          <c:val>
            <c:numRef>
              <c:f>'Лист1'!$R$18:$R$21</c:f>
              <c:numCache/>
            </c:numRef>
          </c:val>
          <c:smooth val="0"/>
        </c:ser>
        <c:axId val="1260472306"/>
        <c:axId val="990175956"/>
      </c:lineChart>
      <c:catAx>
        <c:axId val="1260472306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175956"/>
      </c:catAx>
      <c:valAx>
        <c:axId val="990175956"/>
        <c:scaling>
          <c:orientation val="minMax"/>
          <c:max val="0.2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472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FBBC04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'Лист1'!$Q$22:$Q$25</c:f>
            </c:strRef>
          </c:cat>
          <c:val>
            <c:numRef>
              <c:f>'Лист1'!$R$22:$R$25</c:f>
              <c:numCache/>
            </c:numRef>
          </c:val>
          <c:smooth val="0"/>
        </c:ser>
        <c:axId val="1722129397"/>
        <c:axId val="624054328"/>
      </c:lineChart>
      <c:catAx>
        <c:axId val="1722129397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054328"/>
      </c:catAx>
      <c:valAx>
        <c:axId val="624054328"/>
        <c:scaling>
          <c:orientation val="minMax"/>
          <c:max val="0.2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129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847725</xdr:colOff>
      <xdr:row>50</xdr:row>
      <xdr:rowOff>19050</xdr:rowOff>
    </xdr:from>
    <xdr:ext cx="5676900" cy="3514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50</xdr:row>
      <xdr:rowOff>19050</xdr:rowOff>
    </xdr:from>
    <xdr:ext cx="5676900" cy="35147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847725</xdr:colOff>
      <xdr:row>50</xdr:row>
      <xdr:rowOff>19050</xdr:rowOff>
    </xdr:from>
    <xdr:ext cx="5676900" cy="35147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847725</xdr:colOff>
      <xdr:row>50</xdr:row>
      <xdr:rowOff>19050</xdr:rowOff>
    </xdr:from>
    <xdr:ext cx="5676900" cy="35147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847725</xdr:colOff>
      <xdr:row>50</xdr:row>
      <xdr:rowOff>19050</xdr:rowOff>
    </xdr:from>
    <xdr:ext cx="5676900" cy="3514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847725</xdr:colOff>
      <xdr:row>50</xdr:row>
      <xdr:rowOff>19050</xdr:rowOff>
    </xdr:from>
    <xdr:ext cx="5676900" cy="35147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847725</xdr:colOff>
      <xdr:row>50</xdr:row>
      <xdr:rowOff>9525</xdr:rowOff>
    </xdr:from>
    <xdr:ext cx="5676900" cy="351472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847725</xdr:colOff>
      <xdr:row>50</xdr:row>
      <xdr:rowOff>9525</xdr:rowOff>
    </xdr:from>
    <xdr:ext cx="5676900" cy="35147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847725</xdr:colOff>
      <xdr:row>50</xdr:row>
      <xdr:rowOff>0</xdr:rowOff>
    </xdr:from>
    <xdr:ext cx="5676900" cy="351472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847725</xdr:colOff>
      <xdr:row>50</xdr:row>
      <xdr:rowOff>9525</xdr:rowOff>
    </xdr:from>
    <xdr:ext cx="5676900" cy="35147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847725</xdr:colOff>
      <xdr:row>49</xdr:row>
      <xdr:rowOff>190500</xdr:rowOff>
    </xdr:from>
    <xdr:ext cx="5676900" cy="351472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847725</xdr:colOff>
      <xdr:row>49</xdr:row>
      <xdr:rowOff>190500</xdr:rowOff>
    </xdr:from>
    <xdr:ext cx="5676900" cy="35147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</xdr:col>
      <xdr:colOff>942975</xdr:colOff>
      <xdr:row>71</xdr:row>
      <xdr:rowOff>0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942975</xdr:colOff>
      <xdr:row>70</xdr:row>
      <xdr:rowOff>200025</xdr:rowOff>
    </xdr:from>
    <xdr:ext cx="5715000" cy="35337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 t="s">
        <v>0</v>
      </c>
      <c r="R2" s="3"/>
      <c r="S2" s="3"/>
      <c r="T2" s="4"/>
      <c r="U2" s="1"/>
      <c r="V2" s="1"/>
      <c r="W2" s="1"/>
      <c r="X2" s="1"/>
      <c r="Y2" s="1"/>
      <c r="Z2" s="1"/>
    </row>
    <row r="3">
      <c r="A3" s="1"/>
      <c r="B3" s="5" t="s">
        <v>1</v>
      </c>
      <c r="C3" s="6" t="s">
        <v>2</v>
      </c>
      <c r="D3" s="3"/>
      <c r="E3" s="3"/>
      <c r="F3" s="3"/>
      <c r="G3" s="3"/>
      <c r="H3" s="4"/>
      <c r="I3" s="1"/>
      <c r="J3" s="7" t="s">
        <v>3</v>
      </c>
      <c r="K3" s="4"/>
      <c r="L3" s="1"/>
      <c r="M3" s="1"/>
      <c r="N3" s="1"/>
      <c r="O3" s="1"/>
      <c r="P3" s="1"/>
      <c r="Q3" s="8" t="s">
        <v>4</v>
      </c>
      <c r="R3" s="8" t="s">
        <v>5</v>
      </c>
      <c r="S3" s="8" t="s">
        <v>6</v>
      </c>
      <c r="T3" s="9" t="s">
        <v>7</v>
      </c>
      <c r="U3" s="1"/>
      <c r="V3" s="1"/>
      <c r="W3" s="1"/>
      <c r="X3" s="1"/>
      <c r="Y3" s="1"/>
      <c r="Z3" s="1"/>
    </row>
    <row r="4">
      <c r="A4" s="1"/>
      <c r="B4" s="10"/>
      <c r="C4" s="5">
        <v>0.03</v>
      </c>
      <c r="D4" s="5">
        <v>0.07</v>
      </c>
      <c r="E4" s="5">
        <v>0.11</v>
      </c>
      <c r="F4" s="5">
        <v>0.15</v>
      </c>
      <c r="G4" s="5">
        <v>0.19</v>
      </c>
      <c r="H4" s="5">
        <v>0.23</v>
      </c>
      <c r="I4" s="1"/>
      <c r="J4" s="8" t="s">
        <v>8</v>
      </c>
      <c r="K4" s="11">
        <f> SQRT(POWER(C8 - C7, 2) + POWER(C8 - C6, 2) + POWER(C8 - C5, 2)) / 6</f>
        <v>0.001360827635</v>
      </c>
      <c r="L4" s="1"/>
      <c r="M4" s="2" t="s">
        <v>0</v>
      </c>
      <c r="N4" s="4"/>
      <c r="O4" s="1"/>
      <c r="P4" s="1"/>
      <c r="Q4" s="12">
        <f>((B$30 - $T4) * (B$36 - $S4) + (B$31 - $T4) * (B$37 - $S4) + (B$32 - $T4) * (B$38 - $S4) + (B$33 - $T4) * (B$39 - $S4)) / ((B$30 - $T4)^2 + (B$31 - $T4)^2 + (B$32 - $T4)^2 +  (B$33 - $T4)^2) </f>
        <v>0.0104652698</v>
      </c>
      <c r="R4" s="13">
        <f t="shared" ref="R4:R9" si="1">S4 - Q4 * T4</f>
        <v>0.009909364592</v>
      </c>
      <c r="S4" s="14">
        <f>AVERAGE(B$36:B$39)</f>
        <v>0.08803178344</v>
      </c>
      <c r="T4" s="12">
        <f>AVERAGE(B$30:B$33)</f>
        <v>7.464921627</v>
      </c>
      <c r="U4" s="1"/>
      <c r="V4" s="1"/>
      <c r="W4" s="1"/>
      <c r="X4" s="1"/>
      <c r="Y4" s="1"/>
      <c r="Z4" s="1"/>
    </row>
    <row r="5">
      <c r="A5" s="1"/>
      <c r="B5" s="15">
        <v>0.1</v>
      </c>
      <c r="C5" s="16">
        <v>7.13</v>
      </c>
      <c r="D5" s="17">
        <v>9.04</v>
      </c>
      <c r="E5" s="17">
        <v>11.73</v>
      </c>
      <c r="F5" s="17">
        <v>14.76</v>
      </c>
      <c r="G5" s="17">
        <v>17.98</v>
      </c>
      <c r="H5" s="17">
        <v>21.28</v>
      </c>
      <c r="I5" s="1"/>
      <c r="J5" s="8" t="s">
        <v>9</v>
      </c>
      <c r="K5" s="18">
        <v>4.3</v>
      </c>
      <c r="L5" s="1"/>
      <c r="M5" s="2" t="s">
        <v>10</v>
      </c>
      <c r="N5" s="4"/>
      <c r="O5" s="1"/>
      <c r="P5" s="1"/>
      <c r="Q5" s="12">
        <f>((C$30 - $T5) * (C$36 - $S5) + (C$31 - $T5) * (C$37 - $S5) + (C$32 - $T5) * (C$38 - $S5) + (C$33 - $T5) * (C$39 - $S5)) / ((C$30 - $T5)^2 + (C$31 - $T5)^2 + (C$32 - $T5)^2 +  (C$33 - $T5)^2) </f>
        <v>0.01681511946</v>
      </c>
      <c r="R5" s="13">
        <f t="shared" si="1"/>
        <v>0.009999829367</v>
      </c>
      <c r="S5" s="14">
        <f>AVERAGE(C$36:C$39)</f>
        <v>0.08882180752</v>
      </c>
      <c r="T5" s="12">
        <f>AVERAGE(C$30:C$33)</f>
        <v>4.687565756</v>
      </c>
      <c r="U5" s="19"/>
      <c r="V5" s="1"/>
      <c r="W5" s="1"/>
      <c r="X5" s="1"/>
      <c r="Y5" s="1"/>
      <c r="Z5" s="1"/>
    </row>
    <row r="6">
      <c r="A6" s="1"/>
      <c r="B6" s="20"/>
      <c r="C6" s="21">
        <v>7.13</v>
      </c>
      <c r="D6" s="18">
        <v>9.04</v>
      </c>
      <c r="E6" s="18">
        <v>11.73</v>
      </c>
      <c r="F6" s="18">
        <v>14.76</v>
      </c>
      <c r="G6" s="22">
        <v>17.98</v>
      </c>
      <c r="H6" s="18">
        <v>21.29</v>
      </c>
      <c r="I6" s="1"/>
      <c r="J6" s="23" t="s">
        <v>11</v>
      </c>
      <c r="K6" s="24">
        <f>K5 * K4</f>
        <v>0.00585155883</v>
      </c>
      <c r="L6" s="1"/>
      <c r="M6" s="1"/>
      <c r="N6" s="1"/>
      <c r="O6" s="1"/>
      <c r="P6" s="1"/>
      <c r="Q6" s="12">
        <f>((D$30 - $T6) * (D$36 - $S6) + (D$31 - $T6) * (D$37 - $S6) + (D$32 - $T6) * (D$38 - $S6) + (D$33 - $T6) * (D$39 - $S6)) / ((D$30 - $T6)^2 + (D$31 - $T6)^2 + (D$32 - $T6)^2 +  (D$33 - $T6)^2) </f>
        <v>0.02826752135</v>
      </c>
      <c r="R6" s="13">
        <f t="shared" si="1"/>
        <v>0.01009047759</v>
      </c>
      <c r="S6" s="14">
        <f>AVERAGE(D$36:D$39)</f>
        <v>0.08935866602</v>
      </c>
      <c r="T6" s="12">
        <f>AVERAGE(D$30:D$33)</f>
        <v>2.804214329</v>
      </c>
      <c r="U6" s="19"/>
      <c r="V6" s="1"/>
      <c r="W6" s="1"/>
      <c r="X6" s="1"/>
      <c r="Y6" s="1"/>
      <c r="Z6" s="1"/>
    </row>
    <row r="7">
      <c r="A7" s="1"/>
      <c r="B7" s="20"/>
      <c r="C7" s="21">
        <v>7.14</v>
      </c>
      <c r="D7" s="18">
        <v>9.05</v>
      </c>
      <c r="E7" s="18">
        <v>11.72</v>
      </c>
      <c r="F7" s="18">
        <v>14.77</v>
      </c>
      <c r="G7" s="25">
        <v>17.98</v>
      </c>
      <c r="H7" s="18">
        <v>21.29</v>
      </c>
      <c r="I7" s="1"/>
      <c r="J7" s="23" t="s">
        <v>12</v>
      </c>
      <c r="K7" s="26">
        <v>0.005</v>
      </c>
      <c r="L7" s="1"/>
      <c r="M7" s="19"/>
      <c r="N7" s="19"/>
      <c r="O7" s="1"/>
      <c r="P7" s="1"/>
      <c r="Q7" s="12">
        <f>((E$30 - $T7) * (E$36 - $S7) + (E$31 - $T7) * (E$37 - $S7) + (E$32 - $T7) * (E$38 - $S7) + (E$33 - $T7) * (E$39 - $S7)) / ((E$30 - $T7)^2 + (E$31 - $T7)^2 + (E$32 - $T7)^2 +  (E$33 - $T7)^2) </f>
        <v>0.04503438936</v>
      </c>
      <c r="R7" s="13">
        <f t="shared" si="1"/>
        <v>0.009910851788</v>
      </c>
      <c r="S7" s="14">
        <f>AVERAGE(E$36:E$39)</f>
        <v>0.08965409815</v>
      </c>
      <c r="T7" s="12">
        <f>AVERAGE(E$30:E$33)</f>
        <v>1.770718944</v>
      </c>
      <c r="U7" s="19"/>
      <c r="V7" s="1"/>
      <c r="W7" s="1"/>
      <c r="X7" s="1"/>
      <c r="Y7" s="1"/>
      <c r="Z7" s="1"/>
    </row>
    <row r="8">
      <c r="A8" s="1"/>
      <c r="B8" s="27"/>
      <c r="C8" s="28">
        <f t="shared" ref="C8:H8" si="2">SUM(C5:C7) / 3</f>
        <v>7.133333333</v>
      </c>
      <c r="D8" s="29">
        <f t="shared" si="2"/>
        <v>9.043333333</v>
      </c>
      <c r="E8" s="29">
        <f t="shared" si="2"/>
        <v>11.72666667</v>
      </c>
      <c r="F8" s="29">
        <f t="shared" si="2"/>
        <v>14.76333333</v>
      </c>
      <c r="G8" s="29">
        <f t="shared" si="2"/>
        <v>17.98</v>
      </c>
      <c r="H8" s="29">
        <f t="shared" si="2"/>
        <v>21.28666667</v>
      </c>
      <c r="I8" s="1"/>
      <c r="J8" s="23" t="s">
        <v>13</v>
      </c>
      <c r="K8" s="30">
        <f>SQRT(K4 * K4 + 4 * K7 * K7 / 9)</f>
        <v>0.003600411499</v>
      </c>
      <c r="L8" s="1"/>
      <c r="M8" s="19"/>
      <c r="N8" s="19"/>
      <c r="O8" s="1"/>
      <c r="P8" s="1"/>
      <c r="Q8" s="12">
        <f>((F$30 - $T8) * (F$36 - $S8) + (F$31 - $T8) * (F$37 - $S8) + (F$32 - $T8) * (F$38 - $S8) + (F$33 - $T8) * (F$39 - $S8)) / ((F$30 - $T8)^2 + (F$31 - $T8)^2 + (F$32 - $T8)^2 +  (F$33 - $T8)^2) </f>
        <v>0.06663772767</v>
      </c>
      <c r="R8" s="13">
        <f t="shared" si="1"/>
        <v>0.009988615593</v>
      </c>
      <c r="S8" s="14">
        <f>AVERAGE(F$36:F$39)</f>
        <v>0.0898175803</v>
      </c>
      <c r="T8" s="12">
        <f>AVERAGE(F$30:F$33)</f>
        <v>1.197954485</v>
      </c>
      <c r="U8" s="19"/>
      <c r="V8" s="1"/>
      <c r="W8" s="1"/>
      <c r="X8" s="1"/>
      <c r="Y8" s="1"/>
      <c r="Z8" s="1"/>
    </row>
    <row r="9">
      <c r="A9" s="1"/>
      <c r="B9" s="15">
        <v>0.3</v>
      </c>
      <c r="C9" s="21">
        <v>3.35</v>
      </c>
      <c r="D9" s="18">
        <v>4.23</v>
      </c>
      <c r="E9" s="18">
        <v>5.48</v>
      </c>
      <c r="F9" s="18">
        <v>6.9</v>
      </c>
      <c r="G9" s="18">
        <v>8.4</v>
      </c>
      <c r="H9" s="18">
        <v>9.94</v>
      </c>
      <c r="I9" s="1"/>
      <c r="J9" s="23" t="s">
        <v>14</v>
      </c>
      <c r="K9" s="31">
        <f>K8 / C8</f>
        <v>0.000504730584</v>
      </c>
      <c r="L9" s="1"/>
      <c r="M9" s="1"/>
      <c r="N9" s="1"/>
      <c r="O9" s="1"/>
      <c r="P9" s="1"/>
      <c r="Q9" s="12">
        <f>((G$30 - $T9) * (G$36 - $S9) + (G$31 - $T9) * (G$37 - $S9) + (G$32 - $T9) * (G$38 - $S9) + (G$33 - $T9) * (G$39 - $S9)) / ((G$30 - $T9)^2 + (G$31 - $T9)^2 + (G$32 - $T9)^2 +  (G$33 - $T9)^2) </f>
        <v>0.09368452622</v>
      </c>
      <c r="R9" s="13">
        <f t="shared" si="1"/>
        <v>0.009910341848</v>
      </c>
      <c r="S9" s="14">
        <f>AVERAGE(G$36:G$39)</f>
        <v>0.08991592921</v>
      </c>
      <c r="T9" s="12">
        <f>AVERAGE(G$30:G$33)</f>
        <v>0.8539893469</v>
      </c>
      <c r="U9" s="19"/>
      <c r="V9" s="1"/>
      <c r="W9" s="1"/>
      <c r="X9" s="1"/>
      <c r="Y9" s="1"/>
      <c r="Z9" s="1"/>
    </row>
    <row r="10">
      <c r="A10" s="1"/>
      <c r="B10" s="20"/>
      <c r="C10" s="21">
        <v>3.35</v>
      </c>
      <c r="D10" s="18">
        <v>4.24</v>
      </c>
      <c r="E10" s="18">
        <v>5.49</v>
      </c>
      <c r="F10" s="18">
        <v>6.9</v>
      </c>
      <c r="G10" s="18">
        <v>8.4</v>
      </c>
      <c r="H10" s="18">
        <v>9.95</v>
      </c>
      <c r="I10" s="1"/>
      <c r="J10" s="19"/>
      <c r="K10" s="1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0"/>
      <c r="C11" s="21">
        <v>3.35</v>
      </c>
      <c r="D11" s="18">
        <v>4.23</v>
      </c>
      <c r="E11" s="18">
        <v>5.48</v>
      </c>
      <c r="F11" s="18">
        <v>6.9</v>
      </c>
      <c r="G11" s="18">
        <v>8.4</v>
      </c>
      <c r="H11" s="18">
        <v>9.95</v>
      </c>
      <c r="I11" s="1"/>
      <c r="J11" s="19"/>
      <c r="K11" s="19"/>
      <c r="L11" s="1"/>
      <c r="M11" s="1"/>
      <c r="N11" s="1"/>
      <c r="O11" s="1"/>
      <c r="P11" s="1"/>
      <c r="Q11" s="32" t="s">
        <v>15</v>
      </c>
      <c r="R11" s="33"/>
      <c r="S11" s="33"/>
      <c r="T11" s="34"/>
      <c r="U11" s="1"/>
      <c r="V11" s="1"/>
      <c r="W11" s="1"/>
      <c r="X11" s="1"/>
      <c r="Y11" s="1"/>
      <c r="Z11" s="1"/>
    </row>
    <row r="12">
      <c r="A12" s="1"/>
      <c r="B12" s="27"/>
      <c r="C12" s="28">
        <f t="shared" ref="C12:H12" si="3">SUM(C9:C11) / 3</f>
        <v>3.35</v>
      </c>
      <c r="D12" s="29">
        <f t="shared" si="3"/>
        <v>4.233333333</v>
      </c>
      <c r="E12" s="29">
        <f t="shared" si="3"/>
        <v>5.483333333</v>
      </c>
      <c r="F12" s="29">
        <f t="shared" si="3"/>
        <v>6.9</v>
      </c>
      <c r="G12" s="29">
        <f t="shared" si="3"/>
        <v>8.4</v>
      </c>
      <c r="H12" s="29">
        <f t="shared" si="3"/>
        <v>9.946666667</v>
      </c>
      <c r="I12" s="1"/>
      <c r="J12" s="19"/>
      <c r="K12" s="19"/>
      <c r="L12" s="1"/>
      <c r="M12" s="1"/>
      <c r="N12" s="1"/>
      <c r="O12" s="1"/>
      <c r="P12" s="1"/>
      <c r="Q12" s="27"/>
      <c r="R12" s="35"/>
      <c r="S12" s="35"/>
      <c r="T12" s="36"/>
      <c r="U12" s="1"/>
      <c r="V12" s="1"/>
      <c r="W12" s="1"/>
      <c r="X12" s="1"/>
      <c r="Y12" s="1"/>
      <c r="Z12" s="1"/>
    </row>
    <row r="13">
      <c r="A13" s="1"/>
      <c r="B13" s="15">
        <v>0.5</v>
      </c>
      <c r="C13" s="21">
        <v>2.52</v>
      </c>
      <c r="D13" s="18">
        <v>3.18</v>
      </c>
      <c r="E13" s="18">
        <v>4.12</v>
      </c>
      <c r="F13" s="18">
        <v>5.18</v>
      </c>
      <c r="G13" s="18">
        <v>6.3</v>
      </c>
      <c r="H13" s="18">
        <v>7.46</v>
      </c>
      <c r="I13" s="1"/>
      <c r="J13" s="19"/>
      <c r="K13" s="19"/>
      <c r="L13" s="1"/>
      <c r="M13" s="1"/>
      <c r="N13" s="1"/>
      <c r="O13" s="1"/>
      <c r="P13" s="1"/>
      <c r="Q13" s="37" t="s">
        <v>16</v>
      </c>
      <c r="R13" s="38" t="s">
        <v>17</v>
      </c>
      <c r="S13" s="38" t="s">
        <v>4</v>
      </c>
      <c r="T13" s="38" t="s">
        <v>5</v>
      </c>
      <c r="U13" s="1"/>
      <c r="V13" s="1"/>
      <c r="W13" s="1"/>
      <c r="X13" s="1"/>
      <c r="Y13" s="1"/>
      <c r="Z13" s="1"/>
    </row>
    <row r="14">
      <c r="A14" s="1"/>
      <c r="B14" s="20"/>
      <c r="C14" s="21">
        <v>2.51</v>
      </c>
      <c r="D14" s="18">
        <v>3.18</v>
      </c>
      <c r="E14" s="18">
        <v>4.12</v>
      </c>
      <c r="F14" s="18">
        <v>5.18</v>
      </c>
      <c r="G14" s="18">
        <v>6.3</v>
      </c>
      <c r="H14" s="18">
        <v>7.46</v>
      </c>
      <c r="I14" s="1"/>
      <c r="J14" s="8" t="s">
        <v>18</v>
      </c>
      <c r="K14" s="18">
        <v>0.7</v>
      </c>
      <c r="L14" s="1"/>
      <c r="M14" s="1"/>
      <c r="N14" s="1"/>
      <c r="O14" s="1"/>
      <c r="P14" s="1"/>
      <c r="Q14" s="39">
        <f t="shared" ref="Q14:Q37" si="4">(R14 - T14) / S14</f>
        <v>1.200862951</v>
      </c>
      <c r="R14" s="40">
        <v>0.022476719364136605</v>
      </c>
      <c r="S14" s="39">
        <v>0.01046526979823061</v>
      </c>
      <c r="T14" s="39">
        <v>0.009909364592093031</v>
      </c>
      <c r="U14" s="1"/>
      <c r="V14" s="1"/>
      <c r="W14" s="1"/>
      <c r="X14" s="1"/>
      <c r="Y14" s="1"/>
      <c r="Z14" s="1"/>
    </row>
    <row r="15">
      <c r="A15" s="1"/>
      <c r="B15" s="20"/>
      <c r="C15" s="21">
        <v>2.52</v>
      </c>
      <c r="D15" s="18">
        <v>3.19</v>
      </c>
      <c r="E15" s="18">
        <v>4.12</v>
      </c>
      <c r="F15" s="18">
        <v>5.18</v>
      </c>
      <c r="G15" s="18">
        <v>6.29</v>
      </c>
      <c r="H15" s="18">
        <v>7.45</v>
      </c>
      <c r="I15" s="1"/>
      <c r="J15" s="23" t="s">
        <v>19</v>
      </c>
      <c r="K15" s="41">
        <v>0.046</v>
      </c>
      <c r="L15" s="1"/>
      <c r="M15" s="1"/>
      <c r="N15" s="1"/>
      <c r="O15" s="1"/>
      <c r="P15" s="1"/>
      <c r="Q15" s="39">
        <f t="shared" si="4"/>
        <v>5.43224071</v>
      </c>
      <c r="R15" s="42">
        <v>0.06675922922699933</v>
      </c>
      <c r="S15" s="39">
        <v>0.01046526979823061</v>
      </c>
      <c r="T15" s="39">
        <v>0.009909364592093031</v>
      </c>
      <c r="U15" s="1"/>
      <c r="V15" s="1"/>
      <c r="W15" s="1"/>
      <c r="X15" s="1"/>
      <c r="Y15" s="1"/>
      <c r="Z15" s="1"/>
    </row>
    <row r="16">
      <c r="A16" s="1"/>
      <c r="B16" s="27"/>
      <c r="C16" s="28">
        <f t="shared" ref="C16:H16" si="5">SUM(C13:C15) / 3</f>
        <v>2.516666667</v>
      </c>
      <c r="D16" s="29">
        <f t="shared" si="5"/>
        <v>3.183333333</v>
      </c>
      <c r="E16" s="29">
        <f t="shared" si="5"/>
        <v>4.12</v>
      </c>
      <c r="F16" s="29">
        <f t="shared" si="5"/>
        <v>5.18</v>
      </c>
      <c r="G16" s="29">
        <f t="shared" si="5"/>
        <v>6.296666667</v>
      </c>
      <c r="H16" s="29">
        <f t="shared" si="5"/>
        <v>7.456666667</v>
      </c>
      <c r="I16" s="1"/>
      <c r="J16" s="23" t="s">
        <v>20</v>
      </c>
      <c r="K16" s="41">
        <v>9.8</v>
      </c>
      <c r="L16" s="1"/>
      <c r="M16" s="1"/>
      <c r="N16" s="1"/>
      <c r="O16" s="1"/>
      <c r="P16" s="1"/>
      <c r="Q16" s="39">
        <f t="shared" si="4"/>
        <v>9.579174122</v>
      </c>
      <c r="R16" s="39">
        <v>0.11015800622779705</v>
      </c>
      <c r="S16" s="39">
        <v>0.01046526979823061</v>
      </c>
      <c r="T16" s="39">
        <v>0.009909364592093031</v>
      </c>
      <c r="U16" s="1"/>
      <c r="V16" s="1"/>
      <c r="W16" s="1"/>
      <c r="X16" s="1"/>
      <c r="Y16" s="1"/>
      <c r="Z16" s="1"/>
    </row>
    <row r="17">
      <c r="A17" s="1"/>
      <c r="B17" s="15">
        <v>0.7</v>
      </c>
      <c r="C17" s="21">
        <v>2.12</v>
      </c>
      <c r="D17" s="18">
        <v>2.66</v>
      </c>
      <c r="E17" s="18">
        <v>3.44</v>
      </c>
      <c r="F17" s="18">
        <v>4.32</v>
      </c>
      <c r="G17" s="18">
        <v>5.25</v>
      </c>
      <c r="H17" s="18">
        <v>6.23</v>
      </c>
      <c r="I17" s="1"/>
      <c r="J17" s="19"/>
      <c r="K17" s="19"/>
      <c r="L17" s="1"/>
      <c r="M17" s="1"/>
      <c r="N17" s="1"/>
      <c r="O17" s="1"/>
      <c r="P17" s="1"/>
      <c r="Q17" s="39">
        <f t="shared" si="4"/>
        <v>13.64740873</v>
      </c>
      <c r="R17" s="39">
        <v>0.15273317895491048</v>
      </c>
      <c r="S17" s="39">
        <v>0.01046526979823061</v>
      </c>
      <c r="T17" s="39">
        <v>0.009909364592093031</v>
      </c>
      <c r="U17" s="1"/>
      <c r="V17" s="1"/>
      <c r="W17" s="1"/>
      <c r="X17" s="1"/>
      <c r="Y17" s="1"/>
      <c r="Z17" s="1"/>
    </row>
    <row r="18">
      <c r="A18" s="1"/>
      <c r="B18" s="20"/>
      <c r="C18" s="21">
        <v>2.11</v>
      </c>
      <c r="D18" s="18">
        <v>2.66</v>
      </c>
      <c r="E18" s="18">
        <v>3.43</v>
      </c>
      <c r="F18" s="18">
        <v>4.33</v>
      </c>
      <c r="G18" s="18">
        <v>5.26</v>
      </c>
      <c r="H18" s="18">
        <v>6.21</v>
      </c>
      <c r="I18" s="1"/>
      <c r="J18" s="43" t="s">
        <v>21</v>
      </c>
      <c r="K18" s="4"/>
      <c r="L18" s="1"/>
      <c r="M18" s="1"/>
      <c r="N18" s="1"/>
      <c r="O18" s="1"/>
      <c r="P18" s="1"/>
      <c r="Q18" s="44">
        <f t="shared" si="4"/>
        <v>0.7434260362</v>
      </c>
      <c r="R18" s="44">
        <v>0.022500626974000897</v>
      </c>
      <c r="S18" s="44">
        <v>0.016815119457739103</v>
      </c>
      <c r="T18" s="44">
        <v>0.00999982936734832</v>
      </c>
      <c r="U18" s="1"/>
      <c r="V18" s="1"/>
      <c r="W18" s="1"/>
      <c r="X18" s="1"/>
      <c r="Y18" s="1"/>
      <c r="Z18" s="1"/>
    </row>
    <row r="19">
      <c r="A19" s="1"/>
      <c r="B19" s="20"/>
      <c r="C19" s="21">
        <v>2.11</v>
      </c>
      <c r="D19" s="18">
        <v>2.66</v>
      </c>
      <c r="E19" s="18">
        <v>3.43</v>
      </c>
      <c r="F19" s="18">
        <v>4.32</v>
      </c>
      <c r="G19" s="18">
        <v>5.25</v>
      </c>
      <c r="H19" s="18">
        <v>6.23</v>
      </c>
      <c r="I19" s="1"/>
      <c r="J19" s="43" t="s">
        <v>22</v>
      </c>
      <c r="K19" s="4"/>
      <c r="L19" s="1"/>
      <c r="M19" s="1"/>
      <c r="N19" s="1"/>
      <c r="O19" s="1"/>
      <c r="P19" s="1"/>
      <c r="Q19" s="44">
        <f t="shared" si="4"/>
        <v>3.394631938</v>
      </c>
      <c r="R19" s="45">
        <v>0.06708097092194185</v>
      </c>
      <c r="S19" s="44">
        <v>0.016815119457739103</v>
      </c>
      <c r="T19" s="44">
        <v>0.00999982936734832</v>
      </c>
      <c r="U19" s="1"/>
      <c r="V19" s="1"/>
      <c r="W19" s="1"/>
      <c r="X19" s="1"/>
      <c r="Y19" s="1"/>
      <c r="Z19" s="1"/>
    </row>
    <row r="20">
      <c r="A20" s="1"/>
      <c r="B20" s="27"/>
      <c r="C20" s="28">
        <f t="shared" ref="C20:H20" si="6">SUM(C17:C19) / 3</f>
        <v>2.113333333</v>
      </c>
      <c r="D20" s="29">
        <f t="shared" si="6"/>
        <v>2.66</v>
      </c>
      <c r="E20" s="29">
        <f t="shared" si="6"/>
        <v>3.433333333</v>
      </c>
      <c r="F20" s="29">
        <f t="shared" si="6"/>
        <v>4.323333333</v>
      </c>
      <c r="G20" s="29">
        <f t="shared" si="6"/>
        <v>5.253333333</v>
      </c>
      <c r="H20" s="29">
        <f t="shared" si="6"/>
        <v>6.223333333</v>
      </c>
      <c r="I20" s="1"/>
      <c r="J20" s="43" t="s">
        <v>23</v>
      </c>
      <c r="K20" s="4"/>
      <c r="L20" s="1"/>
      <c r="M20" s="1"/>
      <c r="N20" s="19"/>
      <c r="O20" s="19"/>
      <c r="P20" s="1"/>
      <c r="Q20" s="44">
        <f t="shared" si="4"/>
        <v>6.013124001</v>
      </c>
      <c r="R20" s="44">
        <v>0.11111122776239686</v>
      </c>
      <c r="S20" s="44">
        <v>0.016815119457739103</v>
      </c>
      <c r="T20" s="44">
        <v>0.00999982936734832</v>
      </c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46"/>
      <c r="L21" s="1"/>
      <c r="M21" s="1"/>
      <c r="N21" s="19"/>
      <c r="O21" s="19"/>
      <c r="P21" s="1"/>
      <c r="Q21" s="44">
        <f t="shared" si="4"/>
        <v>8.599081049</v>
      </c>
      <c r="R21" s="44">
        <v>0.154594404432133</v>
      </c>
      <c r="S21" s="44">
        <v>0.016815119457739103</v>
      </c>
      <c r="T21" s="44">
        <v>0.00999982936734832</v>
      </c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9"/>
      <c r="K22" s="19"/>
      <c r="L22" s="1"/>
      <c r="M22" s="1"/>
      <c r="N22" s="19"/>
      <c r="O22" s="19"/>
      <c r="P22" s="1"/>
      <c r="Q22" s="39">
        <f t="shared" si="4"/>
        <v>0.439589541</v>
      </c>
      <c r="R22" s="39">
        <v>0.022516584323422694</v>
      </c>
      <c r="S22" s="39">
        <v>0.02826752135492739</v>
      </c>
      <c r="T22" s="39">
        <v>0.010090477586837884</v>
      </c>
      <c r="U22" s="1"/>
      <c r="V22" s="1"/>
      <c r="W22" s="1"/>
      <c r="X22" s="1"/>
      <c r="Y22" s="1"/>
      <c r="Z22" s="1"/>
    </row>
    <row r="23">
      <c r="A23" s="1"/>
      <c r="B23" s="47" t="s">
        <v>21</v>
      </c>
      <c r="C23" s="33"/>
      <c r="D23" s="33"/>
      <c r="E23" s="33"/>
      <c r="F23" s="33"/>
      <c r="G23" s="34"/>
      <c r="H23" s="1"/>
      <c r="I23" s="6" t="s">
        <v>24</v>
      </c>
      <c r="J23" s="3"/>
      <c r="K23" s="3"/>
      <c r="L23" s="4"/>
      <c r="M23" s="1"/>
      <c r="N23" s="19"/>
      <c r="O23" s="19"/>
      <c r="P23" s="1"/>
      <c r="Q23" s="39">
        <f t="shared" si="4"/>
        <v>2.023815199</v>
      </c>
      <c r="R23" s="42">
        <v>0.06729871693720495</v>
      </c>
      <c r="S23" s="39">
        <v>0.02826752135492739</v>
      </c>
      <c r="T23" s="39">
        <v>0.010090477586837884</v>
      </c>
      <c r="U23" s="1"/>
      <c r="V23" s="1"/>
      <c r="W23" s="1"/>
      <c r="X23" s="1"/>
      <c r="Y23" s="1"/>
      <c r="Z23" s="1"/>
    </row>
    <row r="24">
      <c r="A24" s="1"/>
      <c r="B24" s="48">
        <f t="shared" ref="B24:G24" si="7">2 * $K$14 / C8 / C8</f>
        <v>0.02751331994</v>
      </c>
      <c r="C24" s="48">
        <f t="shared" si="7"/>
        <v>0.01711870696</v>
      </c>
      <c r="D24" s="48">
        <f t="shared" si="7"/>
        <v>0.01018072895</v>
      </c>
      <c r="E24" s="48">
        <f t="shared" si="7"/>
        <v>0.00642331447</v>
      </c>
      <c r="F24" s="48">
        <f t="shared" si="7"/>
        <v>0.004330605877</v>
      </c>
      <c r="G24" s="48">
        <f t="shared" si="7"/>
        <v>0.003089674416</v>
      </c>
      <c r="H24" s="1"/>
      <c r="I24" s="19"/>
      <c r="J24" s="1"/>
      <c r="K24" s="1"/>
      <c r="L24" s="1"/>
      <c r="M24" s="1"/>
      <c r="N24" s="19"/>
      <c r="O24" s="19"/>
      <c r="P24" s="1"/>
      <c r="Q24" s="39">
        <f t="shared" si="4"/>
        <v>3.596390147</v>
      </c>
      <c r="R24" s="39">
        <v>0.11175151286643417</v>
      </c>
      <c r="S24" s="39">
        <v>0.02826752135492739</v>
      </c>
      <c r="T24" s="39">
        <v>0.010090477586837884</v>
      </c>
      <c r="U24" s="1"/>
      <c r="V24" s="1"/>
      <c r="W24" s="1"/>
      <c r="X24" s="1"/>
      <c r="Y24" s="1"/>
      <c r="Z24" s="1"/>
    </row>
    <row r="25">
      <c r="A25" s="1"/>
      <c r="B25" s="12">
        <f t="shared" ref="B25:G25" si="8">2 * $K$14 / C12 / C12</f>
        <v>0.1247493874</v>
      </c>
      <c r="C25" s="12">
        <f t="shared" si="8"/>
        <v>0.07812015624</v>
      </c>
      <c r="D25" s="12">
        <f t="shared" si="8"/>
        <v>0.04656276272</v>
      </c>
      <c r="E25" s="12">
        <f t="shared" si="8"/>
        <v>0.02940558706</v>
      </c>
      <c r="F25" s="12">
        <f t="shared" si="8"/>
        <v>0.01984126984</v>
      </c>
      <c r="G25" s="12">
        <f t="shared" si="8"/>
        <v>0.01415053655</v>
      </c>
      <c r="H25" s="1"/>
      <c r="I25" s="49" t="s">
        <v>25</v>
      </c>
      <c r="J25" s="50">
        <f> ABS(-4 * K14 * K8 / (C8 * C8 * C8))</f>
        <v>0.00002777362808</v>
      </c>
      <c r="K25" s="19"/>
      <c r="L25" s="19"/>
      <c r="M25" s="1"/>
      <c r="N25" s="19"/>
      <c r="O25" s="19"/>
      <c r="P25" s="1"/>
      <c r="Q25" s="39">
        <f t="shared" si="4"/>
        <v>5.157062429</v>
      </c>
      <c r="R25" s="39">
        <v>0.15586784993873126</v>
      </c>
      <c r="S25" s="39">
        <v>0.02826752135492739</v>
      </c>
      <c r="T25" s="39">
        <v>0.010090477586837884</v>
      </c>
      <c r="U25" s="1"/>
      <c r="V25" s="1"/>
      <c r="W25" s="1"/>
      <c r="X25" s="1"/>
      <c r="Y25" s="1"/>
      <c r="Z25" s="1"/>
    </row>
    <row r="26">
      <c r="A26" s="1"/>
      <c r="B26" s="12">
        <f t="shared" ref="B26:G26" si="9">2 * $K$14 / C16 / C16</f>
        <v>0.2210429367</v>
      </c>
      <c r="C26" s="12">
        <f t="shared" si="9"/>
        <v>0.1381541076</v>
      </c>
      <c r="D26" s="12">
        <f t="shared" si="9"/>
        <v>0.08247714205</v>
      </c>
      <c r="E26" s="12">
        <f t="shared" si="9"/>
        <v>0.05217572785</v>
      </c>
      <c r="F26" s="12">
        <f t="shared" si="9"/>
        <v>0.03531072457</v>
      </c>
      <c r="G26" s="12">
        <f t="shared" si="9"/>
        <v>0.02517900575</v>
      </c>
      <c r="H26" s="1"/>
      <c r="I26" s="51"/>
      <c r="J26" s="1"/>
      <c r="K26" s="1"/>
      <c r="L26" s="1"/>
      <c r="M26" s="1"/>
      <c r="N26" s="19"/>
      <c r="O26" s="19"/>
      <c r="P26" s="1"/>
      <c r="Q26" s="44">
        <f t="shared" si="4"/>
        <v>0.2801053765</v>
      </c>
      <c r="R26" s="44">
        <v>0.022525226376718933</v>
      </c>
      <c r="S26" s="44">
        <v>0.04503438936411379</v>
      </c>
      <c r="T26" s="44">
        <v>0.009910851787639702</v>
      </c>
      <c r="U26" s="1"/>
      <c r="V26" s="1"/>
      <c r="W26" s="1"/>
      <c r="X26" s="1"/>
      <c r="Y26" s="1"/>
      <c r="Z26" s="1"/>
    </row>
    <row r="27">
      <c r="A27" s="1"/>
      <c r="B27" s="12">
        <f t="shared" ref="B27:G27" si="10">2 * $K$14 / C20 / C20</f>
        <v>0.3134671457</v>
      </c>
      <c r="C27" s="12">
        <f t="shared" si="10"/>
        <v>0.1978630787</v>
      </c>
      <c r="D27" s="12">
        <f t="shared" si="10"/>
        <v>0.1187670846</v>
      </c>
      <c r="E27" s="12">
        <f t="shared" si="10"/>
        <v>0.07490151343</v>
      </c>
      <c r="F27" s="12">
        <f t="shared" si="10"/>
        <v>0.0507292123</v>
      </c>
      <c r="G27" s="12">
        <f t="shared" si="10"/>
        <v>0.0361478032</v>
      </c>
      <c r="H27" s="1"/>
      <c r="I27" s="52" t="s">
        <v>26</v>
      </c>
      <c r="M27" s="1"/>
      <c r="N27" s="1"/>
      <c r="O27" s="1"/>
      <c r="P27" s="1"/>
      <c r="Q27" s="44">
        <f t="shared" si="4"/>
        <v>1.276940811</v>
      </c>
      <c r="R27" s="45">
        <v>0.06741710144927537</v>
      </c>
      <c r="S27" s="44">
        <v>0.04503438936411379</v>
      </c>
      <c r="T27" s="44">
        <v>0.009910851787639702</v>
      </c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44">
        <f t="shared" si="4"/>
        <v>2.269135405</v>
      </c>
      <c r="R28" s="44">
        <v>0.11209997912970886</v>
      </c>
      <c r="S28" s="44">
        <v>0.04503438936411379</v>
      </c>
      <c r="T28" s="44">
        <v>0.009910851787639702</v>
      </c>
      <c r="U28" s="1"/>
      <c r="V28" s="1"/>
      <c r="W28" s="1"/>
      <c r="X28" s="1"/>
      <c r="Y28" s="1"/>
      <c r="Z28" s="1"/>
    </row>
    <row r="29">
      <c r="A29" s="1"/>
      <c r="B29" s="53" t="s">
        <v>22</v>
      </c>
      <c r="C29" s="54"/>
      <c r="D29" s="54"/>
      <c r="E29" s="54"/>
      <c r="F29" s="54"/>
      <c r="G29" s="55"/>
      <c r="H29" s="1"/>
      <c r="I29" s="6" t="s">
        <v>27</v>
      </c>
      <c r="J29" s="3"/>
      <c r="K29" s="3"/>
      <c r="L29" s="4"/>
      <c r="M29" s="1"/>
      <c r="N29" s="1"/>
      <c r="O29" s="1"/>
      <c r="P29" s="1"/>
      <c r="Q29" s="44">
        <f t="shared" si="4"/>
        <v>3.256694182</v>
      </c>
      <c r="R29" s="44">
        <v>0.1565740856338303</v>
      </c>
      <c r="S29" s="44">
        <v>0.04503438936411379</v>
      </c>
      <c r="T29" s="44">
        <v>0.009910851787639702</v>
      </c>
      <c r="U29" s="1"/>
      <c r="V29" s="1"/>
      <c r="W29" s="1"/>
      <c r="X29" s="1"/>
      <c r="Y29" s="1"/>
      <c r="Z29" s="1"/>
    </row>
    <row r="30">
      <c r="A30" s="1"/>
      <c r="B30" s="56">
        <f t="shared" ref="B30:G30" si="11">2*B24 / $K$15</f>
        <v>1.196231302</v>
      </c>
      <c r="C30" s="56">
        <f t="shared" si="11"/>
        <v>0.7442916068</v>
      </c>
      <c r="D30" s="56">
        <f t="shared" si="11"/>
        <v>0.442640389</v>
      </c>
      <c r="E30" s="56">
        <f t="shared" si="11"/>
        <v>0.2792745422</v>
      </c>
      <c r="F30" s="56">
        <f t="shared" si="11"/>
        <v>0.188287212</v>
      </c>
      <c r="G30" s="56">
        <f t="shared" si="11"/>
        <v>0.1343336703</v>
      </c>
      <c r="H30" s="1"/>
      <c r="I30" s="1"/>
      <c r="J30" s="1"/>
      <c r="K30" s="1"/>
      <c r="L30" s="1"/>
      <c r="M30" s="1"/>
      <c r="N30" s="1"/>
      <c r="O30" s="1"/>
      <c r="P30" s="1"/>
      <c r="Q30" s="39">
        <f t="shared" si="4"/>
        <v>0.1882030563</v>
      </c>
      <c r="R30" s="39">
        <v>0.022530039606484035</v>
      </c>
      <c r="S30" s="39">
        <v>0.06663772767050669</v>
      </c>
      <c r="T30" s="39">
        <v>0.009988615593274755</v>
      </c>
      <c r="U30" s="1"/>
      <c r="V30" s="1"/>
      <c r="W30" s="1"/>
      <c r="X30" s="1"/>
      <c r="Y30" s="1"/>
      <c r="Z30" s="1"/>
    </row>
    <row r="31">
      <c r="A31" s="1"/>
      <c r="B31" s="56">
        <f t="shared" ref="B31:G31" si="12">2*B25 / $K$15</f>
        <v>5.423886408</v>
      </c>
      <c r="C31" s="56">
        <f t="shared" si="12"/>
        <v>3.396528532</v>
      </c>
      <c r="D31" s="56">
        <f t="shared" si="12"/>
        <v>2.024467945</v>
      </c>
      <c r="E31" s="56">
        <f t="shared" si="12"/>
        <v>1.278503785</v>
      </c>
      <c r="F31" s="56">
        <f t="shared" si="12"/>
        <v>0.8626639061</v>
      </c>
      <c r="G31" s="56">
        <f t="shared" si="12"/>
        <v>0.6152407197</v>
      </c>
      <c r="H31" s="1"/>
      <c r="I31" s="49" t="s">
        <v>28</v>
      </c>
      <c r="J31" s="50">
        <f>ABS(-8 * K14 * K8 / (K15 * C8 * C8 * C8))</f>
        <v>0.001207549047</v>
      </c>
      <c r="K31" s="1"/>
      <c r="L31" s="1"/>
      <c r="M31" s="1"/>
      <c r="N31" s="1"/>
      <c r="O31" s="1"/>
      <c r="P31" s="1"/>
      <c r="Q31" s="39">
        <f t="shared" si="4"/>
        <v>0.8627917196</v>
      </c>
      <c r="R31" s="42">
        <v>0.06748309523809523</v>
      </c>
      <c r="S31" s="39">
        <v>0.06663772767050669</v>
      </c>
      <c r="T31" s="39">
        <v>0.009988615593274755</v>
      </c>
      <c r="U31" s="1"/>
      <c r="V31" s="1"/>
      <c r="W31" s="1"/>
      <c r="X31" s="1"/>
      <c r="Y31" s="1"/>
      <c r="Z31" s="1"/>
    </row>
    <row r="32">
      <c r="A32" s="1"/>
      <c r="B32" s="56">
        <f t="shared" ref="B32:G32" si="13">2*B26 / $K$15</f>
        <v>9.610562466</v>
      </c>
      <c r="C32" s="56">
        <f t="shared" si="13"/>
        <v>6.006700331</v>
      </c>
      <c r="D32" s="56">
        <f t="shared" si="13"/>
        <v>3.585962698</v>
      </c>
      <c r="E32" s="56">
        <f t="shared" si="13"/>
        <v>2.268509907</v>
      </c>
      <c r="F32" s="56">
        <f t="shared" si="13"/>
        <v>1.535248894</v>
      </c>
      <c r="G32" s="56">
        <f t="shared" si="13"/>
        <v>1.09473938</v>
      </c>
      <c r="H32" s="1"/>
      <c r="I32" s="1"/>
      <c r="J32" s="1"/>
      <c r="K32" s="1"/>
      <c r="L32" s="1"/>
      <c r="M32" s="1"/>
      <c r="N32" s="1"/>
      <c r="O32" s="1"/>
      <c r="P32" s="1"/>
      <c r="Q32" s="39">
        <f t="shared" si="4"/>
        <v>1.535246093</v>
      </c>
      <c r="R32" s="39">
        <v>0.11229392666747191</v>
      </c>
      <c r="S32" s="39">
        <v>0.06663772767050669</v>
      </c>
      <c r="T32" s="39">
        <v>0.009988615593274755</v>
      </c>
      <c r="U32" s="1"/>
      <c r="V32" s="1"/>
      <c r="W32" s="1"/>
      <c r="X32" s="1"/>
      <c r="Y32" s="1"/>
      <c r="Z32" s="1"/>
    </row>
    <row r="33">
      <c r="A33" s="1"/>
      <c r="B33" s="56">
        <f t="shared" ref="B33:G33" si="14">2*B27 / $K$15</f>
        <v>13.62900633</v>
      </c>
      <c r="C33" s="56">
        <f t="shared" si="14"/>
        <v>8.602742554</v>
      </c>
      <c r="D33" s="56">
        <f t="shared" si="14"/>
        <v>5.163786285</v>
      </c>
      <c r="E33" s="56">
        <f t="shared" si="14"/>
        <v>3.25658754</v>
      </c>
      <c r="F33" s="56">
        <f t="shared" si="14"/>
        <v>2.205617926</v>
      </c>
      <c r="G33" s="56">
        <f t="shared" si="14"/>
        <v>1.571643618</v>
      </c>
      <c r="H33" s="1"/>
      <c r="I33" s="52" t="s">
        <v>26</v>
      </c>
      <c r="M33" s="1"/>
      <c r="N33" s="1"/>
      <c r="O33" s="1"/>
      <c r="P33" s="1"/>
      <c r="Q33" s="39">
        <f t="shared" si="4"/>
        <v>2.205577069</v>
      </c>
      <c r="R33" s="39">
        <v>0.15696325968203254</v>
      </c>
      <c r="S33" s="39">
        <v>0.06663772767050669</v>
      </c>
      <c r="T33" s="39">
        <v>0.009988615593274755</v>
      </c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44">
        <f t="shared" si="4"/>
        <v>0.1347346505</v>
      </c>
      <c r="R34" s="44">
        <v>0.022532893748843215</v>
      </c>
      <c r="S34" s="44">
        <v>0.09368452622151718</v>
      </c>
      <c r="T34" s="44">
        <v>0.009910341847723075</v>
      </c>
      <c r="U34" s="1"/>
      <c r="V34" s="1"/>
      <c r="W34" s="1"/>
      <c r="X34" s="1"/>
      <c r="Y34" s="1"/>
      <c r="Z34" s="1"/>
    </row>
    <row r="35">
      <c r="A35" s="1"/>
      <c r="B35" s="53" t="s">
        <v>29</v>
      </c>
      <c r="C35" s="54"/>
      <c r="D35" s="54"/>
      <c r="E35" s="54"/>
      <c r="F35" s="54"/>
      <c r="G35" s="55"/>
      <c r="H35" s="1"/>
      <c r="I35" s="6" t="s">
        <v>30</v>
      </c>
      <c r="J35" s="3"/>
      <c r="K35" s="3"/>
      <c r="L35" s="4"/>
      <c r="M35" s="1"/>
      <c r="N35" s="1"/>
      <c r="O35" s="1"/>
      <c r="P35" s="1"/>
      <c r="Q35" s="44">
        <f t="shared" si="4"/>
        <v>0.6149576859</v>
      </c>
      <c r="R35" s="45">
        <v>0.06752236129778838</v>
      </c>
      <c r="S35" s="44">
        <v>0.09368452622151718</v>
      </c>
      <c r="T35" s="44">
        <v>0.009910341847723075</v>
      </c>
      <c r="U35" s="1"/>
      <c r="V35" s="1"/>
      <c r="W35" s="1"/>
      <c r="X35" s="1"/>
      <c r="Y35" s="1"/>
      <c r="Z35" s="1"/>
    </row>
    <row r="36">
      <c r="A36" s="1"/>
      <c r="B36" s="56">
        <f t="shared" ref="B36:G36" si="15">$B5 * $K$15 * ($K$16 - B24) / 2</f>
        <v>0.02247671936</v>
      </c>
      <c r="C36" s="56">
        <f t="shared" si="15"/>
        <v>0.02250062697</v>
      </c>
      <c r="D36" s="56">
        <f t="shared" si="15"/>
        <v>0.02251658432</v>
      </c>
      <c r="E36" s="56">
        <f t="shared" si="15"/>
        <v>0.02252522638</v>
      </c>
      <c r="F36" s="56">
        <f t="shared" si="15"/>
        <v>0.02253003961</v>
      </c>
      <c r="G36" s="56">
        <f t="shared" si="15"/>
        <v>0.02253289375</v>
      </c>
      <c r="H36" s="1"/>
      <c r="I36" s="1"/>
      <c r="J36" s="1"/>
      <c r="K36" s="1"/>
      <c r="L36" s="1"/>
      <c r="M36" s="1"/>
      <c r="N36" s="1"/>
      <c r="O36" s="1"/>
      <c r="P36" s="1"/>
      <c r="Q36" s="44">
        <f t="shared" si="4"/>
        <v>1.0940985</v>
      </c>
      <c r="R36" s="44">
        <v>0.1124104414339324</v>
      </c>
      <c r="S36" s="44">
        <v>0.09368452622151718</v>
      </c>
      <c r="T36" s="44">
        <v>0.009910341847723075</v>
      </c>
      <c r="U36" s="1"/>
      <c r="V36" s="1"/>
      <c r="W36" s="1"/>
      <c r="X36" s="1"/>
      <c r="Y36" s="1"/>
      <c r="Z36" s="1"/>
    </row>
    <row r="37">
      <c r="A37" s="1"/>
      <c r="B37" s="57">
        <f t="shared" ref="B37:G37" si="16">$B9 * $K$15 * ($K$16 - B25) / 2</f>
        <v>0.06675922923</v>
      </c>
      <c r="C37" s="57">
        <f t="shared" si="16"/>
        <v>0.06708097092</v>
      </c>
      <c r="D37" s="57">
        <f t="shared" si="16"/>
        <v>0.06729871694</v>
      </c>
      <c r="E37" s="57">
        <f t="shared" si="16"/>
        <v>0.06741710145</v>
      </c>
      <c r="F37" s="57">
        <f t="shared" si="16"/>
        <v>0.06748309524</v>
      </c>
      <c r="G37" s="57">
        <f t="shared" si="16"/>
        <v>0.0675223613</v>
      </c>
      <c r="H37" s="1"/>
      <c r="I37" s="49" t="s">
        <v>31</v>
      </c>
      <c r="J37" s="50">
        <f>ABS(2 * B5 * K15 * K8 / (C8 * C8 * C8))</f>
        <v>0.00000009125620656</v>
      </c>
      <c r="K37" s="1"/>
      <c r="L37" s="1"/>
      <c r="M37" s="1"/>
      <c r="N37" s="1"/>
      <c r="O37" s="1"/>
      <c r="P37" s="1"/>
      <c r="Q37" s="44">
        <f t="shared" si="4"/>
        <v>1.572166552</v>
      </c>
      <c r="R37" s="44">
        <v>0.15719802036842645</v>
      </c>
      <c r="S37" s="44">
        <v>0.09368452622151718</v>
      </c>
      <c r="T37" s="44">
        <v>0.009910341847723075</v>
      </c>
      <c r="U37" s="1"/>
      <c r="V37" s="1"/>
      <c r="W37" s="1"/>
      <c r="X37" s="1"/>
      <c r="Y37" s="1"/>
      <c r="Z37" s="1"/>
    </row>
    <row r="38">
      <c r="A38" s="1"/>
      <c r="B38" s="56">
        <f t="shared" ref="B38:G38" si="17"> $B13 * $K$15 * ($K$16 - B26) / 2</f>
        <v>0.1101580062</v>
      </c>
      <c r="C38" s="56">
        <f t="shared" si="17"/>
        <v>0.1111112278</v>
      </c>
      <c r="D38" s="56">
        <f t="shared" si="17"/>
        <v>0.1117515129</v>
      </c>
      <c r="E38" s="56">
        <f t="shared" si="17"/>
        <v>0.1120999791</v>
      </c>
      <c r="F38" s="56">
        <f t="shared" si="17"/>
        <v>0.1122939267</v>
      </c>
      <c r="G38" s="56">
        <f t="shared" si="17"/>
        <v>0.1124104414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56">
        <f t="shared" ref="B39:G39" si="18"> $B17 * $K$15 * ($K$16 - B27) / 2</f>
        <v>0.152733179</v>
      </c>
      <c r="C39" s="56">
        <f t="shared" si="18"/>
        <v>0.1545944044</v>
      </c>
      <c r="D39" s="56">
        <f t="shared" si="18"/>
        <v>0.1558678499</v>
      </c>
      <c r="E39" s="56">
        <f t="shared" si="18"/>
        <v>0.1565740856</v>
      </c>
      <c r="F39" s="56">
        <f t="shared" si="18"/>
        <v>0.1569632597</v>
      </c>
      <c r="G39" s="56">
        <f t="shared" si="18"/>
        <v>0.1571980204</v>
      </c>
      <c r="H39" s="1"/>
      <c r="I39" s="52" t="s">
        <v>26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58" t="s">
        <v>16</v>
      </c>
      <c r="C41" s="59" t="s">
        <v>17</v>
      </c>
      <c r="D41" s="19"/>
      <c r="E41" s="52"/>
      <c r="F41" s="19"/>
      <c r="G41" s="1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9">
        <v>1.1962313017654855</v>
      </c>
      <c r="C42" s="40">
        <v>0.022476719364136605</v>
      </c>
      <c r="D42" s="19"/>
      <c r="E42" s="19"/>
      <c r="F42" s="19"/>
      <c r="G42" s="19"/>
      <c r="H42" s="19"/>
      <c r="I42" s="19"/>
      <c r="J42" s="1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9">
        <v>5.423886408321791</v>
      </c>
      <c r="C43" s="42">
        <v>0.06675922922699933</v>
      </c>
      <c r="D43" s="19"/>
      <c r="E43" s="1"/>
      <c r="F43" s="19"/>
      <c r="G43" s="19"/>
      <c r="H43" s="19"/>
      <c r="I43" s="19"/>
      <c r="J43" s="19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9">
        <v>9.610562465795743</v>
      </c>
      <c r="C44" s="39">
        <v>0.11015800622779705</v>
      </c>
      <c r="D44" s="19"/>
      <c r="E44" s="1"/>
      <c r="F44" s="1"/>
      <c r="G44" s="1"/>
      <c r="H44" s="1"/>
      <c r="I44" s="19"/>
      <c r="J44" s="1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9">
        <v>13.629006332944943</v>
      </c>
      <c r="C45" s="39">
        <v>0.15273317895491048</v>
      </c>
      <c r="D45" s="19"/>
      <c r="E45" s="1"/>
      <c r="F45" s="1"/>
      <c r="G45" s="1"/>
      <c r="H45" s="1"/>
      <c r="I45" s="19"/>
      <c r="J45" s="1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4">
        <v>0.7442916067883577</v>
      </c>
      <c r="C46" s="44">
        <v>0.022500626974000897</v>
      </c>
      <c r="D46" s="19"/>
      <c r="E46" s="1"/>
      <c r="F46" s="1"/>
      <c r="G46" s="1"/>
      <c r="H46" s="1"/>
      <c r="I46" s="19"/>
      <c r="J46" s="1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44">
        <v>3.396528532187499</v>
      </c>
      <c r="C47" s="45">
        <v>0.06708097092194185</v>
      </c>
      <c r="D47" s="19"/>
      <c r="E47" s="1"/>
      <c r="F47" s="1"/>
      <c r="G47" s="1"/>
      <c r="H47" s="1"/>
      <c r="I47" s="19"/>
      <c r="J47" s="1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44">
        <v>6.006700331202781</v>
      </c>
      <c r="C48" s="44">
        <v>0.11111122776239686</v>
      </c>
      <c r="D48" s="19"/>
      <c r="E48" s="1"/>
      <c r="F48" s="1"/>
      <c r="G48" s="1"/>
      <c r="H48" s="1"/>
      <c r="I48" s="19"/>
      <c r="J48" s="1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44">
        <v>8.602742554326317</v>
      </c>
      <c r="C49" s="44">
        <v>0.154594404432133</v>
      </c>
      <c r="D49" s="19"/>
      <c r="E49" s="1"/>
      <c r="F49" s="1"/>
      <c r="G49" s="1"/>
      <c r="H49" s="1"/>
      <c r="I49" s="19"/>
      <c r="J49" s="1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9">
        <v>0.44264038898506675</v>
      </c>
      <c r="C50" s="39">
        <v>0.022516584323422694</v>
      </c>
      <c r="D50" s="19"/>
      <c r="E50" s="1"/>
      <c r="F50" s="1"/>
      <c r="G50" s="1"/>
      <c r="H50" s="1"/>
      <c r="I50" s="19"/>
      <c r="J50" s="1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39">
        <v>2.0244679445183302</v>
      </c>
      <c r="C51" s="42">
        <v>0.06729871693720495</v>
      </c>
      <c r="D51" s="19"/>
      <c r="E51" s="1"/>
      <c r="F51" s="1"/>
      <c r="G51" s="1"/>
      <c r="H51" s="1"/>
      <c r="I51" s="19"/>
      <c r="J51" s="1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39">
        <v>3.585962697791456</v>
      </c>
      <c r="C52" s="39">
        <v>0.11175151286643417</v>
      </c>
      <c r="D52" s="19"/>
      <c r="E52" s="1"/>
      <c r="F52" s="1"/>
      <c r="G52" s="1"/>
      <c r="H52" s="1"/>
      <c r="I52" s="19"/>
      <c r="J52" s="1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39">
        <v>5.163786284819697</v>
      </c>
      <c r="C53" s="39">
        <v>0.15586784993873126</v>
      </c>
      <c r="D53" s="19"/>
      <c r="E53" s="1"/>
      <c r="F53" s="1"/>
      <c r="G53" s="1"/>
      <c r="H53" s="1"/>
      <c r="I53" s="19"/>
      <c r="J53" s="1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44">
        <v>0.27927454217521347</v>
      </c>
      <c r="C54" s="44">
        <v>0.022525226376718933</v>
      </c>
      <c r="D54" s="19"/>
      <c r="E54" s="1"/>
      <c r="F54" s="1"/>
      <c r="G54" s="1"/>
      <c r="H54" s="1"/>
      <c r="I54" s="19"/>
      <c r="J54" s="1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44">
        <v>1.278503785284421</v>
      </c>
      <c r="C55" s="45">
        <v>0.06741710144927537</v>
      </c>
      <c r="D55" s="19"/>
      <c r="E55" s="1"/>
      <c r="F55" s="1"/>
      <c r="G55" s="1"/>
      <c r="H55" s="1"/>
      <c r="I55" s="19"/>
      <c r="J55" s="1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44">
        <v>2.2685099065827625</v>
      </c>
      <c r="C56" s="44">
        <v>0.11209997912970886</v>
      </c>
      <c r="D56" s="19"/>
      <c r="E56" s="1"/>
      <c r="F56" s="1"/>
      <c r="G56" s="1"/>
      <c r="H56" s="1"/>
      <c r="I56" s="19"/>
      <c r="J56" s="1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44">
        <v>3.256587540290901</v>
      </c>
      <c r="C57" s="44">
        <v>0.1565740856338303</v>
      </c>
      <c r="D57" s="19"/>
      <c r="E57" s="1"/>
      <c r="F57" s="1"/>
      <c r="G57" s="1"/>
      <c r="H57" s="1"/>
      <c r="I57" s="19"/>
      <c r="J57" s="1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39">
        <v>0.18828721202210616</v>
      </c>
      <c r="C58" s="39">
        <v>0.022530039606484035</v>
      </c>
      <c r="D58" s="19"/>
      <c r="E58" s="1"/>
      <c r="F58" s="1"/>
      <c r="G58" s="1"/>
      <c r="H58" s="1"/>
      <c r="I58" s="19"/>
      <c r="J58" s="1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39">
        <v>0.8626639061421669</v>
      </c>
      <c r="C59" s="42">
        <v>0.06748309523809523</v>
      </c>
      <c r="D59" s="19"/>
      <c r="E59" s="1"/>
      <c r="F59" s="1"/>
      <c r="G59" s="1"/>
      <c r="H59" s="1"/>
      <c r="I59" s="19"/>
      <c r="J59" s="1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39">
        <v>1.5352488942461222</v>
      </c>
      <c r="C60" s="39">
        <v>0.11229392666747191</v>
      </c>
      <c r="D60" s="19"/>
      <c r="E60" s="1"/>
      <c r="F60" s="1"/>
      <c r="G60" s="1"/>
      <c r="H60" s="1"/>
      <c r="I60" s="19"/>
      <c r="J60" s="1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39">
        <v>2.205617925918126</v>
      </c>
      <c r="C61" s="39">
        <v>0.15696325968203254</v>
      </c>
      <c r="D61" s="19"/>
      <c r="E61" s="1"/>
      <c r="F61" s="1"/>
      <c r="G61" s="1"/>
      <c r="H61" s="1"/>
      <c r="I61" s="19"/>
      <c r="J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44">
        <v>0.13433367026065812</v>
      </c>
      <c r="C62" s="44">
        <v>0.022532893748843215</v>
      </c>
      <c r="D62" s="19"/>
      <c r="E62" s="1"/>
      <c r="F62" s="1"/>
      <c r="G62" s="1"/>
      <c r="H62" s="1"/>
      <c r="I62" s="19"/>
      <c r="J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44">
        <v>0.6152407196699214</v>
      </c>
      <c r="C63" s="45">
        <v>0.06752236129778838</v>
      </c>
      <c r="D63" s="19"/>
      <c r="E63" s="1"/>
      <c r="F63" s="1"/>
      <c r="G63" s="1"/>
      <c r="H63" s="1"/>
      <c r="I63" s="19"/>
      <c r="J63" s="1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44">
        <v>1.0947393802178176</v>
      </c>
      <c r="C64" s="44">
        <v>0.1124104414339324</v>
      </c>
      <c r="D64" s="19"/>
      <c r="E64" s="1"/>
      <c r="F64" s="1"/>
      <c r="G64" s="1"/>
      <c r="H64" s="1"/>
      <c r="I64" s="19"/>
      <c r="J64" s="1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44">
        <v>1.5716436175359354</v>
      </c>
      <c r="C65" s="44">
        <v>0.15719802036842645</v>
      </c>
      <c r="D65" s="19"/>
      <c r="E65" s="1"/>
      <c r="F65" s="1"/>
      <c r="G65" s="1"/>
      <c r="H65" s="1"/>
      <c r="I65" s="19"/>
      <c r="J65" s="19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9"/>
      <c r="J66" s="1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60" t="s">
        <v>32</v>
      </c>
      <c r="C73" s="61">
        <v>0.03</v>
      </c>
      <c r="D73" s="61">
        <v>0.07</v>
      </c>
      <c r="E73" s="61">
        <v>0.11</v>
      </c>
      <c r="F73" s="61">
        <v>0.15</v>
      </c>
      <c r="G73" s="61">
        <v>0.19</v>
      </c>
      <c r="H73" s="61">
        <v>0.23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60" t="s">
        <v>33</v>
      </c>
      <c r="C74" s="12">
        <f t="shared" ref="C74:H74" si="19">C73^2</f>
        <v>0.0009</v>
      </c>
      <c r="D74" s="12">
        <f t="shared" si="19"/>
        <v>0.0049</v>
      </c>
      <c r="E74" s="12">
        <f t="shared" si="19"/>
        <v>0.0121</v>
      </c>
      <c r="F74" s="12">
        <f t="shared" si="19"/>
        <v>0.0225</v>
      </c>
      <c r="G74" s="12">
        <f t="shared" si="19"/>
        <v>0.0361</v>
      </c>
      <c r="H74" s="12">
        <f t="shared" si="19"/>
        <v>0.0529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60" t="s">
        <v>4</v>
      </c>
      <c r="C75" s="12">
        <v>0.01046526979823061</v>
      </c>
      <c r="D75" s="12">
        <v>0.016815119457739103</v>
      </c>
      <c r="E75" s="12">
        <v>0.02826752135492739</v>
      </c>
      <c r="F75" s="12">
        <v>0.04503438936411379</v>
      </c>
      <c r="G75" s="12">
        <v>0.06663772767050669</v>
      </c>
      <c r="H75" s="12">
        <v>0.09368452622151718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62" t="s">
        <v>34</v>
      </c>
      <c r="C78" s="33"/>
      <c r="D78" s="33"/>
      <c r="E78" s="3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7"/>
      <c r="C79" s="35"/>
      <c r="D79" s="35"/>
      <c r="E79" s="3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63" t="s">
        <v>35</v>
      </c>
      <c r="C80" s="63" t="s">
        <v>36</v>
      </c>
      <c r="D80" s="64" t="s">
        <v>37</v>
      </c>
      <c r="E80" s="63" t="s">
        <v>38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65">
        <f>(((C75 - D81) * (C74 - E81) + (D75 - D81) * (D74 - E81) + (E75 - D81) * (E74 - E81) + (F75 - D81) * (F74 - E81) + (G75 - D81) * (G74 - E81) + (H75 - D81) * (H74 - E81))) / ((C74 - E81)^2 + (D74 - E81)^2  + (E74 - E81)^2 + (F74 - E81)^2 + (G74 - E81)^2 + (H74 - E81)^2)</f>
        <v>1.600210285</v>
      </c>
      <c r="C81" s="65">
        <f>D81 - B81 * E81</f>
        <v>0.0089728905</v>
      </c>
      <c r="D81" s="11">
        <f>AVERAGE(C75:H75)</f>
        <v>0.04348409231</v>
      </c>
      <c r="E81" s="65">
        <f>AVERAGE(C74:H74)</f>
        <v>0.02156666667</v>
      </c>
      <c r="F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66" t="s">
        <v>33</v>
      </c>
      <c r="C84" s="67" t="s">
        <v>4</v>
      </c>
      <c r="D84" s="67" t="s">
        <v>36</v>
      </c>
      <c r="E84" s="68" t="s">
        <v>35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2">
        <f t="shared" ref="B85:B90" si="20">(C85 - D85) / E85</f>
        <v>0.0009326144895</v>
      </c>
      <c r="C85" s="13">
        <v>0.01046526979823061</v>
      </c>
      <c r="D85" s="14">
        <f t="shared" ref="D85:D90" si="21">$C$81</f>
        <v>0.0089728905</v>
      </c>
      <c r="E85" s="12">
        <f t="shared" ref="E85:E90" si="22">$B$81</f>
        <v>1.600210285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2">
        <f t="shared" si="20"/>
        <v>0.004900749002</v>
      </c>
      <c r="C86" s="13">
        <v>0.016815119457739103</v>
      </c>
      <c r="D86" s="14">
        <f t="shared" si="21"/>
        <v>0.0089728905</v>
      </c>
      <c r="E86" s="12">
        <f t="shared" si="22"/>
        <v>1.600210285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2">
        <f t="shared" si="20"/>
        <v>0.01205755958</v>
      </c>
      <c r="C87" s="13">
        <v>0.02826752135492739</v>
      </c>
      <c r="D87" s="14">
        <f t="shared" si="21"/>
        <v>0.0089728905</v>
      </c>
      <c r="E87" s="12">
        <f t="shared" si="22"/>
        <v>1.600210285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2">
        <f t="shared" si="20"/>
        <v>0.022535475</v>
      </c>
      <c r="C88" s="13">
        <v>0.04503438936411379</v>
      </c>
      <c r="D88" s="14">
        <f t="shared" si="21"/>
        <v>0.0089728905</v>
      </c>
      <c r="E88" s="12">
        <f t="shared" si="22"/>
        <v>1.600210285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2">
        <f t="shared" si="20"/>
        <v>0.03603578712</v>
      </c>
      <c r="C89" s="13">
        <v>0.06663772767050669</v>
      </c>
      <c r="D89" s="14">
        <f t="shared" si="21"/>
        <v>0.0089728905</v>
      </c>
      <c r="E89" s="12">
        <f t="shared" si="22"/>
        <v>1.600210285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2">
        <f t="shared" si="20"/>
        <v>0.05293781481</v>
      </c>
      <c r="C90" s="13">
        <v>0.09368452622151718</v>
      </c>
      <c r="D90" s="14">
        <f t="shared" si="21"/>
        <v>0.0089728905</v>
      </c>
      <c r="E90" s="12">
        <f t="shared" si="22"/>
        <v>1.600210285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69"/>
      <c r="C94" s="69"/>
      <c r="D94" s="69"/>
      <c r="E94" s="69"/>
      <c r="F94" s="69"/>
      <c r="G94" s="6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70"/>
      <c r="C95" s="71"/>
      <c r="D95" s="72"/>
      <c r="E95" s="52"/>
      <c r="F95" s="7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70"/>
      <c r="C96" s="71"/>
      <c r="D96" s="7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70"/>
      <c r="C97" s="71"/>
      <c r="D97" s="7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70"/>
      <c r="C98" s="71"/>
      <c r="D98" s="7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70"/>
      <c r="C99" s="71"/>
      <c r="D99" s="7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70"/>
      <c r="C100" s="71"/>
      <c r="D100" s="7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7">
    <mergeCell ref="Q2:T2"/>
    <mergeCell ref="Q11:T12"/>
    <mergeCell ref="B3:B4"/>
    <mergeCell ref="C3:H3"/>
    <mergeCell ref="J3:K3"/>
    <mergeCell ref="M4:N4"/>
    <mergeCell ref="B5:B8"/>
    <mergeCell ref="M5:N5"/>
    <mergeCell ref="B9:B12"/>
    <mergeCell ref="B13:B16"/>
    <mergeCell ref="B17:B20"/>
    <mergeCell ref="J18:K18"/>
    <mergeCell ref="J19:K19"/>
    <mergeCell ref="J20:K20"/>
    <mergeCell ref="J21:K21"/>
    <mergeCell ref="B23:G23"/>
    <mergeCell ref="B35:G35"/>
    <mergeCell ref="B78:E79"/>
    <mergeCell ref="E95:E100"/>
    <mergeCell ref="F95:F100"/>
    <mergeCell ref="I23:L23"/>
    <mergeCell ref="I27:L27"/>
    <mergeCell ref="B29:G29"/>
    <mergeCell ref="I29:L29"/>
    <mergeCell ref="I33:L33"/>
    <mergeCell ref="I35:L35"/>
    <mergeCell ref="I39:L39"/>
  </mergeCells>
  <drawing r:id="rId1"/>
</worksheet>
</file>