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480" yWindow="480" windowWidth="24620" windowHeight="151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S16" i="1" l="1"/>
  <c r="T16" i="1"/>
  <c r="U16" i="1"/>
  <c r="V16" i="1"/>
  <c r="R16" i="1"/>
  <c r="R15" i="1"/>
  <c r="S15" i="1"/>
  <c r="T15" i="1"/>
  <c r="U15" i="1"/>
  <c r="V15" i="1"/>
  <c r="Q15" i="1"/>
  <c r="R14" i="1"/>
  <c r="S14" i="1"/>
  <c r="T14" i="1"/>
  <c r="U14" i="1"/>
  <c r="V14" i="1"/>
  <c r="Q14" i="1"/>
  <c r="F50" i="1"/>
  <c r="G50" i="1"/>
  <c r="H50" i="1"/>
  <c r="I50" i="1"/>
  <c r="J50" i="1"/>
  <c r="K50" i="1"/>
  <c r="D50" i="1"/>
  <c r="E50" i="1"/>
  <c r="C50" i="1"/>
  <c r="F49" i="1"/>
  <c r="G49" i="1"/>
  <c r="H49" i="1"/>
  <c r="I49" i="1"/>
  <c r="J49" i="1"/>
  <c r="K49" i="1"/>
  <c r="D49" i="1"/>
  <c r="E49" i="1"/>
  <c r="C49" i="1"/>
  <c r="M36" i="1"/>
  <c r="M46" i="1"/>
  <c r="L36" i="1"/>
  <c r="L46" i="1"/>
  <c r="K36" i="1"/>
  <c r="K46" i="1"/>
  <c r="J36" i="1"/>
  <c r="J46" i="1"/>
  <c r="M35" i="1"/>
  <c r="M45" i="1"/>
  <c r="L35" i="1"/>
  <c r="L45" i="1"/>
  <c r="K35" i="1"/>
  <c r="K45" i="1"/>
  <c r="J35" i="1"/>
  <c r="J45" i="1"/>
  <c r="M34" i="1"/>
  <c r="M44" i="1"/>
  <c r="L34" i="1"/>
  <c r="L44" i="1"/>
  <c r="K34" i="1"/>
  <c r="K44" i="1"/>
  <c r="J34" i="1"/>
  <c r="J44" i="1"/>
  <c r="M41" i="1"/>
  <c r="L41" i="1"/>
  <c r="K41" i="1"/>
  <c r="J41" i="1"/>
  <c r="M40" i="1"/>
  <c r="L40" i="1"/>
  <c r="K40" i="1"/>
  <c r="J40" i="1"/>
  <c r="M39" i="1"/>
  <c r="L39" i="1"/>
  <c r="K39" i="1"/>
  <c r="J39" i="1"/>
  <c r="M22" i="1"/>
  <c r="M23" i="1"/>
  <c r="M26" i="1"/>
  <c r="M30" i="1"/>
  <c r="L22" i="1"/>
  <c r="L23" i="1"/>
  <c r="L26" i="1"/>
  <c r="L30" i="1"/>
  <c r="K22" i="1"/>
  <c r="K23" i="1"/>
  <c r="K26" i="1"/>
  <c r="K30" i="1"/>
  <c r="J22" i="1"/>
  <c r="J23" i="1"/>
  <c r="J26" i="1"/>
  <c r="J30" i="1"/>
  <c r="M25" i="1"/>
  <c r="M29" i="1"/>
  <c r="L25" i="1"/>
  <c r="L29" i="1"/>
  <c r="K25" i="1"/>
  <c r="K29" i="1"/>
  <c r="J25" i="1"/>
  <c r="J29" i="1"/>
  <c r="M24" i="1"/>
  <c r="M28" i="1"/>
  <c r="L24" i="1"/>
  <c r="L28" i="1"/>
  <c r="K24" i="1"/>
  <c r="K28" i="1"/>
  <c r="J24" i="1"/>
  <c r="J28" i="1"/>
  <c r="I26" i="1"/>
  <c r="I25" i="1"/>
  <c r="I24" i="1"/>
  <c r="C40" i="1"/>
  <c r="D40" i="1"/>
  <c r="E40" i="1"/>
  <c r="F40" i="1"/>
  <c r="C41" i="1"/>
  <c r="D41" i="1"/>
  <c r="E41" i="1"/>
  <c r="F41" i="1"/>
  <c r="D39" i="1"/>
  <c r="E39" i="1"/>
  <c r="F39" i="1"/>
  <c r="C39" i="1"/>
  <c r="C45" i="1"/>
  <c r="D45" i="1"/>
  <c r="E45" i="1"/>
  <c r="F45" i="1"/>
  <c r="C46" i="1"/>
  <c r="D46" i="1"/>
  <c r="E46" i="1"/>
  <c r="F46" i="1"/>
  <c r="D44" i="1"/>
  <c r="E44" i="1"/>
  <c r="F44" i="1"/>
  <c r="C44" i="1"/>
  <c r="C35" i="1"/>
  <c r="D35" i="1"/>
  <c r="E35" i="1"/>
  <c r="F35" i="1"/>
  <c r="C36" i="1"/>
  <c r="D36" i="1"/>
  <c r="E36" i="1"/>
  <c r="F36" i="1"/>
  <c r="D34" i="1"/>
  <c r="E34" i="1"/>
  <c r="F34" i="1"/>
  <c r="C34" i="1"/>
  <c r="C23" i="1"/>
  <c r="C25" i="1"/>
  <c r="C29" i="1"/>
  <c r="D23" i="1"/>
  <c r="D25" i="1"/>
  <c r="D29" i="1"/>
  <c r="E23" i="1"/>
  <c r="E25" i="1"/>
  <c r="E29" i="1"/>
  <c r="F23" i="1"/>
  <c r="F25" i="1"/>
  <c r="F29" i="1"/>
  <c r="C26" i="1"/>
  <c r="C30" i="1"/>
  <c r="D26" i="1"/>
  <c r="D30" i="1"/>
  <c r="E26" i="1"/>
  <c r="E30" i="1"/>
  <c r="F26" i="1"/>
  <c r="F30" i="1"/>
  <c r="D24" i="1"/>
  <c r="D28" i="1"/>
  <c r="E24" i="1"/>
  <c r="E28" i="1"/>
  <c r="F24" i="1"/>
  <c r="F28" i="1"/>
  <c r="C24" i="1"/>
  <c r="C28" i="1"/>
  <c r="D22" i="1"/>
  <c r="E22" i="1"/>
  <c r="F22" i="1"/>
  <c r="C22" i="1"/>
  <c r="B25" i="1"/>
  <c r="B26" i="1"/>
  <c r="B24" i="1"/>
</calcChain>
</file>

<file path=xl/sharedStrings.xml><?xml version="1.0" encoding="utf-8"?>
<sst xmlns="http://schemas.openxmlformats.org/spreadsheetml/2006/main" count="100" uniqueCount="37">
  <si>
    <t>Net Capacity (MW)</t>
  </si>
  <si>
    <t>Min
57% CTG</t>
  </si>
  <si>
    <t>75% CTG</t>
  </si>
  <si>
    <t>Base
No EC</t>
  </si>
  <si>
    <t xml:space="preserve">
Base
+ EC</t>
  </si>
  <si>
    <t xml:space="preserve">
Base
+ EC
+ WC</t>
  </si>
  <si>
    <r>
      <t>86</t>
    </r>
    <r>
      <rPr>
        <sz val="10"/>
        <color theme="1"/>
        <rFont val="Symbol"/>
        <family val="1"/>
        <charset val="2"/>
      </rPr>
      <t>°</t>
    </r>
    <r>
      <rPr>
        <sz val="12"/>
        <color theme="1"/>
        <rFont val="Calibri"/>
        <family val="2"/>
        <scheme val="minor"/>
      </rPr>
      <t>F, 70% RH</t>
    </r>
  </si>
  <si>
    <t>CT net ouput per CTG in CC</t>
  </si>
  <si>
    <t>ST net output - 3 x 1 CC</t>
  </si>
  <si>
    <t>1x1 STCC</t>
  </si>
  <si>
    <t>NA</t>
  </si>
  <si>
    <t>2x1 DTCC</t>
  </si>
  <si>
    <t>3x1 TTCC</t>
  </si>
  <si>
    <t>1x1 STSC (Simple Cycle - Dump Cond)</t>
  </si>
  <si>
    <t>2x1 DTSC (Simple Cycle - Dump Cond)</t>
  </si>
  <si>
    <t>3x1 TTSC (Simple Cycle - Dump Cond)</t>
  </si>
  <si>
    <t>Net Heat Rate (HHV, btu/kwh)</t>
  </si>
  <si>
    <t>CT net heat rate per CTG (HHV) in CC</t>
  </si>
  <si>
    <t>station power</t>
  </si>
  <si>
    <t>power per unit</t>
  </si>
  <si>
    <t>err</t>
  </si>
  <si>
    <t>waste heat</t>
  </si>
  <si>
    <t>units</t>
  </si>
  <si>
    <t>ST heat rate</t>
  </si>
  <si>
    <t>ST output</t>
  </si>
  <si>
    <t>Base
+ EC
+ DB</t>
  </si>
  <si>
    <t>Base
+ EC
+ WC
+ DB</t>
  </si>
  <si>
    <t>ST net output - 1 x 1 CC</t>
  </si>
  <si>
    <t>1 ea, 1x1 STCC</t>
  </si>
  <si>
    <t>2 ea, 1x1 DTCC</t>
  </si>
  <si>
    <t>3 ea, 1 x1 TTCC</t>
  </si>
  <si>
    <t>1 ea, 1x1 STSC (Simple Cycle - Dump Cond)</t>
  </si>
  <si>
    <t>2 ea, 1x1 DTSC (Simple Cycle - Dump Cond)</t>
  </si>
  <si>
    <t>3 ea, 1x1 TTSC (Simple Cycle - Dump Cond)</t>
  </si>
  <si>
    <t>total fuel</t>
  </si>
  <si>
    <t>output</t>
  </si>
  <si>
    <t>inc 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</si>
</sst>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Symbol"/>
      <family val="1"/>
      <charset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9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1" xfId="1" applyBorder="1"/>
    <xf numFmtId="0" fontId="1" fillId="0" borderId="1" xfId="1" applyBorder="1" applyAlignment="1">
      <alignment horizontal="center" wrapText="1"/>
    </xf>
    <xf numFmtId="9" fontId="1" fillId="0" borderId="1" xfId="1" applyNumberFormat="1" applyBorder="1" applyAlignment="1">
      <alignment horizontal="center"/>
    </xf>
    <xf numFmtId="0" fontId="1" fillId="0" borderId="1" xfId="1" quotePrefix="1" applyBorder="1"/>
    <xf numFmtId="0" fontId="1" fillId="0" borderId="1" xfId="1" applyBorder="1" applyAlignment="1">
      <alignment horizontal="center"/>
    </xf>
    <xf numFmtId="0" fontId="1" fillId="0" borderId="1" xfId="1" applyFont="1" applyBorder="1"/>
    <xf numFmtId="1" fontId="1" fillId="0" borderId="1" xfId="1" applyNumberFormat="1" applyFont="1" applyBorder="1"/>
    <xf numFmtId="1" fontId="1" fillId="0" borderId="1" xfId="1" applyNumberFormat="1" applyBorder="1"/>
    <xf numFmtId="0" fontId="1" fillId="0" borderId="1" xfId="1" applyBorder="1" applyAlignment="1">
      <alignment horizontal="right"/>
    </xf>
    <xf numFmtId="1" fontId="1" fillId="0" borderId="1" xfId="1" applyNumberFormat="1" applyBorder="1" applyAlignment="1">
      <alignment horizontal="right"/>
    </xf>
    <xf numFmtId="0" fontId="1" fillId="0" borderId="0" xfId="1"/>
    <xf numFmtId="164" fontId="0" fillId="0" borderId="1" xfId="2" applyNumberFormat="1" applyFont="1" applyBorder="1"/>
    <xf numFmtId="164" fontId="0" fillId="0" borderId="1" xfId="2" applyNumberFormat="1" applyFont="1" applyBorder="1" applyAlignment="1">
      <alignment horizontal="right"/>
    </xf>
    <xf numFmtId="1" fontId="0" fillId="0" borderId="0" xfId="0" applyNumberFormat="1"/>
    <xf numFmtId="0" fontId="1" fillId="0" borderId="0" xfId="1" applyFill="1" applyBorder="1"/>
    <xf numFmtId="43" fontId="0" fillId="0" borderId="0" xfId="0" applyNumberFormat="1"/>
    <xf numFmtId="1" fontId="1" fillId="0" borderId="0" xfId="1" applyNumberFormat="1"/>
  </cellXfs>
  <cellStyles count="29">
    <cellStyle name="Comma 2" xfId="2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  <cellStyle name="Normal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3x1</c:v>
          </c:tx>
          <c:spPr>
            <a:ln w="4762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0.281635697793415"/>
                  <c:y val="0.334097757676484"/>
                </c:manualLayout>
              </c:layout>
              <c:numFmt formatCode="General" sourceLinked="0"/>
            </c:trendlineLbl>
          </c:trendline>
          <c:xVal>
            <c:numRef>
              <c:f>Sheet1!$C$49:$K$49</c:f>
              <c:numCache>
                <c:formatCode>0</c:formatCode>
                <c:ptCount val="9"/>
                <c:pt idx="0">
                  <c:v>28.408</c:v>
                </c:pt>
                <c:pt idx="1">
                  <c:v>31.557</c:v>
                </c:pt>
                <c:pt idx="2">
                  <c:v>39.21199999999999</c:v>
                </c:pt>
                <c:pt idx="3">
                  <c:v>65.377</c:v>
                </c:pt>
                <c:pt idx="4">
                  <c:v>72.47200000000001</c:v>
                </c:pt>
                <c:pt idx="5">
                  <c:v>88.392</c:v>
                </c:pt>
                <c:pt idx="6">
                  <c:v>102.445</c:v>
                </c:pt>
                <c:pt idx="7">
                  <c:v>112.796</c:v>
                </c:pt>
                <c:pt idx="8">
                  <c:v>135.95</c:v>
                </c:pt>
              </c:numCache>
            </c:numRef>
          </c:xVal>
          <c:yVal>
            <c:numRef>
              <c:f>Sheet1!$C$50:$K$50</c:f>
              <c:numCache>
                <c:formatCode>_(* #,##0.00_);_(* \(#,##0.00\);_(* "-"??_);_(@_)</c:formatCode>
                <c:ptCount val="9"/>
                <c:pt idx="0">
                  <c:v>418068.8087999999</c:v>
                </c:pt>
                <c:pt idx="1">
                  <c:v>461117.3078000001</c:v>
                </c:pt>
                <c:pt idx="2">
                  <c:v>544684.4994000001</c:v>
                </c:pt>
                <c:pt idx="3">
                  <c:v>836153.7616</c:v>
                </c:pt>
                <c:pt idx="4">
                  <c:v>922118.5696</c:v>
                </c:pt>
                <c:pt idx="5">
                  <c:v>1.0892619468E6</c:v>
                </c:pt>
                <c:pt idx="6">
                  <c:v>1.2541229554E6</c:v>
                </c:pt>
                <c:pt idx="7">
                  <c:v>1.3832978464E6</c:v>
                </c:pt>
                <c:pt idx="8">
                  <c:v>1.6339813892E6</c:v>
                </c:pt>
              </c:numCache>
            </c:numRef>
          </c:yVal>
          <c:smooth val="0"/>
        </c:ser>
        <c:ser>
          <c:idx val="1"/>
          <c:order val="1"/>
          <c:tx>
            <c:v>1x1</c:v>
          </c:tx>
          <c:spPr>
            <a:ln w="4762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239796510398606"/>
                  <c:y val="0.0200386889355094"/>
                </c:manualLayout>
              </c:layout>
              <c:numFmt formatCode="General" sourceLinked="0"/>
            </c:trendlineLbl>
          </c:trendline>
          <c:xVal>
            <c:numRef>
              <c:f>Sheet1!$J$39:$L$39</c:f>
              <c:numCache>
                <c:formatCode>0</c:formatCode>
                <c:ptCount val="3"/>
                <c:pt idx="0">
                  <c:v>33.023</c:v>
                </c:pt>
                <c:pt idx="1">
                  <c:v>36.457</c:v>
                </c:pt>
                <c:pt idx="2">
                  <c:v>43.975</c:v>
                </c:pt>
              </c:numCache>
            </c:numRef>
          </c:xVal>
          <c:yVal>
            <c:numRef>
              <c:f>Sheet1!$J$34:$L$34</c:f>
              <c:numCache>
                <c:formatCode>_(* #,##0.00_);_(* \(#,##0.00\);_(* "-"??_);_(@_)</c:formatCode>
                <c:ptCount val="3"/>
                <c:pt idx="0">
                  <c:v>418098.2528000001</c:v>
                </c:pt>
                <c:pt idx="1">
                  <c:v>461096.8798</c:v>
                </c:pt>
                <c:pt idx="2">
                  <c:v>544716.8144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982583640"/>
        <c:axId val="-2013192744"/>
      </c:scatterChart>
      <c:valAx>
        <c:axId val="-1982583640"/>
        <c:scaling>
          <c:orientation val="minMax"/>
        </c:scaling>
        <c:delete val="0"/>
        <c:axPos val="b"/>
        <c:numFmt formatCode="0" sourceLinked="1"/>
        <c:majorTickMark val="out"/>
        <c:minorTickMark val="none"/>
        <c:tickLblPos val="nextTo"/>
        <c:crossAx val="-2013192744"/>
        <c:crosses val="autoZero"/>
        <c:crossBetween val="midCat"/>
      </c:valAx>
      <c:valAx>
        <c:axId val="-2013192744"/>
        <c:scaling>
          <c:orientation val="minMax"/>
        </c:scaling>
        <c:delete val="0"/>
        <c:axPos val="l"/>
        <c:majorGridlines/>
        <c:numFmt formatCode="_(* #,##0.00_);_(* \(#,##0.00\);_(* &quot;-&quot;??_);_(@_)" sourceLinked="1"/>
        <c:majorTickMark val="out"/>
        <c:minorTickMark val="none"/>
        <c:tickLblPos val="nextTo"/>
        <c:crossAx val="-198258364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527050</xdr:colOff>
      <xdr:row>50</xdr:row>
      <xdr:rowOff>152400</xdr:rowOff>
    </xdr:from>
    <xdr:to>
      <xdr:col>5</xdr:col>
      <xdr:colOff>914400</xdr:colOff>
      <xdr:row>70</xdr:row>
      <xdr:rowOff>12700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0"/>
  <sheetViews>
    <sheetView tabSelected="1" workbookViewId="0">
      <selection activeCell="N14" sqref="N14"/>
    </sheetView>
  </sheetViews>
  <sheetFormatPr baseColWidth="10" defaultRowHeight="15" x14ac:dyDescent="0"/>
  <cols>
    <col min="2" max="2" width="32.33203125" customWidth="1"/>
    <col min="3" max="3" width="12.83203125" customWidth="1"/>
    <col min="4" max="5" width="13.6640625" customWidth="1"/>
    <col min="6" max="6" width="13.33203125" customWidth="1"/>
    <col min="9" max="9" width="12.1640625" customWidth="1"/>
    <col min="10" max="13" width="13.83203125" customWidth="1"/>
    <col min="17" max="17" width="11.5" bestFit="1" customWidth="1"/>
  </cols>
  <sheetData>
    <row r="1" spans="2:23" ht="49">
      <c r="B1" s="1" t="s">
        <v>0</v>
      </c>
      <c r="C1" s="2" t="s">
        <v>1</v>
      </c>
      <c r="D1" s="3" t="s">
        <v>2</v>
      </c>
      <c r="E1" s="2" t="s">
        <v>3</v>
      </c>
      <c r="F1" s="2" t="s">
        <v>4</v>
      </c>
      <c r="G1" s="2" t="s">
        <v>5</v>
      </c>
      <c r="I1" s="1" t="s">
        <v>0</v>
      </c>
      <c r="J1" s="2" t="s">
        <v>1</v>
      </c>
      <c r="K1" s="3" t="s">
        <v>2</v>
      </c>
      <c r="L1" s="2" t="s">
        <v>3</v>
      </c>
      <c r="M1" s="2" t="s">
        <v>4</v>
      </c>
      <c r="N1" s="2" t="s">
        <v>25</v>
      </c>
      <c r="O1" s="2" t="s">
        <v>26</v>
      </c>
    </row>
    <row r="2" spans="2:23">
      <c r="B2" s="4" t="s">
        <v>6</v>
      </c>
      <c r="C2" s="5">
        <v>1</v>
      </c>
      <c r="D2" s="5">
        <v>2</v>
      </c>
      <c r="E2" s="5">
        <v>3</v>
      </c>
      <c r="F2" s="5">
        <v>4</v>
      </c>
      <c r="G2" s="5">
        <v>5</v>
      </c>
      <c r="I2" s="4" t="s">
        <v>6</v>
      </c>
      <c r="J2" s="5">
        <v>1</v>
      </c>
      <c r="K2" s="5">
        <v>2</v>
      </c>
      <c r="L2" s="5">
        <v>3</v>
      </c>
      <c r="M2" s="5">
        <v>4</v>
      </c>
      <c r="N2" s="5">
        <v>6</v>
      </c>
      <c r="O2" s="5">
        <v>7</v>
      </c>
    </row>
    <row r="3" spans="2:23">
      <c r="B3" s="6" t="s">
        <v>7</v>
      </c>
      <c r="C3" s="7">
        <v>42.157512000000004</v>
      </c>
      <c r="D3" s="7">
        <v>55.608792000000001</v>
      </c>
      <c r="E3" s="7">
        <v>74.291015999999999</v>
      </c>
      <c r="F3" s="7">
        <v>76.717560000000006</v>
      </c>
      <c r="G3" s="7">
        <v>83.516999999999996</v>
      </c>
      <c r="I3" s="6" t="s">
        <v>7</v>
      </c>
      <c r="J3" s="8">
        <v>42.157512000000004</v>
      </c>
      <c r="K3" s="8">
        <v>55.608792000000001</v>
      </c>
      <c r="L3" s="8">
        <v>74.291015999999999</v>
      </c>
      <c r="M3" s="8">
        <v>76.717560000000006</v>
      </c>
      <c r="N3" s="8">
        <v>83.516999999999996</v>
      </c>
      <c r="O3" s="8">
        <v>83.516999999999996</v>
      </c>
    </row>
    <row r="4" spans="2:23">
      <c r="B4" s="6" t="s">
        <v>8</v>
      </c>
      <c r="C4" s="7">
        <v>102.66072</v>
      </c>
      <c r="D4" s="7">
        <v>113.04191999999999</v>
      </c>
      <c r="E4" s="7">
        <v>136.28399999999999</v>
      </c>
      <c r="F4" s="7">
        <v>138.14375999999999</v>
      </c>
      <c r="G4" s="7">
        <v>142.48319999999998</v>
      </c>
      <c r="I4" s="6" t="s">
        <v>27</v>
      </c>
      <c r="J4" s="8">
        <v>32.31456</v>
      </c>
      <c r="K4" s="8">
        <v>35.758560000000003</v>
      </c>
      <c r="L4" s="8">
        <v>43.305839999999996</v>
      </c>
      <c r="M4" s="8">
        <v>43.91592</v>
      </c>
      <c r="N4" s="8">
        <v>71.605679999999992</v>
      </c>
      <c r="O4" s="8">
        <v>71.576159999999987</v>
      </c>
    </row>
    <row r="5" spans="2:23">
      <c r="B5" s="1" t="s">
        <v>9</v>
      </c>
      <c r="C5" s="8">
        <v>63.969000000000001</v>
      </c>
      <c r="D5" s="8">
        <v>80.460999999999999</v>
      </c>
      <c r="E5" s="8">
        <v>106.621</v>
      </c>
      <c r="F5" s="8">
        <v>109.664</v>
      </c>
      <c r="G5" s="9" t="s">
        <v>10</v>
      </c>
      <c r="I5" s="1" t="s">
        <v>28</v>
      </c>
      <c r="J5" s="8">
        <v>71.162000000000006</v>
      </c>
      <c r="K5" s="8">
        <v>87.948999999999998</v>
      </c>
      <c r="L5" s="8">
        <v>113.97199999999999</v>
      </c>
      <c r="M5" s="8">
        <v>116.985</v>
      </c>
      <c r="N5" s="8">
        <v>143.858</v>
      </c>
      <c r="O5" s="8">
        <v>150.58600000000001</v>
      </c>
    </row>
    <row r="6" spans="2:23">
      <c r="B6" s="1" t="s">
        <v>11</v>
      </c>
      <c r="C6" s="8">
        <v>142.08799999999999</v>
      </c>
      <c r="D6" s="8">
        <v>175.88800000000001</v>
      </c>
      <c r="E6" s="8">
        <v>228.81899999999999</v>
      </c>
      <c r="F6" s="8">
        <v>234.92400000000001</v>
      </c>
      <c r="G6" s="9" t="s">
        <v>10</v>
      </c>
      <c r="I6" s="1" t="s">
        <v>29</v>
      </c>
      <c r="J6" s="8">
        <v>142.32400000000001</v>
      </c>
      <c r="K6" s="8">
        <v>175.898</v>
      </c>
      <c r="L6" s="8">
        <v>227.94399999999999</v>
      </c>
      <c r="M6" s="8">
        <v>233.97</v>
      </c>
      <c r="N6" s="8">
        <v>287.71600000000001</v>
      </c>
      <c r="O6" s="8">
        <v>301.17200000000003</v>
      </c>
    </row>
    <row r="7" spans="2:23">
      <c r="B7" s="1" t="s">
        <v>12</v>
      </c>
      <c r="C7" s="8">
        <v>220.315</v>
      </c>
      <c r="D7" s="8">
        <v>270.72500000000002</v>
      </c>
      <c r="E7" s="8">
        <v>349.39400000000001</v>
      </c>
      <c r="F7" s="8">
        <v>358.47199999999998</v>
      </c>
      <c r="G7" s="8">
        <v>383.036</v>
      </c>
      <c r="I7" s="1" t="s">
        <v>30</v>
      </c>
      <c r="J7" s="8">
        <v>213.48600000000002</v>
      </c>
      <c r="K7" s="8">
        <v>263.84699999999998</v>
      </c>
      <c r="L7" s="8">
        <v>341.916</v>
      </c>
      <c r="M7" s="8">
        <v>350.95499999999998</v>
      </c>
      <c r="N7" s="8">
        <v>431.57400000000001</v>
      </c>
      <c r="O7" s="8">
        <v>451.75800000000004</v>
      </c>
    </row>
    <row r="8" spans="2:23">
      <c r="B8" s="1" t="s">
        <v>13</v>
      </c>
      <c r="C8" s="10">
        <v>35.561</v>
      </c>
      <c r="D8" s="10">
        <v>48.904000000000003</v>
      </c>
      <c r="E8" s="10">
        <v>67.409000000000006</v>
      </c>
      <c r="F8" s="10">
        <v>69.822000000000003</v>
      </c>
      <c r="G8" s="9" t="s">
        <v>10</v>
      </c>
      <c r="I8" s="1" t="s">
        <v>31</v>
      </c>
      <c r="J8" s="10">
        <v>38.139000000000003</v>
      </c>
      <c r="K8" s="10">
        <v>51.491999999999997</v>
      </c>
      <c r="L8" s="10">
        <v>69.997</v>
      </c>
      <c r="M8" s="13">
        <v>72.400000000000006</v>
      </c>
      <c r="N8" s="9" t="s">
        <v>10</v>
      </c>
      <c r="O8" s="9" t="s">
        <v>10</v>
      </c>
    </row>
    <row r="9" spans="2:23">
      <c r="B9" s="1" t="s">
        <v>14</v>
      </c>
      <c r="C9" s="10">
        <v>76.710999999999999</v>
      </c>
      <c r="D9" s="10">
        <v>103.416</v>
      </c>
      <c r="E9" s="10">
        <v>140.42699999999999</v>
      </c>
      <c r="F9" s="10">
        <v>145.24199999999999</v>
      </c>
      <c r="G9" s="9" t="s">
        <v>10</v>
      </c>
      <c r="I9" s="1" t="s">
        <v>32</v>
      </c>
      <c r="J9" s="10">
        <v>76.278000000000006</v>
      </c>
      <c r="K9" s="10">
        <v>102.98399999999999</v>
      </c>
      <c r="L9" s="10">
        <v>139.994</v>
      </c>
      <c r="M9" s="10">
        <v>144.80000000000001</v>
      </c>
      <c r="N9" s="9" t="s">
        <v>10</v>
      </c>
      <c r="O9" s="9" t="s">
        <v>10</v>
      </c>
    </row>
    <row r="10" spans="2:23">
      <c r="B10" s="1" t="s">
        <v>15</v>
      </c>
      <c r="C10" s="10">
        <v>117.87</v>
      </c>
      <c r="D10" s="10">
        <v>157.929</v>
      </c>
      <c r="E10" s="10">
        <v>213.44399999999999</v>
      </c>
      <c r="F10" s="10">
        <v>220.66300000000001</v>
      </c>
      <c r="G10" s="9" t="s">
        <v>10</v>
      </c>
      <c r="I10" s="1" t="s">
        <v>33</v>
      </c>
      <c r="J10" s="10">
        <v>114.417</v>
      </c>
      <c r="K10" s="10">
        <v>154.476</v>
      </c>
      <c r="L10" s="10">
        <v>209.99099999999999</v>
      </c>
      <c r="M10" s="10">
        <v>217.20000000000002</v>
      </c>
      <c r="N10" s="9" t="s">
        <v>10</v>
      </c>
      <c r="O10" s="9" t="s">
        <v>10</v>
      </c>
    </row>
    <row r="11" spans="2:23">
      <c r="B11" s="11"/>
      <c r="C11" s="17"/>
      <c r="D11" s="17"/>
      <c r="E11" s="17"/>
      <c r="F11" s="17"/>
      <c r="G11" s="17"/>
      <c r="I11" s="11"/>
      <c r="J11" s="11"/>
      <c r="K11" s="11"/>
      <c r="L11" s="11"/>
      <c r="M11" s="11"/>
      <c r="N11" s="11"/>
      <c r="O11" s="11"/>
    </row>
    <row r="12" spans="2:23" ht="49">
      <c r="B12" s="1" t="s">
        <v>16</v>
      </c>
      <c r="C12" s="2" t="s">
        <v>1</v>
      </c>
      <c r="D12" s="3" t="s">
        <v>2</v>
      </c>
      <c r="E12" s="2" t="s">
        <v>3</v>
      </c>
      <c r="F12" s="2" t="s">
        <v>4</v>
      </c>
      <c r="G12" s="2" t="s">
        <v>5</v>
      </c>
      <c r="I12" s="1" t="s">
        <v>16</v>
      </c>
      <c r="J12" s="2" t="s">
        <v>1</v>
      </c>
      <c r="K12" s="3" t="s">
        <v>2</v>
      </c>
      <c r="L12" s="2" t="s">
        <v>3</v>
      </c>
      <c r="M12" s="2" t="s">
        <v>4</v>
      </c>
      <c r="N12" s="2" t="s">
        <v>25</v>
      </c>
      <c r="O12" s="2" t="s">
        <v>26</v>
      </c>
    </row>
    <row r="13" spans="2:23">
      <c r="B13" s="4" t="s">
        <v>6</v>
      </c>
      <c r="C13" s="5">
        <v>1</v>
      </c>
      <c r="D13" s="5">
        <v>2</v>
      </c>
      <c r="E13" s="5">
        <v>3</v>
      </c>
      <c r="F13" s="5">
        <v>4</v>
      </c>
      <c r="G13" s="5">
        <v>5</v>
      </c>
      <c r="I13" s="4" t="s">
        <v>6</v>
      </c>
      <c r="J13" s="5">
        <v>1</v>
      </c>
      <c r="K13" s="5">
        <v>2</v>
      </c>
      <c r="L13" s="5">
        <v>3</v>
      </c>
      <c r="M13" s="5">
        <v>4</v>
      </c>
      <c r="N13" s="5">
        <v>6</v>
      </c>
      <c r="O13" s="5">
        <v>7</v>
      </c>
    </row>
    <row r="14" spans="2:23">
      <c r="B14" s="6" t="s">
        <v>17</v>
      </c>
      <c r="C14" s="12">
        <v>13516.864</v>
      </c>
      <c r="D14" s="12">
        <v>11892.28</v>
      </c>
      <c r="E14" s="12">
        <v>10931.144</v>
      </c>
      <c r="F14" s="12">
        <v>10848.848</v>
      </c>
      <c r="G14" s="7">
        <v>10744.2</v>
      </c>
      <c r="I14" s="6" t="s">
        <v>17</v>
      </c>
      <c r="J14" s="12">
        <v>13516.864</v>
      </c>
      <c r="K14" s="12">
        <v>11892.28</v>
      </c>
      <c r="L14" s="12">
        <v>10931.144</v>
      </c>
      <c r="M14" s="12">
        <v>10848.848</v>
      </c>
      <c r="N14" s="8">
        <v>10744.2</v>
      </c>
      <c r="O14" s="8">
        <v>10744.2</v>
      </c>
      <c r="P14" t="s">
        <v>35</v>
      </c>
      <c r="Q14" s="14">
        <f>J5</f>
        <v>71.162000000000006</v>
      </c>
      <c r="R14" s="14">
        <f t="shared" ref="R14:V14" si="0">K5</f>
        <v>87.948999999999998</v>
      </c>
      <c r="S14" s="14">
        <f t="shared" si="0"/>
        <v>113.97199999999999</v>
      </c>
      <c r="T14" s="14">
        <f t="shared" si="0"/>
        <v>116.985</v>
      </c>
      <c r="U14" s="14">
        <f t="shared" si="0"/>
        <v>143.858</v>
      </c>
      <c r="V14" s="14">
        <f t="shared" si="0"/>
        <v>150.58600000000001</v>
      </c>
    </row>
    <row r="15" spans="2:23">
      <c r="B15" s="1" t="s">
        <v>9</v>
      </c>
      <c r="C15" s="12">
        <v>8908</v>
      </c>
      <c r="D15" s="12">
        <v>8219</v>
      </c>
      <c r="E15" s="12">
        <v>7617</v>
      </c>
      <c r="F15" s="12">
        <v>7589</v>
      </c>
      <c r="G15" s="9" t="s">
        <v>10</v>
      </c>
      <c r="I15" s="1" t="s">
        <v>28</v>
      </c>
      <c r="J15" s="12">
        <v>8008</v>
      </c>
      <c r="K15" s="12">
        <v>7519</v>
      </c>
      <c r="L15" s="12">
        <v>7126</v>
      </c>
      <c r="M15" s="12">
        <v>7114</v>
      </c>
      <c r="N15" s="9">
        <v>7455</v>
      </c>
      <c r="O15" s="9">
        <v>7478</v>
      </c>
      <c r="P15" t="s">
        <v>34</v>
      </c>
      <c r="Q15" s="16">
        <f>J15*J5*0.001</f>
        <v>569.86529600000006</v>
      </c>
      <c r="R15" s="16">
        <f t="shared" ref="R15:V15" si="1">K15*K5*0.001</f>
        <v>661.28853099999992</v>
      </c>
      <c r="S15" s="16">
        <f t="shared" si="1"/>
        <v>812.16447199999993</v>
      </c>
      <c r="T15" s="16">
        <f t="shared" si="1"/>
        <v>832.23129000000006</v>
      </c>
      <c r="U15" s="16">
        <f t="shared" si="1"/>
        <v>1072.4613900000002</v>
      </c>
      <c r="V15" s="16">
        <f t="shared" si="1"/>
        <v>1126.0821080000001</v>
      </c>
      <c r="W15" s="16"/>
    </row>
    <row r="16" spans="2:23">
      <c r="B16" s="1" t="s">
        <v>11</v>
      </c>
      <c r="C16" s="12">
        <v>8021</v>
      </c>
      <c r="D16" s="12">
        <v>7519</v>
      </c>
      <c r="E16" s="12">
        <v>7098</v>
      </c>
      <c r="F16" s="12">
        <v>7086</v>
      </c>
      <c r="G16" s="9" t="s">
        <v>10</v>
      </c>
      <c r="I16" s="1" t="s">
        <v>29</v>
      </c>
      <c r="J16" s="12">
        <v>8008</v>
      </c>
      <c r="K16" s="12">
        <v>7519</v>
      </c>
      <c r="L16" s="12">
        <v>7126</v>
      </c>
      <c r="M16" s="12">
        <v>7114</v>
      </c>
      <c r="N16" s="9">
        <v>7455</v>
      </c>
      <c r="O16" s="9">
        <v>7478</v>
      </c>
      <c r="P16" t="s">
        <v>36</v>
      </c>
      <c r="R16">
        <f>(R15-Q15)/(R14-Q14)</f>
        <v>5.4460734496932091</v>
      </c>
      <c r="S16">
        <f t="shared" ref="S16:V16" si="2">(S15-R15)/(S14-R14)</f>
        <v>5.7977919916996514</v>
      </c>
      <c r="T16">
        <f t="shared" si="2"/>
        <v>6.660078991038862</v>
      </c>
      <c r="U16">
        <f t="shared" si="2"/>
        <v>8.9394596807204287</v>
      </c>
      <c r="V16">
        <f t="shared" si="2"/>
        <v>7.9697856718192375</v>
      </c>
    </row>
    <row r="17" spans="2:15">
      <c r="B17" s="1" t="s">
        <v>12</v>
      </c>
      <c r="C17" s="12">
        <v>7759</v>
      </c>
      <c r="D17" s="12">
        <v>7328</v>
      </c>
      <c r="E17" s="12">
        <v>6973</v>
      </c>
      <c r="F17" s="12">
        <v>6965</v>
      </c>
      <c r="G17" s="1">
        <v>7028</v>
      </c>
      <c r="I17" s="1" t="s">
        <v>30</v>
      </c>
      <c r="J17" s="12">
        <v>8008</v>
      </c>
      <c r="K17" s="12">
        <v>7519</v>
      </c>
      <c r="L17" s="12">
        <v>7126</v>
      </c>
      <c r="M17" s="12">
        <v>7114</v>
      </c>
      <c r="N17" s="9">
        <v>7455</v>
      </c>
      <c r="O17" s="9">
        <v>7478</v>
      </c>
    </row>
    <row r="18" spans="2:15">
      <c r="B18" s="1" t="s">
        <v>13</v>
      </c>
      <c r="C18" s="13">
        <v>16024</v>
      </c>
      <c r="D18" s="13">
        <v>13522</v>
      </c>
      <c r="E18" s="13">
        <v>12048</v>
      </c>
      <c r="F18" s="13">
        <v>11920</v>
      </c>
      <c r="G18" s="9" t="s">
        <v>10</v>
      </c>
      <c r="I18" s="1" t="s">
        <v>31</v>
      </c>
      <c r="J18" s="13">
        <v>14941</v>
      </c>
      <c r="K18" s="13">
        <v>12843</v>
      </c>
      <c r="L18" s="13">
        <v>11602</v>
      </c>
      <c r="M18" s="13">
        <v>11496</v>
      </c>
      <c r="N18" s="9" t="s">
        <v>10</v>
      </c>
      <c r="O18" s="9" t="s">
        <v>10</v>
      </c>
    </row>
    <row r="19" spans="2:15">
      <c r="B19" s="1" t="s">
        <v>14</v>
      </c>
      <c r="C19" s="13">
        <v>14857</v>
      </c>
      <c r="D19" s="13">
        <v>12789</v>
      </c>
      <c r="E19" s="13">
        <v>11566</v>
      </c>
      <c r="F19" s="13">
        <v>11461</v>
      </c>
      <c r="G19" s="9" t="s">
        <v>10</v>
      </c>
      <c r="I19" s="1" t="s">
        <v>32</v>
      </c>
      <c r="J19" s="13">
        <v>14941</v>
      </c>
      <c r="K19" s="13">
        <v>12843</v>
      </c>
      <c r="L19" s="13">
        <v>11602</v>
      </c>
      <c r="M19" s="13">
        <v>11496</v>
      </c>
      <c r="N19" s="9" t="s">
        <v>10</v>
      </c>
      <c r="O19" s="9" t="s">
        <v>10</v>
      </c>
    </row>
    <row r="20" spans="2:15">
      <c r="B20" s="1" t="s">
        <v>15</v>
      </c>
      <c r="C20" s="13">
        <v>14503</v>
      </c>
      <c r="D20" s="13">
        <v>12562</v>
      </c>
      <c r="E20" s="13">
        <v>11414</v>
      </c>
      <c r="F20" s="13">
        <v>11315</v>
      </c>
      <c r="G20" s="9" t="s">
        <v>10</v>
      </c>
      <c r="I20" s="1" t="s">
        <v>33</v>
      </c>
      <c r="J20" s="13">
        <v>14941</v>
      </c>
      <c r="K20" s="13">
        <v>12843</v>
      </c>
      <c r="L20" s="13">
        <v>11602</v>
      </c>
      <c r="M20" s="13">
        <v>11496</v>
      </c>
      <c r="N20" s="9" t="s">
        <v>10</v>
      </c>
      <c r="O20" s="9" t="s">
        <v>10</v>
      </c>
    </row>
    <row r="22" spans="2:15">
      <c r="B22" s="15" t="s">
        <v>19</v>
      </c>
      <c r="C22">
        <f>C10-C9</f>
        <v>41.159000000000006</v>
      </c>
      <c r="D22">
        <f t="shared" ref="D22:F22" si="3">D10-D9</f>
        <v>54.513000000000005</v>
      </c>
      <c r="E22">
        <f t="shared" si="3"/>
        <v>73.016999999999996</v>
      </c>
      <c r="F22">
        <f t="shared" si="3"/>
        <v>75.421000000000021</v>
      </c>
      <c r="I22" s="15" t="s">
        <v>19</v>
      </c>
      <c r="J22">
        <f>J10-J9</f>
        <v>38.138999999999996</v>
      </c>
      <c r="K22">
        <f t="shared" ref="K22:M22" si="4">K10-K9</f>
        <v>51.492000000000004</v>
      </c>
      <c r="L22">
        <f t="shared" si="4"/>
        <v>69.996999999999986</v>
      </c>
      <c r="M22">
        <f t="shared" si="4"/>
        <v>72.400000000000006</v>
      </c>
    </row>
    <row r="23" spans="2:15">
      <c r="B23" s="15" t="s">
        <v>18</v>
      </c>
      <c r="C23">
        <f>C22-C8</f>
        <v>5.5980000000000061</v>
      </c>
      <c r="D23">
        <f t="shared" ref="D23:F23" si="5">D22-D8</f>
        <v>5.6090000000000018</v>
      </c>
      <c r="E23">
        <f t="shared" si="5"/>
        <v>5.6079999999999899</v>
      </c>
      <c r="F23">
        <f t="shared" si="5"/>
        <v>5.599000000000018</v>
      </c>
      <c r="G23" s="14"/>
      <c r="I23" s="15" t="s">
        <v>18</v>
      </c>
      <c r="J23">
        <f>J22-J8</f>
        <v>0</v>
      </c>
      <c r="K23">
        <f t="shared" ref="K23" si="6">K22-K8</f>
        <v>0</v>
      </c>
      <c r="L23">
        <f t="shared" ref="L23" si="7">L22-L8</f>
        <v>0</v>
      </c>
      <c r="M23">
        <f t="shared" ref="M23" si="8">M22-M8</f>
        <v>0</v>
      </c>
    </row>
    <row r="24" spans="2:15">
      <c r="B24" t="str">
        <f>B8</f>
        <v>1x1 STSC (Simple Cycle - Dump Cond)</v>
      </c>
      <c r="C24" s="14">
        <f>C$22-C$23</f>
        <v>35.561</v>
      </c>
      <c r="D24" s="14">
        <f t="shared" ref="D24:F24" si="9">D$22-D$23</f>
        <v>48.904000000000003</v>
      </c>
      <c r="E24" s="14">
        <f t="shared" si="9"/>
        <v>67.409000000000006</v>
      </c>
      <c r="F24" s="14">
        <f t="shared" si="9"/>
        <v>69.822000000000003</v>
      </c>
      <c r="I24" t="str">
        <f>I8</f>
        <v>1 ea, 1x1 STSC (Simple Cycle - Dump Cond)</v>
      </c>
      <c r="J24" s="14">
        <f>J$22-J$23</f>
        <v>38.138999999999996</v>
      </c>
      <c r="K24" s="14">
        <f t="shared" ref="K24:M24" si="10">K$22-K$23</f>
        <v>51.492000000000004</v>
      </c>
      <c r="L24" s="14">
        <f t="shared" si="10"/>
        <v>69.996999999999986</v>
      </c>
      <c r="M24" s="14">
        <f t="shared" si="10"/>
        <v>72.400000000000006</v>
      </c>
    </row>
    <row r="25" spans="2:15">
      <c r="B25" t="str">
        <f t="shared" ref="B25:B26" si="11">B9</f>
        <v>2x1 DTSC (Simple Cycle - Dump Cond)</v>
      </c>
      <c r="C25" s="14">
        <f>2*C$22-C$23</f>
        <v>76.72</v>
      </c>
      <c r="D25" s="14">
        <f t="shared" ref="D25:F25" si="12">2*D$22-D$23</f>
        <v>103.417</v>
      </c>
      <c r="E25" s="14">
        <f t="shared" si="12"/>
        <v>140.42599999999999</v>
      </c>
      <c r="F25" s="14">
        <f t="shared" si="12"/>
        <v>145.24300000000002</v>
      </c>
      <c r="I25" t="str">
        <f t="shared" ref="I25:I26" si="13">I9</f>
        <v>2 ea, 1x1 DTSC (Simple Cycle - Dump Cond)</v>
      </c>
      <c r="J25" s="14">
        <f>2*J$22-J$23</f>
        <v>76.277999999999992</v>
      </c>
      <c r="K25" s="14">
        <f t="shared" ref="K25:M25" si="14">2*K$22-K$23</f>
        <v>102.98400000000001</v>
      </c>
      <c r="L25" s="14">
        <f t="shared" si="14"/>
        <v>139.99399999999997</v>
      </c>
      <c r="M25" s="14">
        <f t="shared" si="14"/>
        <v>144.80000000000001</v>
      </c>
    </row>
    <row r="26" spans="2:15">
      <c r="B26" t="str">
        <f t="shared" si="11"/>
        <v>3x1 TTSC (Simple Cycle - Dump Cond)</v>
      </c>
      <c r="C26" s="14">
        <f>3*C$22-C$23</f>
        <v>117.87900000000002</v>
      </c>
      <c r="D26" s="14">
        <f t="shared" ref="D26:F26" si="15">3*D$22-D$23</f>
        <v>157.93</v>
      </c>
      <c r="E26" s="14">
        <f t="shared" si="15"/>
        <v>213.44299999999998</v>
      </c>
      <c r="F26" s="14">
        <f t="shared" si="15"/>
        <v>220.66400000000004</v>
      </c>
      <c r="I26" t="str">
        <f t="shared" si="13"/>
        <v>3 ea, 1x1 TTSC (Simple Cycle - Dump Cond)</v>
      </c>
      <c r="J26" s="14">
        <f>3*J$22-J$23</f>
        <v>114.41699999999999</v>
      </c>
      <c r="K26" s="14">
        <f t="shared" ref="K26:M26" si="16">3*K$22-K$23</f>
        <v>154.476</v>
      </c>
      <c r="L26" s="14">
        <f t="shared" si="16"/>
        <v>209.99099999999996</v>
      </c>
      <c r="M26" s="14">
        <f t="shared" si="16"/>
        <v>217.20000000000002</v>
      </c>
    </row>
    <row r="28" spans="2:15">
      <c r="B28" t="s">
        <v>20</v>
      </c>
      <c r="C28">
        <f>C24-C8</f>
        <v>0</v>
      </c>
      <c r="D28">
        <f t="shared" ref="D28:F28" si="17">D24-D8</f>
        <v>0</v>
      </c>
      <c r="E28">
        <f t="shared" si="17"/>
        <v>0</v>
      </c>
      <c r="F28">
        <f t="shared" si="17"/>
        <v>0</v>
      </c>
      <c r="I28" t="s">
        <v>20</v>
      </c>
      <c r="J28">
        <f>J24-J8</f>
        <v>0</v>
      </c>
      <c r="K28">
        <f t="shared" ref="K28:M28" si="18">K24-K8</f>
        <v>0</v>
      </c>
      <c r="L28">
        <f t="shared" si="18"/>
        <v>0</v>
      </c>
      <c r="M28">
        <f t="shared" si="18"/>
        <v>0</v>
      </c>
    </row>
    <row r="29" spans="2:15">
      <c r="C29">
        <f t="shared" ref="C29:F29" si="19">C25-C9</f>
        <v>9.0000000000003411E-3</v>
      </c>
      <c r="D29">
        <f t="shared" si="19"/>
        <v>1.0000000000047748E-3</v>
      </c>
      <c r="E29">
        <f t="shared" si="19"/>
        <v>-1.0000000000047748E-3</v>
      </c>
      <c r="F29">
        <f t="shared" si="19"/>
        <v>1.0000000000331966E-3</v>
      </c>
      <c r="J29">
        <f t="shared" ref="J29:M29" si="20">J25-J9</f>
        <v>0</v>
      </c>
      <c r="K29">
        <f t="shared" si="20"/>
        <v>0</v>
      </c>
      <c r="L29">
        <f t="shared" si="20"/>
        <v>0</v>
      </c>
      <c r="M29">
        <f t="shared" si="20"/>
        <v>0</v>
      </c>
    </row>
    <row r="30" spans="2:15">
      <c r="C30">
        <f t="shared" ref="C30:F30" si="21">C26-C10</f>
        <v>9.0000000000145519E-3</v>
      </c>
      <c r="D30">
        <f t="shared" si="21"/>
        <v>1.0000000000047748E-3</v>
      </c>
      <c r="E30">
        <f t="shared" si="21"/>
        <v>-1.0000000000047748E-3</v>
      </c>
      <c r="F30">
        <f t="shared" si="21"/>
        <v>1.0000000000331966E-3</v>
      </c>
      <c r="J30">
        <f t="shared" ref="J30:M30" si="22">J26-J10</f>
        <v>0</v>
      </c>
      <c r="K30">
        <f t="shared" si="22"/>
        <v>0</v>
      </c>
      <c r="L30">
        <f t="shared" si="22"/>
        <v>0</v>
      </c>
      <c r="M30">
        <f t="shared" si="22"/>
        <v>0</v>
      </c>
    </row>
    <row r="33" spans="1:13">
      <c r="A33" t="s">
        <v>22</v>
      </c>
      <c r="B33" t="s">
        <v>21</v>
      </c>
      <c r="I33" t="s">
        <v>21</v>
      </c>
    </row>
    <row r="34" spans="1:13">
      <c r="A34">
        <v>1</v>
      </c>
      <c r="C34" s="16">
        <f>C15*C5 - 3600*$A34*C$3</f>
        <v>418068.80879999994</v>
      </c>
      <c r="D34" s="16">
        <f t="shared" ref="D34:F34" si="23">D15*D5 - 3600*$A34*D$3</f>
        <v>461117.30780000007</v>
      </c>
      <c r="E34" s="16">
        <f t="shared" si="23"/>
        <v>544684.49940000009</v>
      </c>
      <c r="F34" s="16">
        <f t="shared" si="23"/>
        <v>556056.88</v>
      </c>
      <c r="J34" s="16">
        <f>J15*J5 - 3600*$A34*J$3</f>
        <v>418098.25280000007</v>
      </c>
      <c r="K34" s="16">
        <f t="shared" ref="K34:M34" si="24">K15*K5 - 3600*$A34*K$3</f>
        <v>461096.8798</v>
      </c>
      <c r="L34" s="16">
        <f t="shared" si="24"/>
        <v>544716.81440000003</v>
      </c>
      <c r="M34" s="16">
        <f t="shared" si="24"/>
        <v>556048.07400000002</v>
      </c>
    </row>
    <row r="35" spans="1:13">
      <c r="A35">
        <v>2</v>
      </c>
      <c r="C35" s="16">
        <f t="shared" ref="C35:F35" si="25">C16*C6 - 3600*$A35*C$3</f>
        <v>836153.76159999997</v>
      </c>
      <c r="D35" s="16">
        <f t="shared" si="25"/>
        <v>922118.56960000005</v>
      </c>
      <c r="E35" s="16">
        <f t="shared" si="25"/>
        <v>1089261.9468</v>
      </c>
      <c r="F35" s="16">
        <f t="shared" si="25"/>
        <v>1112305.0320000001</v>
      </c>
      <c r="J35" s="16">
        <f t="shared" ref="J35:M35" si="26">J16*J6 - 3600*$A35*J$3</f>
        <v>836196.50560000015</v>
      </c>
      <c r="K35" s="16">
        <f t="shared" si="26"/>
        <v>922193.75959999999</v>
      </c>
      <c r="L35" s="16">
        <f t="shared" si="26"/>
        <v>1089433.6288000001</v>
      </c>
      <c r="M35" s="16">
        <f t="shared" si="26"/>
        <v>1112096.148</v>
      </c>
    </row>
    <row r="36" spans="1:13">
      <c r="A36">
        <v>3</v>
      </c>
      <c r="C36" s="16">
        <f t="shared" ref="C36:F36" si="27">C17*C7 - 3600*$A36*C$3</f>
        <v>1254122.9553999999</v>
      </c>
      <c r="D36" s="16">
        <f t="shared" si="27"/>
        <v>1383297.8464000002</v>
      </c>
      <c r="E36" s="16">
        <f t="shared" si="27"/>
        <v>1633981.3892000001</v>
      </c>
      <c r="F36" s="16">
        <f t="shared" si="27"/>
        <v>1668207.8319999999</v>
      </c>
      <c r="J36" s="16">
        <f t="shared" ref="J36:M36" si="28">J17*J7 - 3600*$A36*J$3</f>
        <v>1254294.7583999999</v>
      </c>
      <c r="K36" s="16">
        <f t="shared" si="28"/>
        <v>1383290.6393999998</v>
      </c>
      <c r="L36" s="16">
        <f t="shared" si="28"/>
        <v>1634150.4432000001</v>
      </c>
      <c r="M36" s="16">
        <f t="shared" si="28"/>
        <v>1668144.2220000001</v>
      </c>
    </row>
    <row r="38" spans="1:13">
      <c r="B38" t="s">
        <v>24</v>
      </c>
      <c r="I38" t="s">
        <v>24</v>
      </c>
    </row>
    <row r="39" spans="1:13">
      <c r="C39" s="14">
        <f>C5-C8</f>
        <v>28.408000000000001</v>
      </c>
      <c r="D39" s="14">
        <f t="shared" ref="D39:F39" si="29">D5-D8</f>
        <v>31.556999999999995</v>
      </c>
      <c r="E39" s="14">
        <f t="shared" si="29"/>
        <v>39.211999999999989</v>
      </c>
      <c r="F39" s="14">
        <f t="shared" si="29"/>
        <v>39.841999999999999</v>
      </c>
      <c r="J39" s="14">
        <f>J5-J8</f>
        <v>33.023000000000003</v>
      </c>
      <c r="K39" s="14">
        <f t="shared" ref="K39:M39" si="30">K5-K8</f>
        <v>36.457000000000001</v>
      </c>
      <c r="L39" s="14">
        <f t="shared" si="30"/>
        <v>43.974999999999994</v>
      </c>
      <c r="M39" s="14">
        <f t="shared" si="30"/>
        <v>44.584999999999994</v>
      </c>
    </row>
    <row r="40" spans="1:13">
      <c r="C40" s="14">
        <f t="shared" ref="C40:F40" si="31">C6-C9</f>
        <v>65.376999999999995</v>
      </c>
      <c r="D40" s="14">
        <f t="shared" si="31"/>
        <v>72.472000000000008</v>
      </c>
      <c r="E40" s="14">
        <f t="shared" si="31"/>
        <v>88.391999999999996</v>
      </c>
      <c r="F40" s="14">
        <f t="shared" si="31"/>
        <v>89.682000000000016</v>
      </c>
      <c r="J40" s="14">
        <f t="shared" ref="J40:M40" si="32">J6-J9</f>
        <v>66.046000000000006</v>
      </c>
      <c r="K40" s="14">
        <f t="shared" si="32"/>
        <v>72.914000000000001</v>
      </c>
      <c r="L40" s="14">
        <f t="shared" si="32"/>
        <v>87.949999999999989</v>
      </c>
      <c r="M40" s="14">
        <f t="shared" si="32"/>
        <v>89.169999999999987</v>
      </c>
    </row>
    <row r="41" spans="1:13">
      <c r="C41" s="14">
        <f t="shared" ref="C41:F41" si="33">C7-C10</f>
        <v>102.44499999999999</v>
      </c>
      <c r="D41" s="14">
        <f t="shared" si="33"/>
        <v>112.79600000000002</v>
      </c>
      <c r="E41" s="14">
        <f t="shared" si="33"/>
        <v>135.95000000000002</v>
      </c>
      <c r="F41" s="14">
        <f t="shared" si="33"/>
        <v>137.80899999999997</v>
      </c>
      <c r="J41" s="14">
        <f t="shared" ref="J41:M41" si="34">J7-J10</f>
        <v>99.069000000000017</v>
      </c>
      <c r="K41" s="14">
        <f t="shared" si="34"/>
        <v>109.37099999999998</v>
      </c>
      <c r="L41" s="14">
        <f t="shared" si="34"/>
        <v>131.92500000000001</v>
      </c>
      <c r="M41" s="14">
        <f t="shared" si="34"/>
        <v>133.75499999999997</v>
      </c>
    </row>
    <row r="43" spans="1:13">
      <c r="B43" t="s">
        <v>23</v>
      </c>
      <c r="I43" t="s">
        <v>23</v>
      </c>
    </row>
    <row r="44" spans="1:13">
      <c r="A44">
        <v>1</v>
      </c>
      <c r="C44">
        <f t="shared" ref="C44:F46" si="35">C34/(C5-C8)</f>
        <v>14716.587186707968</v>
      </c>
      <c r="D44">
        <f t="shared" si="35"/>
        <v>14612.203561808796</v>
      </c>
      <c r="E44">
        <f t="shared" si="35"/>
        <v>13890.760466183827</v>
      </c>
      <c r="F44">
        <f t="shared" si="35"/>
        <v>13956.55037397721</v>
      </c>
      <c r="J44">
        <f t="shared" ref="J44:M46" si="36">J34/(J5-J8)</f>
        <v>12660.819816491537</v>
      </c>
      <c r="K44">
        <f t="shared" si="36"/>
        <v>12647.691247222756</v>
      </c>
      <c r="L44">
        <f t="shared" si="36"/>
        <v>12386.965648664016</v>
      </c>
      <c r="M44">
        <f t="shared" si="36"/>
        <v>12471.640103173715</v>
      </c>
    </row>
    <row r="45" spans="1:13">
      <c r="A45">
        <v>2</v>
      </c>
      <c r="C45">
        <f t="shared" si="35"/>
        <v>12789.723627575448</v>
      </c>
      <c r="D45">
        <f t="shared" si="35"/>
        <v>12723.790837840821</v>
      </c>
      <c r="E45">
        <f t="shared" si="35"/>
        <v>12323.08293510725</v>
      </c>
      <c r="F45">
        <f t="shared" si="35"/>
        <v>12402.767913293637</v>
      </c>
      <c r="J45">
        <f t="shared" si="36"/>
        <v>12660.819816491537</v>
      </c>
      <c r="K45">
        <f t="shared" si="36"/>
        <v>12647.691247222756</v>
      </c>
      <c r="L45">
        <f t="shared" si="36"/>
        <v>12386.965648664016</v>
      </c>
      <c r="M45">
        <f t="shared" si="36"/>
        <v>12471.640103173715</v>
      </c>
    </row>
    <row r="46" spans="1:13">
      <c r="A46">
        <v>3</v>
      </c>
      <c r="C46">
        <f t="shared" si="35"/>
        <v>12241.914738640246</v>
      </c>
      <c r="D46">
        <f t="shared" si="35"/>
        <v>12263.713663605091</v>
      </c>
      <c r="E46">
        <f t="shared" si="35"/>
        <v>12018.987783744024</v>
      </c>
      <c r="F46">
        <f t="shared" si="35"/>
        <v>12105.21687262806</v>
      </c>
      <c r="J46">
        <f t="shared" si="36"/>
        <v>12660.819816491534</v>
      </c>
      <c r="K46">
        <f t="shared" si="36"/>
        <v>12647.691247222756</v>
      </c>
      <c r="L46">
        <f t="shared" si="36"/>
        <v>12386.965648664012</v>
      </c>
      <c r="M46">
        <f t="shared" si="36"/>
        <v>12471.640103173717</v>
      </c>
    </row>
    <row r="49" spans="2:11">
      <c r="B49" t="s">
        <v>24</v>
      </c>
      <c r="C49" s="14">
        <f>C39</f>
        <v>28.408000000000001</v>
      </c>
      <c r="D49" s="14">
        <f>D39</f>
        <v>31.556999999999995</v>
      </c>
      <c r="E49" s="14">
        <f>E39</f>
        <v>39.211999999999989</v>
      </c>
      <c r="F49" s="14">
        <f>C40</f>
        <v>65.376999999999995</v>
      </c>
      <c r="G49" s="14">
        <f>D40</f>
        <v>72.472000000000008</v>
      </c>
      <c r="H49" s="14">
        <f>E40</f>
        <v>88.391999999999996</v>
      </c>
      <c r="I49" s="14">
        <f>C41</f>
        <v>102.44499999999999</v>
      </c>
      <c r="J49" s="14">
        <f>D41</f>
        <v>112.79600000000002</v>
      </c>
      <c r="K49" s="14">
        <f>E41</f>
        <v>135.95000000000002</v>
      </c>
    </row>
    <row r="50" spans="2:11">
      <c r="B50" t="s">
        <v>21</v>
      </c>
      <c r="C50" s="16">
        <f>C34</f>
        <v>418068.80879999994</v>
      </c>
      <c r="D50" s="16">
        <f t="shared" ref="D50:E50" si="37">D34</f>
        <v>461117.30780000007</v>
      </c>
      <c r="E50" s="16">
        <f t="shared" si="37"/>
        <v>544684.49940000009</v>
      </c>
      <c r="F50" s="16">
        <f>C35</f>
        <v>836153.76159999997</v>
      </c>
      <c r="G50" s="16">
        <f>D35</f>
        <v>922118.56960000005</v>
      </c>
      <c r="H50" s="16">
        <f>E35</f>
        <v>1089261.9468</v>
      </c>
      <c r="I50" s="16">
        <f>C36</f>
        <v>1254122.9553999999</v>
      </c>
      <c r="J50" s="16">
        <f>D36</f>
        <v>1383297.8464000002</v>
      </c>
      <c r="K50" s="16">
        <f>E36</f>
        <v>1633981.3892000001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Fripp</dc:creator>
  <cp:lastModifiedBy>Matthias Fripp</cp:lastModifiedBy>
  <dcterms:created xsi:type="dcterms:W3CDTF">2016-12-05T18:08:32Z</dcterms:created>
  <dcterms:modified xsi:type="dcterms:W3CDTF">2016-12-07T02:11:51Z</dcterms:modified>
</cp:coreProperties>
</file>