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740" yWindow="0" windowWidth="24660" windowHeight="15360" tabRatio="500"/>
  </bookViews>
  <sheets>
    <sheet name="Sheet1" sheetId="1" r:id="rId1"/>
  </sheets>
  <definedNames>
    <definedName name="_xlnm._FilterDatabase" localSheetId="0" hidden="1">Sheet1!$A$1:$W$55</definedName>
    <definedName name="generator_data">Sheet1!$A$5:$W$55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N25" i="1" l="1"/>
  <c r="N26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AD8" i="1"/>
  <c r="Z8" i="1"/>
  <c r="Z9" i="1"/>
  <c r="Z10" i="1"/>
  <c r="Z11" i="1"/>
  <c r="Z12" i="1"/>
  <c r="Z13" i="1"/>
  <c r="Z14" i="1"/>
  <c r="Z15" i="1"/>
  <c r="X16" i="1"/>
  <c r="Z16" i="1"/>
  <c r="Z17" i="1"/>
  <c r="Z18" i="1"/>
  <c r="Z19" i="1"/>
  <c r="Z20" i="1"/>
  <c r="Z21" i="1"/>
  <c r="Z22" i="1"/>
  <c r="Z23" i="1"/>
  <c r="Z24" i="1"/>
  <c r="X25" i="1"/>
  <c r="Z25" i="1"/>
  <c r="X26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7" i="1"/>
  <c r="X24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7" i="1"/>
  <c r="X8" i="1"/>
  <c r="X9" i="1"/>
  <c r="X10" i="1"/>
  <c r="X11" i="1"/>
  <c r="X12" i="1"/>
  <c r="X13" i="1"/>
  <c r="X14" i="1"/>
  <c r="X15" i="1"/>
  <c r="X17" i="1"/>
  <c r="X18" i="1"/>
  <c r="X19" i="1"/>
  <c r="X20" i="1"/>
  <c r="X21" i="1"/>
  <c r="X22" i="1"/>
  <c r="X23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N27" i="1"/>
  <c r="N29" i="1"/>
  <c r="N28" i="1"/>
  <c r="D54" i="1"/>
  <c r="D53" i="1"/>
  <c r="D19" i="1"/>
  <c r="D20" i="1"/>
  <c r="D21" i="1"/>
  <c r="D22" i="1"/>
  <c r="D23" i="1"/>
  <c r="D24" i="1"/>
  <c r="D25" i="1"/>
  <c r="D2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5" i="1"/>
  <c r="AB10" i="1"/>
  <c r="AB11" i="1"/>
  <c r="AB12" i="1"/>
  <c r="AB13" i="1"/>
  <c r="AB17" i="1"/>
  <c r="AB15" i="1"/>
  <c r="AB14" i="1"/>
  <c r="AB8" i="1"/>
  <c r="AB9" i="1"/>
  <c r="AB18" i="1"/>
  <c r="AB19" i="1"/>
  <c r="AC8" i="1"/>
  <c r="L3" i="1"/>
  <c r="K3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32" i="1"/>
  <c r="P2" i="1"/>
  <c r="P3" i="1"/>
  <c r="P4" i="1"/>
  <c r="P1" i="1"/>
  <c r="Q1" i="1"/>
</calcChain>
</file>

<file path=xl/comments1.xml><?xml version="1.0" encoding="utf-8"?>
<comments xmlns="http://schemas.openxmlformats.org/spreadsheetml/2006/main">
  <authors>
    <author>Matthias Fripp</author>
  </authors>
  <commentList>
    <comment ref="Q7" authorId="0">
      <text>
        <r>
          <rPr>
            <sz val="9"/>
            <color indexed="81"/>
            <rFont val="Calibri"/>
            <family val="2"/>
          </rPr>
          <t>From p. 18 of Coffman UHERO report at http://uhero.hawaii.edu/assets/WP_2014-5.pdf</t>
        </r>
      </text>
    </comment>
    <comment ref="Q8" authorId="0">
      <text>
        <r>
          <rPr>
            <sz val="10"/>
            <color indexed="81"/>
            <rFont val="Calibri"/>
          </rPr>
          <t>0.32 in RPS Study table, but adjusted up to get total variable cost to match Figure 30, p. 46. This also gets VO&amp;M/fuel in the same range as Figure 11, p. 26.</t>
        </r>
      </text>
    </comment>
    <comment ref="G13" authorId="0">
      <text>
        <r>
          <rPr>
            <sz val="9"/>
            <color indexed="81"/>
            <rFont val="Calibri"/>
            <family val="2"/>
          </rPr>
          <t>See p. 47 of 2015 HNEI RPS Study; this is also needed to match dispatch on p. 22</t>
        </r>
      </text>
    </comment>
    <comment ref="K14" authorId="0">
      <text>
        <r>
          <rPr>
            <sz val="9"/>
            <color indexed="81"/>
            <rFont val="Calibri"/>
            <family val="2"/>
          </rPr>
          <t>changed from 65 to 75 based on inspection of Figs 8 &amp; 9 of RPS Study (often runs at 75 or 150).</t>
        </r>
      </text>
    </comment>
    <comment ref="Q14" authorId="0">
      <text>
        <r>
          <rPr>
            <sz val="9"/>
            <color indexed="81"/>
            <rFont val="Calibri"/>
            <family val="2"/>
          </rPr>
          <t>adjusted to match total variable cost shown in RPS Study p. 46.
previously used 19.6, calculated as =1000*(0.00144*(1.02^(2015-1988))+0.0138*(1.02^(2015-2004))); based on IV.B.2.v. and IV.B.3. of http://files.hawaii.gov/dcca/dca/dno/dno2005/21820.pdf
previously adjusted to get correct commitment order by adding $60 to Kal1, $100 to Kal2 and $40 to Kal3</t>
        </r>
      </text>
    </comment>
    <comment ref="N24" authorId="0">
      <text>
        <r>
          <rPr>
            <sz val="9"/>
            <color indexed="81"/>
            <rFont val="Calibri"/>
            <family val="2"/>
          </rPr>
          <t>Originally 8.713; adjusted to make competitive with Kahe to match GE dispatch</t>
        </r>
      </text>
    </comment>
    <comment ref="O24" authorId="0">
      <text>
        <r>
          <rPr>
            <sz val="9"/>
            <color indexed="81"/>
            <rFont val="Calibri"/>
            <family val="2"/>
          </rPr>
          <t>originally 0.032; adjusted to make competitive with Kahe</t>
        </r>
      </text>
    </comment>
    <comment ref="N25" authorId="0">
      <text>
        <r>
          <rPr>
            <sz val="10"/>
            <color indexed="81"/>
            <rFont val="Calibri"/>
          </rPr>
          <t>Set equal to full load heat rate (instead of values from HSIS) per e-mail from John Cole 2016-09-28</t>
        </r>
      </text>
    </comment>
    <comment ref="N26" authorId="0">
      <text>
        <r>
          <rPr>
            <sz val="10"/>
            <color indexed="81"/>
            <rFont val="Calibri"/>
          </rPr>
          <t>Set equal to full load heat rate (instead of values from HSIS) per e-mail from John Cole 2016-09-28</t>
        </r>
      </text>
    </comment>
    <comment ref="N27" authorId="0">
      <text>
        <r>
          <rPr>
            <sz val="10"/>
            <color indexed="81"/>
            <rFont val="Calibri"/>
          </rPr>
          <t>Set equal to full load heat rate (instead of values from HSIS) per e-mail from John Cole 2016-09-28</t>
        </r>
      </text>
    </comment>
    <comment ref="N28" authorId="0">
      <text>
        <r>
          <rPr>
            <sz val="10"/>
            <color indexed="81"/>
            <rFont val="Calibri"/>
          </rPr>
          <t>Set equal to full load heat rate (instead of values from HSIS) per e-mail from John Cole 2016-09-28</t>
        </r>
      </text>
    </comment>
    <comment ref="N29" authorId="0">
      <text>
        <r>
          <rPr>
            <sz val="10"/>
            <color indexed="81"/>
            <rFont val="Calibri"/>
          </rPr>
          <t>Set equal to full load heat rate (instead of values from HSIS) per e-mail from John Cole 2016-09-28</t>
        </r>
      </text>
    </comment>
    <comment ref="Q30" authorId="0">
      <text>
        <r>
          <rPr>
            <sz val="9"/>
            <color indexed="81"/>
            <rFont val="Calibri"/>
            <family val="2"/>
          </rPr>
          <t>$0 per e-mail from John Cole 9/28/16 (waste treated as free)
$18 on  p. 18 of Coffman UHERO report at http://uhero.hawaii.edu/assets/WP_2014-5.pdf</t>
        </r>
      </text>
    </comment>
    <comment ref="Q31" authorId="0">
      <text>
        <r>
          <rPr>
            <b/>
            <sz val="9"/>
            <color indexed="81"/>
            <rFont val="Calibri"/>
            <family val="2"/>
          </rPr>
          <t>per e-mail from John Cole 9/28/16</t>
        </r>
      </text>
    </comment>
  </commentList>
</comments>
</file>

<file path=xl/sharedStrings.xml><?xml version="1.0" encoding="utf-8"?>
<sst xmlns="http://schemas.openxmlformats.org/spreadsheetml/2006/main" count="610" uniqueCount="367">
  <si>
    <r>
      <rPr>
        <sz val="11.5"/>
        <rFont val="Times New Roman"/>
      </rPr>
      <t>Hawaii RPS Study</t>
    </r>
  </si>
  <si>
    <r>
      <rPr>
        <sz val="11.5"/>
        <rFont val="Times New Roman"/>
      </rPr>
      <t>GE Energy Management Energy Consulting</t>
    </r>
  </si>
  <si>
    <r>
      <rPr>
        <sz val="11.5"/>
        <rFont val="Times New Roman"/>
      </rPr>
      <t>8.2 Thermal Generating Characteristics</t>
    </r>
  </si>
  <si>
    <r>
      <rPr>
        <sz val="11.5"/>
        <rFont val="Times New Roman"/>
      </rPr>
      <t>Table 7: Thermal Generating Unit Properties</t>
    </r>
  </si>
  <si>
    <r>
      <rPr>
        <sz val="11.5"/>
        <rFont val="Times New Roman"/>
      </rPr>
      <t>Unit Type</t>
    </r>
  </si>
  <si>
    <r>
      <rPr>
        <sz val="11.5"/>
        <rFont val="Times New Roman"/>
      </rPr>
      <t>AES</t>
    </r>
  </si>
  <si>
    <r>
      <rPr>
        <sz val="11.5"/>
        <rFont val="Times New Roman"/>
      </rPr>
      <t>Baseload</t>
    </r>
  </si>
  <si>
    <r>
      <rPr>
        <sz val="11.5"/>
        <rFont val="Times New Roman"/>
      </rPr>
      <t>Coal</t>
    </r>
  </si>
  <si>
    <r>
      <rPr>
        <sz val="11.5"/>
        <rFont val="Times New Roman"/>
      </rPr>
      <t>Coal</t>
    </r>
  </si>
  <si>
    <r>
      <rPr>
        <sz val="11.5"/>
        <rFont val="Times New Roman"/>
      </rPr>
      <t>PPA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</si>
  <si>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</si>
  <si>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</si>
  <si>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</si>
  <si>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</si>
  <si>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Kahe 1</t>
    </r>
  </si>
  <si>
    <r>
      <rPr>
        <sz val="11.5"/>
        <rFont val="Times New Roman"/>
      </rPr>
      <t>LSFO</t>
    </r>
  </si>
  <si>
    <r>
      <rPr>
        <sz val="11.5"/>
        <rFont val="Times New Roman"/>
      </rPr>
      <t>Kahe 2</t>
    </r>
  </si>
  <si>
    <r>
      <rPr>
        <sz val="11.5"/>
        <rFont val="Times New Roman"/>
      </rPr>
      <t>LSFO</t>
    </r>
  </si>
  <si>
    <r>
      <rPr>
        <sz val="11.5"/>
        <rFont val="Times New Roman"/>
      </rPr>
      <t>LSFO</t>
    </r>
  </si>
  <si>
    <r>
      <rPr>
        <sz val="11.5"/>
        <rFont val="Times New Roman"/>
      </rPr>
      <t>Y</t>
    </r>
  </si>
  <si>
    <r>
      <rPr>
        <sz val="11.5"/>
        <rFont val="Times New Roman"/>
      </rPr>
      <t>LSFO</t>
    </r>
  </si>
  <si>
    <r>
      <rPr>
        <sz val="11.5"/>
        <rFont val="Times New Roman"/>
      </rPr>
      <t>Kahe 5</t>
    </r>
  </si>
  <si>
    <r>
      <rPr>
        <sz val="11.5"/>
        <rFont val="Times New Roman"/>
      </rPr>
      <t>LSFO</t>
    </r>
  </si>
  <si>
    <r>
      <rPr>
        <sz val="11.5"/>
        <rFont val="Times New Roman"/>
      </rPr>
      <t>Diesel</t>
    </r>
  </si>
  <si>
    <r>
      <rPr>
        <sz val="11.5"/>
        <rFont val="Times New Roman"/>
      </rPr>
      <t>Kahe</t>
    </r>
    <r>
      <rPr>
        <sz val="11.5"/>
        <rFont val="Times New Roman"/>
      </rPr>
      <t xml:space="preserve"> 6</t>
    </r>
  </si>
  <si>
    <r>
      <rPr>
        <sz val="11.5"/>
        <rFont val="Times New Roman"/>
      </rPr>
      <t>LSFO</t>
    </r>
  </si>
  <si>
    <r>
      <rPr>
        <sz val="11.5"/>
        <rFont val="Times New Roman"/>
      </rPr>
      <t>Diesel</t>
    </r>
  </si>
  <si>
    <r>
      <rPr>
        <sz val="11.5"/>
        <rFont val="Times New Roman"/>
      </rPr>
      <t>LSFO</t>
    </r>
  </si>
  <si>
    <r>
      <rPr>
        <sz val="11.5"/>
        <rFont val="Times New Roman"/>
      </rPr>
      <t>LSFO</t>
    </r>
  </si>
  <si>
    <r>
      <rPr>
        <sz val="11.5"/>
        <rFont val="Times New Roman"/>
      </rPr>
      <t>PPA</t>
    </r>
  </si>
  <si>
    <r>
      <rPr>
        <sz val="11.5"/>
        <rFont val="Times New Roman"/>
      </rPr>
      <t>LSFO</t>
    </r>
  </si>
  <si>
    <r>
      <rPr>
        <sz val="11.5"/>
        <rFont val="Times New Roman"/>
      </rPr>
      <t>LSFO</t>
    </r>
  </si>
  <si>
    <r>
      <rPr>
        <sz val="11.5"/>
        <rFont val="Times New Roman"/>
      </rPr>
      <t>PPA</t>
    </r>
  </si>
  <si>
    <r>
      <rPr>
        <sz val="11.5"/>
        <rFont val="Times New Roman"/>
      </rPr>
      <t>N</t>
    </r>
  </si>
  <si>
    <r>
      <rPr>
        <sz val="11.5"/>
        <rFont val="Times New Roman"/>
      </rPr>
      <t>LSFO</t>
    </r>
  </si>
  <si>
    <r>
      <rPr>
        <sz val="11.5"/>
        <rFont val="Times New Roman"/>
      </rPr>
      <t>LSFO</t>
    </r>
  </si>
  <si>
    <r>
      <rPr>
        <sz val="11.5"/>
        <rFont val="Times New Roman"/>
      </rPr>
      <t>PPA</t>
    </r>
  </si>
  <si>
    <r>
      <rPr>
        <sz val="11.5"/>
        <rFont val="Times New Roman"/>
      </rPr>
      <t>N</t>
    </r>
  </si>
  <si>
    <r>
      <rPr>
        <sz val="11.5"/>
        <rFont val="Times New Roman"/>
      </rPr>
      <t>LSFO</t>
    </r>
  </si>
  <si>
    <r>
      <rPr>
        <sz val="11.5"/>
        <rFont val="Times New Roman"/>
      </rPr>
      <t>Y</t>
    </r>
  </si>
  <si>
    <r>
      <rPr>
        <sz val="11.5"/>
        <rFont val="Times New Roman"/>
      </rPr>
      <t>LSFO</t>
    </r>
  </si>
  <si>
    <r>
      <rPr>
        <sz val="11.5"/>
        <rFont val="Times New Roman"/>
      </rPr>
      <t>Diesel</t>
    </r>
  </si>
  <si>
    <r>
      <rPr>
        <sz val="11.5"/>
        <rFont val="Times New Roman"/>
      </rPr>
      <t>Cycling</t>
    </r>
  </si>
  <si>
    <r>
      <rPr>
        <sz val="11.5"/>
        <rFont val="Times New Roman"/>
      </rPr>
      <t>LSFO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</si>
  <si>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</si>
  <si>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</si>
  <si>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</t>
    </r>
  </si>
  <si>
    <r>
      <rPr>
        <sz val="11.5"/>
        <rFont val="Times New Roman"/>
      </rPr>
      <t>Cycling</t>
    </r>
  </si>
  <si>
    <r>
      <rPr>
        <sz val="11.5"/>
        <rFont val="Times New Roman"/>
      </rPr>
      <t>LSFO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</si>
  <si>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</si>
  <si>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</si>
  <si>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</t>
    </r>
  </si>
  <si>
    <r>
      <rPr>
        <sz val="11.5"/>
        <rFont val="Times New Roman"/>
      </rPr>
      <t>Cycling</t>
    </r>
  </si>
  <si>
    <r>
      <rPr>
        <sz val="11.5"/>
        <rFont val="Times New Roman"/>
      </rPr>
      <t>N/A</t>
    </r>
  </si>
  <si>
    <r>
      <rPr>
        <sz val="11.5"/>
        <rFont val="Times New Roman"/>
      </rPr>
      <t>N</t>
    </r>
  </si>
  <si>
    <r>
      <rPr>
        <sz val="11.5"/>
        <rFont val="Times New Roman"/>
      </rPr>
      <t>Cycling</t>
    </r>
  </si>
  <si>
    <r>
      <rPr>
        <sz val="11.5"/>
        <rFont val="Times New Roman"/>
      </rPr>
      <t>N/A</t>
    </r>
  </si>
  <si>
    <r>
      <rPr>
        <sz val="11.5"/>
        <rFont val="Times New Roman"/>
      </rPr>
      <t>N</t>
    </r>
  </si>
  <si>
    <r>
      <rPr>
        <sz val="11.5"/>
        <rFont val="Times New Roman"/>
      </rPr>
      <t>Waiau 5</t>
    </r>
  </si>
  <si>
    <r>
      <rPr>
        <sz val="11.5"/>
        <rFont val="Times New Roman"/>
      </rPr>
      <t>Cycling</t>
    </r>
  </si>
  <si>
    <r>
      <rPr>
        <sz val="11.5"/>
        <rFont val="Times New Roman"/>
      </rPr>
      <t>LSFO</t>
    </r>
  </si>
  <si>
    <r>
      <rPr>
        <sz val="11.5"/>
        <rFont val="Times New Roman"/>
      </rPr>
      <t>N</t>
    </r>
  </si>
  <si>
    <r>
      <rPr>
        <sz val="11.5"/>
        <rFont val="Times New Roman"/>
      </rPr>
      <t>Waiau</t>
    </r>
    <r>
      <rPr>
        <sz val="11.5"/>
        <rFont val="Times New Roman"/>
      </rPr>
      <t xml:space="preserve"> 6</t>
    </r>
  </si>
  <si>
    <r>
      <rPr>
        <sz val="11.5"/>
        <rFont val="Times New Roman"/>
      </rPr>
      <t>Cycling</t>
    </r>
  </si>
  <si>
    <r>
      <rPr>
        <sz val="11.5"/>
        <rFont val="Times New Roman"/>
      </rPr>
      <t>LSFO</t>
    </r>
  </si>
  <si>
    <r>
      <rPr>
        <sz val="11.5"/>
        <rFont val="Times New Roman"/>
      </rPr>
      <t>N</t>
    </r>
  </si>
  <si>
    <r>
      <rPr>
        <sz val="11.5"/>
        <rFont val="Times New Roman"/>
      </rPr>
      <t>Waiau 9</t>
    </r>
  </si>
  <si>
    <r>
      <rPr>
        <sz val="11.5"/>
        <rFont val="Times New Roman"/>
      </rPr>
      <t>Peaking</t>
    </r>
  </si>
  <si>
    <r>
      <rPr>
        <sz val="11.5"/>
        <rFont val="Times New Roman"/>
      </rPr>
      <t>Diesel</t>
    </r>
  </si>
  <si>
    <r>
      <rPr>
        <sz val="11.5"/>
        <rFont val="Times New Roman"/>
      </rPr>
      <t>Diesel</t>
    </r>
  </si>
  <si>
    <r>
      <rPr>
        <sz val="11.5"/>
        <rFont val="Times New Roman"/>
      </rPr>
      <t>N</t>
    </r>
  </si>
  <si>
    <r>
      <rPr>
        <sz val="11.5"/>
        <rFont val="Times New Roman"/>
      </rPr>
      <t>Waiau 10</t>
    </r>
  </si>
  <si>
    <r>
      <rPr>
        <sz val="11.5"/>
        <rFont val="Times New Roman"/>
      </rPr>
      <t>Peaking</t>
    </r>
  </si>
  <si>
    <r>
      <rPr>
        <sz val="11.5"/>
        <rFont val="Times New Roman"/>
      </rPr>
      <t>Diesel</t>
    </r>
  </si>
  <si>
    <r>
      <rPr>
        <sz val="11.5"/>
        <rFont val="Times New Roman"/>
      </rPr>
      <t>N</t>
    </r>
  </si>
  <si>
    <r>
      <rPr>
        <sz val="11.5"/>
        <rFont val="Times New Roman"/>
      </rPr>
      <t>CIP</t>
    </r>
    <r>
      <rPr>
        <sz val="11.5"/>
        <rFont val="Times New Roman"/>
      </rPr>
      <t xml:space="preserve"> CT</t>
    </r>
  </si>
  <si>
    <r>
      <rPr>
        <sz val="11.5"/>
        <rFont val="Times New Roman"/>
      </rPr>
      <t>N</t>
    </r>
  </si>
  <si>
    <r>
      <rPr>
        <sz val="11.5"/>
        <rFont val="Times New Roman"/>
      </rPr>
      <t>Airport DSG</t>
    </r>
  </si>
  <si>
    <r>
      <rPr>
        <sz val="11.5"/>
        <rFont val="Times New Roman"/>
      </rPr>
      <t>N</t>
    </r>
  </si>
  <si>
    <r>
      <rPr>
        <sz val="11.5"/>
        <rFont val="Times New Roman"/>
      </rPr>
      <t>N/A</t>
    </r>
  </si>
  <si>
    <r>
      <rPr>
        <sz val="11.5"/>
        <rFont val="Times New Roman"/>
      </rPr>
      <t>N</t>
    </r>
  </si>
  <si>
    <r>
      <rPr>
        <sz val="11.5"/>
        <rFont val="Times New Roman"/>
      </rPr>
      <t>Waste</t>
    </r>
  </si>
  <si>
    <r>
      <rPr>
        <sz val="11.5"/>
        <rFont val="Times New Roman"/>
      </rPr>
      <t>Waste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</si>
  <si>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</si>
  <si>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</si>
  <si>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PPA</t>
    </r>
  </si>
  <si>
    <r>
      <rPr>
        <sz val="11.5"/>
        <rFont val="Times New Roman"/>
      </rPr>
      <t>PPA</t>
    </r>
  </si>
  <si>
    <r>
      <rPr>
        <sz val="11.5"/>
        <rFont val="Times New Roman"/>
      </rPr>
      <t>PPA</t>
    </r>
  </si>
  <si>
    <r>
      <rPr>
        <sz val="11.5"/>
        <rFont val="Times New Roman"/>
      </rPr>
      <t>PPA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</si>
  <si>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</si>
  <si>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</si>
  <si>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</si>
  <si>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</si>
  <si>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</si>
  <si>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Honua</t>
    </r>
  </si>
  <si>
    <r>
      <rPr>
        <sz val="11.5"/>
        <rFont val="Times New Roman"/>
      </rPr>
      <t>Firm</t>
    </r>
    <r>
      <rPr>
        <sz val="11.5"/>
        <rFont val="Times New Roman"/>
      </rPr>
      <t xml:space="preserve"> RE</t>
    </r>
  </si>
  <si>
    <r>
      <rPr>
        <sz val="11.5"/>
        <rFont val="Times New Roman"/>
      </rPr>
      <t>Waste</t>
    </r>
  </si>
  <si>
    <r>
      <rPr>
        <sz val="11.5"/>
        <rFont val="Times New Roman"/>
      </rPr>
      <t>Waste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</si>
  <si>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</si>
  <si>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</si>
  <si>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PPA</t>
    </r>
  </si>
  <si>
    <r>
      <rPr>
        <sz val="11.5"/>
        <rFont val="Times New Roman"/>
      </rPr>
      <t>PPA</t>
    </r>
  </si>
  <si>
    <r>
      <rPr>
        <sz val="11.5"/>
        <rFont val="Times New Roman"/>
      </rPr>
      <t>PPA</t>
    </r>
  </si>
  <si>
    <r>
      <rPr>
        <sz val="11.5"/>
        <rFont val="Times New Roman"/>
      </rPr>
      <t>PPA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</si>
  <si>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</si>
  <si>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</si>
  <si>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</si>
  <si>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</si>
  <si>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</si>
  <si>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MSFO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</si>
  <si>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</si>
  <si>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</si>
  <si>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</si>
  <si>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MSFO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</si>
  <si>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</si>
  <si>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</si>
  <si>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</si>
  <si>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Baseload</t>
    </r>
  </si>
  <si>
    <r>
      <rPr>
        <sz val="11.5"/>
        <rFont val="Times New Roman"/>
      </rPr>
      <t>MSFO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</si>
  <si>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</si>
  <si>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</si>
  <si>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</si>
  <si>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MSFO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</si>
  <si>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</si>
  <si>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</si>
  <si>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</si>
  <si>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Diesel</t>
    </r>
  </si>
  <si>
    <r>
      <rPr>
        <sz val="11.5"/>
        <rFont val="Times New Roman"/>
      </rPr>
      <t>Diesel</t>
    </r>
  </si>
  <si>
    <r>
      <rPr>
        <sz val="11.5"/>
        <rFont val="Times New Roman"/>
      </rPr>
      <t>Diesel</t>
    </r>
  </si>
  <si>
    <r>
      <rPr>
        <sz val="11.5"/>
        <rFont val="Times New Roman"/>
      </rPr>
      <t>Diesel</t>
    </r>
  </si>
  <si>
    <r>
      <rPr>
        <sz val="11.5"/>
        <rFont val="Times New Roman"/>
      </rPr>
      <t>Peaking</t>
    </r>
  </si>
  <si>
    <r>
      <rPr>
        <sz val="11.5"/>
        <rFont val="Times New Roman"/>
      </rPr>
      <t>Diesel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</si>
  <si>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</si>
  <si>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</si>
  <si>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</si>
  <si>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</si>
  <si>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</si>
  <si>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</t>
    </r>
  </si>
  <si>
    <r>
      <rPr>
        <sz val="11.5"/>
        <rFont val="Times New Roman"/>
      </rPr>
      <t>Peaking</t>
    </r>
  </si>
  <si>
    <r>
      <rPr>
        <sz val="11.5"/>
        <rFont val="Times New Roman"/>
      </rPr>
      <t>Diesel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</si>
  <si>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</si>
  <si>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</si>
  <si>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</si>
  <si>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</si>
  <si>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</si>
  <si>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</t>
    </r>
  </si>
  <si>
    <r>
      <rPr>
        <sz val="11.5"/>
        <rFont val="Times New Roman"/>
      </rPr>
      <t>Peaking</t>
    </r>
  </si>
  <si>
    <r>
      <rPr>
        <sz val="11.5"/>
        <rFont val="Times New Roman"/>
      </rPr>
      <t>Diesel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</si>
  <si>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</si>
  <si>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</si>
  <si>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</si>
  <si>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</si>
  <si>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</si>
  <si>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</t>
    </r>
  </si>
  <si>
    <r>
      <rPr>
        <sz val="11.5"/>
        <rFont val="Times New Roman"/>
      </rPr>
      <t>Peaking</t>
    </r>
  </si>
  <si>
    <r>
      <rPr>
        <sz val="11.5"/>
        <rFont val="Times New Roman"/>
      </rPr>
      <t>Diesel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</si>
  <si>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</si>
  <si>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</si>
  <si>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</t>
    </r>
  </si>
  <si>
    <r>
      <rPr>
        <sz val="11.5"/>
        <rFont val="Times New Roman"/>
      </rPr>
      <t>Cycling</t>
    </r>
  </si>
  <si>
    <r>
      <rPr>
        <sz val="11.5"/>
        <rFont val="Times New Roman"/>
      </rPr>
      <t>Diesel</t>
    </r>
  </si>
  <si>
    <r>
      <rPr>
        <sz val="11.5"/>
        <rFont val="Times New Roman"/>
      </rPr>
      <t>Diesel</t>
    </r>
  </si>
  <si>
    <r>
      <rPr>
        <sz val="11.5"/>
        <rFont val="Times New Roman"/>
      </rPr>
      <t>N</t>
    </r>
  </si>
  <si>
    <r>
      <rPr>
        <sz val="11.5"/>
        <rFont val="Times New Roman"/>
      </rPr>
      <t>Peaking</t>
    </r>
  </si>
  <si>
    <r>
      <rPr>
        <sz val="11.5"/>
        <rFont val="Times New Roman"/>
      </rPr>
      <t>Diesel</t>
    </r>
  </si>
  <si>
    <r>
      <rPr>
        <sz val="11.5"/>
        <rFont val="Times New Roman"/>
      </rPr>
      <t>Diesel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</si>
  <si>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</si>
  <si>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</si>
  <si>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</t>
    </r>
  </si>
  <si>
    <r>
      <rPr>
        <sz val="11.5"/>
        <rFont val="Times New Roman"/>
      </rPr>
      <t>Cycling</t>
    </r>
  </si>
  <si>
    <r>
      <rPr>
        <sz val="11.5"/>
        <rFont val="Times New Roman"/>
      </rPr>
      <t>Diesel</t>
    </r>
  </si>
  <si>
    <r>
      <rPr>
        <sz val="11.5"/>
        <rFont val="Times New Roman"/>
      </rPr>
      <t>N</t>
    </r>
  </si>
  <si>
    <r>
      <rPr>
        <sz val="11.5"/>
        <rFont val="Times New Roman"/>
      </rPr>
      <t>Cycling</t>
    </r>
  </si>
  <si>
    <r>
      <rPr>
        <sz val="11.5"/>
        <rFont val="Times New Roman"/>
      </rPr>
      <t>Diesel</t>
    </r>
  </si>
  <si>
    <r>
      <rPr>
        <sz val="11.5"/>
        <rFont val="Times New Roman"/>
      </rPr>
      <t>N</t>
    </r>
  </si>
  <si>
    <r>
      <rPr>
        <sz val="11.5"/>
        <rFont val="Times New Roman"/>
      </rPr>
      <t>Cycling</t>
    </r>
  </si>
  <si>
    <r>
      <rPr>
        <sz val="11.5"/>
        <rFont val="Times New Roman"/>
      </rPr>
      <t>Diesel</t>
    </r>
  </si>
  <si>
    <r>
      <rPr>
        <sz val="11.5"/>
        <rFont val="Times New Roman"/>
      </rPr>
      <t>N</t>
    </r>
  </si>
  <si>
    <r>
      <rPr>
        <sz val="11.5"/>
        <rFont val="Times New Roman"/>
      </rPr>
      <t>Cycling</t>
    </r>
  </si>
  <si>
    <r>
      <rPr>
        <sz val="11.5"/>
        <rFont val="Times New Roman"/>
      </rPr>
      <t>Diesel</t>
    </r>
  </si>
  <si>
    <r>
      <rPr>
        <sz val="11.5"/>
        <rFont val="Times New Roman"/>
      </rPr>
      <t>N</t>
    </r>
  </si>
  <si>
    <r>
      <rPr>
        <sz val="11.5"/>
        <rFont val="Times New Roman"/>
      </rPr>
      <t>Cycling</t>
    </r>
  </si>
  <si>
    <r>
      <rPr>
        <sz val="11.5"/>
        <rFont val="Times New Roman"/>
      </rPr>
      <t>Diesel</t>
    </r>
  </si>
  <si>
    <r>
      <rPr>
        <sz val="11.5"/>
        <rFont val="Times New Roman"/>
      </rPr>
      <t>N</t>
    </r>
  </si>
  <si>
    <r>
      <rPr>
        <sz val="11.5"/>
        <rFont val="Times New Roman"/>
      </rPr>
      <t>Cycling</t>
    </r>
  </si>
  <si>
    <r>
      <rPr>
        <sz val="11.5"/>
        <rFont val="Times New Roman"/>
      </rPr>
      <t>Diesel</t>
    </r>
  </si>
  <si>
    <r>
      <rPr>
        <sz val="11.5"/>
        <rFont val="Times New Roman"/>
      </rPr>
      <t>N</t>
    </r>
  </si>
  <si>
    <r>
      <rPr>
        <sz val="11.5"/>
        <rFont val="Times New Roman"/>
      </rPr>
      <t>Cycling</t>
    </r>
  </si>
  <si>
    <r>
      <rPr>
        <sz val="11.5"/>
        <rFont val="Times New Roman"/>
      </rPr>
      <t>Diesel</t>
    </r>
  </si>
  <si>
    <r>
      <rPr>
        <sz val="11.5"/>
        <rFont val="Times New Roman"/>
      </rPr>
      <t>Diesel</t>
    </r>
  </si>
  <si>
    <r>
      <rPr>
        <sz val="11.5"/>
        <rFont val="Times New Roman"/>
      </rPr>
      <t>N</t>
    </r>
  </si>
  <si>
    <r>
      <rPr>
        <sz val="11.5"/>
        <rFont val="Times New Roman"/>
      </rPr>
      <t>Peaking</t>
    </r>
  </si>
  <si>
    <r>
      <rPr>
        <sz val="11.5"/>
        <rFont val="Times New Roman"/>
      </rPr>
      <t>Diesel</t>
    </r>
  </si>
  <si>
    <r>
      <rPr>
        <sz val="11.5"/>
        <rFont val="Times New Roman"/>
      </rPr>
      <t>Diesel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</si>
  <si>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</si>
  <si>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</si>
  <si>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</si>
  <si>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</si>
  <si>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</si>
  <si>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</t>
    </r>
  </si>
  <si>
    <r>
      <rPr>
        <sz val="11.5"/>
        <rFont val="Times New Roman"/>
      </rPr>
      <t>Peaking</t>
    </r>
  </si>
  <si>
    <r>
      <rPr>
        <sz val="11.5"/>
        <rFont val="Times New Roman"/>
      </rPr>
      <t>Diesel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</si>
  <si>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</si>
  <si>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</si>
  <si>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</si>
  <si>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</si>
  <si>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</si>
  <si>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</t>
    </r>
  </si>
  <si>
    <r>
      <rPr>
        <sz val="11.5"/>
        <rFont val="Times New Roman"/>
      </rPr>
      <t>Peaking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</si>
  <si>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</si>
  <si>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</si>
  <si>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</si>
  <si>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</t>
    </r>
  </si>
  <si>
    <r>
      <rPr>
        <sz val="11.5"/>
        <rFont val="Times New Roman"/>
      </rPr>
      <t>Peaking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</si>
  <si>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</si>
  <si>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</si>
  <si>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</si>
  <si>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</t>
    </r>
  </si>
  <si>
    <r>
      <rPr>
        <sz val="11.5"/>
        <rFont val="Times New Roman"/>
      </rPr>
      <t>Firm RE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</si>
  <si>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</si>
  <si>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</si>
  <si>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</si>
  <si>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</si>
  <si>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</si>
  <si>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</si>
  <si>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</si>
  <si>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</si>
  <si>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</si>
  <si>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</si>
  <si>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</si>
  <si>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</si>
  <si>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N/A</t>
    </r>
  </si>
  <si>
    <r>
      <rPr>
        <sz val="11.5"/>
        <rFont val="Times New Roman"/>
      </rPr>
      <t>Notes</t>
    </r>
  </si>
  <si>
    <t>Y</t>
  </si>
  <si>
    <t>Y/N</t>
  </si>
  <si>
    <t>Kalaeloa CC1</t>
  </si>
  <si>
    <t>Kalaeloa CC2</t>
  </si>
  <si>
    <t>Waiau 7</t>
  </si>
  <si>
    <t>Waiau 8</t>
  </si>
  <si>
    <r>
      <rPr>
        <sz val="11.5"/>
        <rFont val="Times New Roman"/>
      </rPr>
      <t>Honolulu 8</t>
    </r>
  </si>
  <si>
    <r>
      <rPr>
        <sz val="11.5"/>
        <rFont val="Times New Roman"/>
      </rPr>
      <t>Honolulu 9</t>
    </r>
  </si>
  <si>
    <r>
      <rPr>
        <sz val="11.5"/>
        <rFont val="Times New Roman"/>
      </rPr>
      <t>Waiau 3</t>
    </r>
  </si>
  <si>
    <r>
      <rPr>
        <sz val="11.5"/>
        <rFont val="Times New Roman"/>
      </rPr>
      <t>Waiau 4</t>
    </r>
  </si>
  <si>
    <t>Schofield</t>
  </si>
  <si>
    <t>H-Power</t>
  </si>
  <si>
    <r>
      <rPr>
        <sz val="11.5"/>
        <rFont val="Times New Roman"/>
      </rPr>
      <t>Kahului 1</t>
    </r>
  </si>
  <si>
    <r>
      <rPr>
        <sz val="11.5"/>
        <rFont val="Times New Roman"/>
      </rPr>
      <t>Kahului 2</t>
    </r>
  </si>
  <si>
    <r>
      <rPr>
        <sz val="11.5"/>
        <rFont val="Times New Roman"/>
      </rPr>
      <t>Kahului 3</t>
    </r>
  </si>
  <si>
    <r>
      <rPr>
        <sz val="11.5"/>
        <rFont val="Times New Roman"/>
      </rPr>
      <t>Kahului 4</t>
    </r>
  </si>
  <si>
    <t>Maalaea CC1</t>
  </si>
  <si>
    <t>Maalaea CC2</t>
  </si>
  <si>
    <t>Maalaea 1</t>
  </si>
  <si>
    <t>Maalaea 2</t>
  </si>
  <si>
    <t>Maalaea 3</t>
  </si>
  <si>
    <t>Maalaea 5</t>
  </si>
  <si>
    <t>Maalaea 6</t>
  </si>
  <si>
    <t>Maalaea 7</t>
  </si>
  <si>
    <t>Maalaea 8</t>
  </si>
  <si>
    <t>Maalaea 9</t>
  </si>
  <si>
    <t>Maalaea 10</t>
  </si>
  <si>
    <t>Maalaea 11</t>
  </si>
  <si>
    <t>Maalaea 12</t>
  </si>
  <si>
    <t>Maalaea 13</t>
  </si>
  <si>
    <t>Maalaea X1</t>
  </si>
  <si>
    <t>Maalaea X2</t>
  </si>
  <si>
    <t>HC&amp;S</t>
  </si>
  <si>
    <t>Biodiesel</t>
  </si>
  <si>
    <t>Heat Rate Coef (A)</t>
  </si>
  <si>
    <t>Heat Rate Coef (B)</t>
  </si>
  <si>
    <t>Heat Rate Coef (C)</t>
  </si>
  <si>
    <t>P-Min (Scen 1)</t>
  </si>
  <si>
    <t>MW</t>
  </si>
  <si>
    <t>Max Capacity</t>
  </si>
  <si>
    <t>P-Min (Scen 2-18)</t>
  </si>
  <si>
    <t>Full Load Heat Rate</t>
  </si>
  <si>
    <t>MMBtu/Hr</t>
  </si>
  <si>
    <t>Btu/kWh</t>
  </si>
  <si>
    <t>VOM</t>
  </si>
  <si>
    <t>$/MWh</t>
  </si>
  <si>
    <t>%</t>
  </si>
  <si>
    <t>hrs</t>
  </si>
  <si>
    <t>MMBtu</t>
  </si>
  <si>
    <t>Start Energy (Cold)</t>
  </si>
  <si>
    <t>Start Energy (Hot)</t>
  </si>
  <si>
    <t>Min Down Time</t>
  </si>
  <si>
    <t>Min Up Time</t>
  </si>
  <si>
    <t>Fixed Op. Sch.</t>
  </si>
  <si>
    <t>Cycling</t>
  </si>
  <si>
    <t>Kahe 3</t>
  </si>
  <si>
    <t>Kahe 4</t>
  </si>
  <si>
    <t>MMBtu/MWh</t>
  </si>
  <si>
    <t>MMBtu/MWh^2</t>
  </si>
  <si>
    <t>always use hot start, because if a plant is starting often it will be a hot start, and if not, it won't matter</t>
  </si>
  <si>
    <t>Primary Fuel (Scen 1)</t>
  </si>
  <si>
    <t>Primary Fuel (Scen 2-18)</t>
  </si>
  <si>
    <r>
      <rPr>
        <sz val="11.5"/>
        <rFont val="Times New Roman"/>
      </rPr>
      <t xml:space="preserve">Forced
</t>
    </r>
    <r>
      <rPr>
        <sz val="11.5"/>
        <rFont val="Times New Roman"/>
      </rPr>
      <t xml:space="preserve">Outage
</t>
    </r>
    <r>
      <rPr>
        <sz val="11.5"/>
        <rFont val="Times New Roman"/>
      </rPr>
      <t>Rate</t>
    </r>
  </si>
  <si>
    <t>Plant</t>
  </si>
  <si>
    <t>Load Zone</t>
  </si>
  <si>
    <t>Oahu</t>
  </si>
  <si>
    <t>Maui</t>
  </si>
  <si>
    <t>[1] *Indicates a unit was assumed to retire for Scenarios 2-18</t>
  </si>
  <si>
    <t>[3] Heat rates for AES and Kalaeloa are based on PPA contract rather than technical specifications</t>
  </si>
  <si>
    <t>Active in Scenario 1</t>
  </si>
  <si>
    <t>Active in Scenario 2-18</t>
  </si>
  <si>
    <t>N</t>
  </si>
  <si>
    <t>[4] Firm RE represent biomass and waste-to-energy plant that operate at fixed dispatch levels unless on outage</t>
  </si>
  <si>
    <t>[5] Properties in this table represent the Baseline scenarios only and may have been altered for sensitivity analysis</t>
  </si>
  <si>
    <t>[2] **Indicates a unit was assumed to be installed for Scenarios 2-18</t>
  </si>
  <si>
    <t>Kalaeloa CC3</t>
  </si>
  <si>
    <t>Plant ID</t>
  </si>
  <si>
    <t>H8</t>
  </si>
  <si>
    <t>H9</t>
  </si>
  <si>
    <t>W3</t>
  </si>
  <si>
    <t>W4</t>
  </si>
  <si>
    <t>W5</t>
  </si>
  <si>
    <t>W6</t>
  </si>
  <si>
    <t>W7</t>
  </si>
  <si>
    <t>W8</t>
  </si>
  <si>
    <t>W9</t>
  </si>
  <si>
    <t>W10</t>
  </si>
  <si>
    <t>K1</t>
  </si>
  <si>
    <t>K2</t>
  </si>
  <si>
    <t>K3</t>
  </si>
  <si>
    <t>K4</t>
  </si>
  <si>
    <t>K5</t>
  </si>
  <si>
    <t>K6</t>
  </si>
  <si>
    <t>AES</t>
  </si>
  <si>
    <t>Kal1</t>
  </si>
  <si>
    <t>Kal2</t>
  </si>
  <si>
    <t>Kal3</t>
  </si>
  <si>
    <t>New ICE 1</t>
  </si>
  <si>
    <t>New ICE 2</t>
  </si>
  <si>
    <t>AirportDG</t>
  </si>
  <si>
    <t>HPOWER</t>
  </si>
  <si>
    <t>Honua</t>
  </si>
  <si>
    <t>CIP-CT1</t>
  </si>
  <si>
    <t>min gen</t>
  </si>
  <si>
    <t>We assign 0 heat rate to Kal3 so its output has no cost, but is considered to come from LSFO; we also set min load at 100% (all-or-nothing) since that seems to be how it's run in RPS Study; separate rules allow it only to come on when the plant is fully on.</t>
  </si>
  <si>
    <t>Baseload</t>
  </si>
  <si>
    <t>q</t>
  </si>
  <si>
    <t>mc</t>
  </si>
  <si>
    <t>Peaking</t>
  </si>
  <si>
    <t>Maalaea 4</t>
  </si>
  <si>
    <t>Biomass</t>
  </si>
  <si>
    <t>Project Reporting Type</t>
  </si>
  <si>
    <t>Kahe</t>
  </si>
  <si>
    <t>Kalaeloa</t>
  </si>
  <si>
    <t>Waiau</t>
  </si>
  <si>
    <t>NOTE: Kalealoa and AES heat rates and min loads were not reported in RPS study, so they were fit from data in HSIS appendix A (see bold cells)</t>
  </si>
  <si>
    <t>lambda</t>
  </si>
  <si>
    <t>production</t>
  </si>
  <si>
    <t>online in Fig 8, 6/23, 12:00</t>
  </si>
  <si>
    <t>total production, cycling and Kahe</t>
  </si>
  <si>
    <t>switch</t>
  </si>
  <si>
    <t>maps</t>
  </si>
  <si>
    <t>Full load cost</t>
  </si>
  <si>
    <t>2020 Fuel Prices (2013$/MMBtu)</t>
  </si>
  <si>
    <t>Diesel</t>
  </si>
  <si>
    <t>LSFO</t>
  </si>
  <si>
    <t>MSFO</t>
  </si>
  <si>
    <t>ULSD</t>
  </si>
  <si>
    <t>Coal</t>
  </si>
  <si>
    <t>From RPS Study Resources</t>
  </si>
  <si>
    <t>FLHR</t>
  </si>
  <si>
    <t>Reserve Capacity</t>
  </si>
  <si>
    <t>fuel cost</t>
  </si>
  <si>
    <t>$/MMBtu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</si>
</sst>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</font>
    <font>
      <sz val="11.5"/>
      <name val="Times New Roman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b/>
      <sz val="11.5"/>
      <name val="Times New Roman"/>
    </font>
    <font>
      <sz val="9"/>
      <color indexed="81"/>
      <name val="Calibri"/>
      <family val="2"/>
    </font>
    <font>
      <sz val="10"/>
      <color indexed="81"/>
      <name val="Calibri"/>
    </font>
    <font>
      <sz val="12"/>
      <color rgb="FFFF0000"/>
      <name val="Times New Roman"/>
    </font>
    <font>
      <b/>
      <sz val="12"/>
      <color rgb="FFFF0000"/>
      <name val="Times New Roman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left" vertical="top"/>
    </xf>
    <xf numFmtId="10" fontId="1" fillId="0" borderId="2" xfId="0" applyNumberFormat="1" applyFont="1" applyBorder="1" applyAlignment="1">
      <alignment vertical="top" wrapText="1"/>
    </xf>
    <xf numFmtId="0" fontId="1" fillId="0" borderId="2" xfId="0" applyNumberFormat="1" applyFont="1" applyBorder="1" applyAlignment="1">
      <alignment vertical="top" wrapText="1"/>
    </xf>
    <xf numFmtId="0" fontId="4" fillId="0" borderId="2" xfId="0" applyNumberFormat="1" applyFont="1" applyBorder="1" applyAlignment="1">
      <alignment vertical="top" wrapText="1"/>
    </xf>
    <xf numFmtId="0" fontId="1" fillId="0" borderId="3" xfId="0" applyNumberFormat="1" applyFont="1" applyFill="1" applyBorder="1" applyAlignment="1">
      <alignment vertical="top" wrapText="1"/>
    </xf>
    <xf numFmtId="0" fontId="7" fillId="0" borderId="2" xfId="0" applyNumberFormat="1" applyFont="1" applyBorder="1" applyAlignment="1">
      <alignment vertical="top" wrapText="1"/>
    </xf>
    <xf numFmtId="0" fontId="8" fillId="0" borderId="2" xfId="0" applyNumberFormat="1" applyFont="1" applyBorder="1" applyAlignment="1">
      <alignment vertical="top" wrapText="1"/>
    </xf>
    <xf numFmtId="0" fontId="1" fillId="0" borderId="3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0343794158799817"/>
                  <c:y val="0.10141440793016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80383337441802"/>
                  <c:y val="0.0829704076908286"/>
                </c:manualLayout>
              </c:layout>
              <c:tx>
                <c:rich>
                  <a:bodyPr/>
                  <a:lstStyle/>
                  <a:p>
                    <a:r>
                      <a:rPr lang="is-IS"/>
                      <a:t>K2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0519967155401"/>
                  <c:y val="0.005505606685615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00519967155401"/>
                  <c:y val="0.049771207260023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K5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K6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707366329245731"/>
                  <c:y val="0.065084898504707"/>
                </c:manualLayout>
              </c:layout>
              <c:tx>
                <c:rich>
                  <a:bodyPr/>
                  <a:lstStyle/>
                  <a:p>
                    <a:r>
                      <a:rPr lang="fi-FI"/>
                      <a:t>Kal1,2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0634254006228145"/>
                  <c:y val="0.046481261156689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Kal3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W7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W8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Sheet1!$Z$7:$Z$18</c:f>
              <c:numCache>
                <c:formatCode>General</c:formatCode>
                <c:ptCount val="12"/>
                <c:pt idx="0">
                  <c:v>35.0003390433745</c:v>
                </c:pt>
                <c:pt idx="1">
                  <c:v>248.76963</c:v>
                </c:pt>
                <c:pt idx="2">
                  <c:v>246.6851</c:v>
                </c:pt>
                <c:pt idx="3">
                  <c:v>242.47306</c:v>
                </c:pt>
                <c:pt idx="4">
                  <c:v>245.46017</c:v>
                </c:pt>
                <c:pt idx="5">
                  <c:v>240.19512</c:v>
                </c:pt>
                <c:pt idx="6">
                  <c:v>248.08195</c:v>
                </c:pt>
                <c:pt idx="7">
                  <c:v>188.0266440274542</c:v>
                </c:pt>
                <c:pt idx="8">
                  <c:v>188.0266440274542</c:v>
                </c:pt>
                <c:pt idx="9">
                  <c:v>189.3212114285714</c:v>
                </c:pt>
                <c:pt idx="10">
                  <c:v>258.82695</c:v>
                </c:pt>
                <c:pt idx="11">
                  <c:v>252.63783</c:v>
                </c:pt>
              </c:numCache>
            </c:numRef>
          </c:xVal>
          <c:yVal>
            <c:numRef>
              <c:f>Sheet1!$AA$7:$AA$18</c:f>
              <c:numCache>
                <c:formatCode>General</c:formatCode>
                <c:ptCount val="12"/>
                <c:pt idx="0">
                  <c:v>117.0</c:v>
                </c:pt>
                <c:pt idx="1">
                  <c:v>64.1</c:v>
                </c:pt>
                <c:pt idx="2">
                  <c:v>64</c:v>
                </c:pt>
                <c:pt idx="3">
                  <c:v>68.4</c:v>
                </c:pt>
                <c:pt idx="4">
                  <c:v>67.6</c:v>
                </c:pt>
                <c:pt idx="5">
                  <c:v>109.3</c:v>
                </c:pt>
                <c:pt idx="6">
                  <c:v>84.4</c:v>
                </c:pt>
                <c:pt idx="7">
                  <c:v>15.0</c:v>
                </c:pt>
                <c:pt idx="8">
                  <c:v>15.0</c:v>
                </c:pt>
                <c:pt idx="9">
                  <c:v>28.0</c:v>
                </c:pt>
                <c:pt idx="10">
                  <c:v>64.80000000000001</c:v>
                </c:pt>
                <c:pt idx="11">
                  <c:v>68.0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767912"/>
        <c:axId val="1824085432"/>
      </c:scatterChart>
      <c:valAx>
        <c:axId val="-2058767912"/>
        <c:scaling>
          <c:orientation val="minMax"/>
          <c:max val="270.0"/>
          <c:min val="1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85432"/>
        <c:crosses val="autoZero"/>
        <c:crossBetween val="midCat"/>
      </c:valAx>
      <c:valAx>
        <c:axId val="182408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76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Sheet1!$AC$8</c:f>
              <c:strCache>
                <c:ptCount val="1"/>
                <c:pt idx="0">
                  <c:v>Kahe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Sheet1!$AD$8:$BG$8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224.93722</c:v>
                </c:pt>
                <c:pt idx="5">
                  <c:v>226.87132</c:v>
                </c:pt>
                <c:pt idx="6">
                  <c:v>228.80542</c:v>
                </c:pt>
                <c:pt idx="7">
                  <c:v>230.73952</c:v>
                </c:pt>
                <c:pt idx="8">
                  <c:v>232.67362</c:v>
                </c:pt>
                <c:pt idx="9">
                  <c:v>234.60772</c:v>
                </c:pt>
                <c:pt idx="10">
                  <c:v>236.54182</c:v>
                </c:pt>
                <c:pt idx="11">
                  <c:v>238.47592</c:v>
                </c:pt>
                <c:pt idx="12">
                  <c:v>240.41002</c:v>
                </c:pt>
                <c:pt idx="13">
                  <c:v>242.34412</c:v>
                </c:pt>
                <c:pt idx="14">
                  <c:v>244.27822</c:v>
                </c:pt>
                <c:pt idx="15">
                  <c:v>246.21232</c:v>
                </c:pt>
                <c:pt idx="16">
                  <c:v>248.14642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Sheet1!$AC$9</c:f>
              <c:strCache>
                <c:ptCount val="1"/>
                <c:pt idx="0">
                  <c:v>Kahe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Sheet1!$AD$9:$BG$9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215.05182</c:v>
                </c:pt>
                <c:pt idx="5">
                  <c:v>218.06042</c:v>
                </c:pt>
                <c:pt idx="6">
                  <c:v>221.06902</c:v>
                </c:pt>
                <c:pt idx="7">
                  <c:v>224.07762</c:v>
                </c:pt>
                <c:pt idx="8">
                  <c:v>227.08622</c:v>
                </c:pt>
                <c:pt idx="9">
                  <c:v>230.09482</c:v>
                </c:pt>
                <c:pt idx="10">
                  <c:v>233.10342</c:v>
                </c:pt>
                <c:pt idx="11">
                  <c:v>236.11202</c:v>
                </c:pt>
                <c:pt idx="12">
                  <c:v>239.12062</c:v>
                </c:pt>
                <c:pt idx="13">
                  <c:v>242.12922</c:v>
                </c:pt>
                <c:pt idx="14">
                  <c:v>245.13782</c:v>
                </c:pt>
                <c:pt idx="15">
                  <c:v>248.14642</c:v>
                </c:pt>
                <c:pt idx="16">
                  <c:v>251.15502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Sheet1!$AC$10</c:f>
              <c:strCache>
                <c:ptCount val="1"/>
                <c:pt idx="0">
                  <c:v>Kahe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Sheet1!$AD$10:$BG$10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210.75382</c:v>
                </c:pt>
                <c:pt idx="5">
                  <c:v>213.76242</c:v>
                </c:pt>
                <c:pt idx="6">
                  <c:v>216.77102</c:v>
                </c:pt>
                <c:pt idx="7">
                  <c:v>219.77962</c:v>
                </c:pt>
                <c:pt idx="8">
                  <c:v>222.78822</c:v>
                </c:pt>
                <c:pt idx="9">
                  <c:v>225.79682</c:v>
                </c:pt>
                <c:pt idx="10">
                  <c:v>228.80542</c:v>
                </c:pt>
                <c:pt idx="11">
                  <c:v>231.81402</c:v>
                </c:pt>
                <c:pt idx="12">
                  <c:v>234.82262</c:v>
                </c:pt>
                <c:pt idx="13">
                  <c:v>237.83122</c:v>
                </c:pt>
                <c:pt idx="14">
                  <c:v>240.83982</c:v>
                </c:pt>
                <c:pt idx="15">
                  <c:v>243.84842</c:v>
                </c:pt>
                <c:pt idx="16">
                  <c:v>246.85702</c:v>
                </c:pt>
                <c:pt idx="17">
                  <c:v>249.86562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Sheet1!$AC$11</c:f>
              <c:strCache>
                <c:ptCount val="1"/>
                <c:pt idx="0">
                  <c:v>Kahe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Sheet1!$AD$11:$BG$11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220.85412</c:v>
                </c:pt>
                <c:pt idx="5">
                  <c:v>222.35842</c:v>
                </c:pt>
                <c:pt idx="6">
                  <c:v>223.86272</c:v>
                </c:pt>
                <c:pt idx="7">
                  <c:v>225.36702</c:v>
                </c:pt>
                <c:pt idx="8">
                  <c:v>226.87132</c:v>
                </c:pt>
                <c:pt idx="9">
                  <c:v>228.37562</c:v>
                </c:pt>
                <c:pt idx="10">
                  <c:v>229.8799199999999</c:v>
                </c:pt>
                <c:pt idx="11">
                  <c:v>231.38422</c:v>
                </c:pt>
                <c:pt idx="12">
                  <c:v>232.88852</c:v>
                </c:pt>
                <c:pt idx="13">
                  <c:v>234.39282</c:v>
                </c:pt>
                <c:pt idx="14">
                  <c:v>235.89712</c:v>
                </c:pt>
                <c:pt idx="15">
                  <c:v>237.40142</c:v>
                </c:pt>
                <c:pt idx="16">
                  <c:v>238.90572</c:v>
                </c:pt>
                <c:pt idx="17">
                  <c:v>240.4100199999999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Sheet1!$AC$12</c:f>
              <c:strCache>
                <c:ptCount val="1"/>
                <c:pt idx="0">
                  <c:v>Kahe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Sheet1!$AD$12:$BG$12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220.38134</c:v>
                </c:pt>
                <c:pt idx="6">
                  <c:v>221.02604</c:v>
                </c:pt>
                <c:pt idx="7">
                  <c:v>221.67074</c:v>
                </c:pt>
                <c:pt idx="8">
                  <c:v>222.31544</c:v>
                </c:pt>
                <c:pt idx="9">
                  <c:v>222.96014</c:v>
                </c:pt>
                <c:pt idx="10">
                  <c:v>223.60484</c:v>
                </c:pt>
                <c:pt idx="11">
                  <c:v>224.24954</c:v>
                </c:pt>
                <c:pt idx="12">
                  <c:v>224.89424</c:v>
                </c:pt>
                <c:pt idx="13">
                  <c:v>225.53894</c:v>
                </c:pt>
                <c:pt idx="14">
                  <c:v>226.18364</c:v>
                </c:pt>
                <c:pt idx="15">
                  <c:v>226.82834</c:v>
                </c:pt>
                <c:pt idx="16">
                  <c:v>227.47304</c:v>
                </c:pt>
                <c:pt idx="17">
                  <c:v>228.11774</c:v>
                </c:pt>
                <c:pt idx="18">
                  <c:v>228.76244</c:v>
                </c:pt>
                <c:pt idx="19">
                  <c:v>229.40714</c:v>
                </c:pt>
                <c:pt idx="20">
                  <c:v>230.05184</c:v>
                </c:pt>
                <c:pt idx="21">
                  <c:v>230.69654</c:v>
                </c:pt>
                <c:pt idx="22">
                  <c:v>231.34124</c:v>
                </c:pt>
                <c:pt idx="23">
                  <c:v>231.98594</c:v>
                </c:pt>
                <c:pt idx="24">
                  <c:v>232.63064</c:v>
                </c:pt>
                <c:pt idx="25">
                  <c:v>233.27534</c:v>
                </c:pt>
                <c:pt idx="26">
                  <c:v>233.92004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Sheet1!$AC$13</c:f>
              <c:strCache>
                <c:ptCount val="1"/>
                <c:pt idx="0">
                  <c:v>Kahe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Sheet1!$AD$13:$BG$13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224.46444</c:v>
                </c:pt>
                <c:pt idx="11">
                  <c:v>226.18364</c:v>
                </c:pt>
                <c:pt idx="12">
                  <c:v>227.90284</c:v>
                </c:pt>
                <c:pt idx="13">
                  <c:v>229.62204</c:v>
                </c:pt>
                <c:pt idx="14">
                  <c:v>231.34124</c:v>
                </c:pt>
                <c:pt idx="15">
                  <c:v>233.06044</c:v>
                </c:pt>
                <c:pt idx="16">
                  <c:v>234.77964</c:v>
                </c:pt>
                <c:pt idx="17">
                  <c:v>236.49884</c:v>
                </c:pt>
                <c:pt idx="18">
                  <c:v>238.21804</c:v>
                </c:pt>
                <c:pt idx="19">
                  <c:v>239.93724</c:v>
                </c:pt>
                <c:pt idx="20">
                  <c:v>241.65644</c:v>
                </c:pt>
                <c:pt idx="21">
                  <c:v>243.37564</c:v>
                </c:pt>
                <c:pt idx="22">
                  <c:v>245.09484</c:v>
                </c:pt>
                <c:pt idx="23">
                  <c:v>246.81404</c:v>
                </c:pt>
                <c:pt idx="24">
                  <c:v>248.53324</c:v>
                </c:pt>
                <c:pt idx="25">
                  <c:v>250.25244</c:v>
                </c:pt>
                <c:pt idx="26">
                  <c:v>251.97164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Sheet1!$AC$14</c:f>
              <c:strCache>
                <c:ptCount val="1"/>
                <c:pt idx="0">
                  <c:v>Kalaeloa CC1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Sheet1!$AD$14:$BG$14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136.4834937228322</c:v>
                </c:pt>
                <c:pt idx="16">
                  <c:v>138.2224068145536</c:v>
                </c:pt>
                <c:pt idx="17">
                  <c:v>139.961319906275</c:v>
                </c:pt>
                <c:pt idx="18">
                  <c:v>141.7002329979964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Sheet1!$AC$15</c:f>
              <c:strCache>
                <c:ptCount val="1"/>
                <c:pt idx="0">
                  <c:v>Kalaeloa CC2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Sheet1!$AD$15:$BG$15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136.4834937228322</c:v>
                </c:pt>
                <c:pt idx="16">
                  <c:v>138.2224068145536</c:v>
                </c:pt>
                <c:pt idx="17">
                  <c:v>139.961319906275</c:v>
                </c:pt>
                <c:pt idx="18">
                  <c:v>141.7002329979964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Sheet1!$AC$16</c:f>
              <c:strCache>
                <c:ptCount val="1"/>
                <c:pt idx="0">
                  <c:v>Kalaeloa CC3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Sheet1!$AD$16:$BG$16</c:f>
              <c:numCache>
                <c:formatCode>General</c:formatCode>
                <c:ptCount val="30"/>
                <c:pt idx="0">
                  <c:v>189.25464</c:v>
                </c:pt>
                <c:pt idx="1">
                  <c:v>189.25464</c:v>
                </c:pt>
                <c:pt idx="2">
                  <c:v>189.25464</c:v>
                </c:pt>
                <c:pt idx="3">
                  <c:v>189.25464</c:v>
                </c:pt>
                <c:pt idx="4">
                  <c:v>189.25464</c:v>
                </c:pt>
                <c:pt idx="5">
                  <c:v>189.25464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Sheet1!$AC$17</c:f>
              <c:strCache>
                <c:ptCount val="1"/>
                <c:pt idx="0">
                  <c:v>Waiau 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Sheet1!$AD$17:$BG$17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210.32402</c:v>
                </c:pt>
                <c:pt idx="5">
                  <c:v>215.05182</c:v>
                </c:pt>
                <c:pt idx="6">
                  <c:v>219.77962</c:v>
                </c:pt>
                <c:pt idx="7">
                  <c:v>224.50742</c:v>
                </c:pt>
                <c:pt idx="8">
                  <c:v>229.23522</c:v>
                </c:pt>
                <c:pt idx="9">
                  <c:v>233.96302</c:v>
                </c:pt>
                <c:pt idx="10">
                  <c:v>238.69082</c:v>
                </c:pt>
                <c:pt idx="11">
                  <c:v>243.41862</c:v>
                </c:pt>
                <c:pt idx="12">
                  <c:v>248.14642</c:v>
                </c:pt>
                <c:pt idx="13">
                  <c:v>252.87422</c:v>
                </c:pt>
                <c:pt idx="14">
                  <c:v>257.60202</c:v>
                </c:pt>
                <c:pt idx="15">
                  <c:v>262.32982</c:v>
                </c:pt>
                <c:pt idx="16">
                  <c:v>267.0576199999999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Sheet1!$AC$18</c:f>
              <c:strCache>
                <c:ptCount val="1"/>
                <c:pt idx="0">
                  <c:v>Waiau 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Sheet1!$AD$18:$BG$18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226.89281</c:v>
                </c:pt>
                <c:pt idx="5">
                  <c:v>229.04181</c:v>
                </c:pt>
                <c:pt idx="6">
                  <c:v>231.19081</c:v>
                </c:pt>
                <c:pt idx="7">
                  <c:v>233.33981</c:v>
                </c:pt>
                <c:pt idx="8">
                  <c:v>235.48881</c:v>
                </c:pt>
                <c:pt idx="9">
                  <c:v>237.63781</c:v>
                </c:pt>
                <c:pt idx="10">
                  <c:v>239.78681</c:v>
                </c:pt>
                <c:pt idx="11">
                  <c:v>241.93581</c:v>
                </c:pt>
                <c:pt idx="12">
                  <c:v>244.08481</c:v>
                </c:pt>
                <c:pt idx="13">
                  <c:v>246.23381</c:v>
                </c:pt>
                <c:pt idx="14">
                  <c:v>248.38281</c:v>
                </c:pt>
                <c:pt idx="15">
                  <c:v>250.53181</c:v>
                </c:pt>
                <c:pt idx="16">
                  <c:v>252.68081</c:v>
                </c:pt>
                <c:pt idx="17">
                  <c:v>254.82981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Sheet1!$AC$19</c:f>
              <c:strCache>
                <c:ptCount val="1"/>
                <c:pt idx="0">
                  <c:v>Honolulu 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Sheet1!$AD$19:$BG$19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Sheet1!$AC$20</c:f>
              <c:strCache>
                <c:ptCount val="1"/>
                <c:pt idx="0">
                  <c:v>Honolulu 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Sheet1!$AD$20:$BG$20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Sheet1!$AC$21</c:f>
              <c:strCache>
                <c:ptCount val="1"/>
                <c:pt idx="0">
                  <c:v>Waiau 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Sheet1!$AD$21:$BG$21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Sheet1!$AC$22</c:f>
              <c:strCache>
                <c:ptCount val="1"/>
                <c:pt idx="0">
                  <c:v>Waiau 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Sheet1!$AD$22:$BG$22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Sheet1!$AC$23</c:f>
              <c:strCache>
                <c:ptCount val="1"/>
                <c:pt idx="0">
                  <c:v>Waiau 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Sheet1!$AD$23:$BG$23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253.04614</c:v>
                </c:pt>
                <c:pt idx="6">
                  <c:v>259.4931399999999</c:v>
                </c:pt>
                <c:pt idx="7">
                  <c:v>265.9401399999999</c:v>
                </c:pt>
                <c:pt idx="8">
                  <c:v>272.38714</c:v>
                </c:pt>
                <c:pt idx="9">
                  <c:v>278.8341399999999</c:v>
                </c:pt>
                <c:pt idx="10">
                  <c:v>285.2811399999999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Sheet1!$AC$24</c:f>
              <c:strCache>
                <c:ptCount val="1"/>
                <c:pt idx="0">
                  <c:v>Waiau 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Sheet1!$AD$24:$BG$24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253.62637</c:v>
                </c:pt>
                <c:pt idx="6">
                  <c:v>260.50317</c:v>
                </c:pt>
                <c:pt idx="7">
                  <c:v>267.37997</c:v>
                </c:pt>
                <c:pt idx="8">
                  <c:v>274.25677</c:v>
                </c:pt>
                <c:pt idx="9">
                  <c:v>281.13357</c:v>
                </c:pt>
                <c:pt idx="10">
                  <c:v>288.01037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Sheet1!$AC$25</c:f>
              <c:strCache>
                <c:ptCount val="1"/>
                <c:pt idx="0">
                  <c:v>Waiau 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Sheet1!$AD$25:$BG$25</c:f>
              <c:numCache>
                <c:formatCode>General</c:formatCode>
                <c:ptCount val="30"/>
                <c:pt idx="0">
                  <c:v>281.25037</c:v>
                </c:pt>
                <c:pt idx="1">
                  <c:v>281.25037</c:v>
                </c:pt>
                <c:pt idx="2">
                  <c:v>281.25037</c:v>
                </c:pt>
                <c:pt idx="3">
                  <c:v>281.25037</c:v>
                </c:pt>
                <c:pt idx="4">
                  <c:v>281.25037</c:v>
                </c:pt>
                <c:pt idx="5">
                  <c:v>281.25037</c:v>
                </c:pt>
                <c:pt idx="6">
                  <c:v>281.25037</c:v>
                </c:pt>
                <c:pt idx="7">
                  <c:v>281.25037</c:v>
                </c:pt>
                <c:pt idx="8">
                  <c:v>281.25037</c:v>
                </c:pt>
                <c:pt idx="9">
                  <c:v>281.25037</c:v>
                </c:pt>
                <c:pt idx="10">
                  <c:v>281.25037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Sheet1!$AC$26</c:f>
              <c:strCache>
                <c:ptCount val="1"/>
                <c:pt idx="0">
                  <c:v>Waiau 10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Sheet1!$AD$26:$BG$26</c:f>
              <c:numCache>
                <c:formatCode>General</c:formatCode>
                <c:ptCount val="30"/>
                <c:pt idx="0">
                  <c:v>268.45743</c:v>
                </c:pt>
                <c:pt idx="1">
                  <c:v>268.45743</c:v>
                </c:pt>
                <c:pt idx="2">
                  <c:v>268.45743</c:v>
                </c:pt>
                <c:pt idx="3">
                  <c:v>268.45743</c:v>
                </c:pt>
                <c:pt idx="4">
                  <c:v>268.45743</c:v>
                </c:pt>
                <c:pt idx="5">
                  <c:v>268.45743</c:v>
                </c:pt>
                <c:pt idx="6">
                  <c:v>268.45743</c:v>
                </c:pt>
                <c:pt idx="7">
                  <c:v>268.45743</c:v>
                </c:pt>
                <c:pt idx="8">
                  <c:v>268.45743</c:v>
                </c:pt>
                <c:pt idx="9">
                  <c:v>268.45743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Sheet1!$AC$27</c:f>
              <c:strCache>
                <c:ptCount val="1"/>
                <c:pt idx="0">
                  <c:v>CIP CT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Sheet1!$AD$27:$BG$27</c:f>
              <c:numCache>
                <c:formatCode>General</c:formatCode>
                <c:ptCount val="30"/>
                <c:pt idx="0">
                  <c:v>577.58984</c:v>
                </c:pt>
                <c:pt idx="1">
                  <c:v>577.58984</c:v>
                </c:pt>
                <c:pt idx="2">
                  <c:v>577.58984</c:v>
                </c:pt>
                <c:pt idx="3">
                  <c:v>577.58984</c:v>
                </c:pt>
                <c:pt idx="4">
                  <c:v>577.58984</c:v>
                </c:pt>
                <c:pt idx="5">
                  <c:v>577.58984</c:v>
                </c:pt>
                <c:pt idx="6">
                  <c:v>577.58984</c:v>
                </c:pt>
                <c:pt idx="7">
                  <c:v>577.58984</c:v>
                </c:pt>
                <c:pt idx="8">
                  <c:v>577.58984</c:v>
                </c:pt>
                <c:pt idx="9">
                  <c:v>577.58984</c:v>
                </c:pt>
                <c:pt idx="10">
                  <c:v>577.58984</c:v>
                </c:pt>
                <c:pt idx="11">
                  <c:v>577.58984</c:v>
                </c:pt>
                <c:pt idx="12">
                  <c:v>577.58984</c:v>
                </c:pt>
                <c:pt idx="13">
                  <c:v>577.58984</c:v>
                </c:pt>
                <c:pt idx="14">
                  <c:v>577.58984</c:v>
                </c:pt>
                <c:pt idx="15">
                  <c:v>577.58984</c:v>
                </c:pt>
                <c:pt idx="16">
                  <c:v>577.58984</c:v>
                </c:pt>
                <c:pt idx="17">
                  <c:v>577.58984</c:v>
                </c:pt>
                <c:pt idx="18">
                  <c:v>577.58984</c:v>
                </c:pt>
                <c:pt idx="19">
                  <c:v>577.58984</c:v>
                </c:pt>
                <c:pt idx="20">
                  <c:v>577.58984</c:v>
                </c:pt>
                <c:pt idx="21">
                  <c:v>577.58984</c:v>
                </c:pt>
                <c:pt idx="22">
                  <c:v>577.58984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Sheet1!$AC$28</c:f>
              <c:strCache>
                <c:ptCount val="1"/>
                <c:pt idx="0">
                  <c:v>Airport DSG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Sheet1!$AD$28:$BG$28</c:f>
              <c:numCache>
                <c:formatCode>General</c:formatCode>
                <c:ptCount val="30"/>
                <c:pt idx="0">
                  <c:v>506.17565</c:v>
                </c:pt>
                <c:pt idx="1">
                  <c:v>506.17565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Sheet1!$AC$29</c:f>
              <c:strCache>
                <c:ptCount val="1"/>
                <c:pt idx="0">
                  <c:v>Schofield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Sheet1!$AD$29:$BG$29</c:f>
              <c:numCache>
                <c:formatCode>General</c:formatCode>
                <c:ptCount val="30"/>
                <c:pt idx="0">
                  <c:v>429.65142</c:v>
                </c:pt>
                <c:pt idx="1">
                  <c:v>429.65142</c:v>
                </c:pt>
                <c:pt idx="2">
                  <c:v>429.65142</c:v>
                </c:pt>
                <c:pt idx="3">
                  <c:v>429.65142</c:v>
                </c:pt>
                <c:pt idx="4">
                  <c:v>429.65142</c:v>
                </c:pt>
                <c:pt idx="5">
                  <c:v>429.65142</c:v>
                </c:pt>
                <c:pt idx="6">
                  <c:v>429.65142</c:v>
                </c:pt>
                <c:pt idx="7">
                  <c:v>429.65142</c:v>
                </c:pt>
                <c:pt idx="8">
                  <c:v>429.65142</c:v>
                </c:pt>
                <c:pt idx="9">
                  <c:v>429.65142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Sheet1!$AC$30</c:f>
              <c:strCache>
                <c:ptCount val="1"/>
                <c:pt idx="0">
                  <c:v>H-Power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Sheet1!$AD$30:$BG$30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Sheet1!$AC$31</c:f>
              <c:strCache>
                <c:ptCount val="1"/>
                <c:pt idx="0">
                  <c:v>Honua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Sheet1!$AD$7:$BG$7</c:f>
              <c:numCache>
                <c:formatCode>General</c:formatCode>
                <c:ptCount val="3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</c:numCache>
            </c:numRef>
          </c:cat>
          <c:val>
            <c:numRef>
              <c:f>Sheet1!$AD$31:$BG$31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719064"/>
        <c:axId val="-2058759560"/>
      </c:lineChart>
      <c:catAx>
        <c:axId val="-213771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759560"/>
        <c:crosses val="autoZero"/>
        <c:auto val="1"/>
        <c:lblAlgn val="ctr"/>
        <c:lblOffset val="100"/>
        <c:noMultiLvlLbl val="0"/>
      </c:catAx>
      <c:valAx>
        <c:axId val="-205875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71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140645</xdr:colOff>
      <xdr:row>1</xdr:row>
      <xdr:rowOff>36479</xdr:rowOff>
    </xdr:from>
    <xdr:to>
      <xdr:col>36</xdr:col>
      <xdr:colOff>620677</xdr:colOff>
      <xdr:row>8</xdr:row>
      <xdr:rowOff>214278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584200</xdr:colOff>
      <xdr:row>8</xdr:row>
      <xdr:rowOff>44450</xdr:rowOff>
    </xdr:from>
    <xdr:to>
      <xdr:col>42</xdr:col>
      <xdr:colOff>228600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75"/>
  <sheetViews>
    <sheetView tabSelected="1" topLeftCell="A2" workbookViewId="0">
      <pane xSplit="1" topLeftCell="B1" activePane="topRight" state="frozenSplit"/>
      <selection pane="topRight" activeCell="K14" sqref="K14"/>
    </sheetView>
  </sheetViews>
  <sheetFormatPr baseColWidth="10" defaultRowHeight="14" x14ac:dyDescent="0"/>
  <cols>
    <col min="1" max="4" width="13.6640625" customWidth="1"/>
    <col min="5" max="5" width="8.83203125" customWidth="1"/>
    <col min="6" max="6" width="10.1640625" customWidth="1"/>
    <col min="7" max="7" width="8.6640625" bestFit="1" customWidth="1"/>
    <col min="8" max="9" width="8.33203125" customWidth="1"/>
    <col min="10" max="12" width="7" customWidth="1"/>
    <col min="13" max="13" width="8" customWidth="1"/>
    <col min="14" max="23" width="7" customWidth="1"/>
    <col min="24" max="25" width="10.6640625" customWidth="1"/>
    <col min="26" max="26" width="14" bestFit="1" customWidth="1"/>
    <col min="27" max="27" width="14" customWidth="1"/>
    <col min="28" max="28" width="21.6640625" customWidth="1"/>
  </cols>
  <sheetData>
    <row r="1" spans="1:59" ht="15">
      <c r="A1" s="1" t="s">
        <v>0</v>
      </c>
      <c r="B1" s="1"/>
      <c r="C1" s="1"/>
      <c r="D1" s="1"/>
      <c r="E1" s="1" t="s">
        <v>348</v>
      </c>
      <c r="F1" s="1"/>
      <c r="P1">
        <f>(M8+J8*N8+(J8)^2*O8)/J8</f>
        <v>10.091102192448234</v>
      </c>
      <c r="Q1">
        <f>P8*1000*J8</f>
        <v>828142700</v>
      </c>
    </row>
    <row r="2" spans="1:59" ht="15">
      <c r="A2" s="1" t="s">
        <v>1</v>
      </c>
      <c r="B2" s="1"/>
      <c r="C2" s="1"/>
      <c r="D2" s="1"/>
      <c r="E2" s="1" t="s">
        <v>337</v>
      </c>
      <c r="F2" s="1"/>
      <c r="P2">
        <f>(M9+J9*N9+(J9)^2*O9)/J9</f>
        <v>9.998459683313035</v>
      </c>
      <c r="W2" t="s">
        <v>292</v>
      </c>
    </row>
    <row r="3" spans="1:59" ht="15">
      <c r="A3" s="1" t="s">
        <v>2</v>
      </c>
      <c r="B3" s="1"/>
      <c r="C3" s="1"/>
      <c r="D3" s="1"/>
      <c r="E3" s="1"/>
      <c r="F3" s="1"/>
      <c r="J3" t="s">
        <v>336</v>
      </c>
      <c r="K3">
        <f>SUMIF($G7:$G31, "Baseload", K7:K31)</f>
        <v>414.5</v>
      </c>
      <c r="L3">
        <f>SUMIF($G7:$G31, "Baseload", L7:L31)</f>
        <v>320.70000000000005</v>
      </c>
      <c r="P3">
        <f>(M10+J10*N10+(J10)^2*O10)/J10</f>
        <v>9.8166171893147514</v>
      </c>
    </row>
    <row r="4" spans="1:59" ht="15">
      <c r="A4" s="1" t="s">
        <v>3</v>
      </c>
      <c r="B4" s="1"/>
      <c r="C4" s="1"/>
      <c r="D4" s="1"/>
      <c r="E4" s="1"/>
      <c r="F4" s="1"/>
      <c r="P4">
        <f>(M11+J11*N11+(J11)^2*O11)/J11</f>
        <v>9.954138686987104</v>
      </c>
    </row>
    <row r="5" spans="1:59" ht="60">
      <c r="A5" s="3" t="s">
        <v>296</v>
      </c>
      <c r="B5" s="3" t="s">
        <v>309</v>
      </c>
      <c r="C5" s="3" t="s">
        <v>297</v>
      </c>
      <c r="D5" s="3" t="s">
        <v>344</v>
      </c>
      <c r="E5" s="3" t="s">
        <v>302</v>
      </c>
      <c r="F5" s="3" t="s">
        <v>303</v>
      </c>
      <c r="G5" s="3" t="s">
        <v>4</v>
      </c>
      <c r="H5" s="3" t="s">
        <v>293</v>
      </c>
      <c r="I5" s="3" t="s">
        <v>294</v>
      </c>
      <c r="J5" s="3" t="s">
        <v>272</v>
      </c>
      <c r="K5" s="3" t="s">
        <v>270</v>
      </c>
      <c r="L5" s="3" t="s">
        <v>273</v>
      </c>
      <c r="M5" s="3" t="s">
        <v>267</v>
      </c>
      <c r="N5" s="3" t="s">
        <v>268</v>
      </c>
      <c r="O5" s="3" t="s">
        <v>269</v>
      </c>
      <c r="P5" s="3" t="s">
        <v>274</v>
      </c>
      <c r="Q5" s="3" t="s">
        <v>277</v>
      </c>
      <c r="R5" s="3" t="s">
        <v>295</v>
      </c>
      <c r="S5" s="3" t="s">
        <v>284</v>
      </c>
      <c r="T5" s="3" t="s">
        <v>285</v>
      </c>
      <c r="U5" s="3" t="s">
        <v>286</v>
      </c>
      <c r="V5" s="3" t="s">
        <v>282</v>
      </c>
      <c r="W5" s="3" t="s">
        <v>283</v>
      </c>
      <c r="X5" s="8" t="s">
        <v>363</v>
      </c>
      <c r="Y5" s="8" t="s">
        <v>365</v>
      </c>
      <c r="Z5" s="8" t="s">
        <v>355</v>
      </c>
      <c r="AA5" s="8" t="s">
        <v>364</v>
      </c>
      <c r="AB5" s="5" t="s">
        <v>339</v>
      </c>
    </row>
    <row r="6" spans="1:59" ht="45">
      <c r="A6" s="3"/>
      <c r="B6" s="3"/>
      <c r="C6" s="3"/>
      <c r="D6" s="3"/>
      <c r="E6" s="3" t="s">
        <v>234</v>
      </c>
      <c r="F6" s="3" t="s">
        <v>234</v>
      </c>
      <c r="G6" s="3"/>
      <c r="H6" s="3"/>
      <c r="I6" s="3"/>
      <c r="J6" s="3" t="s">
        <v>271</v>
      </c>
      <c r="K6" s="3" t="s">
        <v>271</v>
      </c>
      <c r="L6" s="3" t="s">
        <v>271</v>
      </c>
      <c r="M6" s="3" t="s">
        <v>275</v>
      </c>
      <c r="N6" s="3" t="s">
        <v>290</v>
      </c>
      <c r="O6" s="3" t="s">
        <v>291</v>
      </c>
      <c r="P6" s="3" t="s">
        <v>276</v>
      </c>
      <c r="Q6" s="3" t="s">
        <v>278</v>
      </c>
      <c r="R6" s="3" t="s">
        <v>279</v>
      </c>
      <c r="S6" s="3" t="s">
        <v>280</v>
      </c>
      <c r="T6" s="3" t="s">
        <v>280</v>
      </c>
      <c r="U6" s="3" t="s">
        <v>234</v>
      </c>
      <c r="V6" s="3" t="s">
        <v>281</v>
      </c>
      <c r="W6" s="3" t="s">
        <v>281</v>
      </c>
      <c r="X6" s="3" t="s">
        <v>290</v>
      </c>
      <c r="Y6" s="8" t="s">
        <v>366</v>
      </c>
      <c r="Z6" s="8" t="s">
        <v>278</v>
      </c>
      <c r="AA6" s="8" t="s">
        <v>271</v>
      </c>
      <c r="AB6" s="5" t="s">
        <v>340</v>
      </c>
    </row>
    <row r="7" spans="1:59" ht="15">
      <c r="A7" s="3" t="s">
        <v>5</v>
      </c>
      <c r="B7" s="3" t="s">
        <v>326</v>
      </c>
      <c r="C7" s="3" t="s">
        <v>298</v>
      </c>
      <c r="D7" s="3" t="s">
        <v>326</v>
      </c>
      <c r="E7" s="3" t="s">
        <v>233</v>
      </c>
      <c r="F7" s="3" t="s">
        <v>233</v>
      </c>
      <c r="G7" s="3" t="s">
        <v>6</v>
      </c>
      <c r="H7" s="3" t="s">
        <v>7</v>
      </c>
      <c r="I7" s="3" t="s">
        <v>8</v>
      </c>
      <c r="J7" s="3">
        <v>180</v>
      </c>
      <c r="K7" s="3">
        <v>63</v>
      </c>
      <c r="L7" s="3">
        <v>63</v>
      </c>
      <c r="M7" s="4">
        <v>258.75000847457568</v>
      </c>
      <c r="N7" s="4">
        <v>14.970872881355943</v>
      </c>
      <c r="O7" s="4">
        <v>5.1016949152542053E-3</v>
      </c>
      <c r="P7" s="3" t="s">
        <v>9</v>
      </c>
      <c r="Q7" s="4">
        <v>2</v>
      </c>
      <c r="R7" s="2">
        <v>1.4999999999999999E-2</v>
      </c>
      <c r="S7" s="3" t="s">
        <v>10</v>
      </c>
      <c r="T7" s="3" t="s">
        <v>11</v>
      </c>
      <c r="U7" s="3" t="s">
        <v>233</v>
      </c>
      <c r="V7" s="3" t="s">
        <v>12</v>
      </c>
      <c r="W7" s="3" t="s">
        <v>13</v>
      </c>
      <c r="X7" s="9">
        <f>IF(P7="PPA", (M7+N7*J7+O7*J7^2)/J7, 0.001*P7)</f>
        <v>17.326678013182676</v>
      </c>
      <c r="Y7" s="9">
        <f>INDEX($B$70:$C$75, MATCH(I7, A$70:A$75, 0), MATCH(C7, $B$69:$C$69, 0))</f>
        <v>1.9045970045883469</v>
      </c>
      <c r="Z7" s="9">
        <f>X7*Y7+Q7</f>
        <v>35.000339043374495</v>
      </c>
      <c r="AA7" s="9">
        <f>J7-L7</f>
        <v>117</v>
      </c>
      <c r="AB7">
        <v>9.6999999999999993</v>
      </c>
      <c r="AD7">
        <v>0</v>
      </c>
      <c r="AE7">
        <f>AD7+5</f>
        <v>5</v>
      </c>
      <c r="AF7">
        <f t="shared" ref="AF7:BG7" si="0">AE7+5</f>
        <v>10</v>
      </c>
      <c r="AG7">
        <f t="shared" si="0"/>
        <v>15</v>
      </c>
      <c r="AH7">
        <f t="shared" si="0"/>
        <v>20</v>
      </c>
      <c r="AI7">
        <f t="shared" si="0"/>
        <v>25</v>
      </c>
      <c r="AJ7">
        <f t="shared" si="0"/>
        <v>30</v>
      </c>
      <c r="AK7">
        <f t="shared" si="0"/>
        <v>35</v>
      </c>
      <c r="AL7">
        <f t="shared" si="0"/>
        <v>40</v>
      </c>
      <c r="AM7">
        <f t="shared" si="0"/>
        <v>45</v>
      </c>
      <c r="AN7">
        <f t="shared" si="0"/>
        <v>50</v>
      </c>
      <c r="AO7">
        <f t="shared" si="0"/>
        <v>55</v>
      </c>
      <c r="AP7">
        <f t="shared" si="0"/>
        <v>60</v>
      </c>
      <c r="AQ7">
        <f t="shared" si="0"/>
        <v>65</v>
      </c>
      <c r="AR7">
        <f t="shared" si="0"/>
        <v>70</v>
      </c>
      <c r="AS7">
        <f t="shared" si="0"/>
        <v>75</v>
      </c>
      <c r="AT7">
        <f t="shared" si="0"/>
        <v>80</v>
      </c>
      <c r="AU7">
        <f t="shared" si="0"/>
        <v>85</v>
      </c>
      <c r="AV7">
        <f t="shared" si="0"/>
        <v>90</v>
      </c>
      <c r="AW7">
        <f t="shared" si="0"/>
        <v>95</v>
      </c>
      <c r="AX7">
        <f t="shared" si="0"/>
        <v>100</v>
      </c>
      <c r="AY7">
        <f t="shared" si="0"/>
        <v>105</v>
      </c>
      <c r="AZ7">
        <f t="shared" si="0"/>
        <v>110</v>
      </c>
      <c r="BA7">
        <f t="shared" si="0"/>
        <v>115</v>
      </c>
      <c r="BB7">
        <f t="shared" si="0"/>
        <v>120</v>
      </c>
      <c r="BC7">
        <f t="shared" si="0"/>
        <v>125</v>
      </c>
      <c r="BD7">
        <f t="shared" si="0"/>
        <v>130</v>
      </c>
      <c r="BE7">
        <f t="shared" si="0"/>
        <v>135</v>
      </c>
      <c r="BF7">
        <f t="shared" si="0"/>
        <v>140</v>
      </c>
      <c r="BG7">
        <f t="shared" si="0"/>
        <v>145</v>
      </c>
    </row>
    <row r="8" spans="1:59" ht="15">
      <c r="A8" s="3" t="s">
        <v>14</v>
      </c>
      <c r="B8" s="3" t="s">
        <v>320</v>
      </c>
      <c r="C8" s="3" t="s">
        <v>298</v>
      </c>
      <c r="D8" s="3" t="s">
        <v>345</v>
      </c>
      <c r="E8" s="3" t="s">
        <v>233</v>
      </c>
      <c r="F8" s="7" t="s">
        <v>304</v>
      </c>
      <c r="G8" s="3" t="s">
        <v>6</v>
      </c>
      <c r="H8" s="3" t="s">
        <v>15</v>
      </c>
      <c r="I8" s="3" t="s">
        <v>23</v>
      </c>
      <c r="J8" s="6">
        <v>82.1</v>
      </c>
      <c r="K8" s="6">
        <v>32.5</v>
      </c>
      <c r="L8" s="3">
        <v>18</v>
      </c>
      <c r="M8" s="3">
        <v>60.277999999999999</v>
      </c>
      <c r="N8" s="3">
        <v>8.6180000000000003</v>
      </c>
      <c r="O8" s="3">
        <v>8.9999999999999993E-3</v>
      </c>
      <c r="P8" s="3">
        <v>10087</v>
      </c>
      <c r="Q8" s="3">
        <v>32</v>
      </c>
      <c r="R8" s="2">
        <v>3.5999999999999997E-2</v>
      </c>
      <c r="S8" s="3">
        <v>6</v>
      </c>
      <c r="T8" s="3">
        <v>3</v>
      </c>
      <c r="U8" s="3" t="s">
        <v>233</v>
      </c>
      <c r="V8" s="3">
        <v>5044</v>
      </c>
      <c r="W8" s="3">
        <v>933</v>
      </c>
      <c r="X8" s="9">
        <f t="shared" ref="X8:X55" si="1">IF(P8="PPA", (M8+N8*J8+O8*J8^2)/J8, 0.001*P8)</f>
        <v>10.087</v>
      </c>
      <c r="Y8" s="9">
        <f t="shared" ref="Y8:Y55" si="2">INDEX($B$70:$C$75, MATCH(I8, A$70:A$75, 0), MATCH(C8, $B$69:$C$69, 0))</f>
        <v>21.49</v>
      </c>
      <c r="Z8" s="9">
        <f t="shared" ref="Z8:Z55" si="3">X8*Y8+Q8</f>
        <v>248.76962999999998</v>
      </c>
      <c r="AA8" s="9">
        <f t="shared" ref="AA8:AA55" si="4">J8-L8</f>
        <v>64.099999999999994</v>
      </c>
      <c r="AB8">
        <f t="shared" ref="AB8:AB13" si="5">MAX(MIN((AB$7-$N8)/(2*$O8), $J8), $K8)</f>
        <v>60.111111111111057</v>
      </c>
      <c r="AC8" t="str">
        <f t="shared" ref="AC8" si="6">A8</f>
        <v>Kahe 1</v>
      </c>
      <c r="AD8">
        <f>IF(OR(AD$7&lt;$L8, AD$7&gt;$J8), 0, ($N8+2*$O8*AD$7)*$Y8+$Q8)</f>
        <v>0</v>
      </c>
      <c r="AE8">
        <f t="shared" ref="AE8:BG8" si="7">IF(OR(AE$7&lt;$L8, AE$7&gt;$J8), 0, ($N8+2*$O8*AE$7)*$Y8+$Q8)</f>
        <v>0</v>
      </c>
      <c r="AF8">
        <f t="shared" si="7"/>
        <v>0</v>
      </c>
      <c r="AG8">
        <f t="shared" si="7"/>
        <v>0</v>
      </c>
      <c r="AH8">
        <f t="shared" si="7"/>
        <v>224.93721999999997</v>
      </c>
      <c r="AI8">
        <f t="shared" si="7"/>
        <v>226.87131999999997</v>
      </c>
      <c r="AJ8">
        <f t="shared" si="7"/>
        <v>228.80541999999997</v>
      </c>
      <c r="AK8">
        <f t="shared" si="7"/>
        <v>230.73952</v>
      </c>
      <c r="AL8">
        <f t="shared" si="7"/>
        <v>232.67362</v>
      </c>
      <c r="AM8">
        <f t="shared" si="7"/>
        <v>234.60772</v>
      </c>
      <c r="AN8">
        <f t="shared" si="7"/>
        <v>236.54182</v>
      </c>
      <c r="AO8">
        <f t="shared" si="7"/>
        <v>238.47592</v>
      </c>
      <c r="AP8">
        <f t="shared" si="7"/>
        <v>240.41002</v>
      </c>
      <c r="AQ8">
        <f t="shared" si="7"/>
        <v>242.34412</v>
      </c>
      <c r="AR8">
        <f t="shared" si="7"/>
        <v>244.27821999999998</v>
      </c>
      <c r="AS8">
        <f t="shared" si="7"/>
        <v>246.21231999999998</v>
      </c>
      <c r="AT8">
        <f t="shared" si="7"/>
        <v>248.14641999999998</v>
      </c>
      <c r="AU8">
        <f t="shared" si="7"/>
        <v>0</v>
      </c>
      <c r="AV8">
        <f t="shared" si="7"/>
        <v>0</v>
      </c>
      <c r="AW8">
        <f t="shared" si="7"/>
        <v>0</v>
      </c>
      <c r="AX8">
        <f t="shared" si="7"/>
        <v>0</v>
      </c>
      <c r="AY8">
        <f t="shared" si="7"/>
        <v>0</v>
      </c>
      <c r="AZ8">
        <f t="shared" si="7"/>
        <v>0</v>
      </c>
      <c r="BA8">
        <f t="shared" si="7"/>
        <v>0</v>
      </c>
      <c r="BB8">
        <f t="shared" si="7"/>
        <v>0</v>
      </c>
      <c r="BC8">
        <f t="shared" si="7"/>
        <v>0</v>
      </c>
      <c r="BD8">
        <f t="shared" si="7"/>
        <v>0</v>
      </c>
      <c r="BE8">
        <f t="shared" si="7"/>
        <v>0</v>
      </c>
      <c r="BF8">
        <f t="shared" si="7"/>
        <v>0</v>
      </c>
      <c r="BG8">
        <f t="shared" si="7"/>
        <v>0</v>
      </c>
    </row>
    <row r="9" spans="1:59" ht="15">
      <c r="A9" s="3" t="s">
        <v>16</v>
      </c>
      <c r="B9" s="3" t="s">
        <v>321</v>
      </c>
      <c r="C9" s="3" t="s">
        <v>298</v>
      </c>
      <c r="D9" s="3" t="s">
        <v>345</v>
      </c>
      <c r="E9" s="3" t="s">
        <v>233</v>
      </c>
      <c r="F9" s="7" t="s">
        <v>304</v>
      </c>
      <c r="G9" s="3" t="s">
        <v>6</v>
      </c>
      <c r="H9" s="3" t="s">
        <v>17</v>
      </c>
      <c r="I9" s="3" t="s">
        <v>23</v>
      </c>
      <c r="J9" s="6">
        <v>82.1</v>
      </c>
      <c r="K9" s="6">
        <v>32.700000000000003</v>
      </c>
      <c r="L9" s="3">
        <v>18.100000000000001</v>
      </c>
      <c r="M9" s="3">
        <v>73.156000000000006</v>
      </c>
      <c r="N9" s="3">
        <v>7.9580000000000002</v>
      </c>
      <c r="O9" s="3">
        <v>1.4E-2</v>
      </c>
      <c r="P9" s="3">
        <v>9990</v>
      </c>
      <c r="Q9" s="3">
        <v>32</v>
      </c>
      <c r="R9" s="2">
        <v>3.5999999999999997E-2</v>
      </c>
      <c r="S9" s="3">
        <v>6</v>
      </c>
      <c r="T9" s="3">
        <v>3</v>
      </c>
      <c r="U9" s="3" t="s">
        <v>233</v>
      </c>
      <c r="V9" s="3">
        <v>5044</v>
      </c>
      <c r="W9" s="3">
        <v>933</v>
      </c>
      <c r="X9" s="9">
        <f t="shared" si="1"/>
        <v>9.99</v>
      </c>
      <c r="Y9" s="9">
        <f t="shared" si="2"/>
        <v>21.49</v>
      </c>
      <c r="Z9" s="9">
        <f t="shared" si="3"/>
        <v>246.68509999999998</v>
      </c>
      <c r="AA9" s="9">
        <f t="shared" si="4"/>
        <v>63.999999999999993</v>
      </c>
      <c r="AB9">
        <f t="shared" si="5"/>
        <v>62.21428571428568</v>
      </c>
      <c r="AC9" t="str">
        <f t="shared" ref="AC9:AC31" si="8">A9</f>
        <v>Kahe 2</v>
      </c>
      <c r="AD9">
        <f t="shared" ref="AD9:AS24" si="9">IF(OR(AD$7&lt;$L9, AD$7&gt;$J9), 0, ($N9+2*$O9*AD$7)*$Y9+$Q9)</f>
        <v>0</v>
      </c>
      <c r="AE9">
        <f t="shared" si="9"/>
        <v>0</v>
      </c>
      <c r="AF9">
        <f t="shared" si="9"/>
        <v>0</v>
      </c>
      <c r="AG9">
        <f t="shared" si="9"/>
        <v>0</v>
      </c>
      <c r="AH9">
        <f t="shared" si="9"/>
        <v>215.05181999999999</v>
      </c>
      <c r="AI9">
        <f t="shared" si="9"/>
        <v>218.06041999999997</v>
      </c>
      <c r="AJ9">
        <f t="shared" si="9"/>
        <v>221.06901999999999</v>
      </c>
      <c r="AK9">
        <f t="shared" si="9"/>
        <v>224.07762</v>
      </c>
      <c r="AL9">
        <f t="shared" si="9"/>
        <v>227.08621999999997</v>
      </c>
      <c r="AM9">
        <f t="shared" si="9"/>
        <v>230.09482</v>
      </c>
      <c r="AN9">
        <f t="shared" si="9"/>
        <v>233.10342</v>
      </c>
      <c r="AO9">
        <f t="shared" si="9"/>
        <v>236.11202</v>
      </c>
      <c r="AP9">
        <f t="shared" si="9"/>
        <v>239.12061999999997</v>
      </c>
      <c r="AQ9">
        <f t="shared" si="9"/>
        <v>242.12922</v>
      </c>
      <c r="AR9">
        <f t="shared" si="9"/>
        <v>245.13781999999998</v>
      </c>
      <c r="AS9">
        <f t="shared" si="9"/>
        <v>248.14641999999998</v>
      </c>
      <c r="AT9">
        <f t="shared" ref="AT9:BG23" si="10">IF(OR(AT$7&lt;$L9, AT$7&gt;$J9), 0, ($N9+2*$O9*AT$7)*$Y9+$Q9)</f>
        <v>251.15501999999998</v>
      </c>
      <c r="AU9">
        <f t="shared" si="10"/>
        <v>0</v>
      </c>
      <c r="AV9">
        <f t="shared" si="10"/>
        <v>0</v>
      </c>
      <c r="AW9">
        <f t="shared" si="10"/>
        <v>0</v>
      </c>
      <c r="AX9">
        <f t="shared" si="10"/>
        <v>0</v>
      </c>
      <c r="AY9">
        <f t="shared" si="10"/>
        <v>0</v>
      </c>
      <c r="AZ9">
        <f t="shared" si="10"/>
        <v>0</v>
      </c>
      <c r="BA9">
        <f t="shared" si="10"/>
        <v>0</v>
      </c>
      <c r="BB9">
        <f t="shared" si="10"/>
        <v>0</v>
      </c>
      <c r="BC9">
        <f t="shared" si="10"/>
        <v>0</v>
      </c>
      <c r="BD9">
        <f t="shared" si="10"/>
        <v>0</v>
      </c>
      <c r="BE9">
        <f t="shared" si="10"/>
        <v>0</v>
      </c>
      <c r="BF9">
        <f t="shared" si="10"/>
        <v>0</v>
      </c>
      <c r="BG9">
        <f t="shared" si="10"/>
        <v>0</v>
      </c>
    </row>
    <row r="10" spans="1:59" ht="15">
      <c r="A10" s="3" t="s">
        <v>288</v>
      </c>
      <c r="B10" s="3" t="s">
        <v>322</v>
      </c>
      <c r="C10" s="3" t="s">
        <v>298</v>
      </c>
      <c r="D10" s="3" t="s">
        <v>345</v>
      </c>
      <c r="E10" s="3" t="s">
        <v>233</v>
      </c>
      <c r="F10" s="3" t="s">
        <v>233</v>
      </c>
      <c r="G10" s="3" t="s">
        <v>6</v>
      </c>
      <c r="H10" s="3" t="s">
        <v>18</v>
      </c>
      <c r="I10" s="3" t="s">
        <v>23</v>
      </c>
      <c r="J10" s="3">
        <v>86.1</v>
      </c>
      <c r="K10" s="3">
        <v>32.299999999999997</v>
      </c>
      <c r="L10" s="3">
        <v>17.7</v>
      </c>
      <c r="M10" s="3">
        <v>73.462000000000003</v>
      </c>
      <c r="N10" s="3">
        <v>7.758</v>
      </c>
      <c r="O10" s="3">
        <v>1.4E-2</v>
      </c>
      <c r="P10" s="3">
        <v>9794</v>
      </c>
      <c r="Q10" s="3">
        <v>32</v>
      </c>
      <c r="R10" s="2">
        <v>5.1999999999999998E-2</v>
      </c>
      <c r="S10" s="3">
        <v>6</v>
      </c>
      <c r="T10" s="3">
        <v>3</v>
      </c>
      <c r="U10" s="3" t="s">
        <v>233</v>
      </c>
      <c r="V10" s="3">
        <v>5044</v>
      </c>
      <c r="W10" s="3">
        <v>933</v>
      </c>
      <c r="X10" s="9">
        <f t="shared" si="1"/>
        <v>9.7940000000000005</v>
      </c>
      <c r="Y10" s="9">
        <f t="shared" si="2"/>
        <v>21.49</v>
      </c>
      <c r="Z10" s="9">
        <f t="shared" si="3"/>
        <v>242.47306</v>
      </c>
      <c r="AA10" s="9">
        <f t="shared" si="4"/>
        <v>68.399999999999991</v>
      </c>
      <c r="AB10">
        <f t="shared" si="5"/>
        <v>69.357142857142833</v>
      </c>
      <c r="AC10" t="str">
        <f t="shared" si="8"/>
        <v>Kahe 3</v>
      </c>
      <c r="AD10">
        <f t="shared" si="9"/>
        <v>0</v>
      </c>
      <c r="AE10">
        <f t="shared" si="9"/>
        <v>0</v>
      </c>
      <c r="AF10">
        <f t="shared" si="9"/>
        <v>0</v>
      </c>
      <c r="AG10">
        <f t="shared" si="9"/>
        <v>0</v>
      </c>
      <c r="AH10">
        <f t="shared" si="9"/>
        <v>210.75381999999999</v>
      </c>
      <c r="AI10">
        <f t="shared" si="9"/>
        <v>213.76241999999999</v>
      </c>
      <c r="AJ10">
        <f t="shared" si="9"/>
        <v>216.77101999999999</v>
      </c>
      <c r="AK10">
        <f t="shared" si="9"/>
        <v>219.77961999999997</v>
      </c>
      <c r="AL10">
        <f t="shared" si="9"/>
        <v>222.78822</v>
      </c>
      <c r="AM10">
        <f t="shared" si="9"/>
        <v>225.79682</v>
      </c>
      <c r="AN10">
        <f t="shared" si="9"/>
        <v>228.80541999999997</v>
      </c>
      <c r="AO10">
        <f t="shared" si="9"/>
        <v>231.81402</v>
      </c>
      <c r="AP10">
        <f t="shared" si="9"/>
        <v>234.82262</v>
      </c>
      <c r="AQ10">
        <f t="shared" si="9"/>
        <v>237.83121999999997</v>
      </c>
      <c r="AR10">
        <f t="shared" si="9"/>
        <v>240.83981999999997</v>
      </c>
      <c r="AS10">
        <f t="shared" si="9"/>
        <v>243.84842</v>
      </c>
      <c r="AT10">
        <f t="shared" si="10"/>
        <v>246.85702000000001</v>
      </c>
      <c r="AU10">
        <f t="shared" si="10"/>
        <v>249.86561999999998</v>
      </c>
      <c r="AV10">
        <f t="shared" si="10"/>
        <v>0</v>
      </c>
      <c r="AW10">
        <f t="shared" si="10"/>
        <v>0</v>
      </c>
      <c r="AX10">
        <f t="shared" si="10"/>
        <v>0</v>
      </c>
      <c r="AY10">
        <f t="shared" si="10"/>
        <v>0</v>
      </c>
      <c r="AZ10">
        <f t="shared" si="10"/>
        <v>0</v>
      </c>
      <c r="BA10">
        <f t="shared" si="10"/>
        <v>0</v>
      </c>
      <c r="BB10">
        <f t="shared" si="10"/>
        <v>0</v>
      </c>
      <c r="BC10">
        <f t="shared" si="10"/>
        <v>0</v>
      </c>
      <c r="BD10">
        <f t="shared" si="10"/>
        <v>0</v>
      </c>
      <c r="BE10">
        <f t="shared" si="10"/>
        <v>0</v>
      </c>
      <c r="BF10">
        <f t="shared" si="10"/>
        <v>0</v>
      </c>
      <c r="BG10">
        <f t="shared" si="10"/>
        <v>0</v>
      </c>
    </row>
    <row r="11" spans="1:59" ht="15">
      <c r="A11" s="3" t="s">
        <v>289</v>
      </c>
      <c r="B11" s="3" t="s">
        <v>323</v>
      </c>
      <c r="C11" s="3" t="s">
        <v>298</v>
      </c>
      <c r="D11" s="3" t="s">
        <v>345</v>
      </c>
      <c r="E11" s="3" t="s">
        <v>233</v>
      </c>
      <c r="F11" s="3" t="s">
        <v>233</v>
      </c>
      <c r="G11" s="3" t="s">
        <v>338</v>
      </c>
      <c r="H11" s="3" t="s">
        <v>20</v>
      </c>
      <c r="I11" s="3" t="s">
        <v>23</v>
      </c>
      <c r="J11" s="3">
        <v>85.3</v>
      </c>
      <c r="K11" s="3">
        <v>32.299999999999997</v>
      </c>
      <c r="L11" s="3">
        <v>17.7</v>
      </c>
      <c r="M11" s="3">
        <v>72.423000000000002</v>
      </c>
      <c r="N11" s="3">
        <v>8.5079999999999991</v>
      </c>
      <c r="O11" s="3">
        <v>7.0000000000000001E-3</v>
      </c>
      <c r="P11" s="3">
        <v>9933</v>
      </c>
      <c r="Q11" s="3">
        <v>32</v>
      </c>
      <c r="R11" s="2">
        <v>5.1999999999999998E-2</v>
      </c>
      <c r="S11" s="3">
        <v>6</v>
      </c>
      <c r="T11" s="3">
        <v>3</v>
      </c>
      <c r="U11" s="3" t="s">
        <v>233</v>
      </c>
      <c r="V11" s="3">
        <v>5044</v>
      </c>
      <c r="W11" s="3">
        <v>933</v>
      </c>
      <c r="X11" s="9">
        <f t="shared" si="1"/>
        <v>9.9329999999999998</v>
      </c>
      <c r="Y11" s="9">
        <f t="shared" si="2"/>
        <v>21.49</v>
      </c>
      <c r="Z11" s="9">
        <f t="shared" si="3"/>
        <v>245.46016999999998</v>
      </c>
      <c r="AA11" s="9">
        <f t="shared" si="4"/>
        <v>67.599999999999994</v>
      </c>
      <c r="AB11">
        <f t="shared" si="5"/>
        <v>85.142857142857153</v>
      </c>
      <c r="AC11" t="str">
        <f t="shared" si="8"/>
        <v>Kahe 4</v>
      </c>
      <c r="AD11">
        <f t="shared" si="9"/>
        <v>0</v>
      </c>
      <c r="AE11">
        <f t="shared" si="9"/>
        <v>0</v>
      </c>
      <c r="AF11">
        <f t="shared" si="9"/>
        <v>0</v>
      </c>
      <c r="AG11">
        <f t="shared" si="9"/>
        <v>0</v>
      </c>
      <c r="AH11">
        <f t="shared" si="9"/>
        <v>220.85411999999997</v>
      </c>
      <c r="AI11">
        <f t="shared" si="9"/>
        <v>222.35841999999997</v>
      </c>
      <c r="AJ11">
        <f t="shared" si="9"/>
        <v>223.86271999999997</v>
      </c>
      <c r="AK11">
        <f t="shared" si="9"/>
        <v>225.36701999999997</v>
      </c>
      <c r="AL11">
        <f t="shared" si="9"/>
        <v>226.87131999999997</v>
      </c>
      <c r="AM11">
        <f t="shared" si="9"/>
        <v>228.37561999999997</v>
      </c>
      <c r="AN11">
        <f t="shared" si="9"/>
        <v>229.87991999999994</v>
      </c>
      <c r="AO11">
        <f t="shared" si="9"/>
        <v>231.38421999999997</v>
      </c>
      <c r="AP11">
        <f t="shared" si="9"/>
        <v>232.88851999999997</v>
      </c>
      <c r="AQ11">
        <f t="shared" si="9"/>
        <v>234.39281999999997</v>
      </c>
      <c r="AR11">
        <f t="shared" si="9"/>
        <v>235.89711999999997</v>
      </c>
      <c r="AS11">
        <f t="shared" si="9"/>
        <v>237.40141999999997</v>
      </c>
      <c r="AT11">
        <f t="shared" si="10"/>
        <v>238.90571999999997</v>
      </c>
      <c r="AU11">
        <f t="shared" si="10"/>
        <v>240.41001999999995</v>
      </c>
      <c r="AV11">
        <f t="shared" si="10"/>
        <v>0</v>
      </c>
      <c r="AW11">
        <f t="shared" si="10"/>
        <v>0</v>
      </c>
      <c r="AX11">
        <f t="shared" si="10"/>
        <v>0</v>
      </c>
      <c r="AY11">
        <f t="shared" si="10"/>
        <v>0</v>
      </c>
      <c r="AZ11">
        <f t="shared" si="10"/>
        <v>0</v>
      </c>
      <c r="BA11">
        <f t="shared" si="10"/>
        <v>0</v>
      </c>
      <c r="BB11">
        <f t="shared" si="10"/>
        <v>0</v>
      </c>
      <c r="BC11">
        <f t="shared" si="10"/>
        <v>0</v>
      </c>
      <c r="BD11">
        <f t="shared" si="10"/>
        <v>0</v>
      </c>
      <c r="BE11">
        <f t="shared" si="10"/>
        <v>0</v>
      </c>
      <c r="BF11">
        <f t="shared" si="10"/>
        <v>0</v>
      </c>
      <c r="BG11">
        <f t="shared" si="10"/>
        <v>0</v>
      </c>
    </row>
    <row r="12" spans="1:59" ht="15">
      <c r="A12" s="3" t="s">
        <v>21</v>
      </c>
      <c r="B12" s="3" t="s">
        <v>324</v>
      </c>
      <c r="C12" s="3" t="s">
        <v>298</v>
      </c>
      <c r="D12" s="3" t="s">
        <v>345</v>
      </c>
      <c r="E12" s="3" t="s">
        <v>233</v>
      </c>
      <c r="F12" s="3" t="s">
        <v>233</v>
      </c>
      <c r="G12" s="3" t="s">
        <v>6</v>
      </c>
      <c r="H12" s="3" t="s">
        <v>22</v>
      </c>
      <c r="I12" s="3" t="s">
        <v>23</v>
      </c>
      <c r="J12" s="3">
        <v>134.30000000000001</v>
      </c>
      <c r="K12" s="3">
        <v>50.7</v>
      </c>
      <c r="L12" s="3">
        <v>25</v>
      </c>
      <c r="M12" s="3">
        <v>89.066000000000003</v>
      </c>
      <c r="N12" s="3">
        <v>8.6159999999999997</v>
      </c>
      <c r="O12" s="3">
        <v>3.0000000000000001E-3</v>
      </c>
      <c r="P12" s="3">
        <v>9688</v>
      </c>
      <c r="Q12" s="3">
        <v>32</v>
      </c>
      <c r="R12" s="2">
        <v>3.2000000000000001E-2</v>
      </c>
      <c r="S12" s="3">
        <v>6</v>
      </c>
      <c r="T12" s="3">
        <v>3</v>
      </c>
      <c r="U12" s="3" t="s">
        <v>233</v>
      </c>
      <c r="V12" s="3">
        <v>4586</v>
      </c>
      <c r="W12" s="3">
        <v>1352</v>
      </c>
      <c r="X12" s="9">
        <f t="shared" si="1"/>
        <v>9.6880000000000006</v>
      </c>
      <c r="Y12" s="9">
        <f t="shared" si="2"/>
        <v>21.49</v>
      </c>
      <c r="Z12" s="9">
        <f t="shared" si="3"/>
        <v>240.19512</v>
      </c>
      <c r="AA12" s="9">
        <f t="shared" si="4"/>
        <v>109.30000000000001</v>
      </c>
      <c r="AB12">
        <f t="shared" si="5"/>
        <v>134.30000000000001</v>
      </c>
      <c r="AC12" t="str">
        <f t="shared" si="8"/>
        <v>Kahe 5</v>
      </c>
      <c r="AD12">
        <f t="shared" si="9"/>
        <v>0</v>
      </c>
      <c r="AE12">
        <f t="shared" si="9"/>
        <v>0</v>
      </c>
      <c r="AF12">
        <f t="shared" si="9"/>
        <v>0</v>
      </c>
      <c r="AG12">
        <f t="shared" si="9"/>
        <v>0</v>
      </c>
      <c r="AH12">
        <f t="shared" si="9"/>
        <v>0</v>
      </c>
      <c r="AI12">
        <f t="shared" si="9"/>
        <v>220.38133999999999</v>
      </c>
      <c r="AJ12">
        <f t="shared" si="9"/>
        <v>221.02603999999997</v>
      </c>
      <c r="AK12">
        <f t="shared" si="9"/>
        <v>221.67074</v>
      </c>
      <c r="AL12">
        <f t="shared" si="9"/>
        <v>222.31544</v>
      </c>
      <c r="AM12">
        <f t="shared" si="9"/>
        <v>222.96013999999997</v>
      </c>
      <c r="AN12">
        <f t="shared" si="9"/>
        <v>223.60484</v>
      </c>
      <c r="AO12">
        <f t="shared" si="9"/>
        <v>224.24953999999997</v>
      </c>
      <c r="AP12">
        <f t="shared" si="9"/>
        <v>224.89423999999997</v>
      </c>
      <c r="AQ12">
        <f t="shared" si="9"/>
        <v>225.53894</v>
      </c>
      <c r="AR12">
        <f t="shared" si="9"/>
        <v>226.18363999999997</v>
      </c>
      <c r="AS12">
        <f t="shared" si="9"/>
        <v>226.82833999999997</v>
      </c>
      <c r="AT12">
        <f t="shared" si="10"/>
        <v>227.47304</v>
      </c>
      <c r="AU12">
        <f t="shared" si="10"/>
        <v>228.11773999999997</v>
      </c>
      <c r="AV12">
        <f t="shared" si="10"/>
        <v>228.76243999999997</v>
      </c>
      <c r="AW12">
        <f t="shared" si="10"/>
        <v>229.40714</v>
      </c>
      <c r="AX12">
        <f t="shared" si="10"/>
        <v>230.05183999999997</v>
      </c>
      <c r="AY12">
        <f t="shared" si="10"/>
        <v>230.69654</v>
      </c>
      <c r="AZ12">
        <f t="shared" si="10"/>
        <v>231.34123999999997</v>
      </c>
      <c r="BA12">
        <f t="shared" si="10"/>
        <v>231.98593999999997</v>
      </c>
      <c r="BB12">
        <f t="shared" si="10"/>
        <v>232.63064</v>
      </c>
      <c r="BC12">
        <f t="shared" si="10"/>
        <v>233.27533999999997</v>
      </c>
      <c r="BD12">
        <f t="shared" si="10"/>
        <v>233.92003999999997</v>
      </c>
      <c r="BE12">
        <f t="shared" si="10"/>
        <v>0</v>
      </c>
      <c r="BF12">
        <f t="shared" si="10"/>
        <v>0</v>
      </c>
      <c r="BG12">
        <f t="shared" si="10"/>
        <v>0</v>
      </c>
    </row>
    <row r="13" spans="1:59" ht="15">
      <c r="A13" s="3" t="s">
        <v>24</v>
      </c>
      <c r="B13" s="3" t="s">
        <v>325</v>
      </c>
      <c r="C13" s="3" t="s">
        <v>298</v>
      </c>
      <c r="D13" s="3" t="s">
        <v>345</v>
      </c>
      <c r="E13" s="3" t="s">
        <v>233</v>
      </c>
      <c r="F13" s="3" t="s">
        <v>233</v>
      </c>
      <c r="G13" s="3" t="s">
        <v>338</v>
      </c>
      <c r="H13" s="3" t="s">
        <v>25</v>
      </c>
      <c r="I13" s="3" t="s">
        <v>26</v>
      </c>
      <c r="J13" s="3">
        <v>134.4</v>
      </c>
      <c r="K13" s="3">
        <v>50</v>
      </c>
      <c r="L13" s="3">
        <v>50</v>
      </c>
      <c r="M13" s="3">
        <v>116.696</v>
      </c>
      <c r="N13" s="3">
        <v>8.1560000000000006</v>
      </c>
      <c r="O13" s="3">
        <v>8.0000000000000002E-3</v>
      </c>
      <c r="P13" s="3">
        <v>10055</v>
      </c>
      <c r="Q13" s="3">
        <v>32</v>
      </c>
      <c r="R13" s="2">
        <v>2.1000000000000001E-2</v>
      </c>
      <c r="S13" s="3">
        <v>6</v>
      </c>
      <c r="T13" s="3">
        <v>3</v>
      </c>
      <c r="U13" s="3" t="s">
        <v>233</v>
      </c>
      <c r="V13" s="3">
        <v>9274</v>
      </c>
      <c r="W13" s="3">
        <v>2703</v>
      </c>
      <c r="X13" s="9">
        <f t="shared" si="1"/>
        <v>10.055</v>
      </c>
      <c r="Y13" s="9">
        <f t="shared" si="2"/>
        <v>21.49</v>
      </c>
      <c r="Z13" s="9">
        <f t="shared" si="3"/>
        <v>248.08194999999998</v>
      </c>
      <c r="AA13" s="9">
        <f t="shared" si="4"/>
        <v>84.4</v>
      </c>
      <c r="AB13">
        <f t="shared" si="5"/>
        <v>96.499999999999915</v>
      </c>
      <c r="AC13" t="str">
        <f t="shared" si="8"/>
        <v>Kahe 6</v>
      </c>
      <c r="AD13">
        <f t="shared" si="9"/>
        <v>0</v>
      </c>
      <c r="AE13">
        <f t="shared" si="9"/>
        <v>0</v>
      </c>
      <c r="AF13">
        <f t="shared" si="9"/>
        <v>0</v>
      </c>
      <c r="AG13">
        <f t="shared" si="9"/>
        <v>0</v>
      </c>
      <c r="AH13">
        <f t="shared" si="9"/>
        <v>0</v>
      </c>
      <c r="AI13">
        <f t="shared" si="9"/>
        <v>0</v>
      </c>
      <c r="AJ13">
        <f t="shared" si="9"/>
        <v>0</v>
      </c>
      <c r="AK13">
        <f t="shared" si="9"/>
        <v>0</v>
      </c>
      <c r="AL13">
        <f t="shared" si="9"/>
        <v>0</v>
      </c>
      <c r="AM13">
        <f t="shared" si="9"/>
        <v>0</v>
      </c>
      <c r="AN13">
        <f t="shared" si="9"/>
        <v>224.46444000000002</v>
      </c>
      <c r="AO13">
        <f t="shared" si="9"/>
        <v>226.18364000000003</v>
      </c>
      <c r="AP13">
        <f t="shared" si="9"/>
        <v>227.90283999999997</v>
      </c>
      <c r="AQ13">
        <f t="shared" si="9"/>
        <v>229.62204000000003</v>
      </c>
      <c r="AR13">
        <f t="shared" si="9"/>
        <v>231.34123999999997</v>
      </c>
      <c r="AS13">
        <f t="shared" si="9"/>
        <v>233.06043999999997</v>
      </c>
      <c r="AT13">
        <f t="shared" si="10"/>
        <v>234.77963999999997</v>
      </c>
      <c r="AU13">
        <f t="shared" si="10"/>
        <v>236.49883999999997</v>
      </c>
      <c r="AV13">
        <f t="shared" si="10"/>
        <v>238.21803999999997</v>
      </c>
      <c r="AW13">
        <f t="shared" si="10"/>
        <v>239.93723999999997</v>
      </c>
      <c r="AX13">
        <f t="shared" si="10"/>
        <v>241.65644</v>
      </c>
      <c r="AY13">
        <f t="shared" si="10"/>
        <v>243.37564</v>
      </c>
      <c r="AZ13">
        <f t="shared" si="10"/>
        <v>245.09484</v>
      </c>
      <c r="BA13">
        <f t="shared" si="10"/>
        <v>246.81404000000001</v>
      </c>
      <c r="BB13">
        <f t="shared" si="10"/>
        <v>248.53324000000001</v>
      </c>
      <c r="BC13">
        <f t="shared" si="10"/>
        <v>250.25244000000001</v>
      </c>
      <c r="BD13">
        <f t="shared" si="10"/>
        <v>251.97164000000001</v>
      </c>
      <c r="BE13">
        <f t="shared" si="10"/>
        <v>0</v>
      </c>
      <c r="BF13">
        <f t="shared" si="10"/>
        <v>0</v>
      </c>
      <c r="BG13">
        <f t="shared" si="10"/>
        <v>0</v>
      </c>
    </row>
    <row r="14" spans="1:59" ht="15">
      <c r="A14" s="3" t="s">
        <v>235</v>
      </c>
      <c r="B14" s="3" t="s">
        <v>327</v>
      </c>
      <c r="C14" s="3" t="s">
        <v>298</v>
      </c>
      <c r="D14" s="3" t="s">
        <v>346</v>
      </c>
      <c r="E14" s="3" t="s">
        <v>233</v>
      </c>
      <c r="F14" s="3" t="s">
        <v>233</v>
      </c>
      <c r="G14" s="3" t="s">
        <v>338</v>
      </c>
      <c r="H14" s="3" t="s">
        <v>27</v>
      </c>
      <c r="I14" s="3" t="s">
        <v>28</v>
      </c>
      <c r="J14" s="3">
        <v>90</v>
      </c>
      <c r="K14" s="3">
        <v>75</v>
      </c>
      <c r="L14" s="3">
        <v>75</v>
      </c>
      <c r="M14" s="4">
        <v>299.24337966445961</v>
      </c>
      <c r="N14" s="4">
        <v>4.4205899864276557</v>
      </c>
      <c r="O14" s="4">
        <v>9.3289328955009649E-3</v>
      </c>
      <c r="P14" s="3" t="s">
        <v>29</v>
      </c>
      <c r="Q14" s="4">
        <v>28</v>
      </c>
      <c r="R14" s="2">
        <v>1.4999999999999999E-2</v>
      </c>
      <c r="S14" s="3">
        <v>5</v>
      </c>
      <c r="T14" s="3">
        <v>3</v>
      </c>
      <c r="U14" s="3" t="s">
        <v>233</v>
      </c>
      <c r="V14" s="3">
        <v>800</v>
      </c>
      <c r="W14" s="3">
        <v>800</v>
      </c>
      <c r="X14" s="9">
        <f t="shared" si="1"/>
        <v>8.5851203877389608</v>
      </c>
      <c r="Y14" s="9">
        <f t="shared" si="2"/>
        <v>18.64</v>
      </c>
      <c r="Z14" s="9">
        <f t="shared" si="3"/>
        <v>188.02664402745424</v>
      </c>
      <c r="AA14" s="9">
        <f t="shared" si="4"/>
        <v>15</v>
      </c>
      <c r="AB14">
        <f>MAX(MIN((AB$7-$N17)/(2*$O17), $J17), $K17)</f>
        <v>51.863636363636346</v>
      </c>
      <c r="AC14" t="str">
        <f t="shared" si="8"/>
        <v>Kalaeloa CC1</v>
      </c>
      <c r="AD14">
        <f t="shared" si="9"/>
        <v>0</v>
      </c>
      <c r="AE14">
        <f t="shared" si="9"/>
        <v>0</v>
      </c>
      <c r="AF14">
        <f t="shared" si="9"/>
        <v>0</v>
      </c>
      <c r="AG14">
        <f t="shared" si="9"/>
        <v>0</v>
      </c>
      <c r="AH14">
        <f t="shared" si="9"/>
        <v>0</v>
      </c>
      <c r="AI14">
        <f t="shared" si="9"/>
        <v>0</v>
      </c>
      <c r="AJ14">
        <f t="shared" si="9"/>
        <v>0</v>
      </c>
      <c r="AK14">
        <f t="shared" si="9"/>
        <v>0</v>
      </c>
      <c r="AL14">
        <f t="shared" si="9"/>
        <v>0</v>
      </c>
      <c r="AM14">
        <f t="shared" si="9"/>
        <v>0</v>
      </c>
      <c r="AN14">
        <f t="shared" si="9"/>
        <v>0</v>
      </c>
      <c r="AO14">
        <f t="shared" si="9"/>
        <v>0</v>
      </c>
      <c r="AP14">
        <f t="shared" si="9"/>
        <v>0</v>
      </c>
      <c r="AQ14">
        <f t="shared" si="9"/>
        <v>0</v>
      </c>
      <c r="AR14">
        <f t="shared" si="9"/>
        <v>0</v>
      </c>
      <c r="AS14">
        <f t="shared" si="9"/>
        <v>136.48349372283221</v>
      </c>
      <c r="AT14">
        <f t="shared" si="10"/>
        <v>138.22240681455358</v>
      </c>
      <c r="AU14">
        <f t="shared" si="10"/>
        <v>139.96131990627495</v>
      </c>
      <c r="AV14">
        <f t="shared" si="10"/>
        <v>141.70023299799635</v>
      </c>
      <c r="AW14">
        <f t="shared" si="10"/>
        <v>0</v>
      </c>
      <c r="AX14">
        <f t="shared" si="10"/>
        <v>0</v>
      </c>
      <c r="AY14">
        <f t="shared" si="10"/>
        <v>0</v>
      </c>
      <c r="AZ14">
        <f t="shared" si="10"/>
        <v>0</v>
      </c>
      <c r="BA14">
        <f t="shared" si="10"/>
        <v>0</v>
      </c>
      <c r="BB14">
        <f t="shared" si="10"/>
        <v>0</v>
      </c>
      <c r="BC14">
        <f t="shared" si="10"/>
        <v>0</v>
      </c>
      <c r="BD14">
        <f t="shared" si="10"/>
        <v>0</v>
      </c>
      <c r="BE14">
        <f t="shared" si="10"/>
        <v>0</v>
      </c>
      <c r="BF14">
        <f t="shared" si="10"/>
        <v>0</v>
      </c>
      <c r="BG14">
        <f t="shared" si="10"/>
        <v>0</v>
      </c>
    </row>
    <row r="15" spans="1:59" ht="15">
      <c r="A15" s="3" t="s">
        <v>236</v>
      </c>
      <c r="B15" s="3" t="s">
        <v>328</v>
      </c>
      <c r="C15" s="3" t="s">
        <v>298</v>
      </c>
      <c r="D15" s="3" t="s">
        <v>346</v>
      </c>
      <c r="E15" s="3" t="s">
        <v>233</v>
      </c>
      <c r="F15" s="3" t="s">
        <v>233</v>
      </c>
      <c r="G15" s="3" t="s">
        <v>287</v>
      </c>
      <c r="H15" s="3" t="s">
        <v>30</v>
      </c>
      <c r="I15" s="3" t="s">
        <v>31</v>
      </c>
      <c r="J15" s="3">
        <v>90</v>
      </c>
      <c r="K15" s="3">
        <v>75</v>
      </c>
      <c r="L15" s="3">
        <v>75</v>
      </c>
      <c r="M15" s="4">
        <v>299.24337966445961</v>
      </c>
      <c r="N15" s="4">
        <v>4.4205899864276557</v>
      </c>
      <c r="O15" s="4">
        <v>9.3289328955009649E-3</v>
      </c>
      <c r="P15" s="3" t="s">
        <v>32</v>
      </c>
      <c r="Q15" s="4">
        <v>28</v>
      </c>
      <c r="R15" s="2">
        <v>1.4999999999999999E-2</v>
      </c>
      <c r="S15" s="3">
        <v>5</v>
      </c>
      <c r="T15" s="3">
        <v>3</v>
      </c>
      <c r="U15" s="3" t="s">
        <v>33</v>
      </c>
      <c r="V15" s="3">
        <v>800</v>
      </c>
      <c r="W15" s="3">
        <v>800</v>
      </c>
      <c r="X15" s="9">
        <f t="shared" si="1"/>
        <v>8.5851203877389608</v>
      </c>
      <c r="Y15" s="9">
        <f t="shared" si="2"/>
        <v>18.64</v>
      </c>
      <c r="Z15" s="9">
        <f t="shared" si="3"/>
        <v>188.02664402745424</v>
      </c>
      <c r="AA15" s="9">
        <f t="shared" si="4"/>
        <v>15</v>
      </c>
      <c r="AB15">
        <f>MAX(MIN((AB$7-$N18)/(2*$O18), $J18), $K18)</f>
        <v>51.54999999999994</v>
      </c>
      <c r="AC15" t="str">
        <f t="shared" si="8"/>
        <v>Kalaeloa CC2</v>
      </c>
      <c r="AD15">
        <f t="shared" si="9"/>
        <v>0</v>
      </c>
      <c r="AE15">
        <f t="shared" si="9"/>
        <v>0</v>
      </c>
      <c r="AF15">
        <f t="shared" si="9"/>
        <v>0</v>
      </c>
      <c r="AG15">
        <f t="shared" si="9"/>
        <v>0</v>
      </c>
      <c r="AH15">
        <f t="shared" si="9"/>
        <v>0</v>
      </c>
      <c r="AI15">
        <f t="shared" si="9"/>
        <v>0</v>
      </c>
      <c r="AJ15">
        <f t="shared" si="9"/>
        <v>0</v>
      </c>
      <c r="AK15">
        <f t="shared" si="9"/>
        <v>0</v>
      </c>
      <c r="AL15">
        <f t="shared" si="9"/>
        <v>0</v>
      </c>
      <c r="AM15">
        <f t="shared" si="9"/>
        <v>0</v>
      </c>
      <c r="AN15">
        <f t="shared" si="9"/>
        <v>0</v>
      </c>
      <c r="AO15">
        <f t="shared" si="9"/>
        <v>0</v>
      </c>
      <c r="AP15">
        <f t="shared" si="9"/>
        <v>0</v>
      </c>
      <c r="AQ15">
        <f t="shared" si="9"/>
        <v>0</v>
      </c>
      <c r="AR15">
        <f t="shared" si="9"/>
        <v>0</v>
      </c>
      <c r="AS15">
        <f t="shared" si="9"/>
        <v>136.48349372283221</v>
      </c>
      <c r="AT15">
        <f t="shared" si="10"/>
        <v>138.22240681455358</v>
      </c>
      <c r="AU15">
        <f t="shared" si="10"/>
        <v>139.96131990627495</v>
      </c>
      <c r="AV15">
        <f t="shared" si="10"/>
        <v>141.70023299799635</v>
      </c>
      <c r="AW15">
        <f t="shared" si="10"/>
        <v>0</v>
      </c>
      <c r="AX15">
        <f t="shared" si="10"/>
        <v>0</v>
      </c>
      <c r="AY15">
        <f t="shared" si="10"/>
        <v>0</v>
      </c>
      <c r="AZ15">
        <f t="shared" si="10"/>
        <v>0</v>
      </c>
      <c r="BA15">
        <f t="shared" si="10"/>
        <v>0</v>
      </c>
      <c r="BB15">
        <f t="shared" si="10"/>
        <v>0</v>
      </c>
      <c r="BC15">
        <f t="shared" si="10"/>
        <v>0</v>
      </c>
      <c r="BD15">
        <f t="shared" si="10"/>
        <v>0</v>
      </c>
      <c r="BE15">
        <f t="shared" si="10"/>
        <v>0</v>
      </c>
      <c r="BF15">
        <f t="shared" si="10"/>
        <v>0</v>
      </c>
      <c r="BG15">
        <f t="shared" si="10"/>
        <v>0</v>
      </c>
    </row>
    <row r="16" spans="1:59" ht="15">
      <c r="A16" s="3" t="s">
        <v>308</v>
      </c>
      <c r="B16" s="3" t="s">
        <v>329</v>
      </c>
      <c r="C16" s="3" t="s">
        <v>298</v>
      </c>
      <c r="D16" s="3" t="s">
        <v>346</v>
      </c>
      <c r="E16" s="3" t="s">
        <v>233</v>
      </c>
      <c r="F16" s="3" t="s">
        <v>233</v>
      </c>
      <c r="G16" s="3" t="s">
        <v>287</v>
      </c>
      <c r="H16" s="3" t="s">
        <v>34</v>
      </c>
      <c r="I16" s="3" t="s">
        <v>35</v>
      </c>
      <c r="J16" s="3">
        <v>28</v>
      </c>
      <c r="K16" s="4">
        <v>0</v>
      </c>
      <c r="L16" s="4">
        <v>0</v>
      </c>
      <c r="M16" s="4">
        <v>9.9999999999994316E-2</v>
      </c>
      <c r="N16" s="4">
        <v>8.6509999999999998</v>
      </c>
      <c r="O16" s="4">
        <v>0</v>
      </c>
      <c r="P16" s="3" t="s">
        <v>36</v>
      </c>
      <c r="Q16" s="4">
        <v>28</v>
      </c>
      <c r="R16" s="2">
        <v>1.4999999999999999E-2</v>
      </c>
      <c r="S16" s="3">
        <v>1</v>
      </c>
      <c r="T16" s="3">
        <v>3</v>
      </c>
      <c r="U16" s="3" t="s">
        <v>37</v>
      </c>
      <c r="V16" s="3">
        <v>0</v>
      </c>
      <c r="W16" s="3">
        <v>0</v>
      </c>
      <c r="X16" s="9">
        <f t="shared" si="1"/>
        <v>8.6545714285714279</v>
      </c>
      <c r="Y16" s="9">
        <f t="shared" si="2"/>
        <v>18.64</v>
      </c>
      <c r="Z16" s="9">
        <f t="shared" si="3"/>
        <v>189.32121142857142</v>
      </c>
      <c r="AA16" s="9">
        <f t="shared" si="4"/>
        <v>28</v>
      </c>
      <c r="AC16" t="str">
        <f t="shared" si="8"/>
        <v>Kalaeloa CC3</v>
      </c>
      <c r="AD16">
        <f t="shared" si="9"/>
        <v>189.25463999999999</v>
      </c>
      <c r="AE16">
        <f t="shared" si="9"/>
        <v>189.25463999999999</v>
      </c>
      <c r="AF16">
        <f t="shared" si="9"/>
        <v>189.25463999999999</v>
      </c>
      <c r="AG16">
        <f t="shared" si="9"/>
        <v>189.25463999999999</v>
      </c>
      <c r="AH16">
        <f t="shared" si="9"/>
        <v>189.25463999999999</v>
      </c>
      <c r="AI16">
        <f t="shared" si="9"/>
        <v>189.25463999999999</v>
      </c>
      <c r="AJ16">
        <f t="shared" si="9"/>
        <v>0</v>
      </c>
      <c r="AK16">
        <f t="shared" si="9"/>
        <v>0</v>
      </c>
      <c r="AL16">
        <f t="shared" si="9"/>
        <v>0</v>
      </c>
      <c r="AM16">
        <f t="shared" si="9"/>
        <v>0</v>
      </c>
      <c r="AN16">
        <f t="shared" si="9"/>
        <v>0</v>
      </c>
      <c r="AO16">
        <f t="shared" si="9"/>
        <v>0</v>
      </c>
      <c r="AP16">
        <f t="shared" si="9"/>
        <v>0</v>
      </c>
      <c r="AQ16">
        <f t="shared" si="9"/>
        <v>0</v>
      </c>
      <c r="AR16">
        <f t="shared" si="9"/>
        <v>0</v>
      </c>
      <c r="AS16">
        <f t="shared" si="9"/>
        <v>0</v>
      </c>
      <c r="AT16">
        <f t="shared" si="10"/>
        <v>0</v>
      </c>
      <c r="AU16">
        <f t="shared" si="10"/>
        <v>0</v>
      </c>
      <c r="AV16">
        <f t="shared" si="10"/>
        <v>0</v>
      </c>
      <c r="AW16">
        <f t="shared" si="10"/>
        <v>0</v>
      </c>
      <c r="AX16">
        <f t="shared" si="10"/>
        <v>0</v>
      </c>
      <c r="AY16">
        <f t="shared" si="10"/>
        <v>0</v>
      </c>
      <c r="AZ16">
        <f t="shared" si="10"/>
        <v>0</v>
      </c>
      <c r="BA16">
        <f t="shared" si="10"/>
        <v>0</v>
      </c>
      <c r="BB16">
        <f t="shared" si="10"/>
        <v>0</v>
      </c>
      <c r="BC16">
        <f t="shared" si="10"/>
        <v>0</v>
      </c>
      <c r="BD16">
        <f t="shared" si="10"/>
        <v>0</v>
      </c>
      <c r="BE16">
        <f t="shared" si="10"/>
        <v>0</v>
      </c>
      <c r="BF16">
        <f t="shared" si="10"/>
        <v>0</v>
      </c>
      <c r="BG16">
        <f t="shared" si="10"/>
        <v>0</v>
      </c>
    </row>
    <row r="17" spans="1:59" ht="15">
      <c r="A17" s="3" t="s">
        <v>237</v>
      </c>
      <c r="B17" s="3" t="s">
        <v>316</v>
      </c>
      <c r="C17" s="3" t="s">
        <v>298</v>
      </c>
      <c r="D17" s="3" t="s">
        <v>347</v>
      </c>
      <c r="E17" s="3" t="s">
        <v>233</v>
      </c>
      <c r="F17" s="3" t="s">
        <v>233</v>
      </c>
      <c r="G17" s="3" t="s">
        <v>6</v>
      </c>
      <c r="H17" s="3" t="s">
        <v>38</v>
      </c>
      <c r="I17" s="3" t="s">
        <v>23</v>
      </c>
      <c r="J17" s="3">
        <v>82.9</v>
      </c>
      <c r="K17" s="3">
        <v>23</v>
      </c>
      <c r="L17" s="3">
        <v>18.100000000000001</v>
      </c>
      <c r="M17" s="3">
        <v>106.045</v>
      </c>
      <c r="N17" s="3">
        <v>7.4180000000000001</v>
      </c>
      <c r="O17" s="3">
        <v>2.1999999999999999E-2</v>
      </c>
      <c r="P17" s="3">
        <v>10555</v>
      </c>
      <c r="Q17" s="3">
        <v>32</v>
      </c>
      <c r="R17" s="2">
        <v>5.1999999999999998E-2</v>
      </c>
      <c r="S17" s="3">
        <v>6</v>
      </c>
      <c r="T17" s="3">
        <v>3</v>
      </c>
      <c r="U17" s="3" t="s">
        <v>39</v>
      </c>
      <c r="V17" s="3">
        <v>5044</v>
      </c>
      <c r="W17" s="3">
        <v>933</v>
      </c>
      <c r="X17" s="9">
        <f t="shared" si="1"/>
        <v>10.555</v>
      </c>
      <c r="Y17" s="9">
        <f t="shared" si="2"/>
        <v>21.49</v>
      </c>
      <c r="Z17" s="9">
        <f t="shared" si="3"/>
        <v>258.82695000000001</v>
      </c>
      <c r="AA17" s="9">
        <f t="shared" si="4"/>
        <v>64.800000000000011</v>
      </c>
      <c r="AB17">
        <f>SUM(AB10:AB13)</f>
        <v>385.29999999999995</v>
      </c>
      <c r="AC17" t="str">
        <f t="shared" si="8"/>
        <v>Waiau 7</v>
      </c>
      <c r="AD17">
        <f t="shared" si="9"/>
        <v>0</v>
      </c>
      <c r="AE17">
        <f t="shared" si="9"/>
        <v>0</v>
      </c>
      <c r="AF17">
        <f t="shared" si="9"/>
        <v>0</v>
      </c>
      <c r="AG17">
        <f t="shared" si="9"/>
        <v>0</v>
      </c>
      <c r="AH17">
        <f t="shared" si="9"/>
        <v>210.32401999999999</v>
      </c>
      <c r="AI17">
        <f t="shared" si="9"/>
        <v>215.05181999999999</v>
      </c>
      <c r="AJ17">
        <f t="shared" si="9"/>
        <v>219.77961999999997</v>
      </c>
      <c r="AK17">
        <f t="shared" si="9"/>
        <v>224.50742</v>
      </c>
      <c r="AL17">
        <f t="shared" si="9"/>
        <v>229.23522</v>
      </c>
      <c r="AM17">
        <f t="shared" si="9"/>
        <v>233.96301999999997</v>
      </c>
      <c r="AN17">
        <f t="shared" si="9"/>
        <v>238.69082</v>
      </c>
      <c r="AO17">
        <f t="shared" si="9"/>
        <v>243.41862</v>
      </c>
      <c r="AP17">
        <f t="shared" si="9"/>
        <v>248.14641999999998</v>
      </c>
      <c r="AQ17">
        <f t="shared" si="9"/>
        <v>252.87422000000001</v>
      </c>
      <c r="AR17">
        <f t="shared" si="9"/>
        <v>257.60201999999998</v>
      </c>
      <c r="AS17">
        <f t="shared" si="9"/>
        <v>262.32981999999998</v>
      </c>
      <c r="AT17">
        <f t="shared" si="10"/>
        <v>267.05761999999993</v>
      </c>
      <c r="AU17">
        <f t="shared" si="10"/>
        <v>0</v>
      </c>
      <c r="AV17">
        <f t="shared" si="10"/>
        <v>0</v>
      </c>
      <c r="AW17">
        <f t="shared" si="10"/>
        <v>0</v>
      </c>
      <c r="AX17">
        <f t="shared" si="10"/>
        <v>0</v>
      </c>
      <c r="AY17">
        <f t="shared" si="10"/>
        <v>0</v>
      </c>
      <c r="AZ17">
        <f t="shared" si="10"/>
        <v>0</v>
      </c>
      <c r="BA17">
        <f t="shared" si="10"/>
        <v>0</v>
      </c>
      <c r="BB17">
        <f t="shared" si="10"/>
        <v>0</v>
      </c>
      <c r="BC17">
        <f t="shared" si="10"/>
        <v>0</v>
      </c>
      <c r="BD17">
        <f t="shared" si="10"/>
        <v>0</v>
      </c>
      <c r="BE17">
        <f t="shared" si="10"/>
        <v>0</v>
      </c>
      <c r="BF17">
        <f t="shared" si="10"/>
        <v>0</v>
      </c>
      <c r="BG17">
        <f t="shared" si="10"/>
        <v>0</v>
      </c>
    </row>
    <row r="18" spans="1:59" ht="15">
      <c r="A18" s="3" t="s">
        <v>238</v>
      </c>
      <c r="B18" s="3" t="s">
        <v>317</v>
      </c>
      <c r="C18" s="3" t="s">
        <v>298</v>
      </c>
      <c r="D18" s="3" t="s">
        <v>347</v>
      </c>
      <c r="E18" s="3" t="s">
        <v>233</v>
      </c>
      <c r="F18" s="3" t="s">
        <v>233</v>
      </c>
      <c r="G18" s="3" t="s">
        <v>6</v>
      </c>
      <c r="H18" s="3" t="s">
        <v>40</v>
      </c>
      <c r="I18" s="3" t="s">
        <v>41</v>
      </c>
      <c r="J18" s="3">
        <v>86.1</v>
      </c>
      <c r="K18" s="3">
        <v>23</v>
      </c>
      <c r="L18" s="3">
        <v>18.100000000000001</v>
      </c>
      <c r="M18" s="3">
        <v>63.762</v>
      </c>
      <c r="N18" s="3">
        <v>8.6690000000000005</v>
      </c>
      <c r="O18" s="3">
        <v>0.01</v>
      </c>
      <c r="P18" s="3">
        <v>10267</v>
      </c>
      <c r="Q18" s="3">
        <v>32</v>
      </c>
      <c r="R18" s="2">
        <v>5.1999999999999998E-2</v>
      </c>
      <c r="S18" s="3">
        <v>6</v>
      </c>
      <c r="T18" s="3">
        <v>3</v>
      </c>
      <c r="U18" s="3" t="s">
        <v>19</v>
      </c>
      <c r="V18" s="3">
        <v>5044</v>
      </c>
      <c r="W18" s="3">
        <v>933</v>
      </c>
      <c r="X18" s="9">
        <f t="shared" si="1"/>
        <v>10.266999999999999</v>
      </c>
      <c r="Y18" s="9">
        <f t="shared" si="2"/>
        <v>21.49</v>
      </c>
      <c r="Z18" s="9">
        <f t="shared" si="3"/>
        <v>252.63782999999998</v>
      </c>
      <c r="AA18" s="9">
        <f t="shared" si="4"/>
        <v>68</v>
      </c>
      <c r="AB18">
        <f>SUM(AB14:AB15)</f>
        <v>103.41363636363629</v>
      </c>
      <c r="AC18" t="str">
        <f t="shared" si="8"/>
        <v>Waiau 8</v>
      </c>
      <c r="AD18">
        <f t="shared" si="9"/>
        <v>0</v>
      </c>
      <c r="AE18">
        <f t="shared" si="9"/>
        <v>0</v>
      </c>
      <c r="AF18">
        <f t="shared" si="9"/>
        <v>0</v>
      </c>
      <c r="AG18">
        <f t="shared" si="9"/>
        <v>0</v>
      </c>
      <c r="AH18">
        <f t="shared" si="9"/>
        <v>226.89281</v>
      </c>
      <c r="AI18">
        <f t="shared" si="9"/>
        <v>229.04181</v>
      </c>
      <c r="AJ18">
        <f t="shared" si="9"/>
        <v>231.19081</v>
      </c>
      <c r="AK18">
        <f t="shared" si="9"/>
        <v>233.33980999999997</v>
      </c>
      <c r="AL18">
        <f t="shared" si="9"/>
        <v>235.48881</v>
      </c>
      <c r="AM18">
        <f t="shared" si="9"/>
        <v>237.63781</v>
      </c>
      <c r="AN18">
        <f t="shared" si="9"/>
        <v>239.78681</v>
      </c>
      <c r="AO18">
        <f t="shared" si="9"/>
        <v>241.93580999999998</v>
      </c>
      <c r="AP18">
        <f t="shared" si="9"/>
        <v>244.08480999999998</v>
      </c>
      <c r="AQ18">
        <f t="shared" si="9"/>
        <v>246.23381000000001</v>
      </c>
      <c r="AR18">
        <f t="shared" si="9"/>
        <v>248.38281000000001</v>
      </c>
      <c r="AS18">
        <f t="shared" si="9"/>
        <v>250.53181000000001</v>
      </c>
      <c r="AT18">
        <f t="shared" si="10"/>
        <v>252.68080999999998</v>
      </c>
      <c r="AU18">
        <f t="shared" si="10"/>
        <v>254.82980999999998</v>
      </c>
      <c r="AV18">
        <f t="shared" si="10"/>
        <v>0</v>
      </c>
      <c r="AW18">
        <f t="shared" si="10"/>
        <v>0</v>
      </c>
      <c r="AX18">
        <f t="shared" si="10"/>
        <v>0</v>
      </c>
      <c r="AY18">
        <f t="shared" si="10"/>
        <v>0</v>
      </c>
      <c r="AZ18">
        <f t="shared" si="10"/>
        <v>0</v>
      </c>
      <c r="BA18">
        <f t="shared" si="10"/>
        <v>0</v>
      </c>
      <c r="BB18">
        <f t="shared" si="10"/>
        <v>0</v>
      </c>
      <c r="BC18">
        <f t="shared" si="10"/>
        <v>0</v>
      </c>
      <c r="BD18">
        <f t="shared" si="10"/>
        <v>0</v>
      </c>
      <c r="BE18">
        <f t="shared" si="10"/>
        <v>0</v>
      </c>
      <c r="BF18">
        <f t="shared" si="10"/>
        <v>0</v>
      </c>
      <c r="BG18">
        <f t="shared" si="10"/>
        <v>0</v>
      </c>
    </row>
    <row r="19" spans="1:59" ht="15">
      <c r="A19" s="3" t="s">
        <v>239</v>
      </c>
      <c r="B19" s="3" t="s">
        <v>310</v>
      </c>
      <c r="C19" s="3" t="s">
        <v>298</v>
      </c>
      <c r="D19" s="3" t="str">
        <f t="shared" ref="D19:D55" si="11">G19</f>
        <v>Cycling</v>
      </c>
      <c r="E19" s="3" t="s">
        <v>233</v>
      </c>
      <c r="F19" s="7" t="s">
        <v>304</v>
      </c>
      <c r="G19" s="3" t="s">
        <v>42</v>
      </c>
      <c r="H19" s="3" t="s">
        <v>43</v>
      </c>
      <c r="I19" s="3" t="s">
        <v>44</v>
      </c>
      <c r="J19" s="6">
        <v>53.4</v>
      </c>
      <c r="K19" s="6">
        <v>22.3</v>
      </c>
      <c r="L19" s="3" t="s">
        <v>45</v>
      </c>
      <c r="M19" s="3">
        <v>36.299999999999997</v>
      </c>
      <c r="N19" s="3">
        <v>10.279</v>
      </c>
      <c r="O19" s="3">
        <v>6.0000000000000001E-3</v>
      </c>
      <c r="P19" s="3">
        <v>11261</v>
      </c>
      <c r="Q19" s="3">
        <v>32</v>
      </c>
      <c r="R19" s="2">
        <v>0.151</v>
      </c>
      <c r="S19" s="3">
        <v>5</v>
      </c>
      <c r="T19" s="3">
        <v>3</v>
      </c>
      <c r="U19" s="3" t="s">
        <v>46</v>
      </c>
      <c r="V19" s="3">
        <v>190</v>
      </c>
      <c r="W19" s="3">
        <v>190</v>
      </c>
      <c r="X19" s="9">
        <f t="shared" si="1"/>
        <v>11.261000000000001</v>
      </c>
      <c r="Y19" s="9" t="e">
        <f t="shared" si="2"/>
        <v>#N/A</v>
      </c>
      <c r="Z19" s="9" t="e">
        <f t="shared" si="3"/>
        <v>#N/A</v>
      </c>
      <c r="AA19" s="9" t="e">
        <f t="shared" si="4"/>
        <v>#VALUE!</v>
      </c>
      <c r="AB19">
        <f>SUM(AB17:AB18)</f>
        <v>488.71363636363623</v>
      </c>
      <c r="AC19" t="str">
        <f t="shared" si="8"/>
        <v>Honolulu 8</v>
      </c>
      <c r="AD19">
        <f t="shared" si="9"/>
        <v>0</v>
      </c>
      <c r="AE19">
        <f t="shared" si="9"/>
        <v>0</v>
      </c>
      <c r="AF19">
        <f t="shared" si="9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10"/>
        <v>0</v>
      </c>
      <c r="AU19">
        <f t="shared" si="10"/>
        <v>0</v>
      </c>
      <c r="AV19">
        <f t="shared" si="10"/>
        <v>0</v>
      </c>
      <c r="AW19">
        <f t="shared" si="10"/>
        <v>0</v>
      </c>
      <c r="AX19">
        <f t="shared" si="10"/>
        <v>0</v>
      </c>
      <c r="AY19">
        <f t="shared" si="10"/>
        <v>0</v>
      </c>
      <c r="AZ19">
        <f t="shared" si="10"/>
        <v>0</v>
      </c>
      <c r="BA19">
        <f t="shared" si="10"/>
        <v>0</v>
      </c>
      <c r="BB19">
        <f t="shared" si="10"/>
        <v>0</v>
      </c>
      <c r="BC19">
        <f t="shared" si="10"/>
        <v>0</v>
      </c>
      <c r="BD19">
        <f t="shared" si="10"/>
        <v>0</v>
      </c>
      <c r="BE19">
        <f t="shared" si="10"/>
        <v>0</v>
      </c>
      <c r="BF19">
        <f t="shared" si="10"/>
        <v>0</v>
      </c>
      <c r="BG19">
        <f t="shared" si="10"/>
        <v>0</v>
      </c>
    </row>
    <row r="20" spans="1:59" ht="15">
      <c r="A20" s="3" t="s">
        <v>240</v>
      </c>
      <c r="B20" s="3" t="s">
        <v>311</v>
      </c>
      <c r="C20" s="3" t="s">
        <v>298</v>
      </c>
      <c r="D20" s="3" t="str">
        <f t="shared" si="11"/>
        <v>Cycling</v>
      </c>
      <c r="E20" s="3" t="s">
        <v>233</v>
      </c>
      <c r="F20" s="7" t="s">
        <v>304</v>
      </c>
      <c r="G20" s="3" t="s">
        <v>47</v>
      </c>
      <c r="H20" s="3" t="s">
        <v>48</v>
      </c>
      <c r="I20" s="3" t="s">
        <v>49</v>
      </c>
      <c r="J20" s="6">
        <v>54.4</v>
      </c>
      <c r="K20" s="6">
        <v>22.3</v>
      </c>
      <c r="L20" s="3" t="s">
        <v>50</v>
      </c>
      <c r="M20" s="3">
        <v>69.674000000000007</v>
      </c>
      <c r="N20" s="3">
        <v>8.9209999999999994</v>
      </c>
      <c r="O20" s="3">
        <v>2.1999999999999999E-2</v>
      </c>
      <c r="P20" s="3">
        <v>11397</v>
      </c>
      <c r="Q20" s="3">
        <v>32</v>
      </c>
      <c r="R20" s="2">
        <v>0.151</v>
      </c>
      <c r="S20" s="3">
        <v>5</v>
      </c>
      <c r="T20" s="3">
        <v>3</v>
      </c>
      <c r="U20" s="3" t="s">
        <v>51</v>
      </c>
      <c r="V20" s="3">
        <v>190</v>
      </c>
      <c r="W20" s="3">
        <v>190</v>
      </c>
      <c r="X20" s="9">
        <f t="shared" si="1"/>
        <v>11.397</v>
      </c>
      <c r="Y20" s="9" t="e">
        <f t="shared" si="2"/>
        <v>#N/A</v>
      </c>
      <c r="Z20" s="9" t="e">
        <f t="shared" si="3"/>
        <v>#N/A</v>
      </c>
      <c r="AA20" s="9" t="e">
        <f t="shared" si="4"/>
        <v>#VALUE!</v>
      </c>
      <c r="AC20" t="str">
        <f t="shared" si="8"/>
        <v>Honolulu 9</v>
      </c>
      <c r="AD20">
        <f t="shared" si="9"/>
        <v>0</v>
      </c>
      <c r="AE20">
        <f t="shared" si="9"/>
        <v>0</v>
      </c>
      <c r="AF20">
        <f t="shared" si="9"/>
        <v>0</v>
      </c>
      <c r="AG20">
        <f t="shared" si="9"/>
        <v>0</v>
      </c>
      <c r="AH20">
        <f t="shared" si="9"/>
        <v>0</v>
      </c>
      <c r="AI20">
        <f t="shared" si="9"/>
        <v>0</v>
      </c>
      <c r="AJ20">
        <f t="shared" si="9"/>
        <v>0</v>
      </c>
      <c r="AK20">
        <f t="shared" si="9"/>
        <v>0</v>
      </c>
      <c r="AL20">
        <f t="shared" si="9"/>
        <v>0</v>
      </c>
      <c r="AM20">
        <f t="shared" si="9"/>
        <v>0</v>
      </c>
      <c r="AN20">
        <f t="shared" si="9"/>
        <v>0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0</v>
      </c>
      <c r="AS20">
        <f t="shared" si="9"/>
        <v>0</v>
      </c>
      <c r="AT20">
        <f t="shared" si="10"/>
        <v>0</v>
      </c>
      <c r="AU20">
        <f t="shared" si="10"/>
        <v>0</v>
      </c>
      <c r="AV20">
        <f t="shared" si="10"/>
        <v>0</v>
      </c>
      <c r="AW20">
        <f t="shared" si="10"/>
        <v>0</v>
      </c>
      <c r="AX20">
        <f t="shared" si="10"/>
        <v>0</v>
      </c>
      <c r="AY20">
        <f t="shared" si="10"/>
        <v>0</v>
      </c>
      <c r="AZ20">
        <f t="shared" si="10"/>
        <v>0</v>
      </c>
      <c r="BA20">
        <f t="shared" si="10"/>
        <v>0</v>
      </c>
      <c r="BB20">
        <f t="shared" si="10"/>
        <v>0</v>
      </c>
      <c r="BC20">
        <f t="shared" si="10"/>
        <v>0</v>
      </c>
      <c r="BD20">
        <f t="shared" si="10"/>
        <v>0</v>
      </c>
      <c r="BE20">
        <f t="shared" si="10"/>
        <v>0</v>
      </c>
      <c r="BF20">
        <f t="shared" si="10"/>
        <v>0</v>
      </c>
      <c r="BG20">
        <f t="shared" si="10"/>
        <v>0</v>
      </c>
    </row>
    <row r="21" spans="1:59" ht="15">
      <c r="A21" s="3" t="s">
        <v>241</v>
      </c>
      <c r="B21" s="3" t="s">
        <v>312</v>
      </c>
      <c r="C21" s="3" t="s">
        <v>298</v>
      </c>
      <c r="D21" s="3" t="str">
        <f t="shared" si="11"/>
        <v>Cycling</v>
      </c>
      <c r="E21" s="3" t="s">
        <v>233</v>
      </c>
      <c r="F21" s="7" t="s">
        <v>304</v>
      </c>
      <c r="G21" s="3" t="s">
        <v>52</v>
      </c>
      <c r="H21" s="3" t="s">
        <v>15</v>
      </c>
      <c r="I21" s="3" t="s">
        <v>53</v>
      </c>
      <c r="J21" s="6">
        <v>46.6</v>
      </c>
      <c r="K21" s="6">
        <v>22.3</v>
      </c>
      <c r="L21" s="3">
        <v>22.3</v>
      </c>
      <c r="M21" s="3">
        <v>146.083</v>
      </c>
      <c r="N21" s="3">
        <v>4.7960000000000003</v>
      </c>
      <c r="O21" s="3">
        <v>8.5000000000000006E-2</v>
      </c>
      <c r="P21" s="3">
        <v>11900</v>
      </c>
      <c r="Q21" s="3">
        <v>32</v>
      </c>
      <c r="R21" s="2">
        <v>0.15</v>
      </c>
      <c r="S21" s="3">
        <v>5</v>
      </c>
      <c r="T21" s="3">
        <v>3</v>
      </c>
      <c r="U21" s="3" t="s">
        <v>54</v>
      </c>
      <c r="V21" s="3">
        <v>337</v>
      </c>
      <c r="W21" s="3">
        <v>337</v>
      </c>
      <c r="X21" s="9">
        <f t="shared" si="1"/>
        <v>11.9</v>
      </c>
      <c r="Y21" s="9" t="e">
        <f t="shared" si="2"/>
        <v>#N/A</v>
      </c>
      <c r="Z21" s="9" t="e">
        <f t="shared" si="3"/>
        <v>#N/A</v>
      </c>
      <c r="AA21" s="9">
        <f t="shared" si="4"/>
        <v>24.3</v>
      </c>
      <c r="AC21" t="str">
        <f t="shared" si="8"/>
        <v>Waiau 3</v>
      </c>
      <c r="AD21">
        <f t="shared" si="9"/>
        <v>0</v>
      </c>
      <c r="AE21">
        <f t="shared" si="9"/>
        <v>0</v>
      </c>
      <c r="AF21">
        <f t="shared" si="9"/>
        <v>0</v>
      </c>
      <c r="AG21">
        <f t="shared" si="9"/>
        <v>0</v>
      </c>
      <c r="AH21">
        <f t="shared" si="9"/>
        <v>0</v>
      </c>
      <c r="AI21" t="e">
        <f t="shared" si="9"/>
        <v>#N/A</v>
      </c>
      <c r="AJ21" t="e">
        <f t="shared" si="9"/>
        <v>#N/A</v>
      </c>
      <c r="AK21" t="e">
        <f t="shared" si="9"/>
        <v>#N/A</v>
      </c>
      <c r="AL21" t="e">
        <f t="shared" si="9"/>
        <v>#N/A</v>
      </c>
      <c r="AM21" t="e">
        <f t="shared" si="9"/>
        <v>#N/A</v>
      </c>
      <c r="AN21">
        <f t="shared" si="9"/>
        <v>0</v>
      </c>
      <c r="AO21">
        <f t="shared" si="9"/>
        <v>0</v>
      </c>
      <c r="AP21">
        <f t="shared" si="9"/>
        <v>0</v>
      </c>
      <c r="AQ21">
        <f t="shared" si="9"/>
        <v>0</v>
      </c>
      <c r="AR21">
        <f t="shared" si="9"/>
        <v>0</v>
      </c>
      <c r="AS21">
        <f t="shared" si="9"/>
        <v>0</v>
      </c>
      <c r="AT21">
        <f t="shared" si="10"/>
        <v>0</v>
      </c>
      <c r="AU21">
        <f t="shared" si="10"/>
        <v>0</v>
      </c>
      <c r="AV21">
        <f t="shared" si="10"/>
        <v>0</v>
      </c>
      <c r="AW21">
        <f t="shared" si="10"/>
        <v>0</v>
      </c>
      <c r="AX21">
        <f t="shared" si="10"/>
        <v>0</v>
      </c>
      <c r="AY21">
        <f t="shared" si="10"/>
        <v>0</v>
      </c>
      <c r="AZ21">
        <f t="shared" si="10"/>
        <v>0</v>
      </c>
      <c r="BA21">
        <f t="shared" si="10"/>
        <v>0</v>
      </c>
      <c r="BB21">
        <f t="shared" si="10"/>
        <v>0</v>
      </c>
      <c r="BC21">
        <f t="shared" si="10"/>
        <v>0</v>
      </c>
      <c r="BD21">
        <f t="shared" si="10"/>
        <v>0</v>
      </c>
      <c r="BE21">
        <f t="shared" si="10"/>
        <v>0</v>
      </c>
      <c r="BF21">
        <f t="shared" si="10"/>
        <v>0</v>
      </c>
      <c r="BG21">
        <f t="shared" si="10"/>
        <v>0</v>
      </c>
    </row>
    <row r="22" spans="1:59" ht="15">
      <c r="A22" s="3" t="s">
        <v>242</v>
      </c>
      <c r="B22" s="3" t="s">
        <v>313</v>
      </c>
      <c r="C22" s="3" t="s">
        <v>298</v>
      </c>
      <c r="D22" s="3" t="str">
        <f t="shared" si="11"/>
        <v>Cycling</v>
      </c>
      <c r="E22" s="3" t="s">
        <v>233</v>
      </c>
      <c r="F22" s="7" t="s">
        <v>304</v>
      </c>
      <c r="G22" s="3" t="s">
        <v>55</v>
      </c>
      <c r="H22" s="3" t="s">
        <v>15</v>
      </c>
      <c r="I22" s="3" t="s">
        <v>56</v>
      </c>
      <c r="J22" s="6">
        <v>46.6</v>
      </c>
      <c r="K22" s="6">
        <v>22.3</v>
      </c>
      <c r="L22" s="3">
        <v>22.3</v>
      </c>
      <c r="M22" s="3">
        <v>49.305999999999997</v>
      </c>
      <c r="N22" s="3">
        <v>9.282</v>
      </c>
      <c r="O22" s="3">
        <v>3.2000000000000001E-2</v>
      </c>
      <c r="P22" s="3">
        <v>11828</v>
      </c>
      <c r="Q22" s="3">
        <v>32</v>
      </c>
      <c r="R22" s="2">
        <v>0.12</v>
      </c>
      <c r="S22" s="3">
        <v>5</v>
      </c>
      <c r="T22" s="3">
        <v>3</v>
      </c>
      <c r="U22" s="3" t="s">
        <v>57</v>
      </c>
      <c r="V22" s="3">
        <v>337</v>
      </c>
      <c r="W22" s="3">
        <v>337</v>
      </c>
      <c r="X22" s="9">
        <f t="shared" si="1"/>
        <v>11.827999999999999</v>
      </c>
      <c r="Y22" s="9" t="e">
        <f t="shared" si="2"/>
        <v>#N/A</v>
      </c>
      <c r="Z22" s="9" t="e">
        <f t="shared" si="3"/>
        <v>#N/A</v>
      </c>
      <c r="AA22" s="9">
        <f t="shared" si="4"/>
        <v>24.3</v>
      </c>
      <c r="AC22" t="str">
        <f t="shared" si="8"/>
        <v>Waiau 4</v>
      </c>
      <c r="AD22">
        <f t="shared" si="9"/>
        <v>0</v>
      </c>
      <c r="AE22">
        <f t="shared" si="9"/>
        <v>0</v>
      </c>
      <c r="AF22">
        <f t="shared" si="9"/>
        <v>0</v>
      </c>
      <c r="AG22">
        <f t="shared" si="9"/>
        <v>0</v>
      </c>
      <c r="AH22">
        <f t="shared" si="9"/>
        <v>0</v>
      </c>
      <c r="AI22" t="e">
        <f t="shared" si="9"/>
        <v>#N/A</v>
      </c>
      <c r="AJ22" t="e">
        <f t="shared" si="9"/>
        <v>#N/A</v>
      </c>
      <c r="AK22" t="e">
        <f t="shared" si="9"/>
        <v>#N/A</v>
      </c>
      <c r="AL22" t="e">
        <f t="shared" si="9"/>
        <v>#N/A</v>
      </c>
      <c r="AM22" t="e">
        <f t="shared" si="9"/>
        <v>#N/A</v>
      </c>
      <c r="AN22">
        <f t="shared" si="9"/>
        <v>0</v>
      </c>
      <c r="AO22">
        <f t="shared" si="9"/>
        <v>0</v>
      </c>
      <c r="AP22">
        <f t="shared" si="9"/>
        <v>0</v>
      </c>
      <c r="AQ22">
        <f t="shared" si="9"/>
        <v>0</v>
      </c>
      <c r="AR22">
        <f t="shared" si="9"/>
        <v>0</v>
      </c>
      <c r="AS22">
        <f t="shared" si="9"/>
        <v>0</v>
      </c>
      <c r="AT22">
        <f t="shared" si="10"/>
        <v>0</v>
      </c>
      <c r="AU22">
        <f t="shared" si="10"/>
        <v>0</v>
      </c>
      <c r="AV22">
        <f t="shared" si="10"/>
        <v>0</v>
      </c>
      <c r="AW22">
        <f t="shared" si="10"/>
        <v>0</v>
      </c>
      <c r="AX22">
        <f t="shared" si="10"/>
        <v>0</v>
      </c>
      <c r="AY22">
        <f t="shared" si="10"/>
        <v>0</v>
      </c>
      <c r="AZ22">
        <f t="shared" si="10"/>
        <v>0</v>
      </c>
      <c r="BA22">
        <f t="shared" si="10"/>
        <v>0</v>
      </c>
      <c r="BB22">
        <f t="shared" si="10"/>
        <v>0</v>
      </c>
      <c r="BC22">
        <f t="shared" si="10"/>
        <v>0</v>
      </c>
      <c r="BD22">
        <f t="shared" si="10"/>
        <v>0</v>
      </c>
      <c r="BE22">
        <f t="shared" si="10"/>
        <v>0</v>
      </c>
      <c r="BF22">
        <f t="shared" si="10"/>
        <v>0</v>
      </c>
      <c r="BG22">
        <f t="shared" si="10"/>
        <v>0</v>
      </c>
    </row>
    <row r="23" spans="1:59" ht="15">
      <c r="A23" s="3" t="s">
        <v>58</v>
      </c>
      <c r="B23" s="3" t="s">
        <v>314</v>
      </c>
      <c r="C23" s="3" t="s">
        <v>298</v>
      </c>
      <c r="D23" s="3" t="str">
        <f t="shared" si="11"/>
        <v>Cycling</v>
      </c>
      <c r="E23" s="3" t="s">
        <v>233</v>
      </c>
      <c r="F23" s="3" t="s">
        <v>233</v>
      </c>
      <c r="G23" s="3" t="s">
        <v>59</v>
      </c>
      <c r="H23" s="3" t="s">
        <v>60</v>
      </c>
      <c r="I23" s="3" t="s">
        <v>23</v>
      </c>
      <c r="J23" s="6">
        <v>54.5</v>
      </c>
      <c r="K23" s="6">
        <v>22.5</v>
      </c>
      <c r="L23" s="3">
        <v>22.5</v>
      </c>
      <c r="M23" s="3">
        <v>60.869</v>
      </c>
      <c r="N23" s="3">
        <v>8.7859999999999996</v>
      </c>
      <c r="O23" s="3">
        <v>0.03</v>
      </c>
      <c r="P23" s="3">
        <v>11523</v>
      </c>
      <c r="Q23" s="3">
        <v>32</v>
      </c>
      <c r="R23" s="2">
        <v>4.7E-2</v>
      </c>
      <c r="S23" s="3">
        <v>5</v>
      </c>
      <c r="T23" s="3">
        <v>3</v>
      </c>
      <c r="U23" s="3" t="s">
        <v>61</v>
      </c>
      <c r="V23" s="3">
        <v>277</v>
      </c>
      <c r="W23" s="3">
        <v>277</v>
      </c>
      <c r="X23" s="9">
        <f t="shared" si="1"/>
        <v>11.523</v>
      </c>
      <c r="Y23" s="9">
        <f t="shared" si="2"/>
        <v>21.49</v>
      </c>
      <c r="Z23" s="9">
        <f t="shared" si="3"/>
        <v>279.62926999999996</v>
      </c>
      <c r="AA23" s="9">
        <f t="shared" si="4"/>
        <v>32</v>
      </c>
      <c r="AC23" t="str">
        <f t="shared" si="8"/>
        <v>Waiau 5</v>
      </c>
      <c r="AD23">
        <f t="shared" si="9"/>
        <v>0</v>
      </c>
      <c r="AE23">
        <f t="shared" si="9"/>
        <v>0</v>
      </c>
      <c r="AF23">
        <f t="shared" si="9"/>
        <v>0</v>
      </c>
      <c r="AG23">
        <f t="shared" si="9"/>
        <v>0</v>
      </c>
      <c r="AH23">
        <f t="shared" si="9"/>
        <v>0</v>
      </c>
      <c r="AI23">
        <f t="shared" si="9"/>
        <v>253.04613999999998</v>
      </c>
      <c r="AJ23">
        <f t="shared" si="9"/>
        <v>259.49313999999993</v>
      </c>
      <c r="AK23">
        <f t="shared" si="9"/>
        <v>265.94013999999993</v>
      </c>
      <c r="AL23">
        <f t="shared" si="9"/>
        <v>272.38713999999999</v>
      </c>
      <c r="AM23">
        <f t="shared" si="9"/>
        <v>278.83413999999993</v>
      </c>
      <c r="AN23">
        <f t="shared" si="9"/>
        <v>285.28113999999994</v>
      </c>
      <c r="AO23">
        <f t="shared" si="9"/>
        <v>0</v>
      </c>
      <c r="AP23">
        <f t="shared" si="9"/>
        <v>0</v>
      </c>
      <c r="AQ23">
        <f t="shared" si="9"/>
        <v>0</v>
      </c>
      <c r="AR23">
        <f t="shared" si="9"/>
        <v>0</v>
      </c>
      <c r="AS23">
        <f t="shared" si="9"/>
        <v>0</v>
      </c>
      <c r="AT23">
        <f t="shared" si="10"/>
        <v>0</v>
      </c>
      <c r="AU23">
        <f t="shared" si="10"/>
        <v>0</v>
      </c>
      <c r="AV23">
        <f t="shared" si="10"/>
        <v>0</v>
      </c>
      <c r="AW23">
        <f t="shared" si="10"/>
        <v>0</v>
      </c>
      <c r="AX23">
        <f t="shared" si="10"/>
        <v>0</v>
      </c>
      <c r="AY23">
        <f t="shared" si="10"/>
        <v>0</v>
      </c>
      <c r="AZ23">
        <f t="shared" si="10"/>
        <v>0</v>
      </c>
      <c r="BA23">
        <f t="shared" si="10"/>
        <v>0</v>
      </c>
      <c r="BB23">
        <f t="shared" si="10"/>
        <v>0</v>
      </c>
      <c r="BC23">
        <f t="shared" si="10"/>
        <v>0</v>
      </c>
      <c r="BD23">
        <f t="shared" si="10"/>
        <v>0</v>
      </c>
      <c r="BE23">
        <f t="shared" si="10"/>
        <v>0</v>
      </c>
      <c r="BF23">
        <f t="shared" si="10"/>
        <v>0</v>
      </c>
      <c r="BG23">
        <f t="shared" si="10"/>
        <v>0</v>
      </c>
    </row>
    <row r="24" spans="1:59" ht="15">
      <c r="A24" s="3" t="s">
        <v>62</v>
      </c>
      <c r="B24" s="3" t="s">
        <v>315</v>
      </c>
      <c r="C24" s="3" t="s">
        <v>298</v>
      </c>
      <c r="D24" s="3" t="str">
        <f t="shared" si="11"/>
        <v>Cycling</v>
      </c>
      <c r="E24" s="3" t="s">
        <v>233</v>
      </c>
      <c r="F24" s="3" t="s">
        <v>233</v>
      </c>
      <c r="G24" s="3" t="s">
        <v>63</v>
      </c>
      <c r="H24" s="3" t="s">
        <v>64</v>
      </c>
      <c r="I24" s="3" t="s">
        <v>23</v>
      </c>
      <c r="J24" s="3">
        <v>53.5</v>
      </c>
      <c r="K24" s="3">
        <v>22.5</v>
      </c>
      <c r="L24" s="3">
        <v>22.5</v>
      </c>
      <c r="M24" s="3">
        <v>63.911000000000001</v>
      </c>
      <c r="N24" s="4">
        <v>8.7129999999999992</v>
      </c>
      <c r="O24" s="4">
        <v>3.2000000000000001E-2</v>
      </c>
      <c r="P24" s="3">
        <v>11614</v>
      </c>
      <c r="Q24" s="3">
        <v>32</v>
      </c>
      <c r="R24" s="2">
        <v>4.7E-2</v>
      </c>
      <c r="S24" s="3">
        <v>5</v>
      </c>
      <c r="T24" s="3">
        <v>3</v>
      </c>
      <c r="U24" s="3" t="s">
        <v>65</v>
      </c>
      <c r="V24" s="3">
        <v>277</v>
      </c>
      <c r="W24" s="3">
        <v>277</v>
      </c>
      <c r="X24" s="9">
        <f t="shared" si="1"/>
        <v>11.614000000000001</v>
      </c>
      <c r="Y24" s="9">
        <f t="shared" si="2"/>
        <v>21.49</v>
      </c>
      <c r="Z24" s="9">
        <f t="shared" si="3"/>
        <v>281.58485999999999</v>
      </c>
      <c r="AA24" s="9">
        <f t="shared" si="4"/>
        <v>31</v>
      </c>
      <c r="AC24" t="str">
        <f t="shared" si="8"/>
        <v>Waiau 6</v>
      </c>
      <c r="AD24">
        <f t="shared" si="9"/>
        <v>0</v>
      </c>
      <c r="AE24">
        <f t="shared" si="9"/>
        <v>0</v>
      </c>
      <c r="AF24">
        <f t="shared" si="9"/>
        <v>0</v>
      </c>
      <c r="AG24">
        <f t="shared" si="9"/>
        <v>0</v>
      </c>
      <c r="AH24">
        <f t="shared" si="9"/>
        <v>0</v>
      </c>
      <c r="AI24">
        <f t="shared" si="9"/>
        <v>253.62636999999995</v>
      </c>
      <c r="AJ24">
        <f t="shared" si="9"/>
        <v>260.50316999999995</v>
      </c>
      <c r="AK24">
        <f t="shared" si="9"/>
        <v>267.37996999999996</v>
      </c>
      <c r="AL24">
        <f t="shared" si="9"/>
        <v>274.25676999999996</v>
      </c>
      <c r="AM24">
        <f t="shared" si="9"/>
        <v>281.13356999999996</v>
      </c>
      <c r="AN24">
        <f t="shared" si="9"/>
        <v>288.01036999999997</v>
      </c>
      <c r="AO24">
        <f t="shared" si="9"/>
        <v>0</v>
      </c>
      <c r="AP24">
        <f t="shared" si="9"/>
        <v>0</v>
      </c>
      <c r="AQ24">
        <f t="shared" si="9"/>
        <v>0</v>
      </c>
      <c r="AR24">
        <f t="shared" si="9"/>
        <v>0</v>
      </c>
      <c r="AS24">
        <f t="shared" ref="AS24:BG31" si="12">IF(OR(AS$7&lt;$L24, AS$7&gt;$J24), 0, ($N24+2*$O24*AS$7)*$Y24+$Q24)</f>
        <v>0</v>
      </c>
      <c r="AT24">
        <f t="shared" si="12"/>
        <v>0</v>
      </c>
      <c r="AU24">
        <f t="shared" si="12"/>
        <v>0</v>
      </c>
      <c r="AV24">
        <f t="shared" si="12"/>
        <v>0</v>
      </c>
      <c r="AW24">
        <f t="shared" si="12"/>
        <v>0</v>
      </c>
      <c r="AX24">
        <f t="shared" si="12"/>
        <v>0</v>
      </c>
      <c r="AY24">
        <f t="shared" si="12"/>
        <v>0</v>
      </c>
      <c r="AZ24">
        <f t="shared" si="12"/>
        <v>0</v>
      </c>
      <c r="BA24">
        <f t="shared" si="12"/>
        <v>0</v>
      </c>
      <c r="BB24">
        <f t="shared" si="12"/>
        <v>0</v>
      </c>
      <c r="BC24">
        <f t="shared" si="12"/>
        <v>0</v>
      </c>
      <c r="BD24">
        <f t="shared" si="12"/>
        <v>0</v>
      </c>
      <c r="BE24">
        <f t="shared" si="12"/>
        <v>0</v>
      </c>
      <c r="BF24">
        <f t="shared" si="12"/>
        <v>0</v>
      </c>
      <c r="BG24">
        <f t="shared" si="12"/>
        <v>0</v>
      </c>
    </row>
    <row r="25" spans="1:59" ht="15">
      <c r="A25" s="3" t="s">
        <v>66</v>
      </c>
      <c r="B25" s="3" t="s">
        <v>318</v>
      </c>
      <c r="C25" s="3" t="s">
        <v>298</v>
      </c>
      <c r="D25" s="3" t="str">
        <f t="shared" si="11"/>
        <v>Peaking</v>
      </c>
      <c r="E25" s="3" t="s">
        <v>233</v>
      </c>
      <c r="F25" s="3" t="s">
        <v>233</v>
      </c>
      <c r="G25" s="3" t="s">
        <v>67</v>
      </c>
      <c r="H25" s="3" t="s">
        <v>68</v>
      </c>
      <c r="I25" s="3" t="s">
        <v>69</v>
      </c>
      <c r="J25" s="3">
        <v>52.9</v>
      </c>
      <c r="K25" s="4">
        <v>0</v>
      </c>
      <c r="L25" s="4">
        <v>0</v>
      </c>
      <c r="M25" s="4">
        <v>0</v>
      </c>
      <c r="N25" s="4">
        <f>P25/1000</f>
        <v>12.913</v>
      </c>
      <c r="O25" s="4">
        <v>0</v>
      </c>
      <c r="P25" s="3">
        <v>12913</v>
      </c>
      <c r="Q25" s="3">
        <v>3.75</v>
      </c>
      <c r="R25" s="2">
        <v>0.109</v>
      </c>
      <c r="S25" s="3">
        <v>1</v>
      </c>
      <c r="T25" s="3">
        <v>1</v>
      </c>
      <c r="U25" s="3" t="s">
        <v>70</v>
      </c>
      <c r="V25" s="3">
        <v>36</v>
      </c>
      <c r="W25" s="3">
        <v>36</v>
      </c>
      <c r="X25" s="9">
        <f t="shared" si="1"/>
        <v>12.913</v>
      </c>
      <c r="Y25" s="9">
        <f t="shared" si="2"/>
        <v>21.49</v>
      </c>
      <c r="Z25" s="9">
        <f t="shared" si="3"/>
        <v>281.25036999999998</v>
      </c>
      <c r="AA25" s="9">
        <f t="shared" si="4"/>
        <v>52.9</v>
      </c>
      <c r="AC25" t="str">
        <f t="shared" si="8"/>
        <v>Waiau 9</v>
      </c>
      <c r="AD25">
        <f t="shared" ref="AD25:AS31" si="13">IF(OR(AD$7&lt;$L25, AD$7&gt;$J25), 0, ($N25+2*$O25*AD$7)*$Y25+$Q25)</f>
        <v>281.25036999999998</v>
      </c>
      <c r="AE25">
        <f t="shared" si="13"/>
        <v>281.25036999999998</v>
      </c>
      <c r="AF25">
        <f t="shared" si="13"/>
        <v>281.25036999999998</v>
      </c>
      <c r="AG25">
        <f t="shared" si="13"/>
        <v>281.25036999999998</v>
      </c>
      <c r="AH25">
        <f t="shared" si="13"/>
        <v>281.25036999999998</v>
      </c>
      <c r="AI25">
        <f t="shared" si="13"/>
        <v>281.25036999999998</v>
      </c>
      <c r="AJ25">
        <f t="shared" si="13"/>
        <v>281.25036999999998</v>
      </c>
      <c r="AK25">
        <f t="shared" si="13"/>
        <v>281.25036999999998</v>
      </c>
      <c r="AL25">
        <f t="shared" si="13"/>
        <v>281.25036999999998</v>
      </c>
      <c r="AM25">
        <f t="shared" si="13"/>
        <v>281.25036999999998</v>
      </c>
      <c r="AN25">
        <f t="shared" si="13"/>
        <v>281.25036999999998</v>
      </c>
      <c r="AO25">
        <f t="shared" si="13"/>
        <v>0</v>
      </c>
      <c r="AP25">
        <f t="shared" si="13"/>
        <v>0</v>
      </c>
      <c r="AQ25">
        <f t="shared" si="13"/>
        <v>0</v>
      </c>
      <c r="AR25">
        <f t="shared" si="13"/>
        <v>0</v>
      </c>
      <c r="AS25">
        <f t="shared" si="13"/>
        <v>0</v>
      </c>
      <c r="AT25">
        <f t="shared" si="12"/>
        <v>0</v>
      </c>
      <c r="AU25">
        <f t="shared" si="12"/>
        <v>0</v>
      </c>
      <c r="AV25">
        <f t="shared" si="12"/>
        <v>0</v>
      </c>
      <c r="AW25">
        <f t="shared" si="12"/>
        <v>0</v>
      </c>
      <c r="AX25">
        <f t="shared" si="12"/>
        <v>0</v>
      </c>
      <c r="AY25">
        <f t="shared" si="12"/>
        <v>0</v>
      </c>
      <c r="AZ25">
        <f t="shared" si="12"/>
        <v>0</v>
      </c>
      <c r="BA25">
        <f t="shared" si="12"/>
        <v>0</v>
      </c>
      <c r="BB25">
        <f t="shared" si="12"/>
        <v>0</v>
      </c>
      <c r="BC25">
        <f t="shared" si="12"/>
        <v>0</v>
      </c>
      <c r="BD25">
        <f t="shared" si="12"/>
        <v>0</v>
      </c>
      <c r="BE25">
        <f t="shared" si="12"/>
        <v>0</v>
      </c>
      <c r="BF25">
        <f t="shared" si="12"/>
        <v>0</v>
      </c>
      <c r="BG25">
        <f t="shared" si="12"/>
        <v>0</v>
      </c>
    </row>
    <row r="26" spans="1:59" ht="15">
      <c r="A26" s="3" t="s">
        <v>71</v>
      </c>
      <c r="B26" s="3" t="s">
        <v>319</v>
      </c>
      <c r="C26" s="3" t="s">
        <v>298</v>
      </c>
      <c r="D26" s="3" t="str">
        <f t="shared" si="11"/>
        <v>Peaking</v>
      </c>
      <c r="E26" s="3" t="s">
        <v>233</v>
      </c>
      <c r="F26" s="3" t="s">
        <v>233</v>
      </c>
      <c r="G26" s="3" t="s">
        <v>72</v>
      </c>
      <c r="H26" s="3" t="s">
        <v>73</v>
      </c>
      <c r="I26" s="3" t="s">
        <v>23</v>
      </c>
      <c r="J26" s="6">
        <v>49.9</v>
      </c>
      <c r="K26" s="7">
        <v>0</v>
      </c>
      <c r="L26" s="4">
        <v>0</v>
      </c>
      <c r="M26" s="4">
        <v>0</v>
      </c>
      <c r="N26" s="4">
        <f>P26/1000</f>
        <v>12.307</v>
      </c>
      <c r="O26" s="4">
        <v>0</v>
      </c>
      <c r="P26" s="3">
        <v>12307</v>
      </c>
      <c r="Q26" s="3">
        <v>3.98</v>
      </c>
      <c r="R26" s="2">
        <v>0.109</v>
      </c>
      <c r="S26" s="3">
        <v>1</v>
      </c>
      <c r="T26" s="3">
        <v>1</v>
      </c>
      <c r="U26" s="3" t="s">
        <v>74</v>
      </c>
      <c r="V26" s="3">
        <v>33</v>
      </c>
      <c r="W26" s="3">
        <v>33</v>
      </c>
      <c r="X26" s="9">
        <f t="shared" si="1"/>
        <v>12.307</v>
      </c>
      <c r="Y26" s="9">
        <f t="shared" si="2"/>
        <v>21.49</v>
      </c>
      <c r="Z26" s="9">
        <f t="shared" si="3"/>
        <v>268.45742999999999</v>
      </c>
      <c r="AA26" s="9">
        <f t="shared" si="4"/>
        <v>49.9</v>
      </c>
      <c r="AC26" t="str">
        <f t="shared" si="8"/>
        <v>Waiau 10</v>
      </c>
      <c r="AD26">
        <f t="shared" si="13"/>
        <v>268.45742999999999</v>
      </c>
      <c r="AE26">
        <f t="shared" si="13"/>
        <v>268.45742999999999</v>
      </c>
      <c r="AF26">
        <f t="shared" si="13"/>
        <v>268.45742999999999</v>
      </c>
      <c r="AG26">
        <f t="shared" si="13"/>
        <v>268.45742999999999</v>
      </c>
      <c r="AH26">
        <f t="shared" si="13"/>
        <v>268.45742999999999</v>
      </c>
      <c r="AI26">
        <f t="shared" si="13"/>
        <v>268.45742999999999</v>
      </c>
      <c r="AJ26">
        <f t="shared" si="13"/>
        <v>268.45742999999999</v>
      </c>
      <c r="AK26">
        <f t="shared" si="13"/>
        <v>268.45742999999999</v>
      </c>
      <c r="AL26">
        <f t="shared" si="13"/>
        <v>268.45742999999999</v>
      </c>
      <c r="AM26">
        <f t="shared" si="13"/>
        <v>268.45742999999999</v>
      </c>
      <c r="AN26">
        <f t="shared" si="13"/>
        <v>0</v>
      </c>
      <c r="AO26">
        <f t="shared" si="13"/>
        <v>0</v>
      </c>
      <c r="AP26">
        <f t="shared" si="13"/>
        <v>0</v>
      </c>
      <c r="AQ26">
        <f t="shared" si="13"/>
        <v>0</v>
      </c>
      <c r="AR26">
        <f t="shared" si="13"/>
        <v>0</v>
      </c>
      <c r="AS26">
        <f t="shared" si="13"/>
        <v>0</v>
      </c>
      <c r="AT26">
        <f t="shared" si="12"/>
        <v>0</v>
      </c>
      <c r="AU26">
        <f t="shared" si="12"/>
        <v>0</v>
      </c>
      <c r="AV26">
        <f t="shared" si="12"/>
        <v>0</v>
      </c>
      <c r="AW26">
        <f t="shared" si="12"/>
        <v>0</v>
      </c>
      <c r="AX26">
        <f t="shared" si="12"/>
        <v>0</v>
      </c>
      <c r="AY26">
        <f t="shared" si="12"/>
        <v>0</v>
      </c>
      <c r="AZ26">
        <f t="shared" si="12"/>
        <v>0</v>
      </c>
      <c r="BA26">
        <f t="shared" si="12"/>
        <v>0</v>
      </c>
      <c r="BB26">
        <f t="shared" si="12"/>
        <v>0</v>
      </c>
      <c r="BC26">
        <f t="shared" si="12"/>
        <v>0</v>
      </c>
      <c r="BD26">
        <f t="shared" si="12"/>
        <v>0</v>
      </c>
      <c r="BE26">
        <f t="shared" si="12"/>
        <v>0</v>
      </c>
      <c r="BF26">
        <f t="shared" si="12"/>
        <v>0</v>
      </c>
      <c r="BG26">
        <f t="shared" si="12"/>
        <v>0</v>
      </c>
    </row>
    <row r="27" spans="1:59" ht="30">
      <c r="A27" s="3" t="s">
        <v>75</v>
      </c>
      <c r="B27" s="3" t="s">
        <v>335</v>
      </c>
      <c r="C27" s="3" t="s">
        <v>298</v>
      </c>
      <c r="D27" s="3" t="s">
        <v>266</v>
      </c>
      <c r="E27" s="3" t="s">
        <v>233</v>
      </c>
      <c r="F27" s="3" t="s">
        <v>233</v>
      </c>
      <c r="G27" s="3" t="s">
        <v>341</v>
      </c>
      <c r="H27" s="3" t="s">
        <v>266</v>
      </c>
      <c r="I27" s="3" t="s">
        <v>266</v>
      </c>
      <c r="J27" s="3">
        <v>113</v>
      </c>
      <c r="K27" s="4">
        <v>0</v>
      </c>
      <c r="L27" s="4">
        <v>0</v>
      </c>
      <c r="M27" s="4">
        <v>0</v>
      </c>
      <c r="N27" s="4">
        <f>P27/1000</f>
        <v>11.688000000000001</v>
      </c>
      <c r="O27" s="4">
        <v>0</v>
      </c>
      <c r="P27" s="3">
        <v>11688</v>
      </c>
      <c r="Q27" s="3">
        <v>40.76</v>
      </c>
      <c r="R27" s="2">
        <v>0.15</v>
      </c>
      <c r="S27" s="3">
        <v>1</v>
      </c>
      <c r="T27" s="3">
        <v>1</v>
      </c>
      <c r="U27" s="3" t="s">
        <v>76</v>
      </c>
      <c r="V27" s="3">
        <v>126</v>
      </c>
      <c r="W27" s="3">
        <v>126</v>
      </c>
      <c r="X27" s="9">
        <f t="shared" si="1"/>
        <v>11.688000000000001</v>
      </c>
      <c r="Y27" s="9">
        <f t="shared" si="2"/>
        <v>45.93</v>
      </c>
      <c r="Z27" s="9">
        <f t="shared" si="3"/>
        <v>577.58983999999998</v>
      </c>
      <c r="AA27" s="9">
        <f t="shared" si="4"/>
        <v>113</v>
      </c>
      <c r="AC27" t="str">
        <f t="shared" si="8"/>
        <v>CIP CT</v>
      </c>
      <c r="AD27">
        <f t="shared" si="13"/>
        <v>577.58983999999998</v>
      </c>
      <c r="AE27">
        <f t="shared" si="13"/>
        <v>577.58983999999998</v>
      </c>
      <c r="AF27">
        <f t="shared" si="13"/>
        <v>577.58983999999998</v>
      </c>
      <c r="AG27">
        <f t="shared" si="13"/>
        <v>577.58983999999998</v>
      </c>
      <c r="AH27">
        <f t="shared" si="13"/>
        <v>577.58983999999998</v>
      </c>
      <c r="AI27">
        <f t="shared" si="13"/>
        <v>577.58983999999998</v>
      </c>
      <c r="AJ27">
        <f t="shared" si="13"/>
        <v>577.58983999999998</v>
      </c>
      <c r="AK27">
        <f t="shared" si="13"/>
        <v>577.58983999999998</v>
      </c>
      <c r="AL27">
        <f t="shared" si="13"/>
        <v>577.58983999999998</v>
      </c>
      <c r="AM27">
        <f t="shared" si="13"/>
        <v>577.58983999999998</v>
      </c>
      <c r="AN27">
        <f t="shared" si="13"/>
        <v>577.58983999999998</v>
      </c>
      <c r="AO27">
        <f t="shared" si="13"/>
        <v>577.58983999999998</v>
      </c>
      <c r="AP27">
        <f t="shared" si="13"/>
        <v>577.58983999999998</v>
      </c>
      <c r="AQ27">
        <f t="shared" si="13"/>
        <v>577.58983999999998</v>
      </c>
      <c r="AR27">
        <f t="shared" si="13"/>
        <v>577.58983999999998</v>
      </c>
      <c r="AS27">
        <f t="shared" si="13"/>
        <v>577.58983999999998</v>
      </c>
      <c r="AT27">
        <f t="shared" si="12"/>
        <v>577.58983999999998</v>
      </c>
      <c r="AU27">
        <f t="shared" si="12"/>
        <v>577.58983999999998</v>
      </c>
      <c r="AV27">
        <f t="shared" si="12"/>
        <v>577.58983999999998</v>
      </c>
      <c r="AW27">
        <f t="shared" si="12"/>
        <v>577.58983999999998</v>
      </c>
      <c r="AX27">
        <f t="shared" si="12"/>
        <v>577.58983999999998</v>
      </c>
      <c r="AY27">
        <f t="shared" si="12"/>
        <v>577.58983999999998</v>
      </c>
      <c r="AZ27">
        <f t="shared" si="12"/>
        <v>577.58983999999998</v>
      </c>
      <c r="BA27">
        <f t="shared" si="12"/>
        <v>0</v>
      </c>
      <c r="BB27">
        <f t="shared" si="12"/>
        <v>0</v>
      </c>
      <c r="BC27">
        <f t="shared" si="12"/>
        <v>0</v>
      </c>
      <c r="BD27">
        <f t="shared" si="12"/>
        <v>0</v>
      </c>
      <c r="BE27">
        <f t="shared" si="12"/>
        <v>0</v>
      </c>
      <c r="BF27">
        <f t="shared" si="12"/>
        <v>0</v>
      </c>
      <c r="BG27">
        <f t="shared" si="12"/>
        <v>0</v>
      </c>
    </row>
    <row r="28" spans="1:59" ht="30">
      <c r="A28" s="3" t="s">
        <v>77</v>
      </c>
      <c r="B28" s="3" t="s">
        <v>332</v>
      </c>
      <c r="C28" s="3" t="s">
        <v>298</v>
      </c>
      <c r="D28" s="3" t="s">
        <v>266</v>
      </c>
      <c r="E28" s="3" t="s">
        <v>233</v>
      </c>
      <c r="F28" s="3" t="s">
        <v>233</v>
      </c>
      <c r="G28" s="3" t="s">
        <v>341</v>
      </c>
      <c r="H28" s="3" t="s">
        <v>266</v>
      </c>
      <c r="I28" s="3" t="s">
        <v>266</v>
      </c>
      <c r="J28" s="3">
        <v>8</v>
      </c>
      <c r="K28" s="4">
        <v>0</v>
      </c>
      <c r="L28" s="4">
        <v>0</v>
      </c>
      <c r="M28" s="4">
        <v>0</v>
      </c>
      <c r="N28" s="4">
        <f>P28/1000</f>
        <v>10.205</v>
      </c>
      <c r="O28" s="4">
        <v>0</v>
      </c>
      <c r="P28" s="3">
        <v>10205</v>
      </c>
      <c r="Q28" s="3">
        <v>37.46</v>
      </c>
      <c r="R28" s="2">
        <v>0.04</v>
      </c>
      <c r="S28" s="3">
        <v>1</v>
      </c>
      <c r="T28" s="3">
        <v>1</v>
      </c>
      <c r="U28" s="3" t="s">
        <v>78</v>
      </c>
      <c r="V28" s="3">
        <v>126</v>
      </c>
      <c r="W28" s="3">
        <v>126</v>
      </c>
      <c r="X28" s="9">
        <f t="shared" si="1"/>
        <v>10.205</v>
      </c>
      <c r="Y28" s="9">
        <f t="shared" si="2"/>
        <v>45.93</v>
      </c>
      <c r="Z28" s="9">
        <f t="shared" si="3"/>
        <v>506.17564999999996</v>
      </c>
      <c r="AA28" s="9">
        <f t="shared" si="4"/>
        <v>8</v>
      </c>
      <c r="AC28" t="str">
        <f t="shared" si="8"/>
        <v>Airport DSG</v>
      </c>
      <c r="AD28">
        <f t="shared" si="13"/>
        <v>506.17564999999996</v>
      </c>
      <c r="AE28">
        <f t="shared" si="13"/>
        <v>506.17564999999996</v>
      </c>
      <c r="AF28">
        <f t="shared" si="13"/>
        <v>0</v>
      </c>
      <c r="AG28">
        <f t="shared" si="13"/>
        <v>0</v>
      </c>
      <c r="AH28">
        <f t="shared" si="13"/>
        <v>0</v>
      </c>
      <c r="AI28">
        <f t="shared" si="13"/>
        <v>0</v>
      </c>
      <c r="AJ28">
        <f t="shared" si="13"/>
        <v>0</v>
      </c>
      <c r="AK28">
        <f t="shared" si="13"/>
        <v>0</v>
      </c>
      <c r="AL28">
        <f t="shared" si="13"/>
        <v>0</v>
      </c>
      <c r="AM28">
        <f t="shared" si="13"/>
        <v>0</v>
      </c>
      <c r="AN28">
        <f t="shared" si="13"/>
        <v>0</v>
      </c>
      <c r="AO28">
        <f t="shared" si="13"/>
        <v>0</v>
      </c>
      <c r="AP28">
        <f t="shared" si="13"/>
        <v>0</v>
      </c>
      <c r="AQ28">
        <f t="shared" si="13"/>
        <v>0</v>
      </c>
      <c r="AR28">
        <f t="shared" si="13"/>
        <v>0</v>
      </c>
      <c r="AS28">
        <f t="shared" si="13"/>
        <v>0</v>
      </c>
      <c r="AT28">
        <f t="shared" si="12"/>
        <v>0</v>
      </c>
      <c r="AU28">
        <f t="shared" si="12"/>
        <v>0</v>
      </c>
      <c r="AV28">
        <f t="shared" si="12"/>
        <v>0</v>
      </c>
      <c r="AW28">
        <f t="shared" si="12"/>
        <v>0</v>
      </c>
      <c r="AX28">
        <f t="shared" si="12"/>
        <v>0</v>
      </c>
      <c r="AY28">
        <f t="shared" si="12"/>
        <v>0</v>
      </c>
      <c r="AZ28">
        <f t="shared" si="12"/>
        <v>0</v>
      </c>
      <c r="BA28">
        <f t="shared" si="12"/>
        <v>0</v>
      </c>
      <c r="BB28">
        <f t="shared" si="12"/>
        <v>0</v>
      </c>
      <c r="BC28">
        <f t="shared" si="12"/>
        <v>0</v>
      </c>
      <c r="BD28">
        <f t="shared" si="12"/>
        <v>0</v>
      </c>
      <c r="BE28">
        <f t="shared" si="12"/>
        <v>0</v>
      </c>
      <c r="BF28">
        <f t="shared" si="12"/>
        <v>0</v>
      </c>
      <c r="BG28">
        <f t="shared" si="12"/>
        <v>0</v>
      </c>
    </row>
    <row r="29" spans="1:59" ht="30">
      <c r="A29" s="3" t="s">
        <v>243</v>
      </c>
      <c r="B29" s="3" t="s">
        <v>243</v>
      </c>
      <c r="C29" s="3" t="s">
        <v>298</v>
      </c>
      <c r="D29" s="3" t="s">
        <v>266</v>
      </c>
      <c r="E29" s="3" t="s">
        <v>304</v>
      </c>
      <c r="F29" s="3" t="s">
        <v>233</v>
      </c>
      <c r="G29" s="3" t="s">
        <v>341</v>
      </c>
      <c r="H29" s="3" t="s">
        <v>79</v>
      </c>
      <c r="I29" s="3" t="s">
        <v>266</v>
      </c>
      <c r="J29" s="3">
        <v>48.84</v>
      </c>
      <c r="K29" s="4">
        <v>0</v>
      </c>
      <c r="L29" s="4">
        <v>0</v>
      </c>
      <c r="M29" s="4">
        <v>0</v>
      </c>
      <c r="N29" s="4">
        <f>P29/1000</f>
        <v>8.8940000000000001</v>
      </c>
      <c r="O29" s="4">
        <v>0</v>
      </c>
      <c r="P29" s="3">
        <v>8894</v>
      </c>
      <c r="Q29" s="3">
        <v>21.15</v>
      </c>
      <c r="R29" s="2">
        <v>0.04</v>
      </c>
      <c r="S29" s="3">
        <v>1</v>
      </c>
      <c r="T29" s="3">
        <v>1</v>
      </c>
      <c r="U29" s="3" t="s">
        <v>80</v>
      </c>
      <c r="V29" s="3">
        <v>6</v>
      </c>
      <c r="W29" s="3">
        <v>6</v>
      </c>
      <c r="X29" s="9">
        <f t="shared" si="1"/>
        <v>8.8940000000000001</v>
      </c>
      <c r="Y29" s="9">
        <f t="shared" si="2"/>
        <v>45.93</v>
      </c>
      <c r="Z29" s="9">
        <f t="shared" si="3"/>
        <v>429.65141999999997</v>
      </c>
      <c r="AA29" s="9">
        <f t="shared" si="4"/>
        <v>48.84</v>
      </c>
      <c r="AC29" t="str">
        <f t="shared" si="8"/>
        <v>Schofield</v>
      </c>
      <c r="AD29">
        <f t="shared" si="13"/>
        <v>429.65141999999997</v>
      </c>
      <c r="AE29">
        <f t="shared" si="13"/>
        <v>429.65141999999997</v>
      </c>
      <c r="AF29">
        <f t="shared" si="13"/>
        <v>429.65141999999997</v>
      </c>
      <c r="AG29">
        <f t="shared" si="13"/>
        <v>429.65141999999997</v>
      </c>
      <c r="AH29">
        <f t="shared" si="13"/>
        <v>429.65141999999997</v>
      </c>
      <c r="AI29">
        <f t="shared" si="13"/>
        <v>429.65141999999997</v>
      </c>
      <c r="AJ29">
        <f t="shared" si="13"/>
        <v>429.65141999999997</v>
      </c>
      <c r="AK29">
        <f t="shared" si="13"/>
        <v>429.65141999999997</v>
      </c>
      <c r="AL29">
        <f t="shared" si="13"/>
        <v>429.65141999999997</v>
      </c>
      <c r="AM29">
        <f t="shared" si="13"/>
        <v>429.65141999999997</v>
      </c>
      <c r="AN29">
        <f t="shared" si="13"/>
        <v>0</v>
      </c>
      <c r="AO29">
        <f t="shared" si="13"/>
        <v>0</v>
      </c>
      <c r="AP29">
        <f t="shared" si="13"/>
        <v>0</v>
      </c>
      <c r="AQ29">
        <f t="shared" si="13"/>
        <v>0</v>
      </c>
      <c r="AR29">
        <f t="shared" si="13"/>
        <v>0</v>
      </c>
      <c r="AS29">
        <f t="shared" si="13"/>
        <v>0</v>
      </c>
      <c r="AT29">
        <f t="shared" si="12"/>
        <v>0</v>
      </c>
      <c r="AU29">
        <f t="shared" si="12"/>
        <v>0</v>
      </c>
      <c r="AV29">
        <f t="shared" si="12"/>
        <v>0</v>
      </c>
      <c r="AW29">
        <f t="shared" si="12"/>
        <v>0</v>
      </c>
      <c r="AX29">
        <f t="shared" si="12"/>
        <v>0</v>
      </c>
      <c r="AY29">
        <f t="shared" si="12"/>
        <v>0</v>
      </c>
      <c r="AZ29">
        <f t="shared" si="12"/>
        <v>0</v>
      </c>
      <c r="BA29">
        <f t="shared" si="12"/>
        <v>0</v>
      </c>
      <c r="BB29">
        <f t="shared" si="12"/>
        <v>0</v>
      </c>
      <c r="BC29">
        <f t="shared" si="12"/>
        <v>0</v>
      </c>
      <c r="BD29">
        <f t="shared" si="12"/>
        <v>0</v>
      </c>
      <c r="BE29">
        <f t="shared" si="12"/>
        <v>0</v>
      </c>
      <c r="BF29">
        <f t="shared" si="12"/>
        <v>0</v>
      </c>
      <c r="BG29">
        <f t="shared" si="12"/>
        <v>0</v>
      </c>
    </row>
    <row r="30" spans="1:59" ht="15">
      <c r="A30" s="3" t="s">
        <v>244</v>
      </c>
      <c r="B30" s="3" t="s">
        <v>333</v>
      </c>
      <c r="C30" s="3" t="s">
        <v>298</v>
      </c>
      <c r="D30" s="3" t="str">
        <f t="shared" si="11"/>
        <v>Firm RE</v>
      </c>
      <c r="E30" s="3" t="s">
        <v>233</v>
      </c>
      <c r="F30" s="3" t="s">
        <v>233</v>
      </c>
      <c r="G30" s="3" t="s">
        <v>95</v>
      </c>
      <c r="H30" s="3" t="s">
        <v>81</v>
      </c>
      <c r="I30" s="3" t="s">
        <v>82</v>
      </c>
      <c r="J30" s="3">
        <v>68</v>
      </c>
      <c r="K30" s="3" t="s">
        <v>83</v>
      </c>
      <c r="L30" s="3" t="s">
        <v>84</v>
      </c>
      <c r="M30" s="3" t="s">
        <v>85</v>
      </c>
      <c r="N30" s="3" t="s">
        <v>86</v>
      </c>
      <c r="O30" s="3" t="s">
        <v>87</v>
      </c>
      <c r="P30" s="3" t="s">
        <v>88</v>
      </c>
      <c r="Q30" s="4">
        <v>0</v>
      </c>
      <c r="R30" s="2" t="s">
        <v>89</v>
      </c>
      <c r="S30" s="3" t="s">
        <v>90</v>
      </c>
      <c r="T30" s="3" t="s">
        <v>91</v>
      </c>
      <c r="U30" s="3" t="s">
        <v>233</v>
      </c>
      <c r="V30" s="3" t="s">
        <v>92</v>
      </c>
      <c r="W30" s="3" t="s">
        <v>93</v>
      </c>
      <c r="X30" s="9" t="e">
        <f t="shared" si="1"/>
        <v>#VALUE!</v>
      </c>
      <c r="Y30" s="9" t="e">
        <f t="shared" si="2"/>
        <v>#N/A</v>
      </c>
      <c r="Z30" s="9" t="e">
        <f t="shared" si="3"/>
        <v>#VALUE!</v>
      </c>
      <c r="AA30" s="9" t="e">
        <f t="shared" si="4"/>
        <v>#VALUE!</v>
      </c>
      <c r="AC30" t="str">
        <f t="shared" si="8"/>
        <v>H-Power</v>
      </c>
      <c r="AD30">
        <f t="shared" si="13"/>
        <v>0</v>
      </c>
      <c r="AE30">
        <f t="shared" si="13"/>
        <v>0</v>
      </c>
      <c r="AF30">
        <f t="shared" si="13"/>
        <v>0</v>
      </c>
      <c r="AG30">
        <f t="shared" si="13"/>
        <v>0</v>
      </c>
      <c r="AH30">
        <f t="shared" si="13"/>
        <v>0</v>
      </c>
      <c r="AI30">
        <f t="shared" si="13"/>
        <v>0</v>
      </c>
      <c r="AJ30">
        <f t="shared" si="13"/>
        <v>0</v>
      </c>
      <c r="AK30">
        <f t="shared" si="13"/>
        <v>0</v>
      </c>
      <c r="AL30">
        <f t="shared" si="13"/>
        <v>0</v>
      </c>
      <c r="AM30">
        <f t="shared" si="13"/>
        <v>0</v>
      </c>
      <c r="AN30">
        <f t="shared" si="13"/>
        <v>0</v>
      </c>
      <c r="AO30">
        <f t="shared" si="13"/>
        <v>0</v>
      </c>
      <c r="AP30">
        <f t="shared" si="13"/>
        <v>0</v>
      </c>
      <c r="AQ30">
        <f t="shared" si="13"/>
        <v>0</v>
      </c>
      <c r="AR30">
        <f t="shared" si="13"/>
        <v>0</v>
      </c>
      <c r="AS30">
        <f t="shared" si="13"/>
        <v>0</v>
      </c>
      <c r="AT30">
        <f t="shared" si="12"/>
        <v>0</v>
      </c>
      <c r="AU30">
        <f t="shared" si="12"/>
        <v>0</v>
      </c>
      <c r="AV30">
        <f t="shared" si="12"/>
        <v>0</v>
      </c>
      <c r="AW30">
        <f t="shared" si="12"/>
        <v>0</v>
      </c>
      <c r="AX30">
        <f t="shared" si="12"/>
        <v>0</v>
      </c>
      <c r="AY30">
        <f t="shared" si="12"/>
        <v>0</v>
      </c>
      <c r="AZ30">
        <f t="shared" si="12"/>
        <v>0</v>
      </c>
      <c r="BA30">
        <f t="shared" si="12"/>
        <v>0</v>
      </c>
      <c r="BB30">
        <f t="shared" si="12"/>
        <v>0</v>
      </c>
      <c r="BC30">
        <f t="shared" si="12"/>
        <v>0</v>
      </c>
      <c r="BD30">
        <f t="shared" si="12"/>
        <v>0</v>
      </c>
      <c r="BE30">
        <f t="shared" si="12"/>
        <v>0</v>
      </c>
      <c r="BF30">
        <f t="shared" si="12"/>
        <v>0</v>
      </c>
      <c r="BG30">
        <f t="shared" si="12"/>
        <v>0</v>
      </c>
    </row>
    <row r="31" spans="1:59" ht="15">
      <c r="A31" s="3" t="s">
        <v>94</v>
      </c>
      <c r="B31" s="3" t="s">
        <v>334</v>
      </c>
      <c r="C31" s="3" t="s">
        <v>298</v>
      </c>
      <c r="D31" s="3" t="str">
        <f t="shared" si="11"/>
        <v>Firm RE</v>
      </c>
      <c r="E31" s="3" t="s">
        <v>233</v>
      </c>
      <c r="F31" s="3" t="s">
        <v>233</v>
      </c>
      <c r="G31" s="3" t="s">
        <v>95</v>
      </c>
      <c r="H31" s="3" t="s">
        <v>96</v>
      </c>
      <c r="I31" s="3" t="s">
        <v>97</v>
      </c>
      <c r="J31" s="3">
        <v>6</v>
      </c>
      <c r="K31" s="3" t="s">
        <v>98</v>
      </c>
      <c r="L31" s="3" t="s">
        <v>99</v>
      </c>
      <c r="M31" s="3" t="s">
        <v>100</v>
      </c>
      <c r="N31" s="3" t="s">
        <v>101</v>
      </c>
      <c r="O31" s="3" t="s">
        <v>102</v>
      </c>
      <c r="P31" s="3" t="s">
        <v>103</v>
      </c>
      <c r="Q31" s="3">
        <v>0</v>
      </c>
      <c r="R31" s="2" t="s">
        <v>104</v>
      </c>
      <c r="S31" s="3" t="s">
        <v>105</v>
      </c>
      <c r="T31" s="3" t="s">
        <v>106</v>
      </c>
      <c r="U31" s="3" t="s">
        <v>233</v>
      </c>
      <c r="V31" s="3" t="s">
        <v>107</v>
      </c>
      <c r="W31" s="3" t="s">
        <v>108</v>
      </c>
      <c r="X31" s="9" t="e">
        <f t="shared" si="1"/>
        <v>#VALUE!</v>
      </c>
      <c r="Y31" s="9" t="e">
        <f t="shared" si="2"/>
        <v>#N/A</v>
      </c>
      <c r="Z31" s="9" t="e">
        <f t="shared" si="3"/>
        <v>#VALUE!</v>
      </c>
      <c r="AA31" s="9" t="e">
        <f t="shared" si="4"/>
        <v>#VALUE!</v>
      </c>
      <c r="AC31" t="str">
        <f t="shared" si="8"/>
        <v>Honua</v>
      </c>
      <c r="AD31">
        <f t="shared" si="13"/>
        <v>0</v>
      </c>
      <c r="AE31">
        <f t="shared" si="13"/>
        <v>0</v>
      </c>
      <c r="AF31">
        <f t="shared" si="13"/>
        <v>0</v>
      </c>
      <c r="AG31">
        <f t="shared" si="13"/>
        <v>0</v>
      </c>
      <c r="AH31">
        <f t="shared" si="13"/>
        <v>0</v>
      </c>
      <c r="AI31">
        <f t="shared" si="13"/>
        <v>0</v>
      </c>
      <c r="AJ31">
        <f t="shared" si="13"/>
        <v>0</v>
      </c>
      <c r="AK31">
        <f t="shared" si="13"/>
        <v>0</v>
      </c>
      <c r="AL31">
        <f t="shared" si="13"/>
        <v>0</v>
      </c>
      <c r="AM31">
        <f t="shared" si="13"/>
        <v>0</v>
      </c>
      <c r="AN31">
        <f t="shared" si="13"/>
        <v>0</v>
      </c>
      <c r="AO31">
        <f t="shared" si="13"/>
        <v>0</v>
      </c>
      <c r="AP31">
        <f t="shared" si="13"/>
        <v>0</v>
      </c>
      <c r="AQ31">
        <f t="shared" si="13"/>
        <v>0</v>
      </c>
      <c r="AR31">
        <f t="shared" si="13"/>
        <v>0</v>
      </c>
      <c r="AS31">
        <f t="shared" si="13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0</v>
      </c>
      <c r="BA31">
        <f t="shared" si="12"/>
        <v>0</v>
      </c>
      <c r="BB31">
        <f t="shared" si="12"/>
        <v>0</v>
      </c>
      <c r="BC31">
        <f t="shared" si="12"/>
        <v>0</v>
      </c>
      <c r="BD31">
        <f t="shared" si="12"/>
        <v>0</v>
      </c>
      <c r="BE31">
        <f t="shared" si="12"/>
        <v>0</v>
      </c>
      <c r="BF31">
        <f t="shared" si="12"/>
        <v>0</v>
      </c>
      <c r="BG31">
        <f t="shared" si="12"/>
        <v>0</v>
      </c>
    </row>
    <row r="32" spans="1:59" ht="15">
      <c r="A32" s="3" t="s">
        <v>245</v>
      </c>
      <c r="B32" s="3" t="str">
        <f>SUBSTITUTE(A32, " ", "")</f>
        <v>Kahului1</v>
      </c>
      <c r="C32" s="3" t="s">
        <v>299</v>
      </c>
      <c r="D32" s="3" t="str">
        <f t="shared" si="11"/>
        <v>Baseload</v>
      </c>
      <c r="E32" s="3" t="s">
        <v>233</v>
      </c>
      <c r="F32" s="3" t="s">
        <v>304</v>
      </c>
      <c r="G32" s="3" t="s">
        <v>6</v>
      </c>
      <c r="H32" s="3" t="s">
        <v>109</v>
      </c>
      <c r="I32" s="3" t="s">
        <v>110</v>
      </c>
      <c r="J32" s="3">
        <v>4.7</v>
      </c>
      <c r="K32" s="3">
        <v>2.2999999999999998</v>
      </c>
      <c r="L32" s="3" t="s">
        <v>111</v>
      </c>
      <c r="M32" s="3">
        <v>8.8680000000000003</v>
      </c>
      <c r="N32" s="3">
        <v>12.231</v>
      </c>
      <c r="O32" s="3">
        <v>0.28199999999999997</v>
      </c>
      <c r="P32" s="3">
        <v>15445</v>
      </c>
      <c r="Q32" s="3">
        <v>1.42</v>
      </c>
      <c r="R32" s="2" t="s">
        <v>112</v>
      </c>
      <c r="S32" s="3">
        <v>7</v>
      </c>
      <c r="T32" s="3">
        <v>1</v>
      </c>
      <c r="U32" s="3" t="s">
        <v>233</v>
      </c>
      <c r="V32" s="3">
        <v>36</v>
      </c>
      <c r="W32" s="3">
        <v>36</v>
      </c>
      <c r="X32" s="9">
        <f t="shared" si="1"/>
        <v>15.445</v>
      </c>
      <c r="Y32" s="9" t="e">
        <f t="shared" si="2"/>
        <v>#N/A</v>
      </c>
      <c r="Z32" s="9" t="e">
        <f t="shared" si="3"/>
        <v>#N/A</v>
      </c>
      <c r="AA32" s="9" t="e">
        <f t="shared" si="4"/>
        <v>#VALUE!</v>
      </c>
    </row>
    <row r="33" spans="1:32" ht="15">
      <c r="A33" s="3" t="s">
        <v>246</v>
      </c>
      <c r="B33" s="3" t="str">
        <f t="shared" ref="B33:B55" si="14">SUBSTITUTE(A33, " ", "")</f>
        <v>Kahului2</v>
      </c>
      <c r="C33" s="3" t="s">
        <v>299</v>
      </c>
      <c r="D33" s="3" t="str">
        <f t="shared" si="11"/>
        <v>Baseload</v>
      </c>
      <c r="E33" s="3" t="s">
        <v>233</v>
      </c>
      <c r="F33" s="3" t="s">
        <v>304</v>
      </c>
      <c r="G33" s="3" t="s">
        <v>6</v>
      </c>
      <c r="H33" s="3" t="s">
        <v>113</v>
      </c>
      <c r="I33" s="3" t="s">
        <v>114</v>
      </c>
      <c r="J33" s="3">
        <v>4.8</v>
      </c>
      <c r="K33" s="3">
        <v>2.2999999999999998</v>
      </c>
      <c r="L33" s="3" t="s">
        <v>115</v>
      </c>
      <c r="M33" s="3">
        <v>7.931</v>
      </c>
      <c r="N33" s="3">
        <v>11.926</v>
      </c>
      <c r="O33" s="3">
        <v>0.41099999999999998</v>
      </c>
      <c r="P33" s="3">
        <v>15551</v>
      </c>
      <c r="Q33" s="3">
        <v>1.22</v>
      </c>
      <c r="R33" s="2" t="s">
        <v>116</v>
      </c>
      <c r="S33" s="3">
        <v>7</v>
      </c>
      <c r="T33" s="3">
        <v>1</v>
      </c>
      <c r="U33" s="3" t="s">
        <v>233</v>
      </c>
      <c r="V33" s="3">
        <v>36</v>
      </c>
      <c r="W33" s="3">
        <v>36</v>
      </c>
      <c r="X33" s="9">
        <f t="shared" si="1"/>
        <v>15.551</v>
      </c>
      <c r="Y33" s="9" t="e">
        <f t="shared" si="2"/>
        <v>#N/A</v>
      </c>
      <c r="Z33" s="9" t="e">
        <f t="shared" si="3"/>
        <v>#N/A</v>
      </c>
      <c r="AA33" s="9" t="e">
        <f t="shared" si="4"/>
        <v>#VALUE!</v>
      </c>
    </row>
    <row r="34" spans="1:32" ht="15">
      <c r="A34" s="3" t="s">
        <v>247</v>
      </c>
      <c r="B34" s="3" t="str">
        <f t="shared" si="14"/>
        <v>Kahului3</v>
      </c>
      <c r="C34" s="3" t="s">
        <v>299</v>
      </c>
      <c r="D34" s="3" t="str">
        <f t="shared" si="11"/>
        <v>Baseload</v>
      </c>
      <c r="E34" s="3" t="s">
        <v>233</v>
      </c>
      <c r="F34" s="3" t="s">
        <v>304</v>
      </c>
      <c r="G34" s="3" t="s">
        <v>117</v>
      </c>
      <c r="H34" s="3" t="s">
        <v>118</v>
      </c>
      <c r="I34" s="3" t="s">
        <v>119</v>
      </c>
      <c r="J34" s="3">
        <v>11</v>
      </c>
      <c r="K34" s="3">
        <v>7</v>
      </c>
      <c r="L34" s="3" t="s">
        <v>120</v>
      </c>
      <c r="M34" s="3">
        <v>28.853999999999999</v>
      </c>
      <c r="N34" s="3">
        <v>8.0239999999999991</v>
      </c>
      <c r="O34" s="3">
        <v>0.23599999999999999</v>
      </c>
      <c r="P34" s="3">
        <v>13249</v>
      </c>
      <c r="Q34" s="3">
        <v>1.1499999999999999</v>
      </c>
      <c r="R34" s="2" t="s">
        <v>121</v>
      </c>
      <c r="S34" s="3">
        <v>12</v>
      </c>
      <c r="T34" s="3">
        <v>1</v>
      </c>
      <c r="U34" s="3" t="s">
        <v>233</v>
      </c>
      <c r="V34" s="3">
        <v>279</v>
      </c>
      <c r="W34" s="3">
        <v>279</v>
      </c>
      <c r="X34" s="9">
        <f t="shared" si="1"/>
        <v>13.249000000000001</v>
      </c>
      <c r="Y34" s="9" t="e">
        <f t="shared" si="2"/>
        <v>#N/A</v>
      </c>
      <c r="Z34" s="9" t="e">
        <f t="shared" si="3"/>
        <v>#N/A</v>
      </c>
      <c r="AA34" s="9" t="e">
        <f t="shared" si="4"/>
        <v>#VALUE!</v>
      </c>
    </row>
    <row r="35" spans="1:32" ht="15">
      <c r="A35" s="3" t="s">
        <v>248</v>
      </c>
      <c r="B35" s="3" t="str">
        <f t="shared" si="14"/>
        <v>Kahului4</v>
      </c>
      <c r="C35" s="3" t="s">
        <v>299</v>
      </c>
      <c r="D35" s="3" t="str">
        <f t="shared" si="11"/>
        <v>Baseload</v>
      </c>
      <c r="E35" s="3" t="s">
        <v>233</v>
      </c>
      <c r="F35" s="3" t="s">
        <v>304</v>
      </c>
      <c r="G35" s="3" t="s">
        <v>6</v>
      </c>
      <c r="H35" s="3" t="s">
        <v>122</v>
      </c>
      <c r="I35" s="3" t="s">
        <v>123</v>
      </c>
      <c r="J35" s="3">
        <v>11.9</v>
      </c>
      <c r="K35" s="3">
        <v>7</v>
      </c>
      <c r="L35" s="3" t="s">
        <v>124</v>
      </c>
      <c r="M35" s="3">
        <v>33.991999999999997</v>
      </c>
      <c r="N35" s="3">
        <v>7.8479999999999999</v>
      </c>
      <c r="O35" s="3">
        <v>0.25900000000000001</v>
      </c>
      <c r="P35" s="3">
        <v>13786</v>
      </c>
      <c r="Q35" s="3">
        <v>1.1299999999999999</v>
      </c>
      <c r="R35" s="2" t="s">
        <v>125</v>
      </c>
      <c r="S35" s="3">
        <v>12</v>
      </c>
      <c r="T35" s="3">
        <v>1</v>
      </c>
      <c r="U35" s="3" t="s">
        <v>233</v>
      </c>
      <c r="V35" s="3">
        <v>279</v>
      </c>
      <c r="W35" s="3">
        <v>279</v>
      </c>
      <c r="X35" s="9">
        <f t="shared" si="1"/>
        <v>13.786</v>
      </c>
      <c r="Y35" s="9" t="e">
        <f t="shared" si="2"/>
        <v>#N/A</v>
      </c>
      <c r="Z35" s="9" t="e">
        <f t="shared" si="3"/>
        <v>#N/A</v>
      </c>
      <c r="AA35" s="9" t="e">
        <f t="shared" si="4"/>
        <v>#VALUE!</v>
      </c>
    </row>
    <row r="36" spans="1:32" ht="15">
      <c r="A36" s="3" t="s">
        <v>249</v>
      </c>
      <c r="B36" s="3" t="str">
        <f t="shared" si="14"/>
        <v>MaalaeaCC1</v>
      </c>
      <c r="C36" s="3" t="s">
        <v>299</v>
      </c>
      <c r="D36" s="3" t="str">
        <f t="shared" si="11"/>
        <v>Baseload</v>
      </c>
      <c r="E36" s="3" t="s">
        <v>233</v>
      </c>
      <c r="F36" s="3" t="s">
        <v>233</v>
      </c>
      <c r="G36" s="3" t="s">
        <v>6</v>
      </c>
      <c r="H36" s="3" t="s">
        <v>126</v>
      </c>
      <c r="I36" s="3" t="s">
        <v>127</v>
      </c>
      <c r="J36" s="3">
        <v>53</v>
      </c>
      <c r="K36" s="3">
        <v>35</v>
      </c>
      <c r="L36" s="3">
        <v>35</v>
      </c>
      <c r="M36" s="3">
        <v>94.183999999999997</v>
      </c>
      <c r="N36" s="3">
        <v>5.9039999999999999</v>
      </c>
      <c r="O36" s="3">
        <v>1.4999999999999999E-2</v>
      </c>
      <c r="P36" s="3">
        <v>8494</v>
      </c>
      <c r="Q36" s="3">
        <v>4.7</v>
      </c>
      <c r="R36" s="2">
        <v>3.0000000000000001E-3</v>
      </c>
      <c r="S36" s="3">
        <v>13</v>
      </c>
      <c r="T36" s="3">
        <v>1</v>
      </c>
      <c r="U36" s="3" t="s">
        <v>233</v>
      </c>
      <c r="V36" s="3">
        <v>233</v>
      </c>
      <c r="W36" s="3">
        <v>233</v>
      </c>
      <c r="X36" s="9">
        <f t="shared" si="1"/>
        <v>8.4939999999999998</v>
      </c>
      <c r="Y36" s="9">
        <f t="shared" si="2"/>
        <v>23.56</v>
      </c>
      <c r="Z36" s="9">
        <f t="shared" si="3"/>
        <v>204.81863999999996</v>
      </c>
      <c r="AA36" s="9">
        <f t="shared" si="4"/>
        <v>18</v>
      </c>
    </row>
    <row r="37" spans="1:32" ht="15">
      <c r="A37" s="3" t="s">
        <v>250</v>
      </c>
      <c r="B37" s="3" t="str">
        <f t="shared" si="14"/>
        <v>MaalaeaCC2</v>
      </c>
      <c r="C37" s="3" t="s">
        <v>299</v>
      </c>
      <c r="D37" s="3" t="str">
        <f t="shared" si="11"/>
        <v>Baseload</v>
      </c>
      <c r="E37" s="3" t="s">
        <v>233</v>
      </c>
      <c r="F37" s="3" t="s">
        <v>233</v>
      </c>
      <c r="G37" s="3" t="s">
        <v>6</v>
      </c>
      <c r="H37" s="3" t="s">
        <v>128</v>
      </c>
      <c r="I37" s="3" t="s">
        <v>129</v>
      </c>
      <c r="J37" s="3">
        <v>52.8</v>
      </c>
      <c r="K37" s="3">
        <v>35</v>
      </c>
      <c r="L37" s="3">
        <v>18.5</v>
      </c>
      <c r="M37" s="3">
        <v>74.108000000000004</v>
      </c>
      <c r="N37" s="3">
        <v>7.23</v>
      </c>
      <c r="O37" s="3">
        <v>6.0000000000000001E-3</v>
      </c>
      <c r="P37" s="3">
        <v>8513</v>
      </c>
      <c r="Q37" s="3">
        <v>4.7</v>
      </c>
      <c r="R37" s="2">
        <v>7.0000000000000001E-3</v>
      </c>
      <c r="S37" s="3">
        <v>4</v>
      </c>
      <c r="T37" s="3">
        <v>4</v>
      </c>
      <c r="U37" s="3" t="s">
        <v>234</v>
      </c>
      <c r="V37" s="3">
        <v>233</v>
      </c>
      <c r="W37" s="3">
        <v>233</v>
      </c>
      <c r="X37" s="9">
        <f t="shared" si="1"/>
        <v>8.5129999999999999</v>
      </c>
      <c r="Y37" s="9">
        <f t="shared" si="2"/>
        <v>23.56</v>
      </c>
      <c r="Z37" s="9">
        <f t="shared" si="3"/>
        <v>205.26627999999997</v>
      </c>
      <c r="AA37" s="9">
        <f t="shared" si="4"/>
        <v>34.299999999999997</v>
      </c>
    </row>
    <row r="38" spans="1:32" ht="15">
      <c r="A38" s="3" t="s">
        <v>251</v>
      </c>
      <c r="B38" s="3" t="str">
        <f t="shared" si="14"/>
        <v>Maalaea1</v>
      </c>
      <c r="C38" s="3" t="s">
        <v>299</v>
      </c>
      <c r="D38" s="3" t="str">
        <f t="shared" si="11"/>
        <v>Peaking</v>
      </c>
      <c r="E38" s="3" t="s">
        <v>233</v>
      </c>
      <c r="F38" s="3" t="s">
        <v>233</v>
      </c>
      <c r="G38" s="3" t="s">
        <v>130</v>
      </c>
      <c r="H38" s="3" t="s">
        <v>131</v>
      </c>
      <c r="I38" s="3" t="s">
        <v>23</v>
      </c>
      <c r="J38" s="3">
        <v>2.5</v>
      </c>
      <c r="K38" s="3" t="s">
        <v>132</v>
      </c>
      <c r="L38" s="3" t="s">
        <v>133</v>
      </c>
      <c r="M38" s="3" t="s">
        <v>134</v>
      </c>
      <c r="N38" s="3" t="s">
        <v>135</v>
      </c>
      <c r="O38" s="3" t="s">
        <v>136</v>
      </c>
      <c r="P38" s="3">
        <v>10288</v>
      </c>
      <c r="Q38" s="3">
        <v>25.63</v>
      </c>
      <c r="R38" s="2">
        <v>8.5000000000000006E-2</v>
      </c>
      <c r="S38" s="3">
        <v>1</v>
      </c>
      <c r="T38" s="3">
        <v>1</v>
      </c>
      <c r="U38" s="3" t="s">
        <v>137</v>
      </c>
      <c r="V38" s="3">
        <v>1</v>
      </c>
      <c r="W38" s="3">
        <v>1</v>
      </c>
      <c r="X38" s="9">
        <f t="shared" si="1"/>
        <v>10.288</v>
      </c>
      <c r="Y38" s="9">
        <f t="shared" si="2"/>
        <v>23.56</v>
      </c>
      <c r="Z38" s="9">
        <f t="shared" si="3"/>
        <v>268.01528000000002</v>
      </c>
      <c r="AA38" s="9" t="e">
        <f t="shared" si="4"/>
        <v>#VALUE!</v>
      </c>
    </row>
    <row r="39" spans="1:32" ht="15">
      <c r="A39" s="3" t="s">
        <v>252</v>
      </c>
      <c r="B39" s="3" t="str">
        <f t="shared" si="14"/>
        <v>Maalaea2</v>
      </c>
      <c r="C39" s="3" t="s">
        <v>299</v>
      </c>
      <c r="D39" s="3" t="str">
        <f t="shared" si="11"/>
        <v>Peaking</v>
      </c>
      <c r="E39" s="3" t="s">
        <v>233</v>
      </c>
      <c r="F39" s="3" t="s">
        <v>233</v>
      </c>
      <c r="G39" s="3" t="s">
        <v>138</v>
      </c>
      <c r="H39" s="3" t="s">
        <v>139</v>
      </c>
      <c r="I39" s="3" t="s">
        <v>23</v>
      </c>
      <c r="J39" s="3">
        <v>2.5</v>
      </c>
      <c r="K39" s="3" t="s">
        <v>140</v>
      </c>
      <c r="L39" s="3" t="s">
        <v>141</v>
      </c>
      <c r="M39" s="3" t="s">
        <v>142</v>
      </c>
      <c r="N39" s="3" t="s">
        <v>143</v>
      </c>
      <c r="O39" s="3" t="s">
        <v>144</v>
      </c>
      <c r="P39" s="3">
        <v>10288</v>
      </c>
      <c r="Q39" s="3">
        <v>25.63</v>
      </c>
      <c r="R39" s="2">
        <v>8.5000000000000006E-2</v>
      </c>
      <c r="S39" s="3">
        <v>1</v>
      </c>
      <c r="T39" s="3">
        <v>1</v>
      </c>
      <c r="U39" s="3" t="s">
        <v>145</v>
      </c>
      <c r="V39" s="3">
        <v>1</v>
      </c>
      <c r="W39" s="3">
        <v>1</v>
      </c>
      <c r="X39" s="9">
        <f t="shared" si="1"/>
        <v>10.288</v>
      </c>
      <c r="Y39" s="9">
        <f t="shared" si="2"/>
        <v>23.56</v>
      </c>
      <c r="Z39" s="9">
        <f t="shared" si="3"/>
        <v>268.01528000000002</v>
      </c>
      <c r="AA39" s="9" t="e">
        <f t="shared" si="4"/>
        <v>#VALUE!</v>
      </c>
    </row>
    <row r="40" spans="1:32" ht="15">
      <c r="A40" s="3" t="s">
        <v>253</v>
      </c>
      <c r="B40" s="3" t="str">
        <f t="shared" si="14"/>
        <v>Maalaea3</v>
      </c>
      <c r="C40" s="3" t="s">
        <v>299</v>
      </c>
      <c r="D40" s="3" t="str">
        <f t="shared" si="11"/>
        <v>Peaking</v>
      </c>
      <c r="E40" s="3" t="s">
        <v>233</v>
      </c>
      <c r="F40" s="3" t="s">
        <v>233</v>
      </c>
      <c r="G40" s="3" t="s">
        <v>146</v>
      </c>
      <c r="H40" s="3" t="s">
        <v>147</v>
      </c>
      <c r="I40" s="3" t="s">
        <v>23</v>
      </c>
      <c r="J40" s="3">
        <v>2.5</v>
      </c>
      <c r="K40" s="3" t="s">
        <v>148</v>
      </c>
      <c r="L40" s="3" t="s">
        <v>149</v>
      </c>
      <c r="M40" s="3" t="s">
        <v>150</v>
      </c>
      <c r="N40" s="3" t="s">
        <v>151</v>
      </c>
      <c r="O40" s="3" t="s">
        <v>152</v>
      </c>
      <c r="P40" s="3">
        <v>10288</v>
      </c>
      <c r="Q40" s="3">
        <v>25.63</v>
      </c>
      <c r="R40" s="2">
        <v>8.5000000000000006E-2</v>
      </c>
      <c r="S40" s="3">
        <v>1</v>
      </c>
      <c r="T40" s="3">
        <v>1</v>
      </c>
      <c r="U40" s="3" t="s">
        <v>153</v>
      </c>
      <c r="V40" s="3">
        <v>1</v>
      </c>
      <c r="W40" s="3">
        <v>1</v>
      </c>
      <c r="X40" s="9">
        <f t="shared" si="1"/>
        <v>10.288</v>
      </c>
      <c r="Y40" s="9">
        <f t="shared" si="2"/>
        <v>23.56</v>
      </c>
      <c r="Z40" s="9">
        <f t="shared" si="3"/>
        <v>268.01528000000002</v>
      </c>
      <c r="AA40" s="9" t="e">
        <f t="shared" si="4"/>
        <v>#VALUE!</v>
      </c>
    </row>
    <row r="41" spans="1:32" ht="15">
      <c r="A41" s="3" t="s">
        <v>342</v>
      </c>
      <c r="B41" s="3" t="str">
        <f t="shared" si="14"/>
        <v>Maalaea4</v>
      </c>
      <c r="C41" s="3" t="s">
        <v>299</v>
      </c>
      <c r="D41" s="3" t="str">
        <f t="shared" si="11"/>
        <v>Peaking</v>
      </c>
      <c r="E41" s="3" t="s">
        <v>233</v>
      </c>
      <c r="F41" s="3" t="s">
        <v>233</v>
      </c>
      <c r="G41" s="3" t="s">
        <v>154</v>
      </c>
      <c r="H41" s="3" t="s">
        <v>155</v>
      </c>
      <c r="I41" s="3" t="s">
        <v>23</v>
      </c>
      <c r="J41" s="3">
        <v>5.5</v>
      </c>
      <c r="K41" s="3" t="s">
        <v>156</v>
      </c>
      <c r="L41" s="3" t="s">
        <v>157</v>
      </c>
      <c r="M41" s="3">
        <v>18.997</v>
      </c>
      <c r="N41" s="3">
        <v>1.18</v>
      </c>
      <c r="O41" s="3">
        <v>1.002</v>
      </c>
      <c r="P41" s="3">
        <v>10149</v>
      </c>
      <c r="Q41" s="3">
        <v>26.96</v>
      </c>
      <c r="R41" s="2">
        <v>1.7999999999999999E-2</v>
      </c>
      <c r="S41" s="3">
        <v>1</v>
      </c>
      <c r="T41" s="3">
        <v>1</v>
      </c>
      <c r="U41" s="3" t="s">
        <v>158</v>
      </c>
      <c r="V41" s="3">
        <v>5</v>
      </c>
      <c r="W41" s="3">
        <v>5</v>
      </c>
      <c r="X41" s="9">
        <f t="shared" si="1"/>
        <v>10.149000000000001</v>
      </c>
      <c r="Y41" s="9">
        <f t="shared" si="2"/>
        <v>23.56</v>
      </c>
      <c r="Z41" s="9">
        <f t="shared" si="3"/>
        <v>266.07044000000002</v>
      </c>
      <c r="AA41" s="9" t="e">
        <f t="shared" si="4"/>
        <v>#VALUE!</v>
      </c>
    </row>
    <row r="42" spans="1:32" ht="15">
      <c r="A42" s="3" t="s">
        <v>254</v>
      </c>
      <c r="B42" s="3" t="str">
        <f t="shared" si="14"/>
        <v>Maalaea5</v>
      </c>
      <c r="C42" s="3" t="s">
        <v>299</v>
      </c>
      <c r="D42" s="3" t="str">
        <f t="shared" si="11"/>
        <v>Cycling</v>
      </c>
      <c r="E42" s="3" t="s">
        <v>233</v>
      </c>
      <c r="F42" s="3" t="s">
        <v>233</v>
      </c>
      <c r="G42" s="3" t="s">
        <v>159</v>
      </c>
      <c r="H42" s="3" t="s">
        <v>160</v>
      </c>
      <c r="I42" s="3" t="s">
        <v>161</v>
      </c>
      <c r="J42" s="3">
        <v>5.5</v>
      </c>
      <c r="K42" s="3">
        <v>1.9</v>
      </c>
      <c r="L42" s="3">
        <v>1.9</v>
      </c>
      <c r="M42" s="3">
        <v>18.997</v>
      </c>
      <c r="N42" s="3">
        <v>1.18</v>
      </c>
      <c r="O42" s="3">
        <v>1.002</v>
      </c>
      <c r="P42" s="3">
        <v>10149</v>
      </c>
      <c r="Q42" s="3">
        <v>26.96</v>
      </c>
      <c r="R42" s="2">
        <v>1.7999999999999999E-2</v>
      </c>
      <c r="S42" s="3">
        <v>1</v>
      </c>
      <c r="T42" s="3">
        <v>1</v>
      </c>
      <c r="U42" s="3" t="s">
        <v>162</v>
      </c>
      <c r="V42" s="3">
        <v>5</v>
      </c>
      <c r="W42" s="3">
        <v>5</v>
      </c>
      <c r="X42" s="9">
        <f t="shared" si="1"/>
        <v>10.149000000000001</v>
      </c>
      <c r="Y42" s="9">
        <f t="shared" si="2"/>
        <v>23.56</v>
      </c>
      <c r="Z42" s="9">
        <f t="shared" si="3"/>
        <v>266.07044000000002</v>
      </c>
      <c r="AA42" s="9">
        <f t="shared" si="4"/>
        <v>3.6</v>
      </c>
      <c r="AC42" t="s">
        <v>349</v>
      </c>
    </row>
    <row r="43" spans="1:32" ht="15">
      <c r="A43" s="3" t="s">
        <v>255</v>
      </c>
      <c r="B43" s="3" t="str">
        <f t="shared" si="14"/>
        <v>Maalaea6</v>
      </c>
      <c r="C43" s="3" t="s">
        <v>299</v>
      </c>
      <c r="D43" s="3" t="str">
        <f t="shared" si="11"/>
        <v>Peaking</v>
      </c>
      <c r="E43" s="3" t="s">
        <v>233</v>
      </c>
      <c r="F43" s="3" t="s">
        <v>233</v>
      </c>
      <c r="G43" s="3" t="s">
        <v>163</v>
      </c>
      <c r="H43" s="3" t="s">
        <v>164</v>
      </c>
      <c r="I43" s="3" t="s">
        <v>165</v>
      </c>
      <c r="J43" s="3">
        <v>5.5</v>
      </c>
      <c r="K43" s="3" t="s">
        <v>166</v>
      </c>
      <c r="L43" s="3" t="s">
        <v>167</v>
      </c>
      <c r="M43" s="3">
        <v>18.997</v>
      </c>
      <c r="N43" s="3">
        <v>1.18</v>
      </c>
      <c r="O43" s="3">
        <v>1.002</v>
      </c>
      <c r="P43" s="3">
        <v>10149</v>
      </c>
      <c r="Q43" s="3">
        <v>26.96</v>
      </c>
      <c r="R43" s="2">
        <v>1.7999999999999999E-2</v>
      </c>
      <c r="S43" s="3">
        <v>1</v>
      </c>
      <c r="T43" s="3">
        <v>1</v>
      </c>
      <c r="U43" s="3" t="s">
        <v>168</v>
      </c>
      <c r="V43" s="3">
        <v>5</v>
      </c>
      <c r="W43" s="3">
        <v>5</v>
      </c>
      <c r="X43" s="9">
        <f t="shared" si="1"/>
        <v>10.149000000000001</v>
      </c>
      <c r="Y43" s="9">
        <f t="shared" si="2"/>
        <v>23.56</v>
      </c>
      <c r="Z43" s="9">
        <f t="shared" si="3"/>
        <v>266.07044000000002</v>
      </c>
      <c r="AA43" s="9" t="e">
        <f t="shared" si="4"/>
        <v>#VALUE!</v>
      </c>
      <c r="AC43" t="s">
        <v>351</v>
      </c>
      <c r="AD43" t="s">
        <v>350</v>
      </c>
      <c r="AE43" t="s">
        <v>353</v>
      </c>
      <c r="AF43" t="s">
        <v>354</v>
      </c>
    </row>
    <row r="44" spans="1:32" ht="15">
      <c r="A44" s="3" t="s">
        <v>256</v>
      </c>
      <c r="B44" s="3" t="str">
        <f t="shared" si="14"/>
        <v>Maalaea7</v>
      </c>
      <c r="C44" s="3" t="s">
        <v>299</v>
      </c>
      <c r="D44" s="3" t="str">
        <f t="shared" si="11"/>
        <v>Cycling</v>
      </c>
      <c r="E44" s="3" t="s">
        <v>233</v>
      </c>
      <c r="F44" s="3" t="s">
        <v>233</v>
      </c>
      <c r="G44" s="3" t="s">
        <v>169</v>
      </c>
      <c r="H44" s="3" t="s">
        <v>170</v>
      </c>
      <c r="I44" s="3" t="s">
        <v>23</v>
      </c>
      <c r="J44" s="3">
        <v>5.5</v>
      </c>
      <c r="K44" s="3">
        <v>1.9</v>
      </c>
      <c r="L44" s="3">
        <v>1.9</v>
      </c>
      <c r="M44" s="3">
        <v>18.997</v>
      </c>
      <c r="N44" s="3">
        <v>1.18</v>
      </c>
      <c r="O44" s="3">
        <v>1.002</v>
      </c>
      <c r="P44" s="3">
        <v>10149</v>
      </c>
      <c r="Q44" s="3">
        <v>26.96</v>
      </c>
      <c r="R44" s="2">
        <v>1.7999999999999999E-2</v>
      </c>
      <c r="S44" s="3">
        <v>1</v>
      </c>
      <c r="T44" s="3">
        <v>1</v>
      </c>
      <c r="U44" s="3" t="s">
        <v>171</v>
      </c>
      <c r="V44" s="3">
        <v>5</v>
      </c>
      <c r="W44" s="3">
        <v>5</v>
      </c>
      <c r="X44" s="9">
        <f t="shared" si="1"/>
        <v>10.149000000000001</v>
      </c>
      <c r="Y44" s="9">
        <f t="shared" si="2"/>
        <v>23.56</v>
      </c>
      <c r="Z44" s="9">
        <f t="shared" si="3"/>
        <v>266.07044000000002</v>
      </c>
      <c r="AA44" s="9">
        <f t="shared" si="4"/>
        <v>3.6</v>
      </c>
      <c r="AB44" t="s">
        <v>287</v>
      </c>
      <c r="AC44" t="s">
        <v>315</v>
      </c>
      <c r="AE44">
        <v>22.5</v>
      </c>
      <c r="AF44">
        <v>47.6</v>
      </c>
    </row>
    <row r="45" spans="1:32" ht="15">
      <c r="A45" s="3" t="s">
        <v>257</v>
      </c>
      <c r="B45" s="3" t="str">
        <f t="shared" si="14"/>
        <v>Maalaea8</v>
      </c>
      <c r="C45" s="3" t="s">
        <v>299</v>
      </c>
      <c r="D45" s="3" t="str">
        <f t="shared" si="11"/>
        <v>Cycling</v>
      </c>
      <c r="E45" s="3" t="s">
        <v>233</v>
      </c>
      <c r="F45" s="3" t="s">
        <v>233</v>
      </c>
      <c r="G45" s="3" t="s">
        <v>172</v>
      </c>
      <c r="H45" s="3" t="s">
        <v>173</v>
      </c>
      <c r="I45" s="3" t="s">
        <v>23</v>
      </c>
      <c r="J45" s="3">
        <v>5.5</v>
      </c>
      <c r="K45" s="3">
        <v>1.9</v>
      </c>
      <c r="L45" s="3">
        <v>1.9</v>
      </c>
      <c r="M45" s="3">
        <v>25.623999999999999</v>
      </c>
      <c r="N45" s="3">
        <v>-2.9220000000000002</v>
      </c>
      <c r="O45" s="3">
        <v>1.4770000000000001</v>
      </c>
      <c r="P45" s="3">
        <v>9848</v>
      </c>
      <c r="Q45" s="3">
        <v>17.66</v>
      </c>
      <c r="R45" s="2">
        <v>7.0000000000000001E-3</v>
      </c>
      <c r="S45" s="3">
        <v>1</v>
      </c>
      <c r="T45" s="3">
        <v>1</v>
      </c>
      <c r="U45" s="3" t="s">
        <v>174</v>
      </c>
      <c r="V45" s="3">
        <v>13</v>
      </c>
      <c r="W45" s="3">
        <v>13</v>
      </c>
      <c r="X45" s="9">
        <f t="shared" si="1"/>
        <v>9.8480000000000008</v>
      </c>
      <c r="Y45" s="9">
        <f t="shared" si="2"/>
        <v>23.56</v>
      </c>
      <c r="Z45" s="9">
        <f t="shared" si="3"/>
        <v>249.67887999999999</v>
      </c>
      <c r="AA45" s="9">
        <f t="shared" si="4"/>
        <v>3.6</v>
      </c>
      <c r="AB45" t="s">
        <v>345</v>
      </c>
      <c r="AC45" t="s">
        <v>322</v>
      </c>
      <c r="AE45">
        <v>405.2</v>
      </c>
      <c r="AF45">
        <v>380.6</v>
      </c>
    </row>
    <row r="46" spans="1:32" ht="15">
      <c r="A46" s="3" t="s">
        <v>258</v>
      </c>
      <c r="B46" s="3" t="str">
        <f t="shared" si="14"/>
        <v>Maalaea9</v>
      </c>
      <c r="C46" s="3" t="s">
        <v>299</v>
      </c>
      <c r="D46" s="3" t="str">
        <f t="shared" si="11"/>
        <v>Cycling</v>
      </c>
      <c r="E46" s="3" t="s">
        <v>233</v>
      </c>
      <c r="F46" s="3" t="s">
        <v>233</v>
      </c>
      <c r="G46" s="3" t="s">
        <v>175</v>
      </c>
      <c r="H46" s="3" t="s">
        <v>176</v>
      </c>
      <c r="I46" s="3" t="s">
        <v>23</v>
      </c>
      <c r="J46" s="3">
        <v>5.5</v>
      </c>
      <c r="K46" s="3">
        <v>1.9</v>
      </c>
      <c r="L46" s="3">
        <v>1.9</v>
      </c>
      <c r="M46" s="3">
        <v>25.623999999999999</v>
      </c>
      <c r="N46" s="3">
        <v>-2.9220000000000002</v>
      </c>
      <c r="O46" s="3">
        <v>1.4770000000000001</v>
      </c>
      <c r="P46" s="3">
        <v>9848</v>
      </c>
      <c r="Q46" s="3">
        <v>17.829999999999998</v>
      </c>
      <c r="R46" s="2">
        <v>7.0000000000000001E-3</v>
      </c>
      <c r="S46" s="3">
        <v>1</v>
      </c>
      <c r="T46" s="3">
        <v>1</v>
      </c>
      <c r="U46" s="3" t="s">
        <v>177</v>
      </c>
      <c r="V46" s="3">
        <v>13</v>
      </c>
      <c r="W46" s="3">
        <v>13</v>
      </c>
      <c r="X46" s="9">
        <f t="shared" si="1"/>
        <v>9.8480000000000008</v>
      </c>
      <c r="Y46" s="9">
        <f t="shared" si="2"/>
        <v>23.56</v>
      </c>
      <c r="Z46" s="9">
        <f t="shared" si="3"/>
        <v>249.84888000000001</v>
      </c>
      <c r="AA46" s="9">
        <f t="shared" si="4"/>
        <v>3.6</v>
      </c>
      <c r="AB46" t="s">
        <v>345</v>
      </c>
      <c r="AC46" t="s">
        <v>323</v>
      </c>
    </row>
    <row r="47" spans="1:32" ht="15">
      <c r="A47" s="3" t="s">
        <v>259</v>
      </c>
      <c r="B47" s="3" t="str">
        <f t="shared" si="14"/>
        <v>Maalaea10</v>
      </c>
      <c r="C47" s="3" t="s">
        <v>299</v>
      </c>
      <c r="D47" s="3" t="str">
        <f t="shared" si="11"/>
        <v>Cycling</v>
      </c>
      <c r="E47" s="3" t="s">
        <v>233</v>
      </c>
      <c r="F47" s="3" t="s">
        <v>233</v>
      </c>
      <c r="G47" s="3" t="s">
        <v>178</v>
      </c>
      <c r="H47" s="3" t="s">
        <v>179</v>
      </c>
      <c r="I47" s="3" t="s">
        <v>23</v>
      </c>
      <c r="J47" s="3">
        <v>12.3</v>
      </c>
      <c r="K47" s="3">
        <v>7.9</v>
      </c>
      <c r="L47" s="3">
        <v>7.9</v>
      </c>
      <c r="M47" s="3">
        <v>24.597999999999999</v>
      </c>
      <c r="N47" s="3">
        <v>3.762</v>
      </c>
      <c r="O47" s="3">
        <v>0.28899999999999998</v>
      </c>
      <c r="P47" s="3">
        <v>9323</v>
      </c>
      <c r="Q47" s="3">
        <v>11.36</v>
      </c>
      <c r="R47" s="2">
        <v>5.0000000000000001E-3</v>
      </c>
      <c r="S47" s="3">
        <v>2</v>
      </c>
      <c r="T47" s="3">
        <v>1</v>
      </c>
      <c r="U47" s="3" t="s">
        <v>180</v>
      </c>
      <c r="V47" s="3">
        <v>43</v>
      </c>
      <c r="W47" s="3">
        <v>43</v>
      </c>
      <c r="X47" s="9">
        <f t="shared" si="1"/>
        <v>9.3230000000000004</v>
      </c>
      <c r="Y47" s="9">
        <f t="shared" si="2"/>
        <v>23.56</v>
      </c>
      <c r="Z47" s="9">
        <f t="shared" si="3"/>
        <v>231.00988000000001</v>
      </c>
      <c r="AA47" s="9">
        <f t="shared" si="4"/>
        <v>4.4000000000000004</v>
      </c>
      <c r="AB47" t="s">
        <v>345</v>
      </c>
      <c r="AC47" t="s">
        <v>324</v>
      </c>
    </row>
    <row r="48" spans="1:32" ht="15">
      <c r="A48" s="3" t="s">
        <v>260</v>
      </c>
      <c r="B48" s="3" t="str">
        <f t="shared" si="14"/>
        <v>Maalaea11</v>
      </c>
      <c r="C48" s="3" t="s">
        <v>299</v>
      </c>
      <c r="D48" s="3" t="str">
        <f t="shared" si="11"/>
        <v>Cycling</v>
      </c>
      <c r="E48" s="3" t="s">
        <v>233</v>
      </c>
      <c r="F48" s="3" t="s">
        <v>233</v>
      </c>
      <c r="G48" s="3" t="s">
        <v>181</v>
      </c>
      <c r="H48" s="3" t="s">
        <v>182</v>
      </c>
      <c r="I48" s="3" t="s">
        <v>23</v>
      </c>
      <c r="J48" s="3">
        <v>12.3</v>
      </c>
      <c r="K48" s="3">
        <v>7.9</v>
      </c>
      <c r="L48" s="3">
        <v>7.9</v>
      </c>
      <c r="M48" s="3">
        <v>24.597999999999999</v>
      </c>
      <c r="N48" s="3">
        <v>3.762</v>
      </c>
      <c r="O48" s="3">
        <v>0.28899999999999998</v>
      </c>
      <c r="P48" s="3">
        <v>9323</v>
      </c>
      <c r="Q48" s="3">
        <v>11.36</v>
      </c>
      <c r="R48" s="2">
        <v>5.0000000000000001E-3</v>
      </c>
      <c r="S48" s="3">
        <v>2</v>
      </c>
      <c r="T48" s="3">
        <v>1</v>
      </c>
      <c r="U48" s="3" t="s">
        <v>183</v>
      </c>
      <c r="V48" s="3">
        <v>43</v>
      </c>
      <c r="W48" s="3">
        <v>43</v>
      </c>
      <c r="X48" s="9">
        <f t="shared" si="1"/>
        <v>9.3230000000000004</v>
      </c>
      <c r="Y48" s="9">
        <f t="shared" si="2"/>
        <v>23.56</v>
      </c>
      <c r="Z48" s="9">
        <f t="shared" si="3"/>
        <v>231.00988000000001</v>
      </c>
      <c r="AA48" s="9">
        <f t="shared" si="4"/>
        <v>4.4000000000000004</v>
      </c>
      <c r="AB48" t="s">
        <v>345</v>
      </c>
      <c r="AC48" t="s">
        <v>325</v>
      </c>
    </row>
    <row r="49" spans="1:32" ht="15">
      <c r="A49" s="3" t="s">
        <v>261</v>
      </c>
      <c r="B49" s="3" t="str">
        <f t="shared" si="14"/>
        <v>Maalaea12</v>
      </c>
      <c r="C49" s="3" t="s">
        <v>299</v>
      </c>
      <c r="D49" s="3" t="str">
        <f t="shared" si="11"/>
        <v>Cycling</v>
      </c>
      <c r="E49" s="3" t="s">
        <v>233</v>
      </c>
      <c r="F49" s="3" t="s">
        <v>233</v>
      </c>
      <c r="G49" s="3" t="s">
        <v>184</v>
      </c>
      <c r="H49" s="3" t="s">
        <v>185</v>
      </c>
      <c r="I49" s="3" t="s">
        <v>23</v>
      </c>
      <c r="J49" s="3">
        <v>12.3</v>
      </c>
      <c r="K49" s="3">
        <v>7.9</v>
      </c>
      <c r="L49" s="3">
        <v>7.9</v>
      </c>
      <c r="M49" s="3">
        <v>24.597999999999999</v>
      </c>
      <c r="N49" s="3">
        <v>3.762</v>
      </c>
      <c r="O49" s="3">
        <v>0.28899999999999998</v>
      </c>
      <c r="P49" s="3">
        <v>9323</v>
      </c>
      <c r="Q49" s="3">
        <v>11.36</v>
      </c>
      <c r="R49" s="2">
        <v>5.0000000000000001E-3</v>
      </c>
      <c r="S49" s="3">
        <v>2</v>
      </c>
      <c r="T49" s="3">
        <v>1</v>
      </c>
      <c r="U49" s="3" t="s">
        <v>186</v>
      </c>
      <c r="V49" s="3">
        <v>42</v>
      </c>
      <c r="W49" s="3">
        <v>42</v>
      </c>
      <c r="X49" s="9">
        <f t="shared" si="1"/>
        <v>9.3230000000000004</v>
      </c>
      <c r="Y49" s="9">
        <f t="shared" si="2"/>
        <v>23.56</v>
      </c>
      <c r="Z49" s="9">
        <f t="shared" si="3"/>
        <v>231.00988000000001</v>
      </c>
      <c r="AA49" s="9">
        <f t="shared" si="4"/>
        <v>4.4000000000000004</v>
      </c>
      <c r="AB49" t="s">
        <v>347</v>
      </c>
      <c r="AC49" t="s">
        <v>316</v>
      </c>
      <c r="AE49">
        <v>116.9</v>
      </c>
      <c r="AF49">
        <v>106</v>
      </c>
    </row>
    <row r="50" spans="1:32" ht="15">
      <c r="A50" s="3" t="s">
        <v>262</v>
      </c>
      <c r="B50" s="3" t="str">
        <f t="shared" si="14"/>
        <v>Maalaea13</v>
      </c>
      <c r="C50" s="3" t="s">
        <v>299</v>
      </c>
      <c r="D50" s="3" t="str">
        <f t="shared" si="11"/>
        <v>Cycling</v>
      </c>
      <c r="E50" s="3" t="s">
        <v>233</v>
      </c>
      <c r="F50" s="3" t="s">
        <v>233</v>
      </c>
      <c r="G50" s="3" t="s">
        <v>187</v>
      </c>
      <c r="H50" s="3" t="s">
        <v>188</v>
      </c>
      <c r="I50" s="3" t="s">
        <v>189</v>
      </c>
      <c r="J50" s="3">
        <v>12.3</v>
      </c>
      <c r="K50" s="3">
        <v>7.9</v>
      </c>
      <c r="L50" s="3">
        <v>7.9</v>
      </c>
      <c r="M50" s="3">
        <v>24.597999999999999</v>
      </c>
      <c r="N50" s="3">
        <v>3.762</v>
      </c>
      <c r="O50" s="3">
        <v>0.28899999999999998</v>
      </c>
      <c r="P50" s="3">
        <v>9323</v>
      </c>
      <c r="Q50" s="3">
        <v>11.96</v>
      </c>
      <c r="R50" s="2">
        <v>5.0000000000000001E-3</v>
      </c>
      <c r="S50" s="3">
        <v>2</v>
      </c>
      <c r="T50" s="3">
        <v>1</v>
      </c>
      <c r="U50" s="3" t="s">
        <v>190</v>
      </c>
      <c r="V50" s="3">
        <v>42</v>
      </c>
      <c r="W50" s="3">
        <v>42</v>
      </c>
      <c r="X50" s="9">
        <f t="shared" si="1"/>
        <v>9.3230000000000004</v>
      </c>
      <c r="Y50" s="9">
        <f t="shared" si="2"/>
        <v>23.56</v>
      </c>
      <c r="Z50" s="9">
        <f t="shared" si="3"/>
        <v>231.60988</v>
      </c>
      <c r="AA50" s="9">
        <f t="shared" si="4"/>
        <v>4.4000000000000004</v>
      </c>
      <c r="AB50" t="s">
        <v>347</v>
      </c>
      <c r="AC50" t="s">
        <v>317</v>
      </c>
    </row>
    <row r="51" spans="1:32" ht="15">
      <c r="A51" s="3" t="s">
        <v>263</v>
      </c>
      <c r="B51" s="3" t="str">
        <f t="shared" si="14"/>
        <v>MaalaeaX1</v>
      </c>
      <c r="C51" s="3" t="s">
        <v>299</v>
      </c>
      <c r="D51" s="3" t="str">
        <f t="shared" si="11"/>
        <v>Peaking</v>
      </c>
      <c r="E51" s="3" t="s">
        <v>233</v>
      </c>
      <c r="F51" s="3" t="s">
        <v>233</v>
      </c>
      <c r="G51" s="3" t="s">
        <v>191</v>
      </c>
      <c r="H51" s="3" t="s">
        <v>192</v>
      </c>
      <c r="I51" s="3" t="s">
        <v>193</v>
      </c>
      <c r="J51" s="3">
        <v>2.5</v>
      </c>
      <c r="K51" s="3" t="s">
        <v>194</v>
      </c>
      <c r="L51" s="3" t="s">
        <v>195</v>
      </c>
      <c r="M51" s="3" t="s">
        <v>196</v>
      </c>
      <c r="N51" s="3" t="s">
        <v>197</v>
      </c>
      <c r="O51" s="3" t="s">
        <v>198</v>
      </c>
      <c r="P51" s="3">
        <v>10288</v>
      </c>
      <c r="Q51" s="3">
        <v>25.63</v>
      </c>
      <c r="R51" s="2">
        <v>8.5000000000000006E-2</v>
      </c>
      <c r="S51" s="3">
        <v>1</v>
      </c>
      <c r="T51" s="3">
        <v>1</v>
      </c>
      <c r="U51" s="3" t="s">
        <v>199</v>
      </c>
      <c r="V51" s="3">
        <v>1</v>
      </c>
      <c r="W51" s="3">
        <v>1</v>
      </c>
      <c r="X51" s="9">
        <f t="shared" si="1"/>
        <v>10.288</v>
      </c>
      <c r="Y51" s="9">
        <f t="shared" si="2"/>
        <v>23.56</v>
      </c>
      <c r="Z51" s="9">
        <f t="shared" si="3"/>
        <v>268.01528000000002</v>
      </c>
      <c r="AA51" s="9" t="e">
        <f t="shared" si="4"/>
        <v>#VALUE!</v>
      </c>
    </row>
    <row r="52" spans="1:32" ht="15">
      <c r="A52" s="3" t="s">
        <v>264</v>
      </c>
      <c r="B52" s="3" t="str">
        <f t="shared" si="14"/>
        <v>MaalaeaX2</v>
      </c>
      <c r="C52" s="3" t="s">
        <v>299</v>
      </c>
      <c r="D52" s="3" t="str">
        <f t="shared" si="11"/>
        <v>Peaking</v>
      </c>
      <c r="E52" s="3" t="s">
        <v>233</v>
      </c>
      <c r="F52" s="3" t="s">
        <v>233</v>
      </c>
      <c r="G52" s="3" t="s">
        <v>200</v>
      </c>
      <c r="H52" s="3" t="s">
        <v>201</v>
      </c>
      <c r="I52" s="3" t="s">
        <v>23</v>
      </c>
      <c r="J52" s="3">
        <v>2.5</v>
      </c>
      <c r="K52" s="3" t="s">
        <v>202</v>
      </c>
      <c r="L52" s="3" t="s">
        <v>203</v>
      </c>
      <c r="M52" s="3" t="s">
        <v>204</v>
      </c>
      <c r="N52" s="3" t="s">
        <v>205</v>
      </c>
      <c r="O52" s="3" t="s">
        <v>206</v>
      </c>
      <c r="P52" s="3">
        <v>10288</v>
      </c>
      <c r="Q52" s="3">
        <v>25.63</v>
      </c>
      <c r="R52" s="2">
        <v>8.5000000000000006E-2</v>
      </c>
      <c r="S52" s="3">
        <v>1</v>
      </c>
      <c r="T52" s="3">
        <v>1</v>
      </c>
      <c r="U52" s="3" t="s">
        <v>207</v>
      </c>
      <c r="V52" s="3">
        <v>1</v>
      </c>
      <c r="W52" s="3">
        <v>1</v>
      </c>
      <c r="X52" s="9">
        <f t="shared" si="1"/>
        <v>10.288</v>
      </c>
      <c r="Y52" s="9">
        <f t="shared" si="2"/>
        <v>23.56</v>
      </c>
      <c r="Z52" s="9">
        <f t="shared" si="3"/>
        <v>268.01528000000002</v>
      </c>
      <c r="AA52" s="9" t="e">
        <f t="shared" si="4"/>
        <v>#VALUE!</v>
      </c>
      <c r="AB52" t="s">
        <v>352</v>
      </c>
      <c r="AD52">
        <v>427.7</v>
      </c>
    </row>
    <row r="53" spans="1:32" ht="30">
      <c r="A53" s="3" t="s">
        <v>330</v>
      </c>
      <c r="B53" s="3" t="str">
        <f t="shared" si="14"/>
        <v>NewICE1</v>
      </c>
      <c r="C53" s="3" t="s">
        <v>299</v>
      </c>
      <c r="D53" s="3" t="str">
        <f>I53</f>
        <v>Biodiesel</v>
      </c>
      <c r="E53" s="3" t="s">
        <v>304</v>
      </c>
      <c r="F53" s="3" t="s">
        <v>233</v>
      </c>
      <c r="G53" s="3" t="s">
        <v>208</v>
      </c>
      <c r="H53" s="3" t="s">
        <v>209</v>
      </c>
      <c r="I53" s="3" t="s">
        <v>266</v>
      </c>
      <c r="J53" s="3">
        <v>16.7</v>
      </c>
      <c r="K53" s="3" t="s">
        <v>210</v>
      </c>
      <c r="L53" s="3" t="s">
        <v>211</v>
      </c>
      <c r="M53" s="3">
        <v>14.68</v>
      </c>
      <c r="N53" s="3">
        <v>6.5880000000000001</v>
      </c>
      <c r="O53" s="3">
        <v>5.1999999999999998E-2</v>
      </c>
      <c r="P53" s="3">
        <v>8339</v>
      </c>
      <c r="Q53" s="3">
        <v>21.15</v>
      </c>
      <c r="R53" s="2">
        <v>0.04</v>
      </c>
      <c r="S53" s="3">
        <v>1</v>
      </c>
      <c r="T53" s="3">
        <v>1</v>
      </c>
      <c r="U53" s="3" t="s">
        <v>212</v>
      </c>
      <c r="V53" s="3">
        <v>11</v>
      </c>
      <c r="W53" s="3">
        <v>11</v>
      </c>
      <c r="X53" s="9">
        <f t="shared" si="1"/>
        <v>8.3390000000000004</v>
      </c>
      <c r="Y53" s="9">
        <f t="shared" si="2"/>
        <v>46.84</v>
      </c>
      <c r="Z53" s="9">
        <f t="shared" si="3"/>
        <v>411.74876</v>
      </c>
      <c r="AA53" s="9" t="e">
        <f t="shared" si="4"/>
        <v>#VALUE!</v>
      </c>
    </row>
    <row r="54" spans="1:32" ht="30">
      <c r="A54" s="3" t="s">
        <v>331</v>
      </c>
      <c r="B54" s="3" t="str">
        <f t="shared" si="14"/>
        <v>NewICE2</v>
      </c>
      <c r="C54" s="3" t="s">
        <v>299</v>
      </c>
      <c r="D54" s="3" t="str">
        <f>I54</f>
        <v>Biodiesel</v>
      </c>
      <c r="E54" s="3" t="s">
        <v>304</v>
      </c>
      <c r="F54" s="3" t="s">
        <v>233</v>
      </c>
      <c r="G54" s="3" t="s">
        <v>213</v>
      </c>
      <c r="H54" s="3" t="s">
        <v>214</v>
      </c>
      <c r="I54" s="3" t="s">
        <v>266</v>
      </c>
      <c r="J54" s="3">
        <v>16.7</v>
      </c>
      <c r="K54" s="3" t="s">
        <v>215</v>
      </c>
      <c r="L54" s="3" t="s">
        <v>216</v>
      </c>
      <c r="M54" s="3">
        <v>14.68</v>
      </c>
      <c r="N54" s="3">
        <v>6.5880000000000001</v>
      </c>
      <c r="O54" s="3">
        <v>5.1999999999999998E-2</v>
      </c>
      <c r="P54" s="3">
        <v>8339</v>
      </c>
      <c r="Q54" s="3">
        <v>21.15</v>
      </c>
      <c r="R54" s="2">
        <v>0.04</v>
      </c>
      <c r="S54" s="3">
        <v>1</v>
      </c>
      <c r="T54" s="3">
        <v>1</v>
      </c>
      <c r="U54" s="3" t="s">
        <v>217</v>
      </c>
      <c r="V54" s="3">
        <v>11</v>
      </c>
      <c r="W54" s="3">
        <v>11</v>
      </c>
      <c r="X54" s="9">
        <f t="shared" si="1"/>
        <v>8.3390000000000004</v>
      </c>
      <c r="Y54" s="9">
        <f t="shared" si="2"/>
        <v>46.84</v>
      </c>
      <c r="Z54" s="9">
        <f t="shared" si="3"/>
        <v>411.74876</v>
      </c>
      <c r="AA54" s="9" t="e">
        <f t="shared" si="4"/>
        <v>#VALUE!</v>
      </c>
    </row>
    <row r="55" spans="1:32" ht="15">
      <c r="A55" s="3" t="s">
        <v>265</v>
      </c>
      <c r="B55" s="3" t="str">
        <f t="shared" si="14"/>
        <v>HC&amp;S</v>
      </c>
      <c r="C55" s="3" t="s">
        <v>299</v>
      </c>
      <c r="D55" s="3" t="str">
        <f t="shared" si="11"/>
        <v>Firm RE</v>
      </c>
      <c r="E55" s="3" t="s">
        <v>233</v>
      </c>
      <c r="F55" s="3" t="s">
        <v>304</v>
      </c>
      <c r="G55" s="3" t="s">
        <v>218</v>
      </c>
      <c r="H55" s="3" t="s">
        <v>343</v>
      </c>
      <c r="I55" s="3" t="s">
        <v>219</v>
      </c>
      <c r="J55" s="3">
        <v>13</v>
      </c>
      <c r="K55" s="3" t="s">
        <v>220</v>
      </c>
      <c r="L55" s="3" t="s">
        <v>221</v>
      </c>
      <c r="M55" s="3" t="s">
        <v>222</v>
      </c>
      <c r="N55" s="3" t="s">
        <v>223</v>
      </c>
      <c r="O55" s="3" t="s">
        <v>224</v>
      </c>
      <c r="P55" s="3" t="s">
        <v>225</v>
      </c>
      <c r="Q55" s="3" t="s">
        <v>226</v>
      </c>
      <c r="R55" s="2" t="s">
        <v>227</v>
      </c>
      <c r="S55" s="3" t="s">
        <v>228</v>
      </c>
      <c r="T55" s="3" t="s">
        <v>229</v>
      </c>
      <c r="U55" s="3" t="s">
        <v>233</v>
      </c>
      <c r="V55" s="3" t="s">
        <v>230</v>
      </c>
      <c r="W55" s="3" t="s">
        <v>231</v>
      </c>
      <c r="X55" s="9" t="e">
        <f t="shared" si="1"/>
        <v>#VALUE!</v>
      </c>
      <c r="Y55" s="9" t="e">
        <f t="shared" si="2"/>
        <v>#N/A</v>
      </c>
      <c r="Z55" s="9" t="e">
        <f t="shared" si="3"/>
        <v>#VALUE!</v>
      </c>
      <c r="AA55" s="9" t="e">
        <f t="shared" si="4"/>
        <v>#VALUE!</v>
      </c>
    </row>
    <row r="57" spans="1:32" ht="15">
      <c r="A57" t="s">
        <v>232</v>
      </c>
    </row>
    <row r="58" spans="1:32" ht="15">
      <c r="A58" s="1" t="s">
        <v>300</v>
      </c>
      <c r="B58" s="1"/>
      <c r="C58" s="1"/>
      <c r="D58" s="1"/>
      <c r="E58" s="1"/>
      <c r="F58" s="1"/>
    </row>
    <row r="59" spans="1:32" ht="15">
      <c r="A59" s="1" t="s">
        <v>307</v>
      </c>
      <c r="B59" s="1"/>
      <c r="C59" s="1"/>
      <c r="D59" s="1"/>
      <c r="E59" s="1"/>
      <c r="F59" s="1"/>
    </row>
    <row r="60" spans="1:32" ht="15">
      <c r="A60" s="1" t="s">
        <v>301</v>
      </c>
      <c r="B60" s="1"/>
      <c r="C60" s="1"/>
      <c r="D60" s="1"/>
      <c r="E60" s="1"/>
      <c r="F60" s="1"/>
    </row>
    <row r="61" spans="1:32" ht="15">
      <c r="A61" s="1" t="s">
        <v>305</v>
      </c>
      <c r="B61" s="1"/>
      <c r="C61" s="1"/>
      <c r="D61" s="1"/>
      <c r="E61" s="1"/>
      <c r="F61" s="1"/>
    </row>
    <row r="62" spans="1:32" ht="15">
      <c r="A62" s="1" t="s">
        <v>306</v>
      </c>
      <c r="B62" s="1"/>
      <c r="C62" s="1"/>
      <c r="D62" s="1"/>
      <c r="E62" s="1"/>
      <c r="F62" s="1"/>
    </row>
    <row r="63" spans="1:32" ht="15">
      <c r="A63" s="1"/>
      <c r="B63" s="1"/>
      <c r="C63" s="1"/>
      <c r="D63" s="1"/>
      <c r="E63" s="1"/>
      <c r="F63" s="1"/>
    </row>
    <row r="68" spans="1:3">
      <c r="A68" t="s">
        <v>362</v>
      </c>
    </row>
    <row r="69" spans="1:3">
      <c r="A69" t="s">
        <v>356</v>
      </c>
      <c r="B69" t="s">
        <v>298</v>
      </c>
      <c r="C69" t="s">
        <v>299</v>
      </c>
    </row>
    <row r="70" spans="1:3">
      <c r="A70" t="s">
        <v>266</v>
      </c>
      <c r="B70">
        <v>45.93</v>
      </c>
      <c r="C70">
        <v>46.84</v>
      </c>
    </row>
    <row r="71" spans="1:3">
      <c r="A71" t="s">
        <v>357</v>
      </c>
      <c r="B71">
        <v>21.49</v>
      </c>
      <c r="C71">
        <v>23.56</v>
      </c>
    </row>
    <row r="72" spans="1:3">
      <c r="A72" t="s">
        <v>358</v>
      </c>
      <c r="B72">
        <v>18.64</v>
      </c>
      <c r="C72">
        <v>18.920000000000002</v>
      </c>
    </row>
    <row r="73" spans="1:3">
      <c r="A73" t="s">
        <v>359</v>
      </c>
      <c r="C73">
        <v>16.12</v>
      </c>
    </row>
    <row r="74" spans="1:3">
      <c r="A74" t="s">
        <v>360</v>
      </c>
      <c r="B74">
        <v>22.67</v>
      </c>
      <c r="C74">
        <v>24.47</v>
      </c>
    </row>
    <row r="75" spans="1:3">
      <c r="A75" t="s">
        <v>361</v>
      </c>
      <c r="B75">
        <v>1.9045970045883469</v>
      </c>
    </row>
  </sheetData>
  <pageMargins left="1.25" right="1.25" top="1" bottom="0.79166666666666696" header="0.25" footer="0.2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Matthias Fripp</cp:lastModifiedBy>
  <dcterms:created xsi:type="dcterms:W3CDTF">2016-04-15T07:32:53Z</dcterms:created>
  <dcterms:modified xsi:type="dcterms:W3CDTF">2017-04-05T21:54:04Z</dcterms:modified>
</cp:coreProperties>
</file>