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definedNames>
    <definedName name="convexityAdj">controls!$C$14</definedName>
    <definedName name="meanRevert">controls!$C$15</definedName>
    <definedName name="pricingDate">controls!$C$2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  <c r="A21" i="2"/>
  <c r="C23" i="1"/>
  <c r="C22" i="1" s="1"/>
  <c r="C2" i="1"/>
  <c r="C21" i="1"/>
  <c r="C19" i="1"/>
  <c r="C18" i="1"/>
  <c r="D6" i="2"/>
  <c r="D5" i="2"/>
  <c r="D4" i="2"/>
  <c r="D3" i="2"/>
  <c r="D2" i="2"/>
  <c r="D9" i="2"/>
  <c r="D8" i="2"/>
  <c r="D7" i="2"/>
  <c r="D22" i="2"/>
  <c r="D21" i="2"/>
  <c r="A22" i="2"/>
  <c r="D24" i="2"/>
  <c r="A24" i="2" s="1"/>
  <c r="D23" i="2"/>
  <c r="A23" i="2" s="1"/>
  <c r="C24" i="1" s="1"/>
  <c r="F24" i="2" s="1"/>
  <c r="F23" i="2"/>
  <c r="A9" i="2"/>
  <c r="A8" i="2"/>
  <c r="A7" i="2"/>
  <c r="C20" i="1" s="1"/>
  <c r="F2" i="2"/>
  <c r="F3" i="2"/>
  <c r="F4" i="2"/>
  <c r="F5" i="2"/>
  <c r="F6" i="2"/>
  <c r="F7" i="2"/>
  <c r="F8" i="2"/>
  <c r="F9" i="2"/>
  <c r="F21" i="2"/>
  <c r="F22" i="2"/>
</calcChain>
</file>

<file path=xl/sharedStrings.xml><?xml version="1.0" encoding="utf-8"?>
<sst xmlns="http://schemas.openxmlformats.org/spreadsheetml/2006/main" count="43" uniqueCount="30">
  <si>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</si>
  <si>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</si>
  <si>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</si>
  <si>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</si>
  <si>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</si>
  <si>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</si>
  <si>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</si>
  <si>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</si>
  <si>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</si>
  <si>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</si>
  <si>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</si>
  <si>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</si>
  <si>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</si>
  <si>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fixings</t>
  </si>
  <si>
    <t>convexity</t>
  </si>
  <si>
    <t>mean revert</t>
  </si>
  <si>
    <t>EDU4</t>
  </si>
  <si>
    <t>EDZ4</t>
  </si>
  <si>
    <t>objects</t>
  </si>
  <si>
    <t>libor fixing</t>
  </si>
  <si>
    <t>rate convention</t>
  </si>
  <si>
    <t>date</t>
  </si>
  <si>
    <t>eq. zero rate</t>
  </si>
  <si>
    <t>swap_ff</t>
  </si>
  <si>
    <t>fed funds fixing</t>
  </si>
  <si>
    <t>libor index</t>
  </si>
  <si>
    <t>fed funds index</t>
  </si>
  <si>
    <t>deposit_ff</t>
  </si>
  <si>
    <t>yield curve libor</t>
  </si>
  <si>
    <t>yield curve 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</si>
</sst>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C24" sqref="C24"/>
    </sheetView>
  </sheetViews>
  <sheetFormatPr baseColWidth="10" defaultRowHeight="11.25" x14ac:dyDescent="0.2"/>
  <cols>
    <col min="1" max="1" width="2.85546875" style="1" customWidth="1"/>
    <col min="2" max="2" width="11.7109375" style="4" bestFit="1" customWidth="1"/>
    <col min="3" max="3" width="17.28515625" style="3" bestFit="1" customWidth="1"/>
    <col min="4" max="16384" width="11.42578125" style="1"/>
  </cols>
  <sheetData>
    <row r="2" spans="2:3" x14ac:dyDescent="0.2">
      <c r="B2" s="4" t="s">
        <v>0</v>
      </c>
      <c r="C2" s="2">
        <f ca="1">_xll.ADDIN.PRICING.DATE(DATEVALUE("17/4/2014"),TODAY())</f>
        <v>41746</v>
      </c>
    </row>
    <row r="3" spans="2:3" x14ac:dyDescent="0.2">
      <c r="C3" s="2"/>
    </row>
    <row r="4" spans="2:3" x14ac:dyDescent="0.2">
      <c r="B4" s="4" t="s">
        <v>19</v>
      </c>
    </row>
    <row r="5" spans="2:3" x14ac:dyDescent="0.2">
      <c r="B5" s="5">
        <v>41744</v>
      </c>
      <c r="C5" s="6">
        <v>2.2634999999999999E-3</v>
      </c>
    </row>
    <row r="6" spans="2:3" x14ac:dyDescent="0.2">
      <c r="B6" s="5">
        <v>41743</v>
      </c>
      <c r="C6" s="6">
        <v>2.2864999999999999E-3</v>
      </c>
    </row>
    <row r="7" spans="2:3" x14ac:dyDescent="0.2">
      <c r="B7" s="5">
        <v>41740</v>
      </c>
      <c r="C7" s="6">
        <v>2.2645E-3</v>
      </c>
    </row>
    <row r="8" spans="2:3" x14ac:dyDescent="0.2">
      <c r="B8" s="5"/>
      <c r="C8" s="6"/>
    </row>
    <row r="9" spans="2:3" x14ac:dyDescent="0.2">
      <c r="B9" s="4" t="s">
        <v>24</v>
      </c>
    </row>
    <row r="10" spans="2:3" x14ac:dyDescent="0.2">
      <c r="B10" s="5">
        <v>41744</v>
      </c>
      <c r="C10" s="6">
        <v>8.9999999999999998E-4</v>
      </c>
    </row>
    <row r="11" spans="2:3" x14ac:dyDescent="0.2">
      <c r="B11" s="5">
        <v>41743</v>
      </c>
      <c r="C11" s="6">
        <v>8.9999999999999998E-4</v>
      </c>
    </row>
    <row r="12" spans="2:3" x14ac:dyDescent="0.2">
      <c r="B12" s="5">
        <v>41740</v>
      </c>
      <c r="C12" s="6">
        <v>9.5E-4</v>
      </c>
    </row>
    <row r="14" spans="2:3" x14ac:dyDescent="0.2">
      <c r="B14" s="5" t="s">
        <v>14</v>
      </c>
      <c r="C14" s="3">
        <v>8.9999999999999993E-3</v>
      </c>
    </row>
    <row r="15" spans="2:3" x14ac:dyDescent="0.2">
      <c r="B15" s="4" t="s">
        <v>15</v>
      </c>
      <c r="C15" s="3">
        <v>0.09</v>
      </c>
    </row>
    <row r="17" spans="2:3" x14ac:dyDescent="0.2">
      <c r="B17" s="4" t="s">
        <v>18</v>
      </c>
    </row>
    <row r="18" spans="2:3" x14ac:dyDescent="0.2">
      <c r="B18" s="4" t="s">
        <v>25</v>
      </c>
      <c r="C18" s="3" t="str">
        <f ca="1">_xll.OBJECT.IBOR.INDEX("us_libor",C19,"3M",2,"USD Libor","Following",TRUE,"ACT/360",)</f>
        <v>us_libor#0068</v>
      </c>
    </row>
    <row r="19" spans="2:3" x14ac:dyDescent="0.2">
      <c r="B19" s="4" t="s">
        <v>13</v>
      </c>
      <c r="C19" s="3" t="str">
        <f ca="1">_xll.OBJECT.TIME.SERIES("us_libor_h",B5:B7,C5:C7,TODAY())</f>
        <v>us_libor_h#0068</v>
      </c>
    </row>
    <row r="20" spans="2:3" x14ac:dyDescent="0.2">
      <c r="B20" s="4" t="s">
        <v>28</v>
      </c>
      <c r="C20" s="3" t="str">
        <f ca="1">_xll.INSTANCE.COURBE.INTERPOLEE("us_swap_curve",pricingDate,"USD Libor",'yield curve components'!A2:A9)</f>
        <v>us_swap_curve#0068</v>
      </c>
    </row>
    <row r="21" spans="2:3" x14ac:dyDescent="0.2">
      <c r="B21" s="4" t="s">
        <v>20</v>
      </c>
      <c r="C21" s="3" t="str">
        <f ca="1">_xll.INSTANCE.CONVENTION.TAUX("continuous_comp","ACT/365","Continuous","Annual","unadjusted",TODAY())</f>
        <v>continuous_comp#0068</v>
      </c>
    </row>
    <row r="22" spans="2:3" x14ac:dyDescent="0.2">
      <c r="B22" s="4" t="s">
        <v>26</v>
      </c>
      <c r="C22" s="3" t="str">
        <f ca="1">_xll.OBJECT.OVERNIGHT.INDEX("us_fedfunds",C23,0,"USD","ACT/360",)</f>
        <v>us_fedfunds#0066</v>
      </c>
    </row>
    <row r="23" spans="2:3" x14ac:dyDescent="0.2">
      <c r="B23" s="4" t="s">
        <v>13</v>
      </c>
      <c r="C23" s="3" t="str">
        <f ca="1">_xll.OBJECT.TIME.SERIES("fedfunds_h",B10:B12,C10:C12,TODAY())</f>
        <v>fedfunds_h#0068</v>
      </c>
    </row>
    <row r="24" spans="2:3" x14ac:dyDescent="0.2">
      <c r="B24" s="4" t="s">
        <v>29</v>
      </c>
      <c r="C24" s="3" t="str">
        <f ca="1">_xll.INSTANCE.COURBE.INTERPOLEE("us_OIS_curve",pricingDate,"USD",'yield curve components'!A21:A24)</f>
        <v>us_OIS_curve#0055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5" sqref="E25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9" style="10" bestFit="1" customWidth="1"/>
    <col min="5" max="5" width="7.85546875" style="1" bestFit="1" customWidth="1"/>
    <col min="6" max="16384" width="11.42578125" style="1"/>
  </cols>
  <sheetData>
    <row r="1" spans="1:6" x14ac:dyDescent="0.2">
      <c r="A1" s="1" t="s">
        <v>4</v>
      </c>
      <c r="B1" s="1" t="s">
        <v>5</v>
      </c>
      <c r="C1" s="1" t="s">
        <v>2</v>
      </c>
      <c r="D1" s="10" t="s">
        <v>21</v>
      </c>
      <c r="E1" s="1" t="s">
        <v>12</v>
      </c>
      <c r="F1" s="1" t="s">
        <v>22</v>
      </c>
    </row>
    <row r="2" spans="1:6" x14ac:dyDescent="0.2">
      <c r="A2" s="1" t="str">
        <f ca="1">_xll.OBJECT.CURVE.HELPER.DEPOSIT2("deposits_" &amp; C2,C2,"USD Libor",0,E2,"ACT/360",TODAY())</f>
        <v>deposits_O/N#0068</v>
      </c>
      <c r="B2" s="1" t="s">
        <v>1</v>
      </c>
      <c r="C2" s="1" t="s">
        <v>3</v>
      </c>
      <c r="D2" s="10">
        <f ca="1">_xll.CALENDRIER.GAP.FINANCE(controls!$C$2,$C2,"USD","Unadjusted",FALSE)</f>
        <v>41750</v>
      </c>
      <c r="E2" s="7">
        <v>9.0700000000000004E-4</v>
      </c>
      <c r="F2" s="9">
        <f ca="1">_xll.COURBE.TAUX.ZERO(controls!$C$20,D2,controls!$C$21)</f>
        <v>9.1249543755665566E-4</v>
      </c>
    </row>
    <row r="3" spans="1:6" x14ac:dyDescent="0.2">
      <c r="A3" s="1" t="str">
        <f ca="1">_xll.OBJECT.CURVE.HELPER.DEPOSIT2("deposits_" &amp; C3,C3,"USD Libor",0,E3,"ACT/360",TODAY())</f>
        <v>deposits_T/N#0068</v>
      </c>
      <c r="B3" s="1" t="s">
        <v>1</v>
      </c>
      <c r="C3" s="1" t="s">
        <v>6</v>
      </c>
      <c r="D3" s="10">
        <f ca="1">_xll.CALENDRIER.GAP.FINANCE(controls!$C$2,$C3,"USD","Unadjusted",FALSE)</f>
        <v>41751</v>
      </c>
      <c r="E3" s="7">
        <v>1.4250000000000001E-3</v>
      </c>
      <c r="F3" s="9">
        <f ca="1">_xll.COURBE.TAUX.ZERO(controls!$C$20,D3,controls!$C$21)</f>
        <v>1.3575694975516135E-3</v>
      </c>
    </row>
    <row r="4" spans="1:6" x14ac:dyDescent="0.2">
      <c r="A4" s="1" t="str">
        <f ca="1">_xll.OBJECT.CURVE.HELPER.DEPOSIT2("deposits_" &amp; C4,C4,"USD Libor",0,E4,"ACT/360",TODAY())</f>
        <v>deposits_1W#0068</v>
      </c>
      <c r="B4" s="1" t="s">
        <v>1</v>
      </c>
      <c r="C4" s="1" t="s">
        <v>7</v>
      </c>
      <c r="D4" s="10">
        <f ca="1">_xll.CALENDRIER.GAP.FINANCE(controls!$C$2,$C4,"USD","Unadjusted",FALSE)</f>
        <v>41753</v>
      </c>
      <c r="E4" s="7">
        <v>1.2149999999999999E-3</v>
      </c>
      <c r="F4" s="9">
        <f ca="1">_xll.COURBE.TAUX.ZERO(controls!$C$20,D4,controls!$C$21)</f>
        <v>1.2318604487100522E-3</v>
      </c>
    </row>
    <row r="5" spans="1:6" x14ac:dyDescent="0.2">
      <c r="A5" s="1" t="str">
        <f ca="1">_xll.OBJECT.CURVE.HELPER.DEPOSIT2("deposits_" &amp; C5,C5,"USD Libor",0,E5,"ACT/360",TODAY())</f>
        <v>deposits_1M#0068</v>
      </c>
      <c r="B5" s="1" t="s">
        <v>1</v>
      </c>
      <c r="C5" s="1" t="s">
        <v>8</v>
      </c>
      <c r="D5" s="10">
        <f ca="1">_xll.CALENDRIER.GAP.FINANCE(controls!$C$2,$C5,"USD","Unadjusted",FALSE)</f>
        <v>41776</v>
      </c>
      <c r="E5" s="7">
        <v>1.5200000000000001E-3</v>
      </c>
      <c r="F5" s="9">
        <f ca="1">_xll.COURBE.TAUX.ZERO(controls!$C$20,D5,controls!$C$21)</f>
        <v>1.47392599677622E-3</v>
      </c>
    </row>
    <row r="6" spans="1:6" x14ac:dyDescent="0.2">
      <c r="A6" s="1" t="str">
        <f ca="1">_xll.OBJECT.CURVE.HELPER.DEPOSIT2("deposits_" &amp; C6,C6,"USD Libor",0,E6,"ACT/360",TODAY())</f>
        <v>deposits_2M#0068</v>
      </c>
      <c r="B6" s="1" t="s">
        <v>1</v>
      </c>
      <c r="C6" s="1" t="s">
        <v>9</v>
      </c>
      <c r="D6" s="10">
        <f ca="1">_xll.CALENDRIER.GAP.FINANCE(controls!$C$2,$C6,"USD","Unadjusted",FALSE)</f>
        <v>41807</v>
      </c>
      <c r="E6" s="7">
        <v>1.9300000000000001E-3</v>
      </c>
      <c r="F6" s="9">
        <f ca="1">_xll.COURBE.TAUX.ZERO(controls!$C$20,D6,controls!$C$21)</f>
        <v>1.9564856604107964E-3</v>
      </c>
    </row>
    <row r="7" spans="1:6" x14ac:dyDescent="0.2">
      <c r="A7" s="1" t="str">
        <f ca="1">_xll.OBJECT.CURVE.FUTURE.HELPER(B7 &amp; "_" &amp; C7,RIGHT(C7,2),controls!$C$18,E7,convexityAdj,meanRevert,TODAY())</f>
        <v>future_EDM4#0068</v>
      </c>
      <c r="B7" s="1" t="s">
        <v>10</v>
      </c>
      <c r="C7" s="1" t="s">
        <v>11</v>
      </c>
      <c r="D7" s="10">
        <f ca="1">_xll.CALENDRIER.DATE.IMM(controls!$C$2,RIGHT(C7,2))</f>
        <v>41808</v>
      </c>
      <c r="E7" s="8">
        <v>99.77</v>
      </c>
      <c r="F7" s="9">
        <f ca="1">_xll.COURBE.TAUX.ZERO(controls!$C$20,D7,controls!$C$21)</f>
        <v>1.9625764127446346E-3</v>
      </c>
    </row>
    <row r="8" spans="1:6" x14ac:dyDescent="0.2">
      <c r="A8" s="1" t="str">
        <f ca="1">_xll.OBJECT.CURVE.FUTURE.HELPER(B8 &amp; "_" &amp; C8,RIGHT(C8,2),controls!$C$18,E8,convexityAdj,meanRevert,TODAY())</f>
        <v>future_EDU4#0068</v>
      </c>
      <c r="B8" s="1" t="s">
        <v>10</v>
      </c>
      <c r="C8" s="1" t="s">
        <v>16</v>
      </c>
      <c r="D8" s="10">
        <f ca="1">_xll.CALENDRIER.DATE.IMM(controls!$C$2,RIGHT(C8,2))</f>
        <v>41899</v>
      </c>
      <c r="E8" s="8">
        <v>99.76</v>
      </c>
      <c r="F8" s="9">
        <f ca="1">_xll.COURBE.TAUX.ZERO(controls!$C$20,D8,controls!$C$21)</f>
        <v>2.1790174342472147E-3</v>
      </c>
    </row>
    <row r="9" spans="1:6" x14ac:dyDescent="0.2">
      <c r="A9" s="1" t="str">
        <f ca="1">_xll.OBJECT.CURVE.FUTURE.HELPER(B9 &amp; "_" &amp; C9,RIGHT(C9,2),controls!$C$18,E9,convexityAdj,meanRevert,TODAY())</f>
        <v>future_EDZ4#0068</v>
      </c>
      <c r="B9" s="1" t="s">
        <v>10</v>
      </c>
      <c r="C9" s="1" t="s">
        <v>17</v>
      </c>
      <c r="D9" s="10">
        <f ca="1">_xll.CALENDRIER.DATE.IMM(controls!$C$2,RIGHT(C9,2))</f>
        <v>41990</v>
      </c>
      <c r="E9" s="8">
        <v>99.721500000000006</v>
      </c>
      <c r="F9" s="9">
        <f ca="1">_xll.COURBE.TAUX.ZERO(controls!$C$20,D9,controls!$C$21)</f>
        <v>2.2673972577818297E-3</v>
      </c>
    </row>
    <row r="21" spans="1:6" x14ac:dyDescent="0.2">
      <c r="A21" s="1" t="str">
        <f ca="1">_xll.OBJECT.CURVE.HELPER.DEPOSIT2("deposits_" &amp; C21,C21,"USD",0,E21,"ACT/360",TODAY())</f>
        <v>deposits_O/N#0039</v>
      </c>
      <c r="B21" s="1" t="s">
        <v>27</v>
      </c>
      <c r="C21" s="1" t="s">
        <v>3</v>
      </c>
      <c r="D21" s="10">
        <f ca="1">_xll.CALENDRIER.GAP.FINANCE(controls!$C$2,$C21,"USD","Unadjusted",FALSE)</f>
        <v>41750</v>
      </c>
      <c r="E21" s="11">
        <v>8.9999999999999998E-4</v>
      </c>
      <c r="F21" s="9">
        <f ca="1">_xll.COURBE.TAUX.ZERO(controls!$C$24,D21,controls!$C$21)</f>
        <v>9.1249543755665566E-4</v>
      </c>
    </row>
    <row r="22" spans="1:6" x14ac:dyDescent="0.2">
      <c r="A22" s="1" t="str">
        <f ca="1">_xll.OBJECT.CURVE.HELPER.OVERNIGHT.SWAP(B22 &amp; "_" &amp; C22,controls!$C$22,D22,E22)</f>
        <v>swap_ff_T/N#0066</v>
      </c>
      <c r="B22" s="1" t="s">
        <v>23</v>
      </c>
      <c r="C22" s="1" t="s">
        <v>6</v>
      </c>
      <c r="D22" s="10">
        <f ca="1">_xll.CALENDRIER.GAP.FINANCE(controls!$C$2,$C22,"USD","Unadjusted",FALSE)</f>
        <v>41751</v>
      </c>
      <c r="E22" s="11">
        <v>1E-3</v>
      </c>
      <c r="F22" s="9">
        <f ca="1">_xll.COURBE.TAUX.ZERO(controls!$C$24,D22,controls!$C$21)</f>
        <v>1.0136048502480558E-3</v>
      </c>
    </row>
    <row r="23" spans="1:6" x14ac:dyDescent="0.2">
      <c r="A23" s="1" t="str">
        <f ca="1">_xll.OBJECT.CURVE.HELPER.OVERNIGHT.SWAP(B23 &amp; "_" &amp; C23,controls!$C$22,D23,E23)</f>
        <v>swap_ff_1W#0024</v>
      </c>
      <c r="B23" s="1" t="s">
        <v>23</v>
      </c>
      <c r="C23" s="1" t="s">
        <v>7</v>
      </c>
      <c r="D23" s="10">
        <f ca="1">_xll.CALENDRIER.GAP.FINANCE(controls!$C$2,$C23,"USD","Unadjusted",FALSE)</f>
        <v>41753</v>
      </c>
      <c r="E23" s="11">
        <v>1.1000000000000001E-3</v>
      </c>
      <c r="F23" s="9">
        <f ca="1">_xll.COURBE.TAUX.ZERO(controls!$C$24,D23,controls!$C$21)</f>
        <v>1.1147110855998529E-3</v>
      </c>
    </row>
    <row r="24" spans="1:6" x14ac:dyDescent="0.2">
      <c r="A24" s="1" t="str">
        <f ca="1">_xll.OBJECT.CURVE.HELPER.OVERNIGHT.SWAP(B24 &amp; "_" &amp; C24,controls!$C$22,D24,E24)</f>
        <v>swap_ff_1M#0024</v>
      </c>
      <c r="B24" s="1" t="s">
        <v>23</v>
      </c>
      <c r="C24" s="1" t="s">
        <v>8</v>
      </c>
      <c r="D24" s="10">
        <f ca="1">_xll.CALENDRIER.GAP.FINANCE(controls!$C$2,$C24,"USD","Unadjusted",FALSE)</f>
        <v>41776</v>
      </c>
      <c r="E24" s="11">
        <v>1.1999999999999999E-3</v>
      </c>
      <c r="F24" s="9">
        <f ca="1">_xll.COURBE.TAUX.ZERO(controls!$C$24,D24,controls!$C$21)</f>
        <v>1.2174348971331864E-3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controls</vt:lpstr>
      <vt:lpstr>yield curve components</vt:lpstr>
      <vt:lpstr>convexityAdj</vt:lpstr>
      <vt:lpstr>meanRevert</vt:lpstr>
      <vt:lpstr>pricingDate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2014-05-20T14:16:05Z</dcterms:modified>
</cp:coreProperties>
</file>