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551\"/>
    </mc:Choice>
  </mc:AlternateContent>
  <xr:revisionPtr revIDLastSave="0" documentId="13_ncr:1_{4E1C3519-2F08-4F06-840A-0B0F80BEA7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A38" i="1"/>
  <c r="D37" i="1"/>
  <c r="F53" i="1"/>
  <c r="F54" i="1"/>
  <c r="F52" i="1"/>
  <c r="E53" i="1"/>
  <c r="E54" i="1"/>
  <c r="E52" i="1"/>
  <c r="D22" i="1"/>
  <c r="K8" i="1"/>
  <c r="J8" i="1"/>
  <c r="D4" i="1"/>
  <c r="D3" i="1"/>
  <c r="J10" i="1"/>
  <c r="C21" i="1"/>
  <c r="C20" i="1"/>
  <c r="L8" i="1" l="1"/>
  <c r="D19" i="1" l="1"/>
  <c r="D29" i="1"/>
  <c r="D10" i="1"/>
  <c r="D20" i="1"/>
  <c r="D11" i="1"/>
  <c r="D21" i="1"/>
  <c r="D5" i="1"/>
  <c r="D12" i="1"/>
  <c r="D6" i="1"/>
  <c r="D13" i="1"/>
  <c r="D25" i="1"/>
  <c r="D7" i="1"/>
  <c r="D14" i="1"/>
  <c r="D17" i="1"/>
  <c r="D28" i="1"/>
  <c r="D26" i="1"/>
  <c r="D27" i="1"/>
  <c r="D18" i="1"/>
  <c r="G4" i="1"/>
  <c r="G5" i="1"/>
  <c r="G3" i="1"/>
  <c r="C4" i="1"/>
  <c r="C5" i="1" s="1"/>
  <c r="C6" i="1" s="1"/>
  <c r="C7" i="1" s="1"/>
  <c r="C28" i="1"/>
  <c r="C26" i="1"/>
  <c r="C19" i="1"/>
  <c r="C18" i="1"/>
</calcChain>
</file>

<file path=xl/sharedStrings.xml><?xml version="1.0" encoding="utf-8"?>
<sst xmlns="http://schemas.openxmlformats.org/spreadsheetml/2006/main" count="47" uniqueCount="42">
  <si>
    <t>Алюминий</t>
  </si>
  <si>
    <t>l, см</t>
  </si>
  <si>
    <t>N</t>
  </si>
  <si>
    <t>t</t>
  </si>
  <si>
    <t>Железо</t>
  </si>
  <si>
    <t>Свинец</t>
  </si>
  <si>
    <t>Неизвестный образец</t>
  </si>
  <si>
    <t>Измерения дозиметром, мкЗв/ч</t>
  </si>
  <si>
    <t>у входа</t>
  </si>
  <si>
    <t>10 см алюминия</t>
  </si>
  <si>
    <t>рассеяние без заслонки</t>
  </si>
  <si>
    <t>рассеяние , 10 см алюминия</t>
  </si>
  <si>
    <t>норма 1 мЗв/год = 1000 мкзВ/год</t>
  </si>
  <si>
    <t>мкЗв/год</t>
  </si>
  <si>
    <t>сколько времени нужно находиться в этом месте чтобы получить годовую дозу</t>
  </si>
  <si>
    <t>260 дней</t>
  </si>
  <si>
    <t>7 дней</t>
  </si>
  <si>
    <t>31 дней</t>
  </si>
  <si>
    <t>72 дня</t>
  </si>
  <si>
    <t>Рассеяние под 90 градусов для алюминия</t>
  </si>
  <si>
    <t>37 см до приемника</t>
  </si>
  <si>
    <t>5,5 см до приемника</t>
  </si>
  <si>
    <t>Поставили поглотитель вплотную к приемнику</t>
  </si>
  <si>
    <t>алюминий 10 см</t>
  </si>
  <si>
    <t>Без всего</t>
  </si>
  <si>
    <t>фон</t>
  </si>
  <si>
    <t>не знаю за сколько секунд</t>
  </si>
  <si>
    <t>X</t>
  </si>
  <si>
    <t>Образец</t>
  </si>
  <si>
    <t>$\mu, \text{см}^{-1}$</t>
  </si>
  <si>
    <t>$\mu', \text{см}^{2}/\text{г}$</t>
  </si>
  <si>
    <t>$\sigma_{\mu}, \text{см}^{-1}$</t>
  </si>
  <si>
    <t>$\sigma_{\mu'}, \text{см}^{2}/\text{г}$</t>
  </si>
  <si>
    <t>$\rho, \text{г}/\text{см}^3$</t>
  </si>
  <si>
    <t>-</t>
  </si>
  <si>
    <t>Вход в аудиторию</t>
  </si>
  <si>
    <t>Показания дозиметра, мкЗв/ч</t>
  </si>
  <si>
    <t>Показания дозиметра, мкЗв/год</t>
  </si>
  <si>
    <t>T, дни</t>
  </si>
  <si>
    <t>Слой алюминия 10 см</t>
  </si>
  <si>
    <t>Рассеяние без заслонки</t>
  </si>
  <si>
    <t>Рассеяние , 10 см алюминия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</si>
</sst>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Лист1!$C$3:$C$7</c:f>
              <c:numCache>
                <c:formatCode>General</c:formatCode>
                <c:ptCount val="5"/>
                <c:pt idx="0">
                  <c:v>1.98</c:v>
                </c:pt>
                <c:pt idx="1">
                  <c:v>3.96</c:v>
                </c:pt>
                <c:pt idx="2">
                  <c:v>5.9399999999999995</c:v>
                </c:pt>
                <c:pt idx="3">
                  <c:v>7.92</c:v>
                </c:pt>
                <c:pt idx="4">
                  <c:v>9.9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0.4434494350848151</c:v>
                </c:pt>
                <c:pt idx="1">
                  <c:v>0.86934765484566567</c:v>
                </c:pt>
                <c:pt idx="2">
                  <c:v>1.2903565356886988</c:v>
                </c:pt>
                <c:pt idx="3">
                  <c:v>1.7040891716438582</c:v>
                </c:pt>
                <c:pt idx="4">
                  <c:v>2.1059525716374692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7-40A9-AF3B-45B00E7A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1744"/>
        <c:axId val="113793280"/>
      </c:scatterChart>
      <c:valAx>
        <c:axId val="113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93280"/>
        <c:crosses val="autoZero"/>
        <c:crossBetween val="midCat"/>
      </c:valAx>
      <c:valAx>
        <c:axId val="1137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9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Лист1!$D$10:$D$14</c:f>
              <c:numCache>
                <c:formatCode>General</c:formatCode>
                <c:ptCount val="5"/>
                <c:pt idx="0">
                  <c:v>0.65019047225835869</c:v>
                </c:pt>
                <c:pt idx="1">
                  <c:v>1.2419525115007302</c:v>
                </c:pt>
                <c:pt idx="2">
                  <c:v>1.8100398203595773</c:v>
                </c:pt>
                <c:pt idx="3">
                  <c:v>2.3710630623210385</c:v>
                </c:pt>
                <c:pt idx="4">
                  <c:v>2.9325810383456643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8-49FB-9BE1-3C930848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4240"/>
        <c:axId val="102890496"/>
      </c:scatterChart>
      <c:valAx>
        <c:axId val="1410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90496"/>
        <c:crosses val="autoZero"/>
        <c:crossBetween val="midCat"/>
      </c:valAx>
      <c:valAx>
        <c:axId val="1028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3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Лист1!$C$17:$C$21</c:f>
              <c:numCache>
                <c:formatCode>General</c:formatCode>
                <c:ptCount val="5"/>
                <c:pt idx="0">
                  <c:v>0.46</c:v>
                </c:pt>
                <c:pt idx="1">
                  <c:v>0.92</c:v>
                </c:pt>
                <c:pt idx="2">
                  <c:v>1.3800000000000001</c:v>
                </c:pt>
                <c:pt idx="3">
                  <c:v>1.84</c:v>
                </c:pt>
                <c:pt idx="4">
                  <c:v>2.3000000000000003</c:v>
                </c:pt>
              </c:numCache>
            </c:numRef>
          </c:xVal>
          <c:yVal>
            <c:numRef>
              <c:f>Лист1!$D$17:$D$21</c:f>
              <c:numCache>
                <c:formatCode>General</c:formatCode>
                <c:ptCount val="5"/>
                <c:pt idx="0">
                  <c:v>0.6973027667570052</c:v>
                </c:pt>
                <c:pt idx="1">
                  <c:v>1.2866781391921842</c:v>
                </c:pt>
                <c:pt idx="2">
                  <c:v>1.8443271873110179</c:v>
                </c:pt>
                <c:pt idx="3">
                  <c:v>2.4237515934139666</c:v>
                </c:pt>
                <c:pt idx="4">
                  <c:v>2.9906004535951749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F-4458-8C23-07BE5D1A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8016"/>
        <c:axId val="114676480"/>
      </c:scatterChart>
      <c:valAx>
        <c:axId val="114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76480"/>
        <c:crosses val="autoZero"/>
        <c:crossBetween val="midCat"/>
      </c:valAx>
      <c:valAx>
        <c:axId val="114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7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Лист1!$C$25:$C$29</c:f>
              <c:numCache>
                <c:formatCode>General</c:formatCode>
                <c:ptCount val="5"/>
                <c:pt idx="0">
                  <c:v>1.94</c:v>
                </c:pt>
                <c:pt idx="1">
                  <c:v>3.88</c:v>
                </c:pt>
                <c:pt idx="2">
                  <c:v>5.9</c:v>
                </c:pt>
                <c:pt idx="3">
                  <c:v>7.76</c:v>
                </c:pt>
                <c:pt idx="4">
                  <c:v>9.6</c:v>
                </c:pt>
              </c:numCache>
            </c:numRef>
          </c:xVal>
          <c:yVal>
            <c:numRef>
              <c:f>Лист1!$D$25:$D$29</c:f>
              <c:numCache>
                <c:formatCode>General</c:formatCode>
                <c:ptCount val="5"/>
                <c:pt idx="0">
                  <c:v>7.1313981982340222E-2</c:v>
                </c:pt>
                <c:pt idx="1">
                  <c:v>9.449286288422129E-2</c:v>
                </c:pt>
                <c:pt idx="2">
                  <c:v>0.12424984047005758</c:v>
                </c:pt>
                <c:pt idx="3">
                  <c:v>0.14674618284734128</c:v>
                </c:pt>
                <c:pt idx="4">
                  <c:v>0.16450883856581841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9-4649-B95A-A575930E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8032"/>
        <c:axId val="62026496"/>
      </c:scatterChart>
      <c:valAx>
        <c:axId val="620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26496"/>
        <c:crosses val="autoZero"/>
        <c:crossBetween val="midCat"/>
      </c:valAx>
      <c:valAx>
        <c:axId val="620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2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</xdr:row>
      <xdr:rowOff>15240</xdr:rowOff>
    </xdr:from>
    <xdr:to>
      <xdr:col>20</xdr:col>
      <xdr:colOff>533400</xdr:colOff>
      <xdr:row>17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18</xdr:row>
      <xdr:rowOff>57150</xdr:rowOff>
    </xdr:from>
    <xdr:to>
      <xdr:col>20</xdr:col>
      <xdr:colOff>518160</xdr:colOff>
      <xdr:row>33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148590</xdr:rowOff>
    </xdr:from>
    <xdr:to>
      <xdr:col>13</xdr:col>
      <xdr:colOff>0</xdr:colOff>
      <xdr:row>32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34</xdr:row>
      <xdr:rowOff>87630</xdr:rowOff>
    </xdr:from>
    <xdr:to>
      <xdr:col>13</xdr:col>
      <xdr:colOff>83820</xdr:colOff>
      <xdr:row>49</xdr:row>
      <xdr:rowOff>87630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F13" sqref="F13:I17"/>
    </sheetView>
  </sheetViews>
  <sheetFormatPr defaultRowHeight="14.5" x14ac:dyDescent="0.35"/>
  <sheetData>
    <row r="1" spans="1:13" x14ac:dyDescent="0.35">
      <c r="A1" t="s">
        <v>0</v>
      </c>
      <c r="E1" t="s">
        <v>7</v>
      </c>
      <c r="G1" t="s">
        <v>13</v>
      </c>
      <c r="I1" t="s">
        <v>12</v>
      </c>
      <c r="M1" t="s">
        <v>14</v>
      </c>
    </row>
    <row r="2" spans="1:13" x14ac:dyDescent="0.35">
      <c r="A2" t="s">
        <v>2</v>
      </c>
      <c r="B2" t="s">
        <v>3</v>
      </c>
      <c r="C2" t="s">
        <v>1</v>
      </c>
      <c r="E2" t="s">
        <v>8</v>
      </c>
      <c r="F2">
        <v>0.16</v>
      </c>
      <c r="G2">
        <v>1401.6</v>
      </c>
      <c r="M2" t="s">
        <v>15</v>
      </c>
    </row>
    <row r="3" spans="1:13" x14ac:dyDescent="0.35">
      <c r="A3">
        <v>242478</v>
      </c>
      <c r="B3">
        <v>60</v>
      </c>
      <c r="C3">
        <v>1.98</v>
      </c>
      <c r="D3">
        <f>LN($L$8/((A3-$J$10)/60))</f>
        <v>0.4434494350848151</v>
      </c>
      <c r="E3" t="s">
        <v>9</v>
      </c>
      <c r="F3">
        <v>6.52</v>
      </c>
      <c r="G3">
        <f>F3*24*365</f>
        <v>57115.199999999997</v>
      </c>
      <c r="M3" t="s">
        <v>16</v>
      </c>
    </row>
    <row r="4" spans="1:13" x14ac:dyDescent="0.35">
      <c r="A4">
        <v>159065</v>
      </c>
      <c r="B4">
        <v>60</v>
      </c>
      <c r="C4">
        <f>1.98+C3</f>
        <v>3.96</v>
      </c>
      <c r="D4">
        <f>LN($L$8/((A4-$J$10)/60))</f>
        <v>0.86934765484566567</v>
      </c>
      <c r="E4" t="s">
        <v>10</v>
      </c>
      <c r="F4">
        <v>1.36</v>
      </c>
      <c r="G4">
        <f t="shared" ref="G4:G5" si="0">F4*24*365</f>
        <v>11913.6</v>
      </c>
      <c r="M4" t="s">
        <v>17</v>
      </c>
    </row>
    <row r="5" spans="1:13" x14ac:dyDescent="0.35">
      <c r="A5">
        <v>105084</v>
      </c>
      <c r="B5">
        <v>60</v>
      </c>
      <c r="C5">
        <f>C4+1.98</f>
        <v>5.9399999999999995</v>
      </c>
      <c r="D5">
        <f t="shared" ref="D4:D29" si="1">LN($L$8/((A5-$J$10)/60))</f>
        <v>1.2903565356886988</v>
      </c>
      <c r="E5" t="s">
        <v>11</v>
      </c>
      <c r="F5">
        <v>0.57999999999999996</v>
      </c>
      <c r="G5">
        <f t="shared" si="0"/>
        <v>5080.7999999999993</v>
      </c>
      <c r="M5" t="s">
        <v>18</v>
      </c>
    </row>
    <row r="6" spans="1:13" x14ac:dyDescent="0.35">
      <c r="A6">
        <v>70146</v>
      </c>
      <c r="B6">
        <v>60</v>
      </c>
      <c r="C6">
        <f>C5+1.98</f>
        <v>7.92</v>
      </c>
      <c r="D6">
        <f t="shared" si="1"/>
        <v>1.7040891716438582</v>
      </c>
    </row>
    <row r="7" spans="1:13" x14ac:dyDescent="0.35">
      <c r="A7">
        <v>47584</v>
      </c>
      <c r="B7">
        <v>60</v>
      </c>
      <c r="C7">
        <f>C6+1.98</f>
        <v>9.9</v>
      </c>
      <c r="D7">
        <f t="shared" si="1"/>
        <v>2.1059525716374692</v>
      </c>
      <c r="I7" t="s">
        <v>24</v>
      </c>
      <c r="J7" t="s">
        <v>26</v>
      </c>
    </row>
    <row r="8" spans="1:13" x14ac:dyDescent="0.35">
      <c r="I8">
        <v>94175</v>
      </c>
      <c r="J8">
        <f>I8*4</f>
        <v>376700</v>
      </c>
      <c r="K8">
        <f>J8-J10</f>
        <v>374732</v>
      </c>
      <c r="L8">
        <f>K8/60</f>
        <v>6245.5333333333338</v>
      </c>
    </row>
    <row r="9" spans="1:13" x14ac:dyDescent="0.35">
      <c r="A9" t="s">
        <v>4</v>
      </c>
      <c r="I9" t="s">
        <v>25</v>
      </c>
    </row>
    <row r="10" spans="1:13" x14ac:dyDescent="0.35">
      <c r="A10">
        <v>197558</v>
      </c>
      <c r="B10">
        <v>60</v>
      </c>
      <c r="C10">
        <v>1</v>
      </c>
      <c r="D10">
        <f t="shared" si="1"/>
        <v>0.65019047225835869</v>
      </c>
      <c r="I10">
        <v>492</v>
      </c>
      <c r="J10">
        <f>I10*4</f>
        <v>1968</v>
      </c>
    </row>
    <row r="11" spans="1:13" x14ac:dyDescent="0.35">
      <c r="A11">
        <v>110198</v>
      </c>
      <c r="B11">
        <v>60</v>
      </c>
      <c r="C11">
        <v>2</v>
      </c>
      <c r="D11">
        <f t="shared" si="1"/>
        <v>1.2419525115007302</v>
      </c>
    </row>
    <row r="12" spans="1:13" x14ac:dyDescent="0.35">
      <c r="A12">
        <v>63292</v>
      </c>
      <c r="B12">
        <v>60</v>
      </c>
      <c r="C12">
        <v>3</v>
      </c>
      <c r="D12">
        <f t="shared" si="1"/>
        <v>1.8100398203595773</v>
      </c>
    </row>
    <row r="13" spans="1:13" x14ac:dyDescent="0.35">
      <c r="A13">
        <v>36961</v>
      </c>
      <c r="B13">
        <v>60</v>
      </c>
      <c r="C13">
        <v>4</v>
      </c>
      <c r="D13">
        <f t="shared" si="1"/>
        <v>2.3710630623210385</v>
      </c>
      <c r="G13" t="s">
        <v>36</v>
      </c>
      <c r="H13" t="s">
        <v>37</v>
      </c>
      <c r="I13" t="s">
        <v>38</v>
      </c>
    </row>
    <row r="14" spans="1:13" x14ac:dyDescent="0.35">
      <c r="A14">
        <v>21926</v>
      </c>
      <c r="B14">
        <v>60</v>
      </c>
      <c r="C14">
        <v>5</v>
      </c>
      <c r="D14">
        <f t="shared" si="1"/>
        <v>2.9325810383456643</v>
      </c>
      <c r="F14" t="s">
        <v>35</v>
      </c>
      <c r="G14">
        <v>0.16</v>
      </c>
      <c r="H14">
        <v>1401.6</v>
      </c>
      <c r="I14">
        <v>260</v>
      </c>
    </row>
    <row r="15" spans="1:13" x14ac:dyDescent="0.35">
      <c r="F15" t="s">
        <v>39</v>
      </c>
      <c r="G15">
        <v>6.52</v>
      </c>
      <c r="H15">
        <f>G15*24*365</f>
        <v>57115.199999999997</v>
      </c>
      <c r="I15">
        <v>7</v>
      </c>
    </row>
    <row r="16" spans="1:13" x14ac:dyDescent="0.35">
      <c r="A16" t="s">
        <v>5</v>
      </c>
      <c r="F16" t="s">
        <v>40</v>
      </c>
      <c r="G16">
        <v>1.36</v>
      </c>
      <c r="H16">
        <f t="shared" ref="H16:H17" si="2">G16*24*365</f>
        <v>11913.6</v>
      </c>
      <c r="I16">
        <v>31</v>
      </c>
    </row>
    <row r="17" spans="1:9" x14ac:dyDescent="0.35">
      <c r="A17">
        <v>188557</v>
      </c>
      <c r="B17">
        <v>60</v>
      </c>
      <c r="C17">
        <v>0.46</v>
      </c>
      <c r="D17">
        <f t="shared" si="1"/>
        <v>0.6973027667570052</v>
      </c>
      <c r="F17" t="s">
        <v>41</v>
      </c>
      <c r="G17">
        <v>0.57999999999999996</v>
      </c>
      <c r="H17">
        <f t="shared" si="2"/>
        <v>5080.7999999999993</v>
      </c>
      <c r="I17">
        <v>72</v>
      </c>
    </row>
    <row r="18" spans="1:9" x14ac:dyDescent="0.35">
      <c r="A18">
        <v>105464</v>
      </c>
      <c r="B18">
        <v>60</v>
      </c>
      <c r="C18">
        <f>C17*2</f>
        <v>0.92</v>
      </c>
      <c r="D18">
        <f t="shared" si="1"/>
        <v>1.2866781391921842</v>
      </c>
    </row>
    <row r="19" spans="1:9" x14ac:dyDescent="0.35">
      <c r="A19">
        <v>61225</v>
      </c>
      <c r="B19">
        <v>60</v>
      </c>
      <c r="C19">
        <f>C17*3</f>
        <v>1.3800000000000001</v>
      </c>
      <c r="D19">
        <f t="shared" si="1"/>
        <v>1.8443271873110179</v>
      </c>
    </row>
    <row r="20" spans="1:9" x14ac:dyDescent="0.35">
      <c r="A20">
        <v>35165</v>
      </c>
      <c r="B20">
        <v>60</v>
      </c>
      <c r="C20">
        <f>C17*4</f>
        <v>1.84</v>
      </c>
      <c r="D20">
        <f t="shared" si="1"/>
        <v>2.4237515934139666</v>
      </c>
    </row>
    <row r="21" spans="1:9" x14ac:dyDescent="0.35">
      <c r="A21">
        <v>20801</v>
      </c>
      <c r="B21">
        <v>60</v>
      </c>
      <c r="C21">
        <f>C17*5</f>
        <v>2.3000000000000003</v>
      </c>
      <c r="D21">
        <f t="shared" si="1"/>
        <v>2.9906004535951749</v>
      </c>
    </row>
    <row r="22" spans="1:9" x14ac:dyDescent="0.35">
      <c r="A22">
        <v>1819</v>
      </c>
      <c r="B22">
        <v>60</v>
      </c>
      <c r="C22">
        <v>18.899999999999999</v>
      </c>
      <c r="D22" t="e">
        <f>LN($L$8/((A22-$J$10)/60))</f>
        <v>#NUM!</v>
      </c>
    </row>
    <row r="24" spans="1:9" x14ac:dyDescent="0.35">
      <c r="A24" t="s">
        <v>6</v>
      </c>
    </row>
    <row r="25" spans="1:9" x14ac:dyDescent="0.35">
      <c r="A25">
        <v>350907</v>
      </c>
      <c r="B25">
        <v>60</v>
      </c>
      <c r="C25">
        <v>1.94</v>
      </c>
      <c r="D25">
        <f t="shared" si="1"/>
        <v>7.1313981982340222E-2</v>
      </c>
    </row>
    <row r="26" spans="1:9" x14ac:dyDescent="0.35">
      <c r="A26">
        <v>342912</v>
      </c>
      <c r="B26">
        <v>60</v>
      </c>
      <c r="C26">
        <f>C25*2</f>
        <v>3.88</v>
      </c>
      <c r="D26">
        <f t="shared" si="1"/>
        <v>9.449286288422129E-2</v>
      </c>
    </row>
    <row r="27" spans="1:9" x14ac:dyDescent="0.35">
      <c r="A27">
        <v>332916</v>
      </c>
      <c r="B27">
        <v>60</v>
      </c>
      <c r="C27">
        <v>5.9</v>
      </c>
      <c r="D27">
        <f t="shared" si="1"/>
        <v>0.12424984047005758</v>
      </c>
    </row>
    <row r="28" spans="1:9" x14ac:dyDescent="0.35">
      <c r="A28">
        <v>325554</v>
      </c>
      <c r="B28">
        <v>60</v>
      </c>
      <c r="C28">
        <f>C25*4</f>
        <v>7.76</v>
      </c>
      <c r="D28">
        <f t="shared" si="1"/>
        <v>0.14674618284734128</v>
      </c>
    </row>
    <row r="29" spans="1:9" x14ac:dyDescent="0.35">
      <c r="A29">
        <v>319857</v>
      </c>
      <c r="B29">
        <v>60</v>
      </c>
      <c r="C29">
        <v>9.6</v>
      </c>
      <c r="D29">
        <f t="shared" si="1"/>
        <v>0.16450883856581841</v>
      </c>
    </row>
    <row r="31" spans="1:9" x14ac:dyDescent="0.35">
      <c r="A31" t="s">
        <v>19</v>
      </c>
    </row>
    <row r="32" spans="1:9" x14ac:dyDescent="0.35">
      <c r="A32">
        <v>19438</v>
      </c>
      <c r="B32">
        <v>60</v>
      </c>
      <c r="C32">
        <v>9.9</v>
      </c>
      <c r="D32" t="s">
        <v>21</v>
      </c>
    </row>
    <row r="33" spans="1:4" x14ac:dyDescent="0.35">
      <c r="A33">
        <v>5619</v>
      </c>
      <c r="B33">
        <v>60</v>
      </c>
      <c r="C33">
        <v>9.9</v>
      </c>
      <c r="D33" t="s">
        <v>20</v>
      </c>
    </row>
    <row r="35" spans="1:4" x14ac:dyDescent="0.35">
      <c r="A35" t="s">
        <v>22</v>
      </c>
    </row>
    <row r="36" spans="1:4" x14ac:dyDescent="0.35">
      <c r="A36" t="s">
        <v>23</v>
      </c>
    </row>
    <row r="37" spans="1:4" x14ac:dyDescent="0.35">
      <c r="A37">
        <v>108200</v>
      </c>
      <c r="D37">
        <f>(A32-A33)/A32</f>
        <v>0.71092705010803581</v>
      </c>
    </row>
    <row r="38" spans="1:4" x14ac:dyDescent="0.35">
      <c r="A38">
        <f>(A37-A7)/A37</f>
        <v>0.56022181146025873</v>
      </c>
    </row>
    <row r="51" spans="1:6" x14ac:dyDescent="0.35">
      <c r="A51" t="s">
        <v>28</v>
      </c>
      <c r="B51" t="s">
        <v>29</v>
      </c>
      <c r="C51" t="s">
        <v>31</v>
      </c>
      <c r="D51" t="s">
        <v>33</v>
      </c>
      <c r="E51" t="s">
        <v>30</v>
      </c>
      <c r="F51" t="s">
        <v>32</v>
      </c>
    </row>
    <row r="52" spans="1:6" x14ac:dyDescent="0.35">
      <c r="A52" t="s">
        <v>0</v>
      </c>
      <c r="B52">
        <v>0.21010000000000001</v>
      </c>
      <c r="C52" s="1">
        <v>1.3799999999999999E-3</v>
      </c>
      <c r="D52">
        <v>2.7</v>
      </c>
      <c r="E52">
        <f>B52/D52</f>
        <v>7.7814814814814809E-2</v>
      </c>
      <c r="F52" s="1">
        <f>C52*E52/B52</f>
        <v>5.1111111111111105E-4</v>
      </c>
    </row>
    <row r="53" spans="1:6" x14ac:dyDescent="0.35">
      <c r="A53" t="s">
        <v>4</v>
      </c>
      <c r="B53">
        <v>0.56940000000000002</v>
      </c>
      <c r="C53" s="1">
        <v>3.5799999999999998E-3</v>
      </c>
      <c r="D53">
        <v>7.8739999999999997</v>
      </c>
      <c r="E53">
        <f t="shared" ref="E53:E55" si="3">B53/D53</f>
        <v>7.2313944627889259E-2</v>
      </c>
      <c r="F53" s="1">
        <f t="shared" ref="F53:F54" si="4">C53*E53/B53</f>
        <v>4.5466090932181865E-4</v>
      </c>
    </row>
    <row r="54" spans="1:6" x14ac:dyDescent="0.35">
      <c r="A54" t="s">
        <v>5</v>
      </c>
      <c r="B54">
        <v>1.2443</v>
      </c>
      <c r="C54" s="1">
        <v>5.4099999999999999E-3</v>
      </c>
      <c r="D54">
        <v>11.34</v>
      </c>
      <c r="E54">
        <f t="shared" si="3"/>
        <v>0.10972663139329805</v>
      </c>
      <c r="F54" s="1">
        <f t="shared" si="4"/>
        <v>4.7707231040564372E-4</v>
      </c>
    </row>
    <row r="55" spans="1:6" x14ac:dyDescent="0.35">
      <c r="A55" t="s">
        <v>27</v>
      </c>
      <c r="B55">
        <v>1.24E-2</v>
      </c>
      <c r="C55" s="1">
        <v>4.7835800000000002E-4</v>
      </c>
      <c r="D55" s="2" t="s">
        <v>34</v>
      </c>
      <c r="E55" s="2" t="s">
        <v>34</v>
      </c>
      <c r="F55" s="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Fagradalsfjall *</dc:creator>
  <cp:lastModifiedBy>Fagradalsfjall *</cp:lastModifiedBy>
  <dcterms:created xsi:type="dcterms:W3CDTF">2023-11-27T06:46:51Z</dcterms:created>
  <dcterms:modified xsi:type="dcterms:W3CDTF">2023-12-02T23:54:50Z</dcterms:modified>
</cp:coreProperties>
</file>