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13_ncr:1_{F60DD0FA-CF5B-48DE-8BE4-EAF605AD05A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</workbook>
</file>

<file path=xl/calcChain.xml><?xml version="1.0" encoding="utf-8"?>
<calcChain xmlns="http://schemas.openxmlformats.org/spreadsheetml/2006/main">
  <c r="L3" i="1" l="1"/>
  <c r="M10" i="1"/>
  <c r="N10" i="1"/>
  <c r="N3" i="1"/>
  <c r="N4" i="1"/>
  <c r="N5" i="1"/>
  <c r="N6" i="1"/>
  <c r="N7" i="1"/>
  <c r="N8" i="1"/>
  <c r="N2" i="1"/>
  <c r="M3" i="1"/>
  <c r="M4" i="1"/>
  <c r="M5" i="1"/>
  <c r="M6" i="1"/>
  <c r="M7" i="1"/>
  <c r="M8" i="1"/>
  <c r="M2" i="1"/>
  <c r="E6" i="1"/>
  <c r="D6" i="1"/>
  <c r="G6" i="1"/>
  <c r="F6" i="1"/>
  <c r="H6" i="1"/>
  <c r="L7" i="1"/>
  <c r="L4" i="1"/>
  <c r="L5" i="1"/>
  <c r="J5" i="1"/>
  <c r="J2" i="1"/>
  <c r="J3" i="1"/>
  <c r="J4" i="1"/>
  <c r="G4" i="1"/>
  <c r="G5" i="1"/>
  <c r="E3" i="1"/>
  <c r="E4" i="1"/>
  <c r="E5" i="1"/>
  <c r="E7" i="1"/>
  <c r="E8" i="1"/>
  <c r="E9" i="1"/>
  <c r="E10" i="1"/>
  <c r="F10" i="1" s="1"/>
  <c r="H10" i="1" s="1"/>
  <c r="E11" i="1"/>
  <c r="E2" i="1"/>
  <c r="D3" i="1"/>
  <c r="G3" i="1" s="1"/>
  <c r="D4" i="1"/>
  <c r="D5" i="1"/>
  <c r="D7" i="1"/>
  <c r="G7" i="1" s="1"/>
  <c r="D8" i="1"/>
  <c r="G8" i="1" s="1"/>
  <c r="D9" i="1"/>
  <c r="G9" i="1" s="1"/>
  <c r="D10" i="1"/>
  <c r="G10" i="1" s="1"/>
  <c r="D11" i="1"/>
  <c r="G11" i="1" s="1"/>
  <c r="D2" i="1"/>
  <c r="G2" i="1" s="1"/>
  <c r="C4" i="1"/>
  <c r="F9" i="1" l="1"/>
  <c r="H9" i="1" s="1"/>
  <c r="F8" i="1"/>
  <c r="H8" i="1" s="1"/>
  <c r="F5" i="1"/>
  <c r="H5" i="1" s="1"/>
  <c r="F4" i="1"/>
  <c r="H4" i="1" s="1"/>
  <c r="F2" i="1"/>
  <c r="H2" i="1" s="1"/>
  <c r="F11" i="1"/>
  <c r="H11" i="1" s="1"/>
  <c r="F3" i="1"/>
  <c r="H3" i="1" s="1"/>
  <c r="F7" i="1"/>
  <c r="H7" i="1" s="1"/>
</calcChain>
</file>

<file path=xl/sharedStrings.xml><?xml version="1.0" encoding="utf-8"?>
<sst xmlns="http://schemas.openxmlformats.org/spreadsheetml/2006/main" count="26" uniqueCount="21">
  <si>
    <t>N</t>
  </si>
  <si>
    <r>
      <rPr>
        <sz val="11"/>
        <color theme="1"/>
        <rFont val="Palatino Linotype"/>
        <family val="1"/>
        <charset val="204"/>
      </rPr>
      <t>∆</t>
    </r>
    <r>
      <rPr>
        <sz val="11"/>
        <color theme="1"/>
        <rFont val="Calibri"/>
        <family val="2"/>
      </rPr>
      <t>N</t>
    </r>
  </si>
  <si>
    <t>E</t>
  </si>
  <si>
    <t>∆E</t>
  </si>
  <si>
    <t>E(теор)</t>
  </si>
  <si>
    <t>Na</t>
  </si>
  <si>
    <t>Cs</t>
  </si>
  <si>
    <t>Co</t>
  </si>
  <si>
    <t>Eu</t>
  </si>
  <si>
    <t>Am</t>
  </si>
  <si>
    <t>R</t>
  </si>
  <si>
    <t>1/E</t>
  </si>
  <si>
    <t>R^2</t>
  </si>
  <si>
    <t>b</t>
  </si>
  <si>
    <t>a</t>
  </si>
  <si>
    <t>E(комптон)</t>
  </si>
  <si>
    <t>E(расч)</t>
  </si>
  <si>
    <t>E(обр)</t>
  </si>
  <si>
    <t>Образец</t>
  </si>
  <si>
    <t>lnR</t>
  </si>
  <si>
    <t>-1/2lnE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</si>
</sst>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Palatino Linotype"/>
      <family val="1"/>
      <charset val="204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quotePrefix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Лист1!$N$1</c:f>
              <c:strCache>
                <c:ptCount val="1"/>
                <c:pt idx="0">
                  <c:v>-1/2lnE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Лист1!$N$2:$N$11</c:f>
              <c:numCache>
                <c:formatCode>General</c:formatCode>
                <c:ptCount val="10"/>
                <c:pt idx="0">
                  <c:v>-3.1189553009218658</c:v>
                </c:pt>
                <c:pt idx="1">
                  <c:v>-3.5752994571479633</c:v>
                </c:pt>
                <c:pt idx="2">
                  <c:v>-3.2478019880039328</c:v>
                </c:pt>
                <c:pt idx="3">
                  <c:v>-3.5327831423890848</c:v>
                </c:pt>
                <c:pt idx="4">
                  <c:v>-3.5981418485911472</c:v>
                </c:pt>
                <c:pt idx="5">
                  <c:v>-1.881043860827408</c:v>
                </c:pt>
                <c:pt idx="6">
                  <c:v>-2.4147974820902505</c:v>
                </c:pt>
                <c:pt idx="8">
                  <c:v>-1.6750100051899115</c:v>
                </c:pt>
              </c:numCache>
            </c:numRef>
          </c:xVal>
          <c:yVal>
            <c:numRef>
              <c:f>Лист1!$M$2:$M$11</c:f>
              <c:numCache>
                <c:formatCode>General</c:formatCode>
                <c:ptCount val="10"/>
                <c:pt idx="0">
                  <c:v>-3.0307310727387549</c:v>
                </c:pt>
                <c:pt idx="1">
                  <c:v>-2.9589204032902612</c:v>
                </c:pt>
                <c:pt idx="2">
                  <c:v>-2.4709795496653664</c:v>
                </c:pt>
                <c:pt idx="3">
                  <c:v>-2.5972555375073081</c:v>
                </c:pt>
                <c:pt idx="4">
                  <c:v>-2.2373500334629615</c:v>
                </c:pt>
                <c:pt idx="5">
                  <c:v>-1.0367462794425777</c:v>
                </c:pt>
                <c:pt idx="6">
                  <c:v>-1.6522683982252051</c:v>
                </c:pt>
                <c:pt idx="8">
                  <c:v>-0.77882924799484321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9-4097-82EC-2812B429C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471504"/>
        <c:axId val="2082752704"/>
      </c:scatterChart>
      <c:valAx>
        <c:axId val="186247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-0,5lnE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2752704"/>
        <c:crosses val="autoZero"/>
        <c:crossBetween val="midCat"/>
      </c:valAx>
      <c:valAx>
        <c:axId val="20827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lnR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247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16</xdr:row>
      <xdr:rowOff>44450</xdr:rowOff>
    </xdr:from>
    <xdr:to>
      <xdr:col>11</xdr:col>
      <xdr:colOff>285749</xdr:colOff>
      <xdr:row>31</xdr:row>
      <xdr:rowOff>50800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04A7404-EF01-942B-8D6E-7947473CA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tabSelected="1" workbookViewId="0">
      <selection activeCell="L4" sqref="L4"/>
    </sheetView>
  </sheetViews>
  <sheetFormatPr defaultRowHeight="14.5" x14ac:dyDescent="0.35"/>
  <sheetData>
    <row r="1" spans="1:14" ht="15.5" x14ac:dyDescent="0.4">
      <c r="A1" t="s">
        <v>18</v>
      </c>
      <c r="B1" t="s">
        <v>0</v>
      </c>
      <c r="C1" s="1" t="s">
        <v>1</v>
      </c>
      <c r="D1" s="1" t="s">
        <v>2</v>
      </c>
      <c r="E1" s="1" t="s">
        <v>3</v>
      </c>
      <c r="F1" s="1" t="s">
        <v>10</v>
      </c>
      <c r="G1" s="1" t="s">
        <v>11</v>
      </c>
      <c r="H1" s="1" t="s">
        <v>12</v>
      </c>
      <c r="I1" s="1" t="s">
        <v>4</v>
      </c>
      <c r="J1" s="1" t="s">
        <v>15</v>
      </c>
      <c r="K1" s="1" t="s">
        <v>16</v>
      </c>
      <c r="L1" s="1" t="s">
        <v>17</v>
      </c>
      <c r="M1" s="1" t="s">
        <v>19</v>
      </c>
      <c r="N1" s="2" t="s">
        <v>20</v>
      </c>
    </row>
    <row r="2" spans="1:14" x14ac:dyDescent="0.35">
      <c r="A2" t="s">
        <v>5</v>
      </c>
      <c r="B2">
        <v>781</v>
      </c>
      <c r="C2" s="1">
        <v>34</v>
      </c>
      <c r="D2" s="1">
        <f>$A$13*B2+$B$13</f>
        <v>511.78806399999996</v>
      </c>
      <c r="E2" s="1">
        <f>$A$13*C2</f>
        <v>24.709295999999998</v>
      </c>
      <c r="F2" s="1">
        <f>E2/D2</f>
        <v>4.8280328788597927E-2</v>
      </c>
      <c r="G2" s="1">
        <f>1/D2</f>
        <v>1.953933806475018E-3</v>
      </c>
      <c r="H2" s="1">
        <f>F2*F2</f>
        <v>2.3309901479351179E-3</v>
      </c>
      <c r="I2" s="1">
        <v>511</v>
      </c>
      <c r="J2">
        <f>524*A13+B13</f>
        <v>325.01485600000001</v>
      </c>
      <c r="K2">
        <v>340</v>
      </c>
      <c r="M2">
        <f>LN(F2)</f>
        <v>-3.0307310727387549</v>
      </c>
      <c r="N2">
        <f>-0.5*LN(D2)</f>
        <v>-3.1189553009218658</v>
      </c>
    </row>
    <row r="3" spans="1:14" x14ac:dyDescent="0.35">
      <c r="A3" t="s">
        <v>5</v>
      </c>
      <c r="B3">
        <v>1831</v>
      </c>
      <c r="C3">
        <v>91</v>
      </c>
      <c r="D3" s="1">
        <f t="shared" ref="D3:D11" si="0">$A$13*B3+$B$13</f>
        <v>1274.8692639999999</v>
      </c>
      <c r="E3" s="1">
        <f t="shared" ref="E3:E11" si="1">$A$13*C3</f>
        <v>66.133703999999994</v>
      </c>
      <c r="F3" s="1">
        <f t="shared" ref="F3:F11" si="2">E3/D3</f>
        <v>5.1874890914304764E-2</v>
      </c>
      <c r="G3" s="1">
        <f t="shared" ref="G3:G11" si="3">1/D3</f>
        <v>7.8439415572889679E-4</v>
      </c>
      <c r="H3" s="1">
        <f t="shared" ref="H3:H11" si="4">F3*F3</f>
        <v>2.6910043073710191E-3</v>
      </c>
      <c r="I3">
        <v>1274</v>
      </c>
      <c r="J3">
        <f>1572*A13+B13</f>
        <v>1086.642568</v>
      </c>
      <c r="K3">
        <v>1062</v>
      </c>
      <c r="L3">
        <f>335*A13+B13</f>
        <v>187.66023999999999</v>
      </c>
      <c r="M3">
        <f t="shared" ref="M3:M11" si="5">LN(F3)</f>
        <v>-2.9589204032902612</v>
      </c>
      <c r="N3">
        <f t="shared" ref="N3:N11" si="6">-0.5*LN(D3)</f>
        <v>-3.5752994571479633</v>
      </c>
    </row>
    <row r="4" spans="1:14" x14ac:dyDescent="0.35">
      <c r="A4" t="s">
        <v>6</v>
      </c>
      <c r="B4">
        <v>988</v>
      </c>
      <c r="C4">
        <f>1023-946</f>
        <v>77</v>
      </c>
      <c r="D4" s="1">
        <f t="shared" si="0"/>
        <v>662.22407199999998</v>
      </c>
      <c r="E4" s="1">
        <f t="shared" si="1"/>
        <v>55.959287999999994</v>
      </c>
      <c r="F4" s="1">
        <f t="shared" si="2"/>
        <v>8.450204449831597E-2</v>
      </c>
      <c r="G4" s="1">
        <f t="shared" si="3"/>
        <v>1.5100628960525012E-3</v>
      </c>
      <c r="H4" s="1">
        <f t="shared" si="4"/>
        <v>7.1405955243953722E-3</v>
      </c>
      <c r="I4">
        <v>662</v>
      </c>
      <c r="J4">
        <f>A13*733+B13</f>
        <v>476.90435200000002</v>
      </c>
      <c r="K4">
        <v>477</v>
      </c>
      <c r="L4">
        <f>361*A13+B13</f>
        <v>206.55558399999998</v>
      </c>
      <c r="M4">
        <f t="shared" si="5"/>
        <v>-2.4709795496653664</v>
      </c>
      <c r="N4">
        <f t="shared" si="6"/>
        <v>-3.2478019880039328</v>
      </c>
    </row>
    <row r="5" spans="1:14" x14ac:dyDescent="0.35">
      <c r="A5" t="s">
        <v>7</v>
      </c>
      <c r="B5">
        <v>1688</v>
      </c>
      <c r="C5">
        <v>120</v>
      </c>
      <c r="D5" s="1">
        <f t="shared" si="0"/>
        <v>1170.944872</v>
      </c>
      <c r="E5" s="1">
        <f t="shared" si="1"/>
        <v>87.209279999999993</v>
      </c>
      <c r="F5" s="1">
        <f t="shared" si="2"/>
        <v>7.4477699237065362E-2</v>
      </c>
      <c r="G5" s="1">
        <f t="shared" si="3"/>
        <v>8.5401116987854234E-4</v>
      </c>
      <c r="H5" s="1">
        <f t="shared" si="4"/>
        <v>5.546927683646766E-3</v>
      </c>
      <c r="I5">
        <v>1173</v>
      </c>
      <c r="J5">
        <f>1475*A13+B13</f>
        <v>1016.1484</v>
      </c>
      <c r="K5">
        <v>963</v>
      </c>
      <c r="L5">
        <f>397*A13+B13</f>
        <v>232.71836799999997</v>
      </c>
      <c r="M5">
        <f t="shared" si="5"/>
        <v>-2.5972555375073081</v>
      </c>
      <c r="N5">
        <f t="shared" si="6"/>
        <v>-3.5327831423890848</v>
      </c>
    </row>
    <row r="6" spans="1:14" x14ac:dyDescent="0.35">
      <c r="A6" t="s">
        <v>7</v>
      </c>
      <c r="B6">
        <v>1913</v>
      </c>
      <c r="C6">
        <v>196</v>
      </c>
      <c r="D6" s="1">
        <f>$A$13*B6+$B$13</f>
        <v>1334.462272</v>
      </c>
      <c r="E6" s="1">
        <f>$A$13*C6</f>
        <v>142.441824</v>
      </c>
      <c r="F6" s="1">
        <f>E6/D6</f>
        <v>0.10674098997682266</v>
      </c>
      <c r="G6" s="1">
        <f>1/D6</f>
        <v>7.4936550922587641E-4</v>
      </c>
      <c r="H6" s="1">
        <f>F6*F6</f>
        <v>1.1393638941232156E-2</v>
      </c>
      <c r="I6">
        <v>1332</v>
      </c>
      <c r="M6">
        <f t="shared" si="5"/>
        <v>-2.2373500334629615</v>
      </c>
      <c r="N6">
        <f t="shared" si="6"/>
        <v>-3.5981418485911472</v>
      </c>
    </row>
    <row r="7" spans="1:14" x14ac:dyDescent="0.35">
      <c r="A7" t="s">
        <v>8</v>
      </c>
      <c r="B7">
        <v>136</v>
      </c>
      <c r="C7">
        <v>21</v>
      </c>
      <c r="D7" s="1">
        <f t="shared" si="0"/>
        <v>43.038183999999994</v>
      </c>
      <c r="E7" s="1">
        <f t="shared" si="1"/>
        <v>15.261623999999999</v>
      </c>
      <c r="F7" s="1">
        <f t="shared" si="2"/>
        <v>0.35460659771332365</v>
      </c>
      <c r="G7" s="1">
        <f t="shared" si="3"/>
        <v>2.3235181112660333E-2</v>
      </c>
      <c r="H7" s="1">
        <f>F7*F7</f>
        <v>0.12574583914181894</v>
      </c>
      <c r="I7">
        <v>41.2</v>
      </c>
      <c r="L7">
        <f>D7</f>
        <v>43.038183999999994</v>
      </c>
      <c r="M7">
        <f t="shared" si="5"/>
        <v>-1.0367462794425777</v>
      </c>
      <c r="N7">
        <f t="shared" si="6"/>
        <v>-1.881043860827408</v>
      </c>
    </row>
    <row r="8" spans="1:14" x14ac:dyDescent="0.35">
      <c r="A8" t="s">
        <v>8</v>
      </c>
      <c r="B8">
        <v>249</v>
      </c>
      <c r="C8">
        <v>33</v>
      </c>
      <c r="D8" s="1">
        <f t="shared" si="0"/>
        <v>125.16025599999998</v>
      </c>
      <c r="E8" s="1">
        <f t="shared" si="1"/>
        <v>23.982551999999998</v>
      </c>
      <c r="F8" s="1">
        <f t="shared" si="2"/>
        <v>0.19161475668442227</v>
      </c>
      <c r="G8" s="1">
        <f t="shared" si="3"/>
        <v>7.9897567483403053E-3</v>
      </c>
      <c r="H8" s="1">
        <f t="shared" si="4"/>
        <v>3.6716214979230347E-2</v>
      </c>
      <c r="I8">
        <v>121</v>
      </c>
      <c r="M8">
        <f t="shared" si="5"/>
        <v>-1.6522683982252051</v>
      </c>
      <c r="N8">
        <f t="shared" si="6"/>
        <v>-2.4147974820902505</v>
      </c>
    </row>
    <row r="9" spans="1:14" x14ac:dyDescent="0.35">
      <c r="A9" t="s">
        <v>8</v>
      </c>
      <c r="B9">
        <v>548</v>
      </c>
      <c r="C9">
        <v>16</v>
      </c>
      <c r="D9" s="1">
        <f t="shared" si="0"/>
        <v>342.45671199999998</v>
      </c>
      <c r="E9" s="1">
        <f t="shared" si="1"/>
        <v>11.627903999999999</v>
      </c>
      <c r="F9" s="1">
        <f t="shared" si="2"/>
        <v>3.3954376108125454E-2</v>
      </c>
      <c r="G9" s="1">
        <f t="shared" si="3"/>
        <v>2.9200770928385252E-3</v>
      </c>
      <c r="H9" s="1">
        <f t="shared" si="4"/>
        <v>1.1528996568920407E-3</v>
      </c>
      <c r="I9">
        <v>344</v>
      </c>
    </row>
    <row r="10" spans="1:14" x14ac:dyDescent="0.35">
      <c r="A10" t="s">
        <v>9</v>
      </c>
      <c r="B10">
        <v>116</v>
      </c>
      <c r="C10">
        <v>18</v>
      </c>
      <c r="D10" s="1">
        <f t="shared" si="0"/>
        <v>28.503303999999993</v>
      </c>
      <c r="E10" s="1">
        <f t="shared" si="1"/>
        <v>13.081391999999999</v>
      </c>
      <c r="F10" s="1">
        <f t="shared" si="2"/>
        <v>0.45894300534422267</v>
      </c>
      <c r="G10" s="1">
        <f t="shared" si="3"/>
        <v>3.5083652056617724E-2</v>
      </c>
      <c r="H10" s="1">
        <f t="shared" si="4"/>
        <v>0.21062868215438718</v>
      </c>
      <c r="I10">
        <v>26.3</v>
      </c>
      <c r="M10">
        <f t="shared" si="5"/>
        <v>-0.77882924799484321</v>
      </c>
      <c r="N10">
        <f t="shared" si="6"/>
        <v>-1.6750100051899115</v>
      </c>
    </row>
    <row r="11" spans="1:14" x14ac:dyDescent="0.35">
      <c r="A11" t="s">
        <v>9</v>
      </c>
      <c r="B11">
        <v>167</v>
      </c>
      <c r="C11">
        <v>2</v>
      </c>
      <c r="D11" s="1">
        <f t="shared" si="0"/>
        <v>65.567247999999978</v>
      </c>
      <c r="E11" s="1">
        <f t="shared" si="1"/>
        <v>1.4534879999999999</v>
      </c>
      <c r="F11" s="1">
        <f t="shared" si="2"/>
        <v>2.2167896996378441E-2</v>
      </c>
      <c r="G11" s="1">
        <f t="shared" si="3"/>
        <v>1.525151703789673E-2</v>
      </c>
      <c r="H11" s="1">
        <f t="shared" si="4"/>
        <v>4.9141565724204435E-4</v>
      </c>
      <c r="I11">
        <v>59.6</v>
      </c>
    </row>
    <row r="12" spans="1:14" x14ac:dyDescent="0.35">
      <c r="A12" t="s">
        <v>14</v>
      </c>
      <c r="B12" t="s">
        <v>13</v>
      </c>
    </row>
    <row r="13" spans="1:14" x14ac:dyDescent="0.35">
      <c r="A13">
        <v>0.72674399999999995</v>
      </c>
      <c r="B13">
        <v>-55.798999999999999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2023-11-21T04:54:39Z</dcterms:modified>
</cp:coreProperties>
</file>