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"/>
    </mc:Choice>
  </mc:AlternateContent>
  <xr:revisionPtr revIDLastSave="0" documentId="8_{5B0032F7-51D1-4C45-B5ED-A1D05EC3F9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1" l="1"/>
  <c r="I20" i="1"/>
  <c r="J14" i="1"/>
  <c r="G11" i="1"/>
  <c r="B15" i="1"/>
  <c r="M10" i="1"/>
  <c r="M9" i="1"/>
  <c r="M8" i="1"/>
  <c r="M7" i="1"/>
  <c r="M6" i="1"/>
  <c r="M5" i="1"/>
  <c r="M4" i="1"/>
  <c r="M3" i="1"/>
  <c r="M2" i="1"/>
  <c r="K10" i="1"/>
  <c r="B2" i="1"/>
  <c r="N21" i="1" l="1"/>
  <c r="I21" i="1" s="1"/>
  <c r="N22" i="1"/>
  <c r="I22" i="1" s="1"/>
  <c r="N23" i="1"/>
  <c r="I23" i="1" s="1"/>
  <c r="N24" i="1"/>
  <c r="I24" i="1" s="1"/>
  <c r="N20" i="1"/>
  <c r="K11" i="1"/>
  <c r="K9" i="1"/>
  <c r="K8" i="1"/>
  <c r="K7" i="1"/>
  <c r="K5" i="1"/>
  <c r="K6" i="1"/>
  <c r="K4" i="1"/>
  <c r="K3" i="1"/>
  <c r="K2" i="1"/>
  <c r="M11" i="1" s="1"/>
  <c r="G5" i="1"/>
  <c r="G7" i="1" s="1"/>
  <c r="G9" i="1" s="1"/>
  <c r="B11" i="1"/>
  <c r="B7" i="1"/>
  <c r="B9" i="1" s="1"/>
  <c r="B13" i="1" l="1"/>
</calcChain>
</file>

<file path=xl/sharedStrings.xml><?xml version="1.0" encoding="utf-8"?>
<sst xmlns="http://schemas.openxmlformats.org/spreadsheetml/2006/main" count="29" uniqueCount="24">
  <si>
    <t>см</t>
  </si>
  <si>
    <t>rmax =</t>
  </si>
  <si>
    <t>m =</t>
  </si>
  <si>
    <t>г</t>
  </si>
  <si>
    <t>Fт=</t>
  </si>
  <si>
    <t>g=</t>
  </si>
  <si>
    <t>Pм =</t>
  </si>
  <si>
    <t>V =</t>
  </si>
  <si>
    <t>pм =</t>
  </si>
  <si>
    <t>см^3</t>
  </si>
  <si>
    <t>Bp=</t>
  </si>
  <si>
    <t>Метод 2</t>
  </si>
  <si>
    <t>F =</t>
  </si>
  <si>
    <t>F0 =</t>
  </si>
  <si>
    <t>Pm=</t>
  </si>
  <si>
    <t>n</t>
  </si>
  <si>
    <t>T</t>
  </si>
  <si>
    <t>m</t>
  </si>
  <si>
    <t>l</t>
  </si>
  <si>
    <t>M</t>
  </si>
  <si>
    <t>F</t>
  </si>
  <si>
    <t>dср=</t>
  </si>
  <si>
    <t>Bh=</t>
  </si>
  <si>
    <t>Bv=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</si>
</sst>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en-US" baseline="0"/>
              <a:t> (n)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cat>
            <c:numRef>
              <c:f>Лист1!$L$2:$L$11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Лист1!$M$2:$M$11</c:f>
              <c:numCache>
                <c:formatCode>General</c:formatCode>
                <c:ptCount val="10"/>
                <c:pt idx="0">
                  <c:v>1.175</c:v>
                </c:pt>
                <c:pt idx="1">
                  <c:v>1.585</c:v>
                </c:pt>
                <c:pt idx="2">
                  <c:v>1.9690000000000001</c:v>
                </c:pt>
                <c:pt idx="3">
                  <c:v>2.3850000000000002</c:v>
                </c:pt>
                <c:pt idx="4">
                  <c:v>2.7429999999999999</c:v>
                </c:pt>
                <c:pt idx="5">
                  <c:v>3.12</c:v>
                </c:pt>
                <c:pt idx="6">
                  <c:v>3.407</c:v>
                </c:pt>
                <c:pt idx="7">
                  <c:v>3.7369999999999997</c:v>
                </c:pt>
                <c:pt idx="8">
                  <c:v>4.1520000000000001</c:v>
                </c:pt>
                <c:pt idx="9">
                  <c:v>4.4930000000000003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4-4F6E-9793-53E751337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03424"/>
        <c:axId val="214505344"/>
      </c:lineChart>
      <c:catAx>
        <c:axId val="21450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</a:t>
                </a:r>
                <a:r>
                  <a:rPr lang="ru-RU" baseline="0"/>
                  <a:t>кол-во шариков)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05344"/>
        <c:crosses val="autoZero"/>
        <c:auto val="1"/>
        <c:lblAlgn val="ctr"/>
        <c:lblOffset val="100"/>
        <c:noMultiLvlLbl val="0"/>
      </c:catAx>
      <c:valAx>
        <c:axId val="2145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 (период)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0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Лист1!$I$19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layout>
                <c:manualLayout>
                  <c:x val="-2.1855601787438536E-7"/>
                  <c:y val="-2.0265781798205301E-2"/>
                </c:manualLayout>
              </c:layout>
              <c:numFmt formatCode="General" sourceLinked="0"/>
            </c:trendlineLbl>
          </c:trendline>
          <c:xVal>
            <c:numRef>
              <c:f>Лист1!$H$20:$H$24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</c:numCache>
            </c:numRef>
          </c:xVal>
          <c:yVal>
            <c:numRef>
              <c:f>Лист1!$I$20:$I$24</c:f>
              <c:numCache>
                <c:formatCode>General</c:formatCode>
                <c:ptCount val="5"/>
                <c:pt idx="0">
                  <c:v>220.91072</c:v>
                </c:pt>
                <c:pt idx="1">
                  <c:v>249.97791999999998</c:v>
                </c:pt>
                <c:pt idx="2">
                  <c:v>188.355456</c:v>
                </c:pt>
                <c:pt idx="3">
                  <c:v>187.192768</c:v>
                </c:pt>
                <c:pt idx="4">
                  <c:v>123.24492799999999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D9-4E27-8C21-681792F69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54112"/>
        <c:axId val="214556032"/>
      </c:scatterChart>
      <c:valAx>
        <c:axId val="21455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56032"/>
        <c:crosses val="autoZero"/>
        <c:crossBetween val="midCat"/>
      </c:valAx>
      <c:valAx>
        <c:axId val="21455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5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38100</xdr:rowOff>
    </xdr:from>
    <xdr:to>
      <xdr:col>21</xdr:col>
      <xdr:colOff>304800</xdr:colOff>
      <xdr:row>15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604720</xdr:colOff>
      <xdr:row>18</xdr:row>
      <xdr:rowOff>168086</xdr:rowOff>
    </xdr:from>
    <xdr:to>
      <xdr:col>21</xdr:col>
      <xdr:colOff>379756</xdr:colOff>
      <xdr:row>31</xdr:row>
      <xdr:rowOff>135764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G16" zoomScale="102" zoomScaleNormal="100" workbookViewId="0">
      <selection activeCell="J16" sqref="J16"/>
    </sheetView>
  </sheetViews>
  <sheetFormatPr defaultRowHeight="14.5" x14ac:dyDescent="0.35"/>
  <sheetData>
    <row r="1" spans="1:13" x14ac:dyDescent="0.35">
      <c r="A1" t="s">
        <v>21</v>
      </c>
      <c r="B1">
        <v>0.59199999999999997</v>
      </c>
      <c r="C1" t="s">
        <v>0</v>
      </c>
      <c r="F1" t="s">
        <v>11</v>
      </c>
      <c r="J1" t="s">
        <v>15</v>
      </c>
      <c r="K1" t="s">
        <v>16</v>
      </c>
    </row>
    <row r="2" spans="1:13" x14ac:dyDescent="0.35">
      <c r="A2" t="s">
        <v>1</v>
      </c>
      <c r="B2">
        <f>1.545</f>
        <v>1.5449999999999999</v>
      </c>
      <c r="C2" t="s">
        <v>0</v>
      </c>
      <c r="J2">
        <v>12</v>
      </c>
      <c r="K2">
        <f>44.93/10</f>
        <v>4.4930000000000003</v>
      </c>
      <c r="L2">
        <v>3</v>
      </c>
      <c r="M2">
        <f>11.75/10</f>
        <v>1.175</v>
      </c>
    </row>
    <row r="3" spans="1:13" x14ac:dyDescent="0.35">
      <c r="F3" t="s">
        <v>2</v>
      </c>
      <c r="G3">
        <v>324</v>
      </c>
      <c r="H3" t="s">
        <v>3</v>
      </c>
      <c r="J3">
        <v>11</v>
      </c>
      <c r="K3">
        <f>41.52/10</f>
        <v>4.1520000000000001</v>
      </c>
      <c r="L3">
        <v>4</v>
      </c>
      <c r="M3">
        <f>15.85/10</f>
        <v>1.585</v>
      </c>
    </row>
    <row r="4" spans="1:13" x14ac:dyDescent="0.35">
      <c r="A4" t="s">
        <v>2</v>
      </c>
      <c r="B4">
        <v>0.84699999999999998</v>
      </c>
      <c r="C4" t="s">
        <v>3</v>
      </c>
      <c r="J4">
        <v>10</v>
      </c>
      <c r="K4">
        <f>37.37/10</f>
        <v>3.7369999999999997</v>
      </c>
      <c r="L4">
        <v>5</v>
      </c>
      <c r="M4">
        <f>19.69/10</f>
        <v>1.9690000000000001</v>
      </c>
    </row>
    <row r="5" spans="1:13" x14ac:dyDescent="0.35">
      <c r="A5" t="s">
        <v>5</v>
      </c>
      <c r="B5">
        <v>982</v>
      </c>
      <c r="F5" t="s">
        <v>12</v>
      </c>
      <c r="G5">
        <f>G3*B5</f>
        <v>318168</v>
      </c>
      <c r="J5">
        <v>9</v>
      </c>
      <c r="K5">
        <f>34.07/10</f>
        <v>3.407</v>
      </c>
      <c r="L5">
        <v>6</v>
      </c>
      <c r="M5">
        <f>23.85/10</f>
        <v>2.3850000000000002</v>
      </c>
    </row>
    <row r="6" spans="1:13" x14ac:dyDescent="0.35">
      <c r="J6">
        <v>8</v>
      </c>
      <c r="K6">
        <f>31.2/10</f>
        <v>3.12</v>
      </c>
      <c r="L6">
        <v>7</v>
      </c>
      <c r="M6">
        <f>27.43/10</f>
        <v>2.7429999999999999</v>
      </c>
    </row>
    <row r="7" spans="1:13" x14ac:dyDescent="0.35">
      <c r="A7" t="s">
        <v>4</v>
      </c>
      <c r="B7">
        <f>B4*B5</f>
        <v>831.75400000000002</v>
      </c>
      <c r="F7" t="s">
        <v>13</v>
      </c>
      <c r="G7">
        <f>G5/1.08</f>
        <v>294600</v>
      </c>
      <c r="J7">
        <v>7</v>
      </c>
      <c r="K7">
        <f>27.43/10</f>
        <v>2.7429999999999999</v>
      </c>
      <c r="L7">
        <v>8</v>
      </c>
      <c r="M7">
        <f>31.2/10</f>
        <v>3.12</v>
      </c>
    </row>
    <row r="8" spans="1:13" x14ac:dyDescent="0.35">
      <c r="J8">
        <v>6</v>
      </c>
      <c r="K8">
        <f>23.85/10</f>
        <v>2.3850000000000002</v>
      </c>
      <c r="L8">
        <v>9</v>
      </c>
      <c r="M8">
        <f>34.07/10</f>
        <v>3.407</v>
      </c>
    </row>
    <row r="9" spans="1:13" x14ac:dyDescent="0.35">
      <c r="A9" t="s">
        <v>6</v>
      </c>
      <c r="B9">
        <f>SQRT(B7*(B2^4)/6)</f>
        <v>28.104689487657115</v>
      </c>
      <c r="F9" t="s">
        <v>14</v>
      </c>
      <c r="G9">
        <f>SQRT(G7*(B1^4)/6)</f>
        <v>77.657634853461758</v>
      </c>
      <c r="J9">
        <v>5</v>
      </c>
      <c r="K9">
        <f>19.69/10</f>
        <v>1.9690000000000001</v>
      </c>
      <c r="L9">
        <v>10</v>
      </c>
      <c r="M9">
        <f>37.37/10</f>
        <v>3.7369999999999997</v>
      </c>
    </row>
    <row r="10" spans="1:13" x14ac:dyDescent="0.35">
      <c r="J10">
        <v>4</v>
      </c>
      <c r="K10">
        <f>15.85/10</f>
        <v>1.585</v>
      </c>
      <c r="L10">
        <v>11</v>
      </c>
      <c r="M10">
        <f>41.52/10</f>
        <v>4.1520000000000001</v>
      </c>
    </row>
    <row r="11" spans="1:13" x14ac:dyDescent="0.35">
      <c r="A11" t="s">
        <v>7</v>
      </c>
      <c r="B11">
        <f>(4/3)*3.14*((B1/2)^3)</f>
        <v>0.1085784200533333</v>
      </c>
      <c r="C11" t="s">
        <v>9</v>
      </c>
      <c r="F11" t="s">
        <v>10</v>
      </c>
      <c r="G11">
        <f>(8*3.14/3)*G9/B11</f>
        <v>5988.7891368000919</v>
      </c>
      <c r="J11">
        <v>3</v>
      </c>
      <c r="K11">
        <f>11.75/10</f>
        <v>1.175</v>
      </c>
      <c r="L11">
        <v>12</v>
      </c>
      <c r="M11">
        <f>K2</f>
        <v>4.4930000000000003</v>
      </c>
    </row>
    <row r="13" spans="1:13" x14ac:dyDescent="0.35">
      <c r="A13" t="s">
        <v>8</v>
      </c>
      <c r="B13">
        <f>B9/B11</f>
        <v>258.84231391331906</v>
      </c>
    </row>
    <row r="14" spans="1:13" x14ac:dyDescent="0.35">
      <c r="I14" t="s">
        <v>22</v>
      </c>
      <c r="J14">
        <f>PI()^2*B4*B1^2/(3*0.3643^2*B9)</f>
        <v>0.2618232325994852</v>
      </c>
    </row>
    <row r="15" spans="1:13" x14ac:dyDescent="0.35">
      <c r="A15" t="s">
        <v>10</v>
      </c>
      <c r="B15">
        <f>(8*3.14/3)*B13</f>
        <v>2167.3729751675251</v>
      </c>
      <c r="I15" t="s">
        <v>23</v>
      </c>
      <c r="J15">
        <f>14.359/B9</f>
        <v>0.5109111775209656</v>
      </c>
    </row>
    <row r="19" spans="8:14" x14ac:dyDescent="0.35">
      <c r="H19" t="s">
        <v>15</v>
      </c>
      <c r="I19" t="s">
        <v>19</v>
      </c>
      <c r="K19" t="s">
        <v>17</v>
      </c>
      <c r="L19" t="s">
        <v>18</v>
      </c>
      <c r="N19" t="s">
        <v>20</v>
      </c>
    </row>
    <row r="20" spans="8:14" x14ac:dyDescent="0.35">
      <c r="H20">
        <v>10</v>
      </c>
      <c r="I20">
        <f>N20*L20</f>
        <v>220.91072</v>
      </c>
      <c r="K20">
        <v>9.5000000000000001E-2</v>
      </c>
      <c r="L20">
        <v>2.3679999999999999</v>
      </c>
      <c r="N20">
        <f>$B$5*K20</f>
        <v>93.29</v>
      </c>
    </row>
    <row r="21" spans="8:14" x14ac:dyDescent="0.35">
      <c r="H21">
        <v>12</v>
      </c>
      <c r="I21">
        <f>N21*L21</f>
        <v>249.97791999999998</v>
      </c>
      <c r="K21">
        <v>8.5999999999999993E-2</v>
      </c>
      <c r="L21">
        <v>2.96</v>
      </c>
      <c r="N21">
        <f>$B$5*K21</f>
        <v>84.451999999999998</v>
      </c>
    </row>
    <row r="22" spans="8:14" x14ac:dyDescent="0.35">
      <c r="H22">
        <v>8</v>
      </c>
      <c r="I22">
        <f>N22*L22</f>
        <v>188.355456</v>
      </c>
      <c r="K22">
        <v>0.108</v>
      </c>
      <c r="L22">
        <v>1.776</v>
      </c>
      <c r="N22">
        <f>$B$5*K22</f>
        <v>106.056</v>
      </c>
    </row>
    <row r="23" spans="8:14" x14ac:dyDescent="0.35">
      <c r="H23">
        <v>6</v>
      </c>
      <c r="I23">
        <f>N23*L23</f>
        <v>187.192768</v>
      </c>
      <c r="K23">
        <v>0.161</v>
      </c>
      <c r="L23">
        <v>1.1839999999999999</v>
      </c>
      <c r="N23">
        <f>$B$5*K23</f>
        <v>158.102</v>
      </c>
    </row>
    <row r="24" spans="8:14" x14ac:dyDescent="0.35">
      <c r="H24">
        <v>4</v>
      </c>
      <c r="I24">
        <f>N24*L24</f>
        <v>123.24492799999999</v>
      </c>
      <c r="K24">
        <v>0.21199999999999999</v>
      </c>
      <c r="L24">
        <v>0.59199999999999997</v>
      </c>
      <c r="N24">
        <f>$B$5*K24</f>
        <v>208.184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Наргиз Окруашвили</dc:creator>
  <cp:lastModifiedBy>Дарья Салтыкова</cp:lastModifiedBy>
  <dcterms:created xsi:type="dcterms:W3CDTF">2022-11-10T06:32:05Z</dcterms:created>
  <dcterms:modified xsi:type="dcterms:W3CDTF">2022-11-17T05:09:40Z</dcterms:modified>
</cp:coreProperties>
</file>