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4.4.1\"/>
    </mc:Choice>
  </mc:AlternateContent>
  <xr:revisionPtr revIDLastSave="0" documentId="13_ncr:1_{0527148D-D89A-4366-9AF7-D99309D8C3AC}" xr6:coauthVersionLast="47" xr6:coauthVersionMax="47" xr10:uidLastSave="{00000000-0000-0000-0000-000000000000}"/>
  <bookViews>
    <workbookView xWindow="-110" yWindow="-110" windowWidth="19420" windowHeight="10420" activeTab="1" xr2:uid="{B685FF8A-99EA-42C2-AC42-5DE666876556}"/>
  </bookViews>
  <sheets>
    <sheet name="Лист1" sheetId="1" r:id="rId1"/>
    <sheet name="те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B46" i="1"/>
  <c r="B48" i="1" s="1"/>
  <c r="B49" i="1" s="1"/>
  <c r="E8" i="2"/>
  <c r="E7" i="2"/>
  <c r="E6" i="2"/>
  <c r="E5" i="2"/>
  <c r="E4" i="2"/>
  <c r="E3" i="2"/>
  <c r="E2" i="2"/>
  <c r="F20" i="1"/>
  <c r="F19" i="1"/>
  <c r="D29" i="1"/>
  <c r="C29" i="1"/>
  <c r="D39" i="1"/>
  <c r="C39" i="1"/>
  <c r="D35" i="1"/>
  <c r="F18" i="1"/>
  <c r="F17" i="1"/>
  <c r="F16" i="1"/>
  <c r="F15" i="1"/>
  <c r="F14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<sst xmlns="http://schemas.openxmlformats.org/spreadsheetml/2006/main" count="99" uniqueCount="71">
  <si>
    <t>начало отсчета</t>
  </si>
  <si>
    <t>179 град 58 мин 23 сек</t>
  </si>
  <si>
    <t>фиолетовая</t>
  </si>
  <si>
    <t>град</t>
  </si>
  <si>
    <t>мин</t>
  </si>
  <si>
    <t>сек</t>
  </si>
  <si>
    <t>синяя</t>
  </si>
  <si>
    <t>голубая</t>
  </si>
  <si>
    <t>зеленая</t>
  </si>
  <si>
    <t>желтая левый</t>
  </si>
  <si>
    <t>желтая правый</t>
  </si>
  <si>
    <t>красная</t>
  </si>
  <si>
    <t>lambda, нм</t>
  </si>
  <si>
    <t>синус</t>
  </si>
  <si>
    <t>ширина желтой</t>
  </si>
  <si>
    <t>расстояние между желтыми</t>
  </si>
  <si>
    <t>левая граница</t>
  </si>
  <si>
    <t>правая граница</t>
  </si>
  <si>
    <t>левая</t>
  </si>
  <si>
    <t>центр</t>
  </si>
  <si>
    <t>D</t>
  </si>
  <si>
    <t>d phi</t>
  </si>
  <si>
    <t>delta lambda</t>
  </si>
  <si>
    <t>щель</t>
  </si>
  <si>
    <t>деление 0,01 мм</t>
  </si>
  <si>
    <t>0,92 оборота</t>
  </si>
  <si>
    <t>должно быть 2000</t>
  </si>
  <si>
    <t xml:space="preserve">R </t>
  </si>
  <si>
    <t>$\text{фиолетовый}$</t>
  </si>
  <si>
    <t>$168^\circ 19' 27''$</t>
  </si>
  <si>
    <t>$167^\circ 25' 25''$</t>
  </si>
  <si>
    <t>$165^\circ 57' 31''$</t>
  </si>
  <si>
    <t>$164^\circ 11' 17''$</t>
  </si>
  <si>
    <t>$163^\circ 16' 10''$</t>
  </si>
  <si>
    <t>$163^\circ 12' 38''$</t>
  </si>
  <si>
    <t>$162^\circ 12' 38''$</t>
  </si>
  <si>
    <t>$\text{синий}$</t>
  </si>
  <si>
    <t>$\text{голубой}$</t>
  </si>
  <si>
    <t>$\text{зеленый}$</t>
  </si>
  <si>
    <t>$\text{желтый 1}$</t>
  </si>
  <si>
    <t>$\text{желтый 2}$</t>
  </si>
  <si>
    <t>$\text{красный}$</t>
  </si>
  <si>
    <t>$\lambda, \text{ нм}$</t>
  </si>
  <si>
    <t>$\text{порядок}$</t>
  </si>
  <si>
    <t>$\text{цвет}$</t>
  </si>
  <si>
    <t>$191^\circ 50' 13''$</t>
  </si>
  <si>
    <t>$192^\circ 34' 49''$</t>
  </si>
  <si>
    <t>$194^\circ 13' 30''$</t>
  </si>
  <si>
    <t>$195^\circ 50' 53''$</t>
  </si>
  <si>
    <t>$196^\circ 46' 30''$</t>
  </si>
  <si>
    <t>$196^\circ 49' 59''$</t>
  </si>
  <si>
    <t>$197^\circ 56' 50''$</t>
  </si>
  <si>
    <t>-1 порядок</t>
  </si>
  <si>
    <t>m</t>
  </si>
  <si>
    <t>$\delta \phi$</t>
  </si>
  <si>
    <t>3' 40''</t>
  </si>
  <si>
    <t>3' 24''</t>
  </si>
  <si>
    <t>m = 1</t>
  </si>
  <si>
    <t>m = -1</t>
  </si>
  <si>
    <t>Ширина</t>
  </si>
  <si>
    <t>37''</t>
  </si>
  <si>
    <t>57''</t>
  </si>
  <si>
    <t>$\delta \varphi$</t>
  </si>
  <si>
    <t>$sin\varphi$</t>
  </si>
  <si>
    <t>$\varphi$</t>
  </si>
  <si>
    <t>$D_\text{эксп}, 10^{-5} \frac{\text{рад}}{\buildrel _{\circ} \over {\mathrm{A}}}$</t>
  </si>
  <si>
    <t>$D_\text{теор}, 10^{-5} \frac{\text{рад}}{\buildrel _{\circ} \over {\mathrm{A}}}$</t>
  </si>
  <si>
    <t>$5,08 \pm 0,15$</t>
  </si>
  <si>
    <t>$4,70 \pm 0,14$</t>
  </si>
  <si>
    <t>\includegraphics[width=0.5\linewidth]{gr1.png}</t>
  </si>
  <si>
    <t>\includegraphics[width=0.5\linewidth]{gr2.png}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</si>
</sst>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Лист1!$F$3:$F$11</c:f>
              <c:numCache>
                <c:formatCode>General</c:formatCode>
                <c:ptCount val="9"/>
                <c:pt idx="0">
                  <c:v>0.20237419602103723</c:v>
                </c:pt>
                <c:pt idx="1">
                  <c:v>0.2177410576500215</c:v>
                </c:pt>
                <c:pt idx="2">
                  <c:v>0.24262274913775903</c:v>
                </c:pt>
                <c:pt idx="3">
                  <c:v>0.27248084392430555</c:v>
                </c:pt>
                <c:pt idx="4">
                  <c:v>0.28787128838550685</c:v>
                </c:pt>
                <c:pt idx="5">
                  <c:v>0.28885543511944345</c:v>
                </c:pt>
                <c:pt idx="6" formatCode="0.000000">
                  <c:v>0.30551988983351497</c:v>
                </c:pt>
              </c:numCache>
            </c:numRef>
          </c:xVal>
          <c:yVal>
            <c:numRef>
              <c:f>Лист1!$E$3:$E$11</c:f>
              <c:numCache>
                <c:formatCode>General</c:formatCode>
                <c:ptCount val="9"/>
                <c:pt idx="0">
                  <c:v>404.66</c:v>
                </c:pt>
                <c:pt idx="1">
                  <c:v>435.83</c:v>
                </c:pt>
                <c:pt idx="2" formatCode="0.00">
                  <c:v>491.6</c:v>
                </c:pt>
                <c:pt idx="3">
                  <c:v>546.07000000000005</c:v>
                </c:pt>
                <c:pt idx="4">
                  <c:v>576.96</c:v>
                </c:pt>
                <c:pt idx="5">
                  <c:v>579.07000000000005</c:v>
                </c:pt>
                <c:pt idx="6" formatCode="0.00">
                  <c:v>623.4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15-4EC4-B26D-61D516B1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54815"/>
        <c:axId val="793934655"/>
      </c:scatterChart>
      <c:valAx>
        <c:axId val="48285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934655"/>
        <c:crosses val="autoZero"/>
        <c:crossBetween val="midCat"/>
      </c:valAx>
      <c:valAx>
        <c:axId val="793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85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Лист1!$F$14:$F$22</c:f>
              <c:numCache>
                <c:formatCode>General</c:formatCode>
                <c:ptCount val="9"/>
                <c:pt idx="0">
                  <c:v>-0.20512717753608201</c:v>
                </c:pt>
                <c:pt idx="1">
                  <c:v>-0.21780728739441105</c:v>
                </c:pt>
                <c:pt idx="2">
                  <c:v>-0.24573036284569399</c:v>
                </c:pt>
                <c:pt idx="3">
                  <c:v>-0.27308718993712067</c:v>
                </c:pt>
                <c:pt idx="4">
                  <c:v>-0.28861406001330187</c:v>
                </c:pt>
                <c:pt idx="5">
                  <c:v>-0.289584052575799</c:v>
                </c:pt>
                <c:pt idx="6" formatCode="0.000000">
                  <c:v>-0.30814080112771769</c:v>
                </c:pt>
              </c:numCache>
            </c:numRef>
          </c:xVal>
          <c:yVal>
            <c:numRef>
              <c:f>Лист1!$E$14:$E$22</c:f>
              <c:numCache>
                <c:formatCode>General</c:formatCode>
                <c:ptCount val="9"/>
                <c:pt idx="0">
                  <c:v>404.66</c:v>
                </c:pt>
                <c:pt idx="1">
                  <c:v>435.83</c:v>
                </c:pt>
                <c:pt idx="2" formatCode="0.00">
                  <c:v>491.6</c:v>
                </c:pt>
                <c:pt idx="3">
                  <c:v>546.07000000000005</c:v>
                </c:pt>
                <c:pt idx="4">
                  <c:v>576.96</c:v>
                </c:pt>
                <c:pt idx="5">
                  <c:v>579.07000000000005</c:v>
                </c:pt>
                <c:pt idx="6" formatCode="0.00">
                  <c:v>623.4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A2-40B9-BC74-4FB186120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33567"/>
        <c:axId val="937330687"/>
      </c:scatterChart>
      <c:valAx>
        <c:axId val="93733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330687"/>
        <c:crosses val="autoZero"/>
        <c:crossBetween val="midCat"/>
      </c:valAx>
      <c:valAx>
        <c:axId val="9373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33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298449</xdr:colOff>
      <xdr:row>1</xdr:row>
      <xdr:rowOff>95250</xdr:rowOff>
    </xdr:from>
    <xdr:to>
      <xdr:col>15</xdr:col>
      <xdr:colOff>203200</xdr:colOff>
      <xdr:row>16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AE6CCF-7633-F962-35B4-C78DEF555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18</xdr:row>
      <xdr:rowOff>76200</xdr:rowOff>
    </xdr:from>
    <xdr:to>
      <xdr:col>15</xdr:col>
      <xdr:colOff>174625</xdr:colOff>
      <xdr:row>33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A8A5C9-6AD6-BCA6-CCB2-8BF9B3AC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BC63-3580-46B6-AE10-E9E2A5ECC90D}">
  <dimension ref="A1:G52"/>
  <sheetViews>
    <sheetView topLeftCell="A7" workbookViewId="0">
      <selection activeCell="G33" sqref="G33"/>
    </sheetView>
  </sheetViews>
  <sheetFormatPr defaultRowHeight="14.5" x14ac:dyDescent="0.35"/>
  <cols>
    <col min="2" max="2" width="11.81640625" bestFit="1" customWidth="1"/>
    <col min="3" max="3" width="9.26953125" bestFit="1" customWidth="1"/>
    <col min="6" max="6" width="8.90625" bestFit="1" customWidth="1"/>
  </cols>
  <sheetData>
    <row r="1" spans="1:6" x14ac:dyDescent="0.35">
      <c r="A1" t="s">
        <v>0</v>
      </c>
      <c r="B1" t="s">
        <v>1</v>
      </c>
    </row>
    <row r="2" spans="1:6" x14ac:dyDescent="0.35">
      <c r="B2" t="s">
        <v>3</v>
      </c>
      <c r="C2" t="s">
        <v>4</v>
      </c>
      <c r="D2" t="s">
        <v>5</v>
      </c>
      <c r="E2" t="s">
        <v>12</v>
      </c>
      <c r="F2" t="s">
        <v>13</v>
      </c>
    </row>
    <row r="3" spans="1:6" x14ac:dyDescent="0.35">
      <c r="A3" t="s">
        <v>2</v>
      </c>
      <c r="B3">
        <v>168</v>
      </c>
      <c r="C3">
        <v>19</v>
      </c>
      <c r="D3">
        <v>27</v>
      </c>
      <c r="E3">
        <v>404.66</v>
      </c>
      <c r="F3">
        <f>SIN(RADIANS(168.32417))</f>
        <v>0.20237419602103723</v>
      </c>
    </row>
    <row r="4" spans="1:6" x14ac:dyDescent="0.35">
      <c r="A4" t="s">
        <v>6</v>
      </c>
      <c r="B4">
        <v>167</v>
      </c>
      <c r="C4">
        <v>25</v>
      </c>
      <c r="D4">
        <v>25</v>
      </c>
      <c r="E4">
        <v>435.83</v>
      </c>
      <c r="F4">
        <f>SIN(RADIANS(167.423611))</f>
        <v>0.2177410576500215</v>
      </c>
    </row>
    <row r="5" spans="1:6" x14ac:dyDescent="0.35">
      <c r="A5" t="s">
        <v>7</v>
      </c>
      <c r="B5">
        <v>165</v>
      </c>
      <c r="C5">
        <v>57</v>
      </c>
      <c r="D5">
        <v>31</v>
      </c>
      <c r="E5" s="1">
        <v>491.6</v>
      </c>
      <c r="F5">
        <f>SIN(RADIANS(165.958611))</f>
        <v>0.24262274913775903</v>
      </c>
    </row>
    <row r="6" spans="1:6" x14ac:dyDescent="0.35">
      <c r="A6" t="s">
        <v>8</v>
      </c>
      <c r="B6">
        <v>164</v>
      </c>
      <c r="C6">
        <v>11</v>
      </c>
      <c r="D6">
        <v>17</v>
      </c>
      <c r="E6">
        <v>546.07000000000005</v>
      </c>
      <c r="F6">
        <f>SIN(RADIANS(164.188055))</f>
        <v>0.27248084392430555</v>
      </c>
    </row>
    <row r="7" spans="1:6" x14ac:dyDescent="0.35">
      <c r="A7" t="s">
        <v>9</v>
      </c>
      <c r="B7">
        <v>163</v>
      </c>
      <c r="C7">
        <v>16</v>
      </c>
      <c r="D7">
        <v>10</v>
      </c>
      <c r="E7">
        <v>576.96</v>
      </c>
      <c r="F7">
        <f>SIN(RADIANS(163.269444))</f>
        <v>0.28787128838550685</v>
      </c>
    </row>
    <row r="8" spans="1:6" x14ac:dyDescent="0.35">
      <c r="A8" t="s">
        <v>10</v>
      </c>
      <c r="B8">
        <v>163</v>
      </c>
      <c r="C8">
        <v>12</v>
      </c>
      <c r="D8">
        <v>38</v>
      </c>
      <c r="E8">
        <v>579.07000000000005</v>
      </c>
      <c r="F8">
        <f>SIN(RADIANS(163.210555))</f>
        <v>0.28885543511944345</v>
      </c>
    </row>
    <row r="9" spans="1:6" x14ac:dyDescent="0.35">
      <c r="A9" t="s">
        <v>11</v>
      </c>
      <c r="B9">
        <v>162</v>
      </c>
      <c r="C9">
        <v>12</v>
      </c>
      <c r="D9">
        <v>38</v>
      </c>
      <c r="E9" s="1">
        <v>623.4</v>
      </c>
      <c r="F9" s="2">
        <f>SIN(RADIANS(162.21055555))</f>
        <v>0.30551988983351497</v>
      </c>
    </row>
    <row r="12" spans="1:6" x14ac:dyDescent="0.35">
      <c r="A12" s="9" t="s">
        <v>52</v>
      </c>
    </row>
    <row r="13" spans="1:6" x14ac:dyDescent="0.35">
      <c r="B13" t="s">
        <v>3</v>
      </c>
      <c r="C13" t="s">
        <v>4</v>
      </c>
      <c r="D13" t="s">
        <v>5</v>
      </c>
      <c r="E13" t="s">
        <v>12</v>
      </c>
      <c r="F13" t="s">
        <v>13</v>
      </c>
    </row>
    <row r="14" spans="1:6" x14ac:dyDescent="0.35">
      <c r="A14" t="s">
        <v>2</v>
      </c>
      <c r="B14">
        <v>191</v>
      </c>
      <c r="C14">
        <v>50</v>
      </c>
      <c r="D14">
        <v>13</v>
      </c>
      <c r="E14">
        <v>404.66</v>
      </c>
      <c r="F14">
        <f>SIN(RADIANS(191.836944))</f>
        <v>-0.20512717753608201</v>
      </c>
    </row>
    <row r="15" spans="1:6" x14ac:dyDescent="0.35">
      <c r="A15" t="s">
        <v>6</v>
      </c>
      <c r="B15">
        <v>192</v>
      </c>
      <c r="C15">
        <v>34</v>
      </c>
      <c r="D15">
        <v>49</v>
      </c>
      <c r="E15">
        <v>435.83</v>
      </c>
      <c r="F15">
        <f>SIN(RADIANS(192.580277))</f>
        <v>-0.21780728739441105</v>
      </c>
    </row>
    <row r="16" spans="1:6" x14ac:dyDescent="0.35">
      <c r="A16" t="s">
        <v>7</v>
      </c>
      <c r="B16">
        <v>194</v>
      </c>
      <c r="C16">
        <v>13</v>
      </c>
      <c r="D16">
        <v>30</v>
      </c>
      <c r="E16" s="1">
        <v>491.6</v>
      </c>
      <c r="F16">
        <f>SIN(RADIANS(194.225))</f>
        <v>-0.24573036284569399</v>
      </c>
    </row>
    <row r="17" spans="1:6" x14ac:dyDescent="0.35">
      <c r="A17" t="s">
        <v>8</v>
      </c>
      <c r="B17">
        <v>195</v>
      </c>
      <c r="C17">
        <v>50</v>
      </c>
      <c r="D17">
        <v>53</v>
      </c>
      <c r="E17">
        <v>546.07000000000005</v>
      </c>
      <c r="F17">
        <f>SIN(RADIANS(195.84805555))</f>
        <v>-0.27308718993712067</v>
      </c>
    </row>
    <row r="18" spans="1:6" x14ac:dyDescent="0.35">
      <c r="A18" t="s">
        <v>9</v>
      </c>
      <c r="B18">
        <v>196</v>
      </c>
      <c r="C18">
        <v>46</v>
      </c>
      <c r="D18">
        <v>30</v>
      </c>
      <c r="E18">
        <v>576.96</v>
      </c>
      <c r="F18">
        <f>SIN(RADIANS(196.775))</f>
        <v>-0.28861406001330187</v>
      </c>
    </row>
    <row r="19" spans="1:6" x14ac:dyDescent="0.35">
      <c r="A19" t="s">
        <v>10</v>
      </c>
      <c r="B19">
        <v>196</v>
      </c>
      <c r="C19">
        <v>49</v>
      </c>
      <c r="D19">
        <v>59</v>
      </c>
      <c r="E19">
        <v>579.07000000000005</v>
      </c>
      <c r="F19">
        <f>SIN(RADIANS(196.8330555))</f>
        <v>-0.289584052575799</v>
      </c>
    </row>
    <row r="20" spans="1:6" x14ac:dyDescent="0.35">
      <c r="A20" t="s">
        <v>11</v>
      </c>
      <c r="B20">
        <v>197</v>
      </c>
      <c r="C20">
        <v>56</v>
      </c>
      <c r="D20">
        <v>50</v>
      </c>
      <c r="E20" s="1">
        <v>623.4</v>
      </c>
      <c r="F20" s="2">
        <f>SIN(RADIANS(197.9472222))</f>
        <v>-0.30814080112771769</v>
      </c>
    </row>
    <row r="25" spans="1:6" x14ac:dyDescent="0.35">
      <c r="A25" t="s">
        <v>14</v>
      </c>
      <c r="B25">
        <v>0</v>
      </c>
      <c r="C25">
        <v>0</v>
      </c>
      <c r="D25">
        <v>37</v>
      </c>
    </row>
    <row r="26" spans="1:6" x14ac:dyDescent="0.35">
      <c r="A26" t="s">
        <v>16</v>
      </c>
      <c r="B26">
        <v>163</v>
      </c>
      <c r="C26">
        <v>15</v>
      </c>
      <c r="D26">
        <v>51</v>
      </c>
    </row>
    <row r="27" spans="1:6" x14ac:dyDescent="0.35">
      <c r="A27" t="s">
        <v>17</v>
      </c>
      <c r="B27">
        <v>163</v>
      </c>
      <c r="C27">
        <v>15</v>
      </c>
      <c r="D27">
        <v>14</v>
      </c>
    </row>
    <row r="29" spans="1:6" x14ac:dyDescent="0.35">
      <c r="A29" t="s">
        <v>15</v>
      </c>
      <c r="B29">
        <v>0</v>
      </c>
      <c r="C29">
        <f>C26-C30</f>
        <v>3</v>
      </c>
      <c r="D29">
        <f>D26-D30</f>
        <v>40</v>
      </c>
    </row>
    <row r="30" spans="1:6" x14ac:dyDescent="0.35">
      <c r="A30" t="s">
        <v>18</v>
      </c>
      <c r="B30">
        <v>163</v>
      </c>
      <c r="C30">
        <v>12</v>
      </c>
      <c r="D30">
        <v>11</v>
      </c>
    </row>
    <row r="32" spans="1:6" x14ac:dyDescent="0.35">
      <c r="A32" t="s">
        <v>19</v>
      </c>
      <c r="B32">
        <v>163</v>
      </c>
      <c r="C32">
        <v>13</v>
      </c>
      <c r="D32">
        <v>54</v>
      </c>
    </row>
    <row r="35" spans="1:7" x14ac:dyDescent="0.35">
      <c r="A35" t="s">
        <v>14</v>
      </c>
      <c r="B35">
        <v>0</v>
      </c>
      <c r="C35">
        <v>0</v>
      </c>
      <c r="D35">
        <f>D37-D36</f>
        <v>57</v>
      </c>
    </row>
    <row r="36" spans="1:7" x14ac:dyDescent="0.35">
      <c r="A36" t="s">
        <v>16</v>
      </c>
      <c r="B36">
        <v>196</v>
      </c>
      <c r="C36">
        <v>42</v>
      </c>
      <c r="D36">
        <v>2</v>
      </c>
    </row>
    <row r="37" spans="1:7" x14ac:dyDescent="0.35">
      <c r="A37" t="s">
        <v>17</v>
      </c>
      <c r="B37">
        <v>196</v>
      </c>
      <c r="C37">
        <v>42</v>
      </c>
      <c r="D37">
        <v>59</v>
      </c>
      <c r="G37" s="8"/>
    </row>
    <row r="39" spans="1:7" x14ac:dyDescent="0.35">
      <c r="A39" t="s">
        <v>15</v>
      </c>
      <c r="B39">
        <v>0</v>
      </c>
      <c r="C39">
        <f>C40-C36</f>
        <v>3</v>
      </c>
      <c r="D39">
        <f>D40-D36</f>
        <v>24</v>
      </c>
    </row>
    <row r="40" spans="1:7" x14ac:dyDescent="0.35">
      <c r="A40" t="s">
        <v>18</v>
      </c>
      <c r="B40">
        <v>196</v>
      </c>
      <c r="C40">
        <v>45</v>
      </c>
      <c r="D40">
        <v>26</v>
      </c>
    </row>
    <row r="42" spans="1:7" x14ac:dyDescent="0.35">
      <c r="A42" t="s">
        <v>19</v>
      </c>
      <c r="B42">
        <v>163</v>
      </c>
      <c r="C42">
        <v>13</v>
      </c>
      <c r="D42">
        <v>54</v>
      </c>
    </row>
    <row r="46" spans="1:7" x14ac:dyDescent="0.35">
      <c r="A46" t="s">
        <v>20</v>
      </c>
      <c r="B46">
        <f>1/SQRT((2058.2*10^(-9))^2-(AVERAGE(E7:E8)*10^(-9))^2)</f>
        <v>506234.32291301526</v>
      </c>
    </row>
    <row r="47" spans="1:7" x14ac:dyDescent="0.35">
      <c r="A47" t="s">
        <v>21</v>
      </c>
      <c r="B47" s="4">
        <v>1.2605200000000001E-4</v>
      </c>
      <c r="C47" s="5"/>
    </row>
    <row r="48" spans="1:7" x14ac:dyDescent="0.35">
      <c r="A48" t="s">
        <v>22</v>
      </c>
      <c r="B48" s="4">
        <f>B47/B46</f>
        <v>2.4899931572134659E-10</v>
      </c>
    </row>
    <row r="49" spans="1:3" x14ac:dyDescent="0.35">
      <c r="A49" t="s">
        <v>27</v>
      </c>
      <c r="B49" s="3">
        <f>E7*10^(-9)/B48</f>
        <v>2317.1148014144428</v>
      </c>
      <c r="C49" t="s">
        <v>26</v>
      </c>
    </row>
    <row r="52" spans="1:3" x14ac:dyDescent="0.35">
      <c r="A52" t="s">
        <v>23</v>
      </c>
      <c r="B52" t="s">
        <v>24</v>
      </c>
      <c r="C52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F290-2885-4917-8168-42FBBA1A8831}">
  <dimension ref="A1:O27"/>
  <sheetViews>
    <sheetView tabSelected="1" topLeftCell="A19" workbookViewId="0">
      <selection activeCell="G24" sqref="G24"/>
    </sheetView>
  </sheetViews>
  <sheetFormatPr defaultRowHeight="14.5" x14ac:dyDescent="0.35"/>
  <sheetData>
    <row r="1" spans="1:15" x14ac:dyDescent="0.35">
      <c r="A1" t="s">
        <v>43</v>
      </c>
      <c r="B1" t="s">
        <v>44</v>
      </c>
      <c r="C1" t="s">
        <v>64</v>
      </c>
      <c r="D1" t="s">
        <v>42</v>
      </c>
      <c r="E1" t="s">
        <v>63</v>
      </c>
    </row>
    <row r="2" spans="1:15" x14ac:dyDescent="0.35">
      <c r="A2" s="7">
        <v>1</v>
      </c>
      <c r="B2" t="s">
        <v>28</v>
      </c>
      <c r="C2" t="s">
        <v>29</v>
      </c>
      <c r="D2">
        <v>404.66</v>
      </c>
      <c r="E2">
        <f>SIN(RADIANS(168.32417))</f>
        <v>0.20237419602103723</v>
      </c>
    </row>
    <row r="3" spans="1:15" x14ac:dyDescent="0.35">
      <c r="A3" s="7"/>
      <c r="B3" t="s">
        <v>36</v>
      </c>
      <c r="C3" t="s">
        <v>30</v>
      </c>
      <c r="D3">
        <v>435.83</v>
      </c>
      <c r="E3">
        <f>SIN(RADIANS(167.423611))</f>
        <v>0.2177410576500215</v>
      </c>
    </row>
    <row r="4" spans="1:15" x14ac:dyDescent="0.35">
      <c r="A4" s="7"/>
      <c r="B4" t="s">
        <v>37</v>
      </c>
      <c r="C4" t="s">
        <v>31</v>
      </c>
      <c r="D4" s="1">
        <v>491.6</v>
      </c>
      <c r="E4">
        <f>SIN(RADIANS(165.958611))</f>
        <v>0.24262274913775903</v>
      </c>
    </row>
    <row r="5" spans="1:15" x14ac:dyDescent="0.35">
      <c r="A5" s="7"/>
      <c r="B5" t="s">
        <v>38</v>
      </c>
      <c r="C5" t="s">
        <v>32</v>
      </c>
      <c r="D5">
        <v>546.07000000000005</v>
      </c>
      <c r="E5">
        <f>SIN(RADIANS(164.188055))</f>
        <v>0.27248084392430555</v>
      </c>
    </row>
    <row r="6" spans="1:15" x14ac:dyDescent="0.35">
      <c r="A6" s="7"/>
      <c r="B6" t="s">
        <v>39</v>
      </c>
      <c r="C6" t="s">
        <v>33</v>
      </c>
      <c r="D6">
        <v>576.96</v>
      </c>
      <c r="E6">
        <f>SIN(RADIANS(163.269444))</f>
        <v>0.28787128838550685</v>
      </c>
      <c r="N6" s="1"/>
    </row>
    <row r="7" spans="1:15" x14ac:dyDescent="0.35">
      <c r="A7" s="7"/>
      <c r="B7" t="s">
        <v>40</v>
      </c>
      <c r="C7" t="s">
        <v>34</v>
      </c>
      <c r="D7">
        <v>579.07000000000005</v>
      </c>
      <c r="E7">
        <f>SIN(RADIANS(163.210555))</f>
        <v>0.28885543511944345</v>
      </c>
    </row>
    <row r="8" spans="1:15" x14ac:dyDescent="0.35">
      <c r="A8" s="7"/>
      <c r="B8" t="s">
        <v>41</v>
      </c>
      <c r="C8" t="s">
        <v>35</v>
      </c>
      <c r="D8" s="1">
        <v>623.4</v>
      </c>
      <c r="E8" s="2">
        <f>SIN(RADIANS(162.21055555))</f>
        <v>0.30551988983351497</v>
      </c>
    </row>
    <row r="9" spans="1:15" x14ac:dyDescent="0.35">
      <c r="A9" s="7">
        <v>-1</v>
      </c>
      <c r="B9" t="s">
        <v>28</v>
      </c>
      <c r="C9" t="s">
        <v>45</v>
      </c>
      <c r="D9">
        <v>404.66</v>
      </c>
      <c r="E9">
        <f>SIN(RADIANS(191.836944))</f>
        <v>-0.20512717753608201</v>
      </c>
    </row>
    <row r="10" spans="1:15" x14ac:dyDescent="0.35">
      <c r="A10" s="7"/>
      <c r="B10" t="s">
        <v>36</v>
      </c>
      <c r="C10" t="s">
        <v>46</v>
      </c>
      <c r="D10">
        <v>435.83</v>
      </c>
      <c r="E10">
        <f>SIN(RADIANS(192.580277))</f>
        <v>-0.21780728739441105</v>
      </c>
      <c r="N10" s="1"/>
      <c r="O10" s="2"/>
    </row>
    <row r="11" spans="1:15" x14ac:dyDescent="0.35">
      <c r="A11" s="7"/>
      <c r="B11" t="s">
        <v>37</v>
      </c>
      <c r="C11" t="s">
        <v>47</v>
      </c>
      <c r="D11" s="1">
        <v>491.6</v>
      </c>
      <c r="E11">
        <f>SIN(RADIANS(194.225))</f>
        <v>-0.24573036284569399</v>
      </c>
    </row>
    <row r="12" spans="1:15" x14ac:dyDescent="0.35">
      <c r="A12" s="7"/>
      <c r="B12" t="s">
        <v>38</v>
      </c>
      <c r="C12" t="s">
        <v>48</v>
      </c>
      <c r="D12">
        <v>546.07000000000005</v>
      </c>
      <c r="E12">
        <f>SIN(RADIANS(195.84805555))</f>
        <v>-0.27308718993712067</v>
      </c>
    </row>
    <row r="13" spans="1:15" x14ac:dyDescent="0.35">
      <c r="A13" s="7"/>
      <c r="B13" t="s">
        <v>39</v>
      </c>
      <c r="C13" t="s">
        <v>49</v>
      </c>
      <c r="D13">
        <v>576.96</v>
      </c>
      <c r="E13">
        <f>SIN(RADIANS(196.775))</f>
        <v>-0.28861406001330187</v>
      </c>
    </row>
    <row r="14" spans="1:15" x14ac:dyDescent="0.35">
      <c r="A14" s="7"/>
      <c r="B14" t="s">
        <v>40</v>
      </c>
      <c r="C14" t="s">
        <v>50</v>
      </c>
      <c r="D14">
        <v>579.07000000000005</v>
      </c>
      <c r="E14">
        <f>SIN(RADIANS(196.8330555))</f>
        <v>-0.289584052575799</v>
      </c>
    </row>
    <row r="15" spans="1:15" x14ac:dyDescent="0.35">
      <c r="A15" s="7"/>
      <c r="B15" t="s">
        <v>41</v>
      </c>
      <c r="C15" t="s">
        <v>51</v>
      </c>
      <c r="D15" s="1">
        <v>623.4</v>
      </c>
      <c r="E15" s="2">
        <f>SIN(RADIANS(197.9472222))</f>
        <v>-0.30814080112771769</v>
      </c>
    </row>
    <row r="18" spans="1:4" x14ac:dyDescent="0.35">
      <c r="A18" t="s">
        <v>53</v>
      </c>
      <c r="B18" t="s">
        <v>54</v>
      </c>
      <c r="C18" t="s">
        <v>65</v>
      </c>
      <c r="D18" t="s">
        <v>66</v>
      </c>
    </row>
    <row r="19" spans="1:4" x14ac:dyDescent="0.35">
      <c r="A19">
        <v>1</v>
      </c>
      <c r="B19" t="s">
        <v>55</v>
      </c>
      <c r="C19" t="s">
        <v>67</v>
      </c>
      <c r="D19">
        <v>5.0620000000000003</v>
      </c>
    </row>
    <row r="20" spans="1:4" x14ac:dyDescent="0.35">
      <c r="A20">
        <v>-1</v>
      </c>
      <c r="B20" t="s">
        <v>56</v>
      </c>
      <c r="C20" t="s">
        <v>68</v>
      </c>
      <c r="D20">
        <v>5.0620000000000003</v>
      </c>
    </row>
    <row r="22" spans="1:4" x14ac:dyDescent="0.35">
      <c r="A22" t="s">
        <v>69</v>
      </c>
      <c r="B22" t="s">
        <v>70</v>
      </c>
    </row>
    <row r="23" spans="1:4" x14ac:dyDescent="0.35">
      <c r="A23" s="6" t="s">
        <v>57</v>
      </c>
      <c r="B23" s="6" t="s">
        <v>58</v>
      </c>
    </row>
    <row r="25" spans="1:4" x14ac:dyDescent="0.35">
      <c r="B25" t="s">
        <v>53</v>
      </c>
      <c r="C25" t="s">
        <v>59</v>
      </c>
      <c r="D25" t="s">
        <v>62</v>
      </c>
    </row>
    <row r="26" spans="1:4" x14ac:dyDescent="0.35">
      <c r="B26" s="8">
        <v>1</v>
      </c>
      <c r="C26" t="s">
        <v>60</v>
      </c>
      <c r="D26" t="s">
        <v>55</v>
      </c>
    </row>
    <row r="27" spans="1:4" x14ac:dyDescent="0.35">
      <c r="B27">
        <v>-1</v>
      </c>
      <c r="C27" t="s">
        <v>61</v>
      </c>
      <c r="D27" t="s">
        <v>56</v>
      </c>
    </row>
  </sheetData>
  <mergeCells count="2">
    <mergeCell ref="A2:A8"/>
    <mergeCell ref="A9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тех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2023-03-31T06:07:57Z</dcterms:created>
  <dcterms:modified xsi:type="dcterms:W3CDTF">2023-04-07T00:20:56Z</dcterms:modified>
</cp:coreProperties>
</file>