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6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7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8.xml" ContentType="application/vnd.openxmlformats-officedocument.drawing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9.xml" ContentType="application/vnd.openxmlformats-officedocument.drawing+xml"/>
  <Override PartName="/xl/charts/chart33.xml" ContentType="application/vnd.openxmlformats-officedocument.drawingml.chart+xml"/>
  <Override PartName="/xl/drawings/drawing10.xml" ContentType="application/vnd.openxmlformats-officedocument.drawing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drawings/drawing11.xml" ContentType="application/vnd.openxmlformats-officedocument.drawing+xml"/>
  <Override PartName="/xl/charts/chart3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8" windowWidth="14808" windowHeight="8016" activeTab="10"/>
  </bookViews>
  <sheets>
    <sheet name="Лист1" sheetId="4" r:id="rId1"/>
    <sheet name="Лист2" sheetId="2" r:id="rId2"/>
    <sheet name="Лист3" sheetId="3" r:id="rId3"/>
    <sheet name="Лист4" sheetId="5" r:id="rId4"/>
    <sheet name="Лист5" sheetId="6" r:id="rId5"/>
    <sheet name="Лист6" sheetId="7" r:id="rId6"/>
    <sheet name="Лист7" sheetId="8" r:id="rId7"/>
    <sheet name="Лист8" sheetId="9" r:id="rId8"/>
    <sheet name="Лист9" sheetId="10" r:id="rId9"/>
    <sheet name="Лист10" sheetId="11" r:id="rId10"/>
    <sheet name="Лист11" sheetId="12" r:id="rId11"/>
  </sheets>
  <calcPr calcId="144525"/>
</workbook>
</file>

<file path=xl/calcChain.xml><?xml version="1.0" encoding="utf-8"?>
<calcChain xmlns="http://schemas.openxmlformats.org/spreadsheetml/2006/main">
  <c r="E10" i="11" l="1"/>
  <c r="D10" i="11"/>
  <c r="L4" i="11"/>
  <c r="L5" i="11"/>
  <c r="L6" i="11"/>
  <c r="L3" i="11"/>
  <c r="L2" i="11"/>
  <c r="I4" i="11"/>
  <c r="I5" i="11"/>
  <c r="I6" i="11"/>
  <c r="I3" i="11"/>
  <c r="I2" i="11"/>
  <c r="J2" i="11" s="1"/>
  <c r="K2" i="11" s="1"/>
  <c r="B9" i="11"/>
  <c r="F4" i="11"/>
  <c r="C11" i="11" s="1"/>
  <c r="B18" i="11" s="1"/>
  <c r="F5" i="11"/>
  <c r="C12" i="11" s="1"/>
  <c r="B19" i="11" s="1"/>
  <c r="F6" i="11"/>
  <c r="C13" i="11" s="1"/>
  <c r="B20" i="11" s="1"/>
  <c r="F7" i="11"/>
  <c r="C14" i="11" s="1"/>
  <c r="B21" i="11" s="1"/>
  <c r="F3" i="11"/>
  <c r="C10" i="11" s="1"/>
  <c r="B17" i="11" s="1"/>
  <c r="F2" i="11"/>
  <c r="C9" i="11" s="1"/>
  <c r="B16" i="11" s="1"/>
  <c r="C4" i="11"/>
  <c r="B11" i="11" s="1"/>
  <c r="C5" i="11"/>
  <c r="B12" i="11" s="1"/>
  <c r="C6" i="11"/>
  <c r="B13" i="11" s="1"/>
  <c r="C7" i="11"/>
  <c r="B14" i="11" s="1"/>
  <c r="C3" i="11"/>
  <c r="J3" i="11" s="1"/>
  <c r="K3" i="11" s="1"/>
  <c r="C2" i="11"/>
  <c r="B10" i="11" l="1"/>
  <c r="J6" i="11"/>
  <c r="K6" i="11" s="1"/>
  <c r="J4" i="11"/>
  <c r="K4" i="11" s="1"/>
  <c r="J5" i="11"/>
  <c r="K5" i="11" s="1"/>
  <c r="C18" i="10"/>
  <c r="C17" i="10"/>
  <c r="C16" i="10"/>
  <c r="C15" i="10"/>
  <c r="C14" i="10"/>
  <c r="C12" i="10"/>
  <c r="C11" i="10"/>
  <c r="C10" i="10"/>
  <c r="C9" i="10"/>
  <c r="C8" i="10"/>
  <c r="C6" i="10"/>
  <c r="C5" i="10"/>
  <c r="C4" i="10"/>
  <c r="C3" i="10"/>
  <c r="C2" i="10"/>
  <c r="C1" i="10"/>
  <c r="A23" i="9"/>
  <c r="A22" i="9"/>
  <c r="A21" i="9"/>
  <c r="C16" i="9"/>
  <c r="C15" i="9"/>
  <c r="C14" i="9"/>
  <c r="C12" i="9"/>
  <c r="C11" i="9"/>
  <c r="C10" i="9"/>
  <c r="C9" i="9"/>
  <c r="C8" i="9"/>
  <c r="C6" i="9"/>
  <c r="C5" i="9"/>
  <c r="C4" i="9"/>
  <c r="C3" i="9"/>
  <c r="C2" i="9"/>
  <c r="C1" i="9"/>
  <c r="C36" i="8"/>
  <c r="C35" i="8"/>
  <c r="C34" i="8"/>
  <c r="C33" i="8"/>
  <c r="F32" i="8"/>
  <c r="C32" i="8"/>
  <c r="F31" i="8"/>
  <c r="C31" i="8"/>
  <c r="F30" i="8"/>
  <c r="C30" i="8"/>
  <c r="F29" i="8"/>
  <c r="C29" i="8"/>
  <c r="F28" i="8"/>
  <c r="C28" i="8"/>
  <c r="F27" i="8"/>
  <c r="C27" i="8"/>
  <c r="F26" i="8"/>
  <c r="C26" i="8"/>
  <c r="F25" i="8"/>
  <c r="C25" i="8"/>
  <c r="F24" i="8"/>
  <c r="C24" i="8"/>
  <c r="F23" i="8"/>
  <c r="C23" i="8"/>
  <c r="F22" i="8"/>
  <c r="C22" i="8"/>
  <c r="F21" i="8"/>
  <c r="C21" i="8"/>
  <c r="F20" i="8"/>
  <c r="C20" i="8"/>
  <c r="F19" i="8"/>
  <c r="C19" i="8"/>
  <c r="F18" i="8"/>
  <c r="C18" i="8"/>
  <c r="H16" i="8"/>
  <c r="G16" i="8"/>
  <c r="D16" i="8"/>
  <c r="C16" i="8"/>
  <c r="H15" i="8"/>
  <c r="G15" i="8"/>
  <c r="D15" i="8"/>
  <c r="C15" i="8"/>
  <c r="H14" i="8"/>
  <c r="G14" i="8"/>
  <c r="D14" i="8"/>
  <c r="C14" i="8"/>
  <c r="H13" i="8"/>
  <c r="G13" i="8"/>
  <c r="D13" i="8"/>
  <c r="C13" i="8"/>
  <c r="H12" i="8"/>
  <c r="G12" i="8"/>
  <c r="D12" i="8"/>
  <c r="C12" i="8"/>
  <c r="H11" i="8"/>
  <c r="G11" i="8"/>
  <c r="D11" i="8"/>
  <c r="C11" i="8"/>
  <c r="H10" i="8"/>
  <c r="G10" i="8"/>
  <c r="D10" i="8"/>
  <c r="C10" i="8"/>
  <c r="H9" i="8"/>
  <c r="G9" i="8"/>
  <c r="D9" i="8"/>
  <c r="C9" i="8"/>
  <c r="H8" i="8"/>
  <c r="G8" i="8"/>
  <c r="D8" i="8"/>
  <c r="C8" i="8"/>
  <c r="H7" i="8"/>
  <c r="G7" i="8"/>
  <c r="D7" i="8"/>
  <c r="C7" i="8"/>
  <c r="H6" i="8"/>
  <c r="G6" i="8"/>
  <c r="D6" i="8"/>
  <c r="C6" i="8"/>
  <c r="H5" i="8"/>
  <c r="G5" i="8"/>
  <c r="D5" i="8"/>
  <c r="C5" i="8"/>
  <c r="H4" i="8"/>
  <c r="G4" i="8"/>
  <c r="D4" i="8"/>
  <c r="C4" i="8"/>
  <c r="H3" i="8"/>
  <c r="G3" i="8"/>
  <c r="D3" i="8"/>
  <c r="C3" i="8"/>
  <c r="H2" i="8"/>
  <c r="G2" i="8"/>
  <c r="D2" i="8"/>
  <c r="C2" i="8"/>
  <c r="H1" i="8"/>
  <c r="G1" i="8"/>
  <c r="D1" i="8"/>
  <c r="C1" i="8"/>
  <c r="E11" i="7"/>
  <c r="E10" i="7"/>
  <c r="E9" i="7"/>
  <c r="E8" i="7"/>
  <c r="E7" i="7"/>
  <c r="E6" i="7"/>
  <c r="E5" i="7"/>
  <c r="E4" i="7"/>
  <c r="E3" i="7"/>
  <c r="E2" i="7"/>
  <c r="A13" i="6"/>
  <c r="J8" i="6"/>
  <c r="I8" i="6"/>
  <c r="H8" i="6"/>
  <c r="G8" i="6"/>
  <c r="F8" i="6"/>
  <c r="E8" i="6"/>
  <c r="B8" i="6"/>
  <c r="J7" i="6"/>
  <c r="I7" i="6"/>
  <c r="H7" i="6"/>
  <c r="G7" i="6"/>
  <c r="F7" i="6"/>
  <c r="E7" i="6"/>
  <c r="B7" i="6"/>
  <c r="J6" i="6"/>
  <c r="I6" i="6"/>
  <c r="H6" i="6"/>
  <c r="G6" i="6"/>
  <c r="F6" i="6"/>
  <c r="E6" i="6"/>
  <c r="B6" i="6"/>
  <c r="J5" i="6"/>
  <c r="I5" i="6"/>
  <c r="H5" i="6"/>
  <c r="G5" i="6"/>
  <c r="F5" i="6"/>
  <c r="E5" i="6"/>
  <c r="B5" i="6"/>
  <c r="J4" i="6"/>
  <c r="I4" i="6"/>
  <c r="H4" i="6"/>
  <c r="G4" i="6"/>
  <c r="F4" i="6"/>
  <c r="E4" i="6"/>
  <c r="B4" i="6"/>
  <c r="J3" i="6"/>
  <c r="I3" i="6"/>
  <c r="H3" i="6"/>
  <c r="G3" i="6"/>
  <c r="F3" i="6"/>
  <c r="E3" i="6"/>
  <c r="B3" i="6"/>
  <c r="J2" i="6"/>
  <c r="I2" i="6"/>
  <c r="H2" i="6"/>
  <c r="G2" i="6"/>
  <c r="F2" i="6"/>
  <c r="E2" i="6"/>
  <c r="B2" i="6"/>
  <c r="J1" i="6"/>
  <c r="I1" i="6"/>
  <c r="H1" i="6"/>
  <c r="G1" i="6"/>
  <c r="F1" i="6"/>
  <c r="E1" i="6"/>
  <c r="B1" i="6"/>
  <c r="C10" i="5"/>
  <c r="C9" i="5"/>
  <c r="C8" i="5"/>
  <c r="C7" i="5"/>
  <c r="C6" i="5"/>
  <c r="C5" i="5"/>
  <c r="C4" i="5"/>
  <c r="C3" i="5"/>
  <c r="C2" i="5"/>
  <c r="B7" i="3"/>
  <c r="A7" i="3"/>
  <c r="B6" i="3"/>
  <c r="A6" i="3"/>
  <c r="B5" i="3"/>
  <c r="A5" i="3"/>
  <c r="B4" i="3"/>
  <c r="A4" i="3"/>
  <c r="B3" i="3"/>
  <c r="A3" i="3"/>
  <c r="B2" i="3"/>
  <c r="A2" i="3"/>
</calcChain>
</file>

<file path=xl/sharedStrings.xml><?xml version="1.0" encoding="utf-8"?>
<sst xmlns="http://schemas.openxmlformats.org/spreadsheetml/2006/main" count="46" uniqueCount="44">
  <si>
    <t>k</t>
  </si>
  <si>
    <t>N</t>
  </si>
  <si>
    <t>T</t>
  </si>
  <si>
    <t>1/T</t>
  </si>
  <si>
    <t>ln v</t>
  </si>
  <si>
    <t>время</t>
  </si>
  <si>
    <t>частота</t>
  </si>
  <si>
    <t>обр время</t>
  </si>
  <si>
    <t>1(flip)</t>
  </si>
  <si>
    <t>к</t>
  </si>
  <si>
    <t>ток раз</t>
  </si>
  <si>
    <t>напр раз</t>
  </si>
  <si>
    <t>ток разр</t>
  </si>
  <si>
    <t>напр з</t>
  </si>
  <si>
    <t>ток з</t>
  </si>
  <si>
    <t>log</t>
  </si>
  <si>
    <t>Те</t>
  </si>
  <si>
    <t>конц</t>
  </si>
  <si>
    <t>ток</t>
  </si>
  <si>
    <t>168,9+-1,2</t>
  </si>
  <si>
    <t>384+-13</t>
  </si>
  <si>
    <t>570+-5,8</t>
  </si>
  <si>
    <t>Д</t>
  </si>
  <si>
    <t>а верх з</t>
  </si>
  <si>
    <t xml:space="preserve">а низ </t>
  </si>
  <si>
    <t>ж</t>
  </si>
  <si>
    <t>з</t>
  </si>
  <si>
    <t>delta</t>
  </si>
  <si>
    <t>d</t>
  </si>
  <si>
    <t>1/delta</t>
  </si>
  <si>
    <t>к1=164 ± 2.4*10-6</t>
  </si>
  <si>
    <t>к2=83 ± 2.6</t>
  </si>
  <si>
    <t>L(m)</t>
  </si>
  <si>
    <t>delta lambda(10^-10 m)</t>
  </si>
  <si>
    <t>нижний край в</t>
  </si>
  <si>
    <t>верхний край н</t>
  </si>
  <si>
    <t>а верхний край в желт</t>
  </si>
  <si>
    <t>а нижний край н</t>
  </si>
  <si>
    <t>x, mm</t>
  </si>
  <si>
    <t>I, mcV</t>
  </si>
  <si>
    <t xml:space="preserve"> exp lambda</t>
  </si>
  <si>
    <t>teor lambda</t>
  </si>
  <si>
    <t>8,174mm</t>
  </si>
  <si>
    <t>8,25+-0,14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</si>
</sst>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8"/>
      <color rgb="FF333333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0" fillId="0" borderId="5" xfId="0" applyBorder="1"/>
    <xf numFmtId="0" fontId="0" fillId="0" borderId="6" xfId="0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187904945771387E-2"/>
          <c:y val="6.9702048833299807E-2"/>
          <c:w val="0.78268019770956099"/>
          <c:h val="0.85129557480811602"/>
        </c:manualLayout>
      </c:layout>
      <c:scatterChart>
        <c:scatterStyle val="lineMarker"/>
        <c:varyColors val="0"/>
        <c:ser>
          <c:idx val="0"/>
          <c:order val="0"/>
          <c:tx>
            <c:v>3152 Гц</c:v>
          </c:tx>
          <c:spPr>
            <a:ln w="28575">
              <a:noFill/>
            </a:ln>
          </c:spPr>
          <c:trendline>
            <c:spPr>
              <a:ln w="15875">
                <a:solidFill>
                  <a:schemeClr val="accent1"/>
                </a:solidFill>
              </a:ln>
            </c:spPr>
            <c:trendlineType val="linear"/>
            <c:dispRSqr val="0"/>
            <c:dispEq val="0"/>
          </c:trendline>
          <c:xVal>
            <c:numRef>
              <c:f>Лист1!$A$2:$A$7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Лист1!$B$2:$B$7</c:f>
              <c:numCache>
                <c:formatCode>General</c:formatCode>
                <c:ptCount val="6"/>
                <c:pt idx="0">
                  <c:v>0</c:v>
                </c:pt>
                <c:pt idx="1">
                  <c:v>5.7</c:v>
                </c:pt>
                <c:pt idx="2">
                  <c:v>11.2</c:v>
                </c:pt>
                <c:pt idx="3">
                  <c:v>16.600000000000001</c:v>
                </c:pt>
                <c:pt idx="4">
                  <c:v>22.2</c:v>
                </c:pt>
              </c:numCache>
            </c:numRef>
          </c:yVal>
          <c:smooth val="0"/>
        </c:ser>
        <c:ser>
          <c:idx val="1"/>
          <c:order val="1"/>
          <c:tx>
            <c:v>3400 Гц</c:v>
          </c:tx>
          <c:spPr>
            <a:ln w="28575">
              <a:noFill/>
            </a:ln>
          </c:spPr>
          <c:trendline>
            <c:spPr>
              <a:ln w="15875">
                <a:solidFill>
                  <a:schemeClr val="accent2"/>
                </a:solidFill>
              </a:ln>
            </c:spPr>
            <c:trendlineType val="linear"/>
            <c:dispRSqr val="0"/>
            <c:dispEq val="0"/>
          </c:trendline>
          <c:xVal>
            <c:numRef>
              <c:f>Лист1!$A$2:$A$7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Лист1!$C$2:$C$6</c:f>
              <c:numCache>
                <c:formatCode>General</c:formatCode>
                <c:ptCount val="5"/>
                <c:pt idx="0">
                  <c:v>0</c:v>
                </c:pt>
                <c:pt idx="1">
                  <c:v>5.3</c:v>
                </c:pt>
                <c:pt idx="2">
                  <c:v>10.4</c:v>
                </c:pt>
                <c:pt idx="3">
                  <c:v>15.5</c:v>
                </c:pt>
                <c:pt idx="4">
                  <c:v>20.7</c:v>
                </c:pt>
              </c:numCache>
            </c:numRef>
          </c:yVal>
          <c:smooth val="0"/>
        </c:ser>
        <c:ser>
          <c:idx val="2"/>
          <c:order val="2"/>
          <c:tx>
            <c:v>3665 Гц</c:v>
          </c:tx>
          <c:spPr>
            <a:ln w="28575">
              <a:noFill/>
            </a:ln>
          </c:spPr>
          <c:trendline>
            <c:spPr>
              <a:ln w="15875">
                <a:solidFill>
                  <a:schemeClr val="accent3"/>
                </a:solidFill>
              </a:ln>
            </c:spPr>
            <c:trendlineType val="linear"/>
            <c:dispRSqr val="0"/>
            <c:dispEq val="0"/>
          </c:trendline>
          <c:xVal>
            <c:numRef>
              <c:f>Лист1!$A$2:$A$7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Лист1!$D$2:$D$6</c:f>
              <c:numCache>
                <c:formatCode>General</c:formatCode>
                <c:ptCount val="5"/>
                <c:pt idx="0">
                  <c:v>0.5</c:v>
                </c:pt>
                <c:pt idx="1">
                  <c:v>5</c:v>
                </c:pt>
                <c:pt idx="2">
                  <c:v>9.5</c:v>
                </c:pt>
                <c:pt idx="3">
                  <c:v>14.2</c:v>
                </c:pt>
                <c:pt idx="4">
                  <c:v>19</c:v>
                </c:pt>
              </c:numCache>
            </c:numRef>
          </c:yVal>
          <c:smooth val="0"/>
        </c:ser>
        <c:ser>
          <c:idx val="3"/>
          <c:order val="3"/>
          <c:tx>
            <c:v>3932 Гц</c:v>
          </c:tx>
          <c:spPr>
            <a:ln w="28575">
              <a:noFill/>
            </a:ln>
          </c:spPr>
          <c:trendline>
            <c:spPr>
              <a:ln w="15875">
                <a:solidFill>
                  <a:schemeClr val="accent4"/>
                </a:solidFill>
              </a:ln>
            </c:spPr>
            <c:trendlineType val="linear"/>
            <c:dispRSqr val="0"/>
            <c:dispEq val="0"/>
          </c:trendline>
          <c:xVal>
            <c:numRef>
              <c:f>Лист1!$A$2:$A$7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Лист1!$E$2:$E$7</c:f>
              <c:numCache>
                <c:formatCode>General</c:formatCode>
                <c:ptCount val="6"/>
                <c:pt idx="0">
                  <c:v>0</c:v>
                </c:pt>
                <c:pt idx="1">
                  <c:v>4.3</c:v>
                </c:pt>
                <c:pt idx="2">
                  <c:v>8.6999999999999993</c:v>
                </c:pt>
                <c:pt idx="3">
                  <c:v>13.1</c:v>
                </c:pt>
                <c:pt idx="4">
                  <c:v>17.5</c:v>
                </c:pt>
                <c:pt idx="5">
                  <c:v>21.9</c:v>
                </c:pt>
              </c:numCache>
            </c:numRef>
          </c:yVal>
          <c:smooth val="0"/>
        </c:ser>
        <c:ser>
          <c:idx val="4"/>
          <c:order val="4"/>
          <c:tx>
            <c:v>4170 Гц</c:v>
          </c:tx>
          <c:spPr>
            <a:ln w="28575">
              <a:noFill/>
            </a:ln>
          </c:spPr>
          <c:trendline>
            <c:spPr>
              <a:ln w="15875">
                <a:solidFill>
                  <a:schemeClr val="accent5"/>
                </a:solidFill>
              </a:ln>
            </c:spPr>
            <c:trendlineType val="linear"/>
            <c:dispRSqr val="0"/>
            <c:dispEq val="0"/>
          </c:trendline>
          <c:xVal>
            <c:numRef>
              <c:f>Лист1!$A$2:$A$7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Лист1!$F$2:$F$7</c:f>
              <c:numCache>
                <c:formatCode>General</c:formatCode>
                <c:ptCount val="6"/>
                <c:pt idx="0">
                  <c:v>0.3</c:v>
                </c:pt>
                <c:pt idx="1">
                  <c:v>4.3</c:v>
                </c:pt>
                <c:pt idx="2">
                  <c:v>8.4</c:v>
                </c:pt>
                <c:pt idx="3">
                  <c:v>12.6</c:v>
                </c:pt>
                <c:pt idx="4">
                  <c:v>16.7</c:v>
                </c:pt>
                <c:pt idx="5">
                  <c:v>20.9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288320"/>
        <c:axId val="117294592"/>
      </c:scatterChart>
      <c:valAx>
        <c:axId val="117288320"/>
        <c:scaling>
          <c:orientation val="minMax"/>
          <c:max val="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87359475604702175"/>
              <c:y val="0.9362818058338735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17294592"/>
        <c:crosses val="autoZero"/>
        <c:crossBetween val="midCat"/>
      </c:valAx>
      <c:valAx>
        <c:axId val="117294592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050" b="1" i="0" baseline="0">
                    <a:effectLst/>
                  </a:rPr>
                  <a:t>l-l</a:t>
                </a:r>
                <a:r>
                  <a:rPr lang="ru-RU" sz="1050" b="1" i="0" baseline="-25000">
                    <a:effectLst/>
                  </a:rPr>
                  <a:t>0</a:t>
                </a:r>
                <a:r>
                  <a:rPr lang="en-US" sz="1050" b="1" i="0" baseline="0">
                    <a:effectLst/>
                  </a:rPr>
                  <a:t>, </a:t>
                </a:r>
                <a:r>
                  <a:rPr lang="ru-RU" sz="1050" b="1" i="0" baseline="0">
                    <a:effectLst/>
                  </a:rPr>
                  <a:t>см</a:t>
                </a:r>
                <a:endParaRPr lang="ru-RU" sz="500">
                  <a:effectLst/>
                </a:endParaRPr>
              </a:p>
            </c:rich>
          </c:tx>
          <c:layout>
            <c:manualLayout>
              <c:xMode val="edge"/>
              <c:yMode val="edge"/>
              <c:x val="2.5673940949935817E-2"/>
              <c:y val="3.430696990690733E-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17288320"/>
        <c:crosses val="autoZero"/>
        <c:crossBetween val="midCat"/>
      </c:valAx>
    </c:plotArea>
    <c:legend>
      <c:legendPos val="r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15507436570428"/>
          <c:y val="0.11055783520017744"/>
          <c:w val="0.86224781277340334"/>
          <c:h val="0.78484303311851278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Лист4!$A$83:$A$95</c:f>
              <c:numCache>
                <c:formatCode>General</c:formatCode>
                <c:ptCount val="13"/>
                <c:pt idx="0">
                  <c:v>0.23</c:v>
                </c:pt>
                <c:pt idx="1">
                  <c:v>0.47</c:v>
                </c:pt>
                <c:pt idx="2">
                  <c:v>0.7</c:v>
                </c:pt>
                <c:pt idx="3">
                  <c:v>0.94</c:v>
                </c:pt>
                <c:pt idx="4">
                  <c:v>1.17</c:v>
                </c:pt>
                <c:pt idx="5">
                  <c:v>1.41</c:v>
                </c:pt>
                <c:pt idx="6">
                  <c:v>1.55</c:v>
                </c:pt>
                <c:pt idx="7">
                  <c:v>1.56</c:v>
                </c:pt>
                <c:pt idx="8">
                  <c:v>1.57</c:v>
                </c:pt>
                <c:pt idx="9">
                  <c:v>1.58</c:v>
                </c:pt>
                <c:pt idx="10">
                  <c:v>1.59</c:v>
                </c:pt>
                <c:pt idx="11">
                  <c:v>1.6</c:v>
                </c:pt>
                <c:pt idx="12">
                  <c:v>1.62</c:v>
                </c:pt>
              </c:numCache>
            </c:numRef>
          </c:xVal>
          <c:yVal>
            <c:numRef>
              <c:f>Лист4!$B$83:$B$95</c:f>
              <c:numCache>
                <c:formatCode>General</c:formatCode>
                <c:ptCount val="13"/>
                <c:pt idx="0">
                  <c:v>173.3</c:v>
                </c:pt>
                <c:pt idx="1">
                  <c:v>333.3</c:v>
                </c:pt>
                <c:pt idx="2">
                  <c:v>506.7</c:v>
                </c:pt>
                <c:pt idx="3">
                  <c:v>653.29999999999995</c:v>
                </c:pt>
                <c:pt idx="4">
                  <c:v>760</c:v>
                </c:pt>
                <c:pt idx="5">
                  <c:v>840</c:v>
                </c:pt>
                <c:pt idx="6">
                  <c:v>871</c:v>
                </c:pt>
                <c:pt idx="7">
                  <c:v>872</c:v>
                </c:pt>
                <c:pt idx="8">
                  <c:v>873</c:v>
                </c:pt>
                <c:pt idx="9">
                  <c:v>874</c:v>
                </c:pt>
                <c:pt idx="10">
                  <c:v>875</c:v>
                </c:pt>
                <c:pt idx="11">
                  <c:v>876</c:v>
                </c:pt>
                <c:pt idx="12">
                  <c:v>880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659328"/>
        <c:axId val="118673792"/>
      </c:scatterChart>
      <c:valAx>
        <c:axId val="118659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900"/>
                  <a:t>I</a:t>
                </a:r>
                <a:r>
                  <a:rPr lang="en-US" sz="900" baseline="-25000"/>
                  <a:t>m</a:t>
                </a:r>
                <a:r>
                  <a:rPr lang="en-US" sz="900" baseline="0"/>
                  <a:t>, mA</a:t>
                </a:r>
                <a:endParaRPr lang="ru-RU" sz="900"/>
              </a:p>
            </c:rich>
          </c:tx>
          <c:layout>
            <c:manualLayout>
              <c:xMode val="edge"/>
              <c:yMode val="edge"/>
              <c:x val="0.87814784345986607"/>
              <c:y val="0.9102501858629173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18673792"/>
        <c:crosses val="autoZero"/>
        <c:crossBetween val="midCat"/>
      </c:valAx>
      <c:valAx>
        <c:axId val="118673792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900"/>
                  <a:t>B,</a:t>
                </a:r>
                <a:r>
                  <a:rPr lang="en-US" sz="900" baseline="0"/>
                  <a:t> </a:t>
                </a:r>
                <a:r>
                  <a:rPr lang="ru-RU" sz="900" baseline="0"/>
                  <a:t>мТс</a:t>
                </a:r>
                <a:endParaRPr lang="ru-RU" sz="900"/>
              </a:p>
            </c:rich>
          </c:tx>
          <c:layout>
            <c:manualLayout>
              <c:xMode val="edge"/>
              <c:yMode val="edge"/>
              <c:x val="1.1111111111111112E-2"/>
              <c:y val="1.7265983775374385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186593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8583060583562519E-2"/>
          <c:y val="6.8573819189787388E-2"/>
          <c:w val="0.78057673069750744"/>
          <c:h val="0.85349001900140931"/>
        </c:manualLayout>
      </c:layout>
      <c:scatterChart>
        <c:scatterStyle val="lineMarker"/>
        <c:varyColors val="0"/>
        <c:ser>
          <c:idx val="0"/>
          <c:order val="0"/>
          <c:tx>
            <c:v>0,15</c:v>
          </c:tx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Лист4!$B$83:$B$95</c:f>
              <c:numCache>
                <c:formatCode>General</c:formatCode>
                <c:ptCount val="13"/>
                <c:pt idx="0">
                  <c:v>173.3</c:v>
                </c:pt>
                <c:pt idx="1">
                  <c:v>333.3</c:v>
                </c:pt>
                <c:pt idx="2">
                  <c:v>506.7</c:v>
                </c:pt>
                <c:pt idx="3">
                  <c:v>653.29999999999995</c:v>
                </c:pt>
                <c:pt idx="4">
                  <c:v>760</c:v>
                </c:pt>
                <c:pt idx="5">
                  <c:v>840</c:v>
                </c:pt>
                <c:pt idx="6">
                  <c:v>871</c:v>
                </c:pt>
                <c:pt idx="7">
                  <c:v>872</c:v>
                </c:pt>
                <c:pt idx="8">
                  <c:v>873</c:v>
                </c:pt>
                <c:pt idx="9">
                  <c:v>874</c:v>
                </c:pt>
                <c:pt idx="10">
                  <c:v>875</c:v>
                </c:pt>
                <c:pt idx="11">
                  <c:v>876</c:v>
                </c:pt>
                <c:pt idx="12">
                  <c:v>880</c:v>
                </c:pt>
              </c:numCache>
            </c:numRef>
          </c:xVal>
          <c:yVal>
            <c:numRef>
              <c:f>Лист4!$C$83:$C$95</c:f>
              <c:numCache>
                <c:formatCode>General</c:formatCode>
                <c:ptCount val="13"/>
                <c:pt idx="0">
                  <c:v>20</c:v>
                </c:pt>
                <c:pt idx="1">
                  <c:v>44</c:v>
                </c:pt>
                <c:pt idx="2">
                  <c:v>64</c:v>
                </c:pt>
                <c:pt idx="3">
                  <c:v>83</c:v>
                </c:pt>
                <c:pt idx="4">
                  <c:v>97</c:v>
                </c:pt>
                <c:pt idx="5">
                  <c:v>106</c:v>
                </c:pt>
                <c:pt idx="12">
                  <c:v>111</c:v>
                </c:pt>
              </c:numCache>
            </c:numRef>
          </c:yVal>
          <c:smooth val="0"/>
        </c:ser>
        <c:ser>
          <c:idx val="1"/>
          <c:order val="1"/>
          <c:tx>
            <c:v>0,3</c:v>
          </c:tx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Лист4!$B$83:$B$94</c:f>
              <c:numCache>
                <c:formatCode>General</c:formatCode>
                <c:ptCount val="12"/>
                <c:pt idx="0">
                  <c:v>173.3</c:v>
                </c:pt>
                <c:pt idx="1">
                  <c:v>333.3</c:v>
                </c:pt>
                <c:pt idx="2">
                  <c:v>506.7</c:v>
                </c:pt>
                <c:pt idx="3">
                  <c:v>653.29999999999995</c:v>
                </c:pt>
                <c:pt idx="4">
                  <c:v>760</c:v>
                </c:pt>
                <c:pt idx="5">
                  <c:v>840</c:v>
                </c:pt>
                <c:pt idx="6">
                  <c:v>871</c:v>
                </c:pt>
                <c:pt idx="7">
                  <c:v>872</c:v>
                </c:pt>
                <c:pt idx="8">
                  <c:v>873</c:v>
                </c:pt>
                <c:pt idx="9">
                  <c:v>874</c:v>
                </c:pt>
                <c:pt idx="10">
                  <c:v>875</c:v>
                </c:pt>
                <c:pt idx="11">
                  <c:v>876</c:v>
                </c:pt>
              </c:numCache>
            </c:numRef>
          </c:xVal>
          <c:yVal>
            <c:numRef>
              <c:f>Лист4!$A$98:$A$104</c:f>
              <c:numCache>
                <c:formatCode>General</c:formatCode>
                <c:ptCount val="7"/>
                <c:pt idx="0">
                  <c:v>45</c:v>
                </c:pt>
                <c:pt idx="1">
                  <c:v>95</c:v>
                </c:pt>
                <c:pt idx="2">
                  <c:v>140</c:v>
                </c:pt>
                <c:pt idx="3">
                  <c:v>182</c:v>
                </c:pt>
                <c:pt idx="4">
                  <c:v>211</c:v>
                </c:pt>
                <c:pt idx="5">
                  <c:v>231</c:v>
                </c:pt>
                <c:pt idx="6">
                  <c:v>241</c:v>
                </c:pt>
              </c:numCache>
            </c:numRef>
          </c:yVal>
          <c:smooth val="0"/>
        </c:ser>
        <c:ser>
          <c:idx val="2"/>
          <c:order val="2"/>
          <c:tx>
            <c:v>0,4</c:v>
          </c:tx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Лист4!$B$83:$B$93</c:f>
              <c:numCache>
                <c:formatCode>General</c:formatCode>
                <c:ptCount val="11"/>
                <c:pt idx="0">
                  <c:v>173.3</c:v>
                </c:pt>
                <c:pt idx="1">
                  <c:v>333.3</c:v>
                </c:pt>
                <c:pt idx="2">
                  <c:v>506.7</c:v>
                </c:pt>
                <c:pt idx="3">
                  <c:v>653.29999999999995</c:v>
                </c:pt>
                <c:pt idx="4">
                  <c:v>760</c:v>
                </c:pt>
                <c:pt idx="5">
                  <c:v>840</c:v>
                </c:pt>
                <c:pt idx="6">
                  <c:v>871</c:v>
                </c:pt>
                <c:pt idx="7">
                  <c:v>872</c:v>
                </c:pt>
                <c:pt idx="8">
                  <c:v>873</c:v>
                </c:pt>
                <c:pt idx="9">
                  <c:v>874</c:v>
                </c:pt>
                <c:pt idx="10">
                  <c:v>875</c:v>
                </c:pt>
              </c:numCache>
            </c:numRef>
          </c:xVal>
          <c:yVal>
            <c:numRef>
              <c:f>Лист4!$B$98:$B$104</c:f>
              <c:numCache>
                <c:formatCode>General</c:formatCode>
                <c:ptCount val="7"/>
                <c:pt idx="0">
                  <c:v>63</c:v>
                </c:pt>
                <c:pt idx="1">
                  <c:v>126</c:v>
                </c:pt>
                <c:pt idx="2">
                  <c:v>189</c:v>
                </c:pt>
                <c:pt idx="3">
                  <c:v>248</c:v>
                </c:pt>
                <c:pt idx="4">
                  <c:v>286</c:v>
                </c:pt>
                <c:pt idx="5">
                  <c:v>313</c:v>
                </c:pt>
                <c:pt idx="6">
                  <c:v>327</c:v>
                </c:pt>
              </c:numCache>
            </c:numRef>
          </c:yVal>
          <c:smooth val="0"/>
        </c:ser>
        <c:ser>
          <c:idx val="3"/>
          <c:order val="3"/>
          <c:tx>
            <c:v>0,5</c:v>
          </c:tx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Лист4!$B$83:$B$93</c:f>
              <c:numCache>
                <c:formatCode>General</c:formatCode>
                <c:ptCount val="11"/>
                <c:pt idx="0">
                  <c:v>173.3</c:v>
                </c:pt>
                <c:pt idx="1">
                  <c:v>333.3</c:v>
                </c:pt>
                <c:pt idx="2">
                  <c:v>506.7</c:v>
                </c:pt>
                <c:pt idx="3">
                  <c:v>653.29999999999995</c:v>
                </c:pt>
                <c:pt idx="4">
                  <c:v>760</c:v>
                </c:pt>
                <c:pt idx="5">
                  <c:v>840</c:v>
                </c:pt>
                <c:pt idx="6">
                  <c:v>871</c:v>
                </c:pt>
                <c:pt idx="7">
                  <c:v>872</c:v>
                </c:pt>
                <c:pt idx="8">
                  <c:v>873</c:v>
                </c:pt>
                <c:pt idx="9">
                  <c:v>874</c:v>
                </c:pt>
                <c:pt idx="10">
                  <c:v>875</c:v>
                </c:pt>
              </c:numCache>
            </c:numRef>
          </c:xVal>
          <c:yVal>
            <c:numRef>
              <c:f>Лист4!$C$98:$C$104</c:f>
              <c:numCache>
                <c:formatCode>General</c:formatCode>
                <c:ptCount val="7"/>
                <c:pt idx="0">
                  <c:v>78</c:v>
                </c:pt>
                <c:pt idx="1">
                  <c:v>162</c:v>
                </c:pt>
                <c:pt idx="2">
                  <c:v>238</c:v>
                </c:pt>
                <c:pt idx="3">
                  <c:v>311</c:v>
                </c:pt>
                <c:pt idx="4">
                  <c:v>360</c:v>
                </c:pt>
                <c:pt idx="5">
                  <c:v>393</c:v>
                </c:pt>
                <c:pt idx="6">
                  <c:v>410</c:v>
                </c:pt>
              </c:numCache>
            </c:numRef>
          </c:yVal>
          <c:smooth val="0"/>
        </c:ser>
        <c:ser>
          <c:idx val="4"/>
          <c:order val="4"/>
          <c:tx>
            <c:v>0,6</c:v>
          </c:tx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Лист4!$B$83:$B$92</c:f>
              <c:numCache>
                <c:formatCode>General</c:formatCode>
                <c:ptCount val="10"/>
                <c:pt idx="0">
                  <c:v>173.3</c:v>
                </c:pt>
                <c:pt idx="1">
                  <c:v>333.3</c:v>
                </c:pt>
                <c:pt idx="2">
                  <c:v>506.7</c:v>
                </c:pt>
                <c:pt idx="3">
                  <c:v>653.29999999999995</c:v>
                </c:pt>
                <c:pt idx="4">
                  <c:v>760</c:v>
                </c:pt>
                <c:pt idx="5">
                  <c:v>840</c:v>
                </c:pt>
                <c:pt idx="6">
                  <c:v>871</c:v>
                </c:pt>
                <c:pt idx="7">
                  <c:v>872</c:v>
                </c:pt>
                <c:pt idx="8">
                  <c:v>873</c:v>
                </c:pt>
                <c:pt idx="9">
                  <c:v>874</c:v>
                </c:pt>
              </c:numCache>
            </c:numRef>
          </c:xVal>
          <c:yVal>
            <c:numRef>
              <c:f>Лист4!$D$98:$D$104</c:f>
              <c:numCache>
                <c:formatCode>General</c:formatCode>
                <c:ptCount val="7"/>
                <c:pt idx="0">
                  <c:v>96</c:v>
                </c:pt>
                <c:pt idx="1">
                  <c:v>194</c:v>
                </c:pt>
                <c:pt idx="2">
                  <c:v>287</c:v>
                </c:pt>
                <c:pt idx="3">
                  <c:v>374</c:v>
                </c:pt>
                <c:pt idx="4">
                  <c:v>436</c:v>
                </c:pt>
                <c:pt idx="5">
                  <c:v>474</c:v>
                </c:pt>
                <c:pt idx="6">
                  <c:v>494</c:v>
                </c:pt>
              </c:numCache>
            </c:numRef>
          </c:yVal>
          <c:smooth val="0"/>
        </c:ser>
        <c:ser>
          <c:idx val="5"/>
          <c:order val="5"/>
          <c:tx>
            <c:v>0,7</c:v>
          </c:tx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Лист4!$B$83:$B$91</c:f>
              <c:numCache>
                <c:formatCode>General</c:formatCode>
                <c:ptCount val="9"/>
                <c:pt idx="0">
                  <c:v>173.3</c:v>
                </c:pt>
                <c:pt idx="1">
                  <c:v>333.3</c:v>
                </c:pt>
                <c:pt idx="2">
                  <c:v>506.7</c:v>
                </c:pt>
                <c:pt idx="3">
                  <c:v>653.29999999999995</c:v>
                </c:pt>
                <c:pt idx="4">
                  <c:v>760</c:v>
                </c:pt>
                <c:pt idx="5">
                  <c:v>840</c:v>
                </c:pt>
                <c:pt idx="6">
                  <c:v>871</c:v>
                </c:pt>
                <c:pt idx="7">
                  <c:v>872</c:v>
                </c:pt>
                <c:pt idx="8">
                  <c:v>873</c:v>
                </c:pt>
              </c:numCache>
            </c:numRef>
          </c:xVal>
          <c:yVal>
            <c:numRef>
              <c:f>Лист4!$E$98:$E$104</c:f>
              <c:numCache>
                <c:formatCode>General</c:formatCode>
                <c:ptCount val="7"/>
                <c:pt idx="0">
                  <c:v>108</c:v>
                </c:pt>
                <c:pt idx="1">
                  <c:v>231</c:v>
                </c:pt>
                <c:pt idx="2">
                  <c:v>336</c:v>
                </c:pt>
                <c:pt idx="3">
                  <c:v>441</c:v>
                </c:pt>
                <c:pt idx="4">
                  <c:v>504</c:v>
                </c:pt>
                <c:pt idx="5">
                  <c:v>551</c:v>
                </c:pt>
                <c:pt idx="6">
                  <c:v>573</c:v>
                </c:pt>
              </c:numCache>
            </c:numRef>
          </c:yVal>
          <c:smooth val="0"/>
        </c:ser>
        <c:ser>
          <c:idx val="6"/>
          <c:order val="6"/>
          <c:tx>
            <c:v>0,8</c:v>
          </c:tx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Лист4!$B$83:$B$90</c:f>
              <c:numCache>
                <c:formatCode>General</c:formatCode>
                <c:ptCount val="8"/>
                <c:pt idx="0">
                  <c:v>173.3</c:v>
                </c:pt>
                <c:pt idx="1">
                  <c:v>333.3</c:v>
                </c:pt>
                <c:pt idx="2">
                  <c:v>506.7</c:v>
                </c:pt>
                <c:pt idx="3">
                  <c:v>653.29999999999995</c:v>
                </c:pt>
                <c:pt idx="4">
                  <c:v>760</c:v>
                </c:pt>
                <c:pt idx="5">
                  <c:v>840</c:v>
                </c:pt>
                <c:pt idx="6">
                  <c:v>871</c:v>
                </c:pt>
                <c:pt idx="7">
                  <c:v>872</c:v>
                </c:pt>
              </c:numCache>
            </c:numRef>
          </c:xVal>
          <c:yVal>
            <c:numRef>
              <c:f>Лист4!$F$98:$F$104</c:f>
              <c:numCache>
                <c:formatCode>General</c:formatCode>
                <c:ptCount val="7"/>
                <c:pt idx="0">
                  <c:v>126</c:v>
                </c:pt>
                <c:pt idx="1">
                  <c:v>262</c:v>
                </c:pt>
                <c:pt idx="2">
                  <c:v>387</c:v>
                </c:pt>
                <c:pt idx="3">
                  <c:v>499</c:v>
                </c:pt>
                <c:pt idx="4">
                  <c:v>582</c:v>
                </c:pt>
                <c:pt idx="5">
                  <c:v>633</c:v>
                </c:pt>
                <c:pt idx="6">
                  <c:v>657</c:v>
                </c:pt>
              </c:numCache>
            </c:numRef>
          </c:yVal>
          <c:smooth val="0"/>
        </c:ser>
        <c:ser>
          <c:idx val="7"/>
          <c:order val="7"/>
          <c:tx>
            <c:v>0,9</c:v>
          </c:tx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Лист4!$B$83:$B$90</c:f>
              <c:numCache>
                <c:formatCode>General</c:formatCode>
                <c:ptCount val="8"/>
                <c:pt idx="0">
                  <c:v>173.3</c:v>
                </c:pt>
                <c:pt idx="1">
                  <c:v>333.3</c:v>
                </c:pt>
                <c:pt idx="2">
                  <c:v>506.7</c:v>
                </c:pt>
                <c:pt idx="3">
                  <c:v>653.29999999999995</c:v>
                </c:pt>
                <c:pt idx="4">
                  <c:v>760</c:v>
                </c:pt>
                <c:pt idx="5">
                  <c:v>840</c:v>
                </c:pt>
                <c:pt idx="6">
                  <c:v>871</c:v>
                </c:pt>
                <c:pt idx="7">
                  <c:v>872</c:v>
                </c:pt>
              </c:numCache>
            </c:numRef>
          </c:xVal>
          <c:yVal>
            <c:numRef>
              <c:f>Лист4!$G$98:$G$104</c:f>
              <c:numCache>
                <c:formatCode>General</c:formatCode>
                <c:ptCount val="7"/>
                <c:pt idx="0">
                  <c:v>139</c:v>
                </c:pt>
                <c:pt idx="1">
                  <c:v>290</c:v>
                </c:pt>
                <c:pt idx="2">
                  <c:v>437</c:v>
                </c:pt>
                <c:pt idx="3">
                  <c:v>563</c:v>
                </c:pt>
                <c:pt idx="4">
                  <c:v>647</c:v>
                </c:pt>
                <c:pt idx="5">
                  <c:v>709</c:v>
                </c:pt>
                <c:pt idx="6">
                  <c:v>737</c:v>
                </c:pt>
              </c:numCache>
            </c:numRef>
          </c:yVal>
          <c:smooth val="0"/>
        </c:ser>
        <c:ser>
          <c:idx val="8"/>
          <c:order val="8"/>
          <c:tx>
            <c:v>1</c:v>
          </c:tx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Лист4!$B$83:$B$89</c:f>
              <c:numCache>
                <c:formatCode>General</c:formatCode>
                <c:ptCount val="7"/>
                <c:pt idx="0">
                  <c:v>173.3</c:v>
                </c:pt>
                <c:pt idx="1">
                  <c:v>333.3</c:v>
                </c:pt>
                <c:pt idx="2">
                  <c:v>506.7</c:v>
                </c:pt>
                <c:pt idx="3">
                  <c:v>653.29999999999995</c:v>
                </c:pt>
                <c:pt idx="4">
                  <c:v>760</c:v>
                </c:pt>
                <c:pt idx="5">
                  <c:v>840</c:v>
                </c:pt>
                <c:pt idx="6">
                  <c:v>871</c:v>
                </c:pt>
              </c:numCache>
            </c:numRef>
          </c:xVal>
          <c:yVal>
            <c:numRef>
              <c:f>Лист4!$H$98:$H$104</c:f>
              <c:numCache>
                <c:formatCode>General</c:formatCode>
                <c:ptCount val="7"/>
                <c:pt idx="0">
                  <c:v>153</c:v>
                </c:pt>
                <c:pt idx="1">
                  <c:v>324</c:v>
                </c:pt>
                <c:pt idx="2">
                  <c:v>488</c:v>
                </c:pt>
                <c:pt idx="3">
                  <c:v>628</c:v>
                </c:pt>
                <c:pt idx="4">
                  <c:v>724</c:v>
                </c:pt>
                <c:pt idx="5">
                  <c:v>792</c:v>
                </c:pt>
                <c:pt idx="6">
                  <c:v>822</c:v>
                </c:pt>
              </c:numCache>
            </c:numRef>
          </c:yVal>
          <c:smooth val="0"/>
        </c:ser>
        <c:ser>
          <c:idx val="9"/>
          <c:order val="9"/>
          <c:tx>
            <c:v>1(flip)</c:v>
          </c:tx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Лист4!$B$83:$B$89</c:f>
              <c:numCache>
                <c:formatCode>General</c:formatCode>
                <c:ptCount val="7"/>
                <c:pt idx="0">
                  <c:v>173.3</c:v>
                </c:pt>
                <c:pt idx="1">
                  <c:v>333.3</c:v>
                </c:pt>
                <c:pt idx="2">
                  <c:v>506.7</c:v>
                </c:pt>
                <c:pt idx="3">
                  <c:v>653.29999999999995</c:v>
                </c:pt>
                <c:pt idx="4">
                  <c:v>760</c:v>
                </c:pt>
                <c:pt idx="5">
                  <c:v>840</c:v>
                </c:pt>
                <c:pt idx="6">
                  <c:v>871</c:v>
                </c:pt>
              </c:numCache>
            </c:numRef>
          </c:xVal>
          <c:yVal>
            <c:numRef>
              <c:f>Лист4!$I$98:$I$104</c:f>
              <c:numCache>
                <c:formatCode>General</c:formatCode>
                <c:ptCount val="7"/>
                <c:pt idx="0">
                  <c:v>144</c:v>
                </c:pt>
                <c:pt idx="1">
                  <c:v>308</c:v>
                </c:pt>
                <c:pt idx="2">
                  <c:v>475</c:v>
                </c:pt>
                <c:pt idx="3">
                  <c:v>612</c:v>
                </c:pt>
                <c:pt idx="4">
                  <c:v>715</c:v>
                </c:pt>
                <c:pt idx="5">
                  <c:v>779</c:v>
                </c:pt>
                <c:pt idx="6">
                  <c:v>808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758400"/>
        <c:axId val="118781056"/>
      </c:scatterChart>
      <c:valAx>
        <c:axId val="118758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</a:t>
                </a:r>
                <a:r>
                  <a:rPr lang="en-US" baseline="-25000"/>
                  <a:t>x</a:t>
                </a:r>
                <a:r>
                  <a:rPr lang="en-US" baseline="0"/>
                  <a:t>, </a:t>
                </a:r>
                <a:r>
                  <a:rPr lang="ru-RU" baseline="0"/>
                  <a:t>мкВ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4.6670187142941785E-2"/>
              <c:y val="2.9224307780761297E-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18781056"/>
        <c:crosses val="autoZero"/>
        <c:crossBetween val="midCat"/>
      </c:valAx>
      <c:valAx>
        <c:axId val="118781056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ru-RU"/>
                  <a:t>В, мТс</a:t>
                </a:r>
              </a:p>
            </c:rich>
          </c:tx>
          <c:layout>
            <c:manualLayout>
              <c:xMode val="edge"/>
              <c:yMode val="edge"/>
              <c:x val="0.87870739265161579"/>
              <c:y val="0.9357981409937292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18758400"/>
        <c:crosses val="autoZero"/>
        <c:crossBetween val="midCat"/>
      </c:valAx>
    </c:plotArea>
    <c:legend>
      <c:legendPos val="r"/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legendEntry>
        <c:idx val="19"/>
        <c:delete val="1"/>
      </c:legendEntry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8919072615923014E-2"/>
          <c:y val="8.3807961504811887E-2"/>
          <c:w val="0.87297681539807526"/>
          <c:h val="0.7992629046369204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Лист4!$B$107:$B$116</c:f>
              <c:numCache>
                <c:formatCode>General</c:formatCode>
                <c:ptCount val="10"/>
                <c:pt idx="0">
                  <c:v>0.15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</c:v>
                </c:pt>
              </c:numCache>
            </c:numRef>
          </c:xVal>
          <c:yVal>
            <c:numRef>
              <c:f>Лист4!$C$107:$C$116</c:f>
              <c:numCache>
                <c:formatCode>General</c:formatCode>
                <c:ptCount val="10"/>
                <c:pt idx="0">
                  <c:v>0.127</c:v>
                </c:pt>
                <c:pt idx="1">
                  <c:v>0.27700000000000002</c:v>
                </c:pt>
                <c:pt idx="2">
                  <c:v>0.376</c:v>
                </c:pt>
                <c:pt idx="3">
                  <c:v>0.47</c:v>
                </c:pt>
                <c:pt idx="4">
                  <c:v>0.56599999999999995</c:v>
                </c:pt>
                <c:pt idx="5">
                  <c:v>0.65800000000000003</c:v>
                </c:pt>
                <c:pt idx="6">
                  <c:v>0.755</c:v>
                </c:pt>
                <c:pt idx="7">
                  <c:v>0.84899999999999998</c:v>
                </c:pt>
                <c:pt idx="8">
                  <c:v>0.95</c:v>
                </c:pt>
                <c:pt idx="9">
                  <c:v>0.94899999999999995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892416"/>
        <c:axId val="118902784"/>
      </c:scatterChart>
      <c:valAx>
        <c:axId val="118892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I,</a:t>
                </a:r>
                <a:r>
                  <a:rPr lang="en-US" baseline="0"/>
                  <a:t> mA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84637970253718298"/>
              <c:y val="0.9064581510644502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18902784"/>
        <c:crosses val="autoZero"/>
        <c:crossBetween val="midCat"/>
      </c:valAx>
      <c:valAx>
        <c:axId val="118902784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K,</a:t>
                </a:r>
                <a:r>
                  <a:rPr lang="en-US" baseline="0"/>
                  <a:t> mB/Ts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6.9444444444444448E-2"/>
              <c:y val="1.483304170312065E-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188924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Лист5!$H$1:$H$8</c:f>
              <c:numCache>
                <c:formatCode>General</c:formatCode>
                <c:ptCount val="8"/>
                <c:pt idx="0">
                  <c:v>30.385388074240616</c:v>
                </c:pt>
                <c:pt idx="1">
                  <c:v>45.587221586516947</c:v>
                </c:pt>
                <c:pt idx="2">
                  <c:v>91.185409839760055</c:v>
                </c:pt>
                <c:pt idx="3">
                  <c:v>165.79629002579719</c:v>
                </c:pt>
                <c:pt idx="4">
                  <c:v>202.64072234793818</c:v>
                </c:pt>
                <c:pt idx="5">
                  <c:v>260.53890711444893</c:v>
                </c:pt>
                <c:pt idx="6">
                  <c:v>364.75534725969874</c:v>
                </c:pt>
                <c:pt idx="7">
                  <c:v>455.94459530847797</c:v>
                </c:pt>
              </c:numCache>
            </c:numRef>
          </c:xVal>
          <c:yVal>
            <c:numRef>
              <c:f>Лист5!$I$1:$I$8</c:f>
              <c:numCache>
                <c:formatCode>General</c:formatCode>
                <c:ptCount val="8"/>
                <c:pt idx="0">
                  <c:v>3.8955748904513435E-2</c:v>
                </c:pt>
                <c:pt idx="1">
                  <c:v>1.2955928103404306</c:v>
                </c:pt>
                <c:pt idx="2">
                  <c:v>2.5522298717763481</c:v>
                </c:pt>
                <c:pt idx="3">
                  <c:v>3.8088669332122653</c:v>
                </c:pt>
                <c:pt idx="4">
                  <c:v>5.065503994648183</c:v>
                </c:pt>
                <c:pt idx="5">
                  <c:v>6.3221410560840994</c:v>
                </c:pt>
                <c:pt idx="6">
                  <c:v>7.5787781175200175</c:v>
                </c:pt>
                <c:pt idx="7">
                  <c:v>10.029220387320056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928128"/>
        <c:axId val="118929664"/>
      </c:scatterChart>
      <c:valAx>
        <c:axId val="118928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8929664"/>
        <c:crosses val="autoZero"/>
        <c:crossBetween val="midCat"/>
      </c:valAx>
      <c:valAx>
        <c:axId val="118929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89281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988407699037624E-2"/>
          <c:y val="7.4548702245552628E-2"/>
          <c:w val="0.83337270341207348"/>
          <c:h val="0.7900036453776611"/>
        </c:manualLayout>
      </c:layout>
      <c:scatterChart>
        <c:scatterStyle val="lineMarker"/>
        <c:varyColors val="0"/>
        <c:ser>
          <c:idx val="1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Лист5!$M$1:$M$7</c:f>
              <c:numCache>
                <c:formatCode>General</c:formatCode>
                <c:ptCount val="7"/>
                <c:pt idx="0">
                  <c:v>1.3</c:v>
                </c:pt>
                <c:pt idx="1">
                  <c:v>2.5499999999999998</c:v>
                </c:pt>
                <c:pt idx="2">
                  <c:v>3.8</c:v>
                </c:pt>
                <c:pt idx="3">
                  <c:v>5.07</c:v>
                </c:pt>
                <c:pt idx="4">
                  <c:v>6.32</c:v>
                </c:pt>
                <c:pt idx="5">
                  <c:v>7.58</c:v>
                </c:pt>
                <c:pt idx="6">
                  <c:v>10.029999999999999</c:v>
                </c:pt>
              </c:numCache>
            </c:numRef>
          </c:xVal>
          <c:yVal>
            <c:numRef>
              <c:f>Лист5!$L$1:$L$7</c:f>
              <c:numCache>
                <c:formatCode>General</c:formatCode>
                <c:ptCount val="7"/>
                <c:pt idx="0">
                  <c:v>2</c:v>
                </c:pt>
                <c:pt idx="1">
                  <c:v>2.5</c:v>
                </c:pt>
                <c:pt idx="2">
                  <c:v>4</c:v>
                </c:pt>
                <c:pt idx="3">
                  <c:v>5.3</c:v>
                </c:pt>
                <c:pt idx="4">
                  <c:v>5.9</c:v>
                </c:pt>
                <c:pt idx="5">
                  <c:v>6.7</c:v>
                </c:pt>
                <c:pt idx="6">
                  <c:v>10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962432"/>
        <c:axId val="118968704"/>
      </c:scatterChart>
      <c:valAx>
        <c:axId val="118962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RC</a:t>
                </a:r>
                <a:r>
                  <a:rPr lang="el-GR">
                    <a:latin typeface="Times New Roman"/>
                    <a:cs typeface="Times New Roman"/>
                  </a:rPr>
                  <a:t>Ω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90171631671041119"/>
              <c:y val="0.823124817731116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18968704"/>
        <c:crosses val="autoZero"/>
        <c:crossBetween val="midCat"/>
      </c:valAx>
      <c:valAx>
        <c:axId val="118968704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ctg</a:t>
                </a:r>
                <a:r>
                  <a:rPr lang="el-GR"/>
                  <a:t>φ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4.4444444444444446E-2"/>
              <c:y val="1.4833041703120444E-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189624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988407699037624E-2"/>
          <c:y val="7.4548702245552628E-2"/>
          <c:w val="0.83337270341207348"/>
          <c:h val="0.7900036453776611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Лист5!$M$9:$M$15</c:f>
              <c:numCache>
                <c:formatCode>General</c:formatCode>
                <c:ptCount val="7"/>
                <c:pt idx="0">
                  <c:v>1.32</c:v>
                </c:pt>
                <c:pt idx="1">
                  <c:v>2.59</c:v>
                </c:pt>
                <c:pt idx="2">
                  <c:v>3.86</c:v>
                </c:pt>
                <c:pt idx="3">
                  <c:v>5.13</c:v>
                </c:pt>
                <c:pt idx="4">
                  <c:v>6.41</c:v>
                </c:pt>
                <c:pt idx="5">
                  <c:v>7.68</c:v>
                </c:pt>
                <c:pt idx="6">
                  <c:v>10.029999999999999</c:v>
                </c:pt>
              </c:numCache>
            </c:numRef>
          </c:xVal>
          <c:yVal>
            <c:numRef>
              <c:f>Лист5!$L$9:$L$15</c:f>
              <c:numCache>
                <c:formatCode>General</c:formatCode>
                <c:ptCount val="7"/>
                <c:pt idx="0">
                  <c:v>2</c:v>
                </c:pt>
                <c:pt idx="1">
                  <c:v>2.5</c:v>
                </c:pt>
                <c:pt idx="2">
                  <c:v>4</c:v>
                </c:pt>
                <c:pt idx="3">
                  <c:v>5.5</c:v>
                </c:pt>
                <c:pt idx="4">
                  <c:v>6.25</c:v>
                </c:pt>
                <c:pt idx="5">
                  <c:v>7.14</c:v>
                </c:pt>
                <c:pt idx="6">
                  <c:v>10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010048"/>
        <c:axId val="119011968"/>
      </c:scatterChart>
      <c:valAx>
        <c:axId val="119010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R/(L</a:t>
                </a:r>
                <a:r>
                  <a:rPr lang="el-GR">
                    <a:latin typeface="Times New Roman"/>
                    <a:cs typeface="Times New Roman"/>
                  </a:rPr>
                  <a:t>Ω</a:t>
                </a:r>
                <a:r>
                  <a:rPr lang="en-US">
                    <a:latin typeface="Times New Roman"/>
                    <a:cs typeface="Times New Roman"/>
                  </a:rPr>
                  <a:t>)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90171631671041119"/>
              <c:y val="0.823124817731116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19011968"/>
        <c:crosses val="autoZero"/>
        <c:crossBetween val="midCat"/>
      </c:valAx>
      <c:valAx>
        <c:axId val="119011968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ctg</a:t>
                </a:r>
                <a:r>
                  <a:rPr lang="el-GR"/>
                  <a:t>φ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4.4444444444444446E-2"/>
              <c:y val="1.4833041703120444E-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190100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R=0</c:v>
          </c:tx>
          <c:spPr>
            <a:ln w="28575">
              <a:noFill/>
            </a:ln>
          </c:spPr>
          <c:xVal>
            <c:numRef>
              <c:f>Лист5!$K$21:$K$27</c:f>
              <c:numCache>
                <c:formatCode>General</c:formatCode>
                <c:ptCount val="7"/>
                <c:pt idx="0">
                  <c:v>0.85</c:v>
                </c:pt>
                <c:pt idx="1">
                  <c:v>0.9</c:v>
                </c:pt>
                <c:pt idx="2">
                  <c:v>0.95</c:v>
                </c:pt>
                <c:pt idx="3">
                  <c:v>1</c:v>
                </c:pt>
                <c:pt idx="4">
                  <c:v>1.05</c:v>
                </c:pt>
                <c:pt idx="5">
                  <c:v>1.1000000000000001</c:v>
                </c:pt>
                <c:pt idx="6">
                  <c:v>1.1499999999999999</c:v>
                </c:pt>
              </c:numCache>
            </c:numRef>
          </c:xVal>
          <c:yVal>
            <c:numRef>
              <c:f>Лист5!$L$21:$L$27</c:f>
              <c:numCache>
                <c:formatCode>General</c:formatCode>
                <c:ptCount val="7"/>
                <c:pt idx="0">
                  <c:v>0.36</c:v>
                </c:pt>
                <c:pt idx="1">
                  <c:v>0.30399999999999999</c:v>
                </c:pt>
                <c:pt idx="2">
                  <c:v>0.18</c:v>
                </c:pt>
                <c:pt idx="3">
                  <c:v>0</c:v>
                </c:pt>
                <c:pt idx="4">
                  <c:v>0.16</c:v>
                </c:pt>
                <c:pt idx="5">
                  <c:v>0.27</c:v>
                </c:pt>
                <c:pt idx="6">
                  <c:v>0.35</c:v>
                </c:pt>
              </c:numCache>
            </c:numRef>
          </c:yVal>
          <c:smooth val="0"/>
        </c:ser>
        <c:ser>
          <c:idx val="1"/>
          <c:order val="1"/>
          <c:tx>
            <c:v>R=100</c:v>
          </c:tx>
          <c:spPr>
            <a:ln w="28575">
              <a:noFill/>
            </a:ln>
          </c:spPr>
          <c:xVal>
            <c:numRef>
              <c:f>Лист5!$K$29:$K$42</c:f>
              <c:numCache>
                <c:formatCode>General</c:formatCode>
                <c:ptCount val="14"/>
                <c:pt idx="0">
                  <c:v>0.75</c:v>
                </c:pt>
                <c:pt idx="1">
                  <c:v>0.8</c:v>
                </c:pt>
                <c:pt idx="2">
                  <c:v>0.85</c:v>
                </c:pt>
                <c:pt idx="3">
                  <c:v>0.9</c:v>
                </c:pt>
                <c:pt idx="4">
                  <c:v>0.95</c:v>
                </c:pt>
                <c:pt idx="5">
                  <c:v>1</c:v>
                </c:pt>
                <c:pt idx="6">
                  <c:v>1.05</c:v>
                </c:pt>
                <c:pt idx="7">
                  <c:v>1.1000000000000001</c:v>
                </c:pt>
                <c:pt idx="8">
                  <c:v>1.1499999999999999</c:v>
                </c:pt>
                <c:pt idx="9">
                  <c:v>1.2</c:v>
                </c:pt>
                <c:pt idx="10">
                  <c:v>1.25</c:v>
                </c:pt>
                <c:pt idx="11">
                  <c:v>1.3</c:v>
                </c:pt>
                <c:pt idx="12">
                  <c:v>1.35</c:v>
                </c:pt>
                <c:pt idx="13">
                  <c:v>1.4</c:v>
                </c:pt>
              </c:numCache>
            </c:numRef>
          </c:xVal>
          <c:yVal>
            <c:numRef>
              <c:f>Лист5!$L$29:$L$42</c:f>
              <c:numCache>
                <c:formatCode>General</c:formatCode>
                <c:ptCount val="14"/>
                <c:pt idx="0">
                  <c:v>0.28000000000000003</c:v>
                </c:pt>
                <c:pt idx="1">
                  <c:v>0.27</c:v>
                </c:pt>
                <c:pt idx="2">
                  <c:v>0.21</c:v>
                </c:pt>
                <c:pt idx="3">
                  <c:v>0.17</c:v>
                </c:pt>
                <c:pt idx="4">
                  <c:v>0.1</c:v>
                </c:pt>
                <c:pt idx="5">
                  <c:v>0</c:v>
                </c:pt>
                <c:pt idx="6">
                  <c:v>0.05</c:v>
                </c:pt>
                <c:pt idx="7">
                  <c:v>0.11</c:v>
                </c:pt>
                <c:pt idx="8">
                  <c:v>0.17</c:v>
                </c:pt>
                <c:pt idx="9">
                  <c:v>0.23</c:v>
                </c:pt>
                <c:pt idx="10">
                  <c:v>0.25</c:v>
                </c:pt>
                <c:pt idx="11">
                  <c:v>0.25</c:v>
                </c:pt>
                <c:pt idx="12">
                  <c:v>0.27</c:v>
                </c:pt>
                <c:pt idx="13">
                  <c:v>0.28999999999999998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036928"/>
        <c:axId val="119051392"/>
      </c:scatterChart>
      <c:valAx>
        <c:axId val="119036928"/>
        <c:scaling>
          <c:orientation val="minMax"/>
          <c:min val="0.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v/v</a:t>
                </a:r>
                <a:r>
                  <a:rPr lang="en-US" baseline="-25000"/>
                  <a:t>0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85928717136990396"/>
              <c:y val="0.8372893569428702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19051392"/>
        <c:crosses val="autoZero"/>
        <c:crossBetween val="midCat"/>
      </c:valAx>
      <c:valAx>
        <c:axId val="119051392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>
                    <a:latin typeface="Times New Roman"/>
                    <a:cs typeface="Times New Roman"/>
                  </a:rPr>
                  <a:t> </a:t>
                </a:r>
                <a:r>
                  <a:rPr lang="el-GR">
                    <a:latin typeface="Times New Roman"/>
                    <a:cs typeface="Times New Roman"/>
                  </a:rPr>
                  <a:t>φ</a:t>
                </a:r>
                <a:r>
                  <a:rPr lang="en-US">
                    <a:latin typeface="Times New Roman"/>
                    <a:cs typeface="Times New Roman"/>
                  </a:rPr>
                  <a:t>, </a:t>
                </a:r>
                <a:r>
                  <a:rPr lang="el-GR">
                    <a:latin typeface="Times New Roman"/>
                    <a:cs typeface="Times New Roman"/>
                  </a:rPr>
                  <a:t>π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2.1340162185232606E-2"/>
              <c:y val="1.9607224978669846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1903692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988407699037624E-2"/>
          <c:y val="9.3067220764071146E-2"/>
          <c:w val="0.70118608087494372"/>
          <c:h val="0.7900036453776611"/>
        </c:manualLayout>
      </c:layout>
      <c:scatterChart>
        <c:scatterStyle val="lineMarker"/>
        <c:varyColors val="0"/>
        <c:ser>
          <c:idx val="0"/>
          <c:order val="0"/>
          <c:tx>
            <c:v>нарастание тока</c:v>
          </c:tx>
          <c:spPr>
            <a:ln w="28575">
              <a:noFill/>
            </a:ln>
          </c:spPr>
          <c:xVal>
            <c:numRef>
              <c:f>Лист6!$A$2:$A$11</c:f>
              <c:numCache>
                <c:formatCode>General</c:formatCode>
                <c:ptCount val="1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4.8</c:v>
                </c:pt>
              </c:numCache>
            </c:numRef>
          </c:xVal>
          <c:yVal>
            <c:numRef>
              <c:f>Лист6!$B$2:$B$11</c:f>
              <c:numCache>
                <c:formatCode>General</c:formatCode>
                <c:ptCount val="10"/>
                <c:pt idx="0">
                  <c:v>35</c:v>
                </c:pt>
                <c:pt idx="1">
                  <c:v>33.880000000000003</c:v>
                </c:pt>
                <c:pt idx="2">
                  <c:v>31.4</c:v>
                </c:pt>
                <c:pt idx="3">
                  <c:v>22.73</c:v>
                </c:pt>
                <c:pt idx="4">
                  <c:v>19.760000000000002</c:v>
                </c:pt>
                <c:pt idx="5">
                  <c:v>19.440000000000001</c:v>
                </c:pt>
                <c:pt idx="6">
                  <c:v>18.100000000000001</c:v>
                </c:pt>
                <c:pt idx="7">
                  <c:v>16.87</c:v>
                </c:pt>
                <c:pt idx="8">
                  <c:v>16.25</c:v>
                </c:pt>
                <c:pt idx="9">
                  <c:v>16.100000000000001</c:v>
                </c:pt>
              </c:numCache>
            </c:numRef>
          </c:yVal>
          <c:smooth val="0"/>
        </c:ser>
        <c:ser>
          <c:idx val="1"/>
          <c:order val="1"/>
          <c:tx>
            <c:v>убывание тока</c:v>
          </c:tx>
          <c:spPr>
            <a:ln w="28575">
              <a:noFill/>
            </a:ln>
          </c:spPr>
          <c:xVal>
            <c:numRef>
              <c:f>Лист6!$C$2:$C$11</c:f>
              <c:numCache>
                <c:formatCode>General</c:formatCode>
                <c:ptCount val="1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4.8</c:v>
                </c:pt>
              </c:numCache>
            </c:numRef>
          </c:xVal>
          <c:yVal>
            <c:numRef>
              <c:f>Лист6!$D$2:$D$11</c:f>
              <c:numCache>
                <c:formatCode>General</c:formatCode>
                <c:ptCount val="10"/>
                <c:pt idx="0">
                  <c:v>35.700000000000003</c:v>
                </c:pt>
                <c:pt idx="1">
                  <c:v>33.909999999999997</c:v>
                </c:pt>
                <c:pt idx="2">
                  <c:v>31.09</c:v>
                </c:pt>
                <c:pt idx="3">
                  <c:v>22.63</c:v>
                </c:pt>
                <c:pt idx="4">
                  <c:v>19.649999999999999</c:v>
                </c:pt>
                <c:pt idx="5">
                  <c:v>19.36</c:v>
                </c:pt>
                <c:pt idx="6">
                  <c:v>18.11</c:v>
                </c:pt>
                <c:pt idx="7">
                  <c:v>16.88</c:v>
                </c:pt>
                <c:pt idx="8">
                  <c:v>16.28</c:v>
                </c:pt>
                <c:pt idx="9">
                  <c:v>16.100000000000001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118080"/>
        <c:axId val="119120256"/>
      </c:scatterChart>
      <c:valAx>
        <c:axId val="119118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I,</a:t>
                </a:r>
                <a:r>
                  <a:rPr lang="en-US" baseline="0"/>
                  <a:t> mA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87936286089238858"/>
              <c:y val="0.8092359288422280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19120256"/>
        <c:crosses val="autoZero"/>
        <c:crossBetween val="midCat"/>
      </c:valAx>
      <c:valAx>
        <c:axId val="119120256"/>
        <c:scaling>
          <c:orientation val="minMax"/>
          <c:min val="15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V,</a:t>
                </a:r>
                <a:r>
                  <a:rPr lang="en-US" baseline="0"/>
                  <a:t> B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8.3333333333333332E-3"/>
              <c:y val="1.4833041703120403E-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1911808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8888888888888891E-2"/>
          <c:y val="9.7696850393700782E-2"/>
          <c:w val="0.76298731408573928"/>
          <c:h val="0.8689464858559347"/>
        </c:manualLayout>
      </c:layout>
      <c:scatterChart>
        <c:scatterStyle val="lineMarker"/>
        <c:varyColors val="0"/>
        <c:ser>
          <c:idx val="0"/>
          <c:order val="0"/>
          <c:tx>
            <c:v>4,8 mA</c:v>
          </c:tx>
          <c:spPr>
            <a:ln w="28575">
              <a:noFill/>
            </a:ln>
          </c:spPr>
          <c:xVal>
            <c:numRef>
              <c:f>Лист6!$A$15:$A$37</c:f>
              <c:numCache>
                <c:formatCode>General</c:formatCode>
                <c:ptCount val="23"/>
                <c:pt idx="0">
                  <c:v>25</c:v>
                </c:pt>
                <c:pt idx="1">
                  <c:v>22</c:v>
                </c:pt>
                <c:pt idx="2">
                  <c:v>19</c:v>
                </c:pt>
                <c:pt idx="3">
                  <c:v>16</c:v>
                </c:pt>
                <c:pt idx="4">
                  <c:v>13</c:v>
                </c:pt>
                <c:pt idx="5">
                  <c:v>10</c:v>
                </c:pt>
                <c:pt idx="6">
                  <c:v>8</c:v>
                </c:pt>
                <c:pt idx="7">
                  <c:v>6</c:v>
                </c:pt>
                <c:pt idx="8">
                  <c:v>4</c:v>
                </c:pt>
                <c:pt idx="9">
                  <c:v>2</c:v>
                </c:pt>
                <c:pt idx="10">
                  <c:v>0.5</c:v>
                </c:pt>
                <c:pt idx="11">
                  <c:v>0</c:v>
                </c:pt>
                <c:pt idx="12">
                  <c:v>-0.5</c:v>
                </c:pt>
                <c:pt idx="13">
                  <c:v>-2</c:v>
                </c:pt>
                <c:pt idx="14">
                  <c:v>-4</c:v>
                </c:pt>
                <c:pt idx="15">
                  <c:v>-6</c:v>
                </c:pt>
                <c:pt idx="16">
                  <c:v>-8</c:v>
                </c:pt>
                <c:pt idx="17">
                  <c:v>-10</c:v>
                </c:pt>
                <c:pt idx="18">
                  <c:v>-13</c:v>
                </c:pt>
                <c:pt idx="19">
                  <c:v>-16</c:v>
                </c:pt>
                <c:pt idx="20">
                  <c:v>-19</c:v>
                </c:pt>
                <c:pt idx="21">
                  <c:v>-22</c:v>
                </c:pt>
                <c:pt idx="22">
                  <c:v>-25</c:v>
                </c:pt>
              </c:numCache>
            </c:numRef>
          </c:xVal>
          <c:yVal>
            <c:numRef>
              <c:f>Лист6!$B$15:$B$37</c:f>
              <c:numCache>
                <c:formatCode>General</c:formatCode>
                <c:ptCount val="23"/>
                <c:pt idx="0">
                  <c:v>101.6</c:v>
                </c:pt>
                <c:pt idx="1">
                  <c:v>99.3</c:v>
                </c:pt>
                <c:pt idx="2">
                  <c:v>96.7</c:v>
                </c:pt>
                <c:pt idx="3">
                  <c:v>93.3</c:v>
                </c:pt>
                <c:pt idx="4">
                  <c:v>88.1</c:v>
                </c:pt>
                <c:pt idx="5">
                  <c:v>79.5</c:v>
                </c:pt>
                <c:pt idx="6">
                  <c:v>70.8</c:v>
                </c:pt>
                <c:pt idx="7">
                  <c:v>59.8</c:v>
                </c:pt>
                <c:pt idx="8">
                  <c:v>45.8</c:v>
                </c:pt>
                <c:pt idx="9">
                  <c:v>30.4</c:v>
                </c:pt>
                <c:pt idx="10">
                  <c:v>10.1</c:v>
                </c:pt>
                <c:pt idx="11">
                  <c:v>0</c:v>
                </c:pt>
                <c:pt idx="12">
                  <c:v>-10.6</c:v>
                </c:pt>
                <c:pt idx="13">
                  <c:v>-29.1</c:v>
                </c:pt>
                <c:pt idx="14">
                  <c:v>-46.7</c:v>
                </c:pt>
                <c:pt idx="15">
                  <c:v>-61.5</c:v>
                </c:pt>
                <c:pt idx="16">
                  <c:v>-73.5</c:v>
                </c:pt>
                <c:pt idx="17">
                  <c:v>-82.6</c:v>
                </c:pt>
                <c:pt idx="18">
                  <c:v>-92.9</c:v>
                </c:pt>
                <c:pt idx="19">
                  <c:v>-99.4</c:v>
                </c:pt>
                <c:pt idx="20">
                  <c:v>-103.3</c:v>
                </c:pt>
                <c:pt idx="21">
                  <c:v>-106.5</c:v>
                </c:pt>
                <c:pt idx="22">
                  <c:v>-109</c:v>
                </c:pt>
              </c:numCache>
            </c:numRef>
          </c:yVal>
          <c:smooth val="0"/>
        </c:ser>
        <c:ser>
          <c:idx val="1"/>
          <c:order val="1"/>
          <c:tx>
            <c:v>3 mA</c:v>
          </c:tx>
          <c:spPr>
            <a:ln w="28575">
              <a:noFill/>
            </a:ln>
          </c:spPr>
          <c:xVal>
            <c:numRef>
              <c:f>Лист6!$C$15:$C$37</c:f>
              <c:numCache>
                <c:formatCode>General</c:formatCode>
                <c:ptCount val="23"/>
                <c:pt idx="0">
                  <c:v>25</c:v>
                </c:pt>
                <c:pt idx="1">
                  <c:v>22</c:v>
                </c:pt>
                <c:pt idx="2">
                  <c:v>19</c:v>
                </c:pt>
                <c:pt idx="3">
                  <c:v>16</c:v>
                </c:pt>
                <c:pt idx="4">
                  <c:v>13</c:v>
                </c:pt>
                <c:pt idx="5">
                  <c:v>10</c:v>
                </c:pt>
                <c:pt idx="6">
                  <c:v>8</c:v>
                </c:pt>
                <c:pt idx="7">
                  <c:v>6</c:v>
                </c:pt>
                <c:pt idx="8">
                  <c:v>4</c:v>
                </c:pt>
                <c:pt idx="9">
                  <c:v>2</c:v>
                </c:pt>
                <c:pt idx="10">
                  <c:v>0.5</c:v>
                </c:pt>
                <c:pt idx="11">
                  <c:v>0</c:v>
                </c:pt>
                <c:pt idx="12">
                  <c:v>-0.5</c:v>
                </c:pt>
                <c:pt idx="13">
                  <c:v>-2</c:v>
                </c:pt>
                <c:pt idx="14">
                  <c:v>-4</c:v>
                </c:pt>
                <c:pt idx="15">
                  <c:v>-6</c:v>
                </c:pt>
                <c:pt idx="16">
                  <c:v>-8</c:v>
                </c:pt>
                <c:pt idx="17">
                  <c:v>-10</c:v>
                </c:pt>
                <c:pt idx="18">
                  <c:v>-13</c:v>
                </c:pt>
                <c:pt idx="19">
                  <c:v>-16</c:v>
                </c:pt>
                <c:pt idx="20">
                  <c:v>-19</c:v>
                </c:pt>
                <c:pt idx="21">
                  <c:v>-22</c:v>
                </c:pt>
                <c:pt idx="22">
                  <c:v>-25</c:v>
                </c:pt>
              </c:numCache>
            </c:numRef>
          </c:xVal>
          <c:yVal>
            <c:numRef>
              <c:f>Лист6!$D$15:$D$37</c:f>
              <c:numCache>
                <c:formatCode>General</c:formatCode>
                <c:ptCount val="23"/>
                <c:pt idx="0">
                  <c:v>57.5</c:v>
                </c:pt>
                <c:pt idx="1">
                  <c:v>55.9</c:v>
                </c:pt>
                <c:pt idx="2">
                  <c:v>54.4</c:v>
                </c:pt>
                <c:pt idx="3">
                  <c:v>52.5</c:v>
                </c:pt>
                <c:pt idx="4">
                  <c:v>50.1</c:v>
                </c:pt>
                <c:pt idx="5">
                  <c:v>45.5</c:v>
                </c:pt>
                <c:pt idx="6">
                  <c:v>40.700000000000003</c:v>
                </c:pt>
                <c:pt idx="7">
                  <c:v>33.799999999999997</c:v>
                </c:pt>
                <c:pt idx="8">
                  <c:v>24.8</c:v>
                </c:pt>
                <c:pt idx="9">
                  <c:v>13.4</c:v>
                </c:pt>
                <c:pt idx="10">
                  <c:v>4.8</c:v>
                </c:pt>
                <c:pt idx="11">
                  <c:v>0</c:v>
                </c:pt>
                <c:pt idx="12">
                  <c:v>-4.0999999999999996</c:v>
                </c:pt>
                <c:pt idx="13">
                  <c:v>-13.7</c:v>
                </c:pt>
                <c:pt idx="14">
                  <c:v>-25.1</c:v>
                </c:pt>
                <c:pt idx="15">
                  <c:v>-34.700000000000003</c:v>
                </c:pt>
                <c:pt idx="16">
                  <c:v>-42.1</c:v>
                </c:pt>
                <c:pt idx="17">
                  <c:v>-48</c:v>
                </c:pt>
                <c:pt idx="18">
                  <c:v>-52.7</c:v>
                </c:pt>
                <c:pt idx="19">
                  <c:v>-55.5</c:v>
                </c:pt>
                <c:pt idx="20">
                  <c:v>-57.5</c:v>
                </c:pt>
                <c:pt idx="21">
                  <c:v>-59.3</c:v>
                </c:pt>
                <c:pt idx="22">
                  <c:v>-61</c:v>
                </c:pt>
              </c:numCache>
            </c:numRef>
          </c:yVal>
          <c:smooth val="0"/>
        </c:ser>
        <c:ser>
          <c:idx val="2"/>
          <c:order val="2"/>
          <c:tx>
            <c:v>1,5 mA</c:v>
          </c:tx>
          <c:spPr>
            <a:ln w="28575">
              <a:noFill/>
            </a:ln>
          </c:spPr>
          <c:xVal>
            <c:numRef>
              <c:f>Лист6!$E$15:$E$37</c:f>
              <c:numCache>
                <c:formatCode>General</c:formatCode>
                <c:ptCount val="23"/>
                <c:pt idx="0">
                  <c:v>25</c:v>
                </c:pt>
                <c:pt idx="1">
                  <c:v>22</c:v>
                </c:pt>
                <c:pt idx="2">
                  <c:v>19</c:v>
                </c:pt>
                <c:pt idx="3">
                  <c:v>16</c:v>
                </c:pt>
                <c:pt idx="4">
                  <c:v>13</c:v>
                </c:pt>
                <c:pt idx="5">
                  <c:v>10</c:v>
                </c:pt>
                <c:pt idx="6">
                  <c:v>8</c:v>
                </c:pt>
                <c:pt idx="7">
                  <c:v>6</c:v>
                </c:pt>
                <c:pt idx="8">
                  <c:v>4</c:v>
                </c:pt>
                <c:pt idx="9">
                  <c:v>2</c:v>
                </c:pt>
                <c:pt idx="10">
                  <c:v>0.5</c:v>
                </c:pt>
                <c:pt idx="11">
                  <c:v>0</c:v>
                </c:pt>
                <c:pt idx="12">
                  <c:v>-0.5</c:v>
                </c:pt>
                <c:pt idx="13">
                  <c:v>-2</c:v>
                </c:pt>
                <c:pt idx="14">
                  <c:v>-4</c:v>
                </c:pt>
                <c:pt idx="15">
                  <c:v>-6</c:v>
                </c:pt>
                <c:pt idx="16">
                  <c:v>-8</c:v>
                </c:pt>
                <c:pt idx="17">
                  <c:v>-10</c:v>
                </c:pt>
                <c:pt idx="18">
                  <c:v>-13</c:v>
                </c:pt>
                <c:pt idx="19">
                  <c:v>-16</c:v>
                </c:pt>
                <c:pt idx="20">
                  <c:v>-19</c:v>
                </c:pt>
                <c:pt idx="21">
                  <c:v>-22</c:v>
                </c:pt>
                <c:pt idx="22">
                  <c:v>-25</c:v>
                </c:pt>
              </c:numCache>
            </c:numRef>
          </c:xVal>
          <c:yVal>
            <c:numRef>
              <c:f>Лист6!$F$15:$F$37</c:f>
              <c:numCache>
                <c:formatCode>General</c:formatCode>
                <c:ptCount val="23"/>
                <c:pt idx="0">
                  <c:v>27.3</c:v>
                </c:pt>
                <c:pt idx="1">
                  <c:v>26.3</c:v>
                </c:pt>
                <c:pt idx="2">
                  <c:v>25.4</c:v>
                </c:pt>
                <c:pt idx="3">
                  <c:v>24.5</c:v>
                </c:pt>
                <c:pt idx="4">
                  <c:v>23.3</c:v>
                </c:pt>
                <c:pt idx="5">
                  <c:v>21.2</c:v>
                </c:pt>
                <c:pt idx="6">
                  <c:v>18.7</c:v>
                </c:pt>
                <c:pt idx="7">
                  <c:v>15.9</c:v>
                </c:pt>
                <c:pt idx="8">
                  <c:v>11.5</c:v>
                </c:pt>
                <c:pt idx="9">
                  <c:v>6.5</c:v>
                </c:pt>
                <c:pt idx="10">
                  <c:v>1.9</c:v>
                </c:pt>
                <c:pt idx="11">
                  <c:v>0</c:v>
                </c:pt>
                <c:pt idx="12">
                  <c:v>-1.5</c:v>
                </c:pt>
                <c:pt idx="13">
                  <c:v>-6.4</c:v>
                </c:pt>
                <c:pt idx="14">
                  <c:v>-11.7</c:v>
                </c:pt>
                <c:pt idx="15">
                  <c:v>-16.100000000000001</c:v>
                </c:pt>
                <c:pt idx="16">
                  <c:v>-19.5</c:v>
                </c:pt>
                <c:pt idx="17">
                  <c:v>-22.2</c:v>
                </c:pt>
                <c:pt idx="18">
                  <c:v>-24.4</c:v>
                </c:pt>
                <c:pt idx="19">
                  <c:v>-25.7</c:v>
                </c:pt>
                <c:pt idx="20">
                  <c:v>-26.7</c:v>
                </c:pt>
                <c:pt idx="21">
                  <c:v>-27.6</c:v>
                </c:pt>
                <c:pt idx="22">
                  <c:v>-28.6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165312"/>
        <c:axId val="119167232"/>
      </c:scatterChart>
      <c:valAx>
        <c:axId val="119165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V,</a:t>
                </a:r>
                <a:r>
                  <a:rPr lang="en-US" baseline="0"/>
                  <a:t> B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84654921259842519"/>
              <c:y val="0.4897914843977835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19167232"/>
        <c:crosses val="autoZero"/>
        <c:crossBetween val="midCat"/>
      </c:valAx>
      <c:valAx>
        <c:axId val="119167232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I,</a:t>
                </a:r>
                <a:r>
                  <a:rPr lang="en-US" baseline="0"/>
                  <a:t> mA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3888888888888889"/>
              <c:y val="1.0862131816856238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1916531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5651509186351704"/>
          <c:y val="6.423884514435696E-2"/>
          <c:w val="0.12681824146981627"/>
          <c:h val="0.2511515748031495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419072615923007E-2"/>
          <c:y val="9.3067220764071146E-2"/>
          <c:w val="0.70339433406579988"/>
          <c:h val="0.87357611548556435"/>
        </c:manualLayout>
      </c:layout>
      <c:scatterChart>
        <c:scatterStyle val="lineMarker"/>
        <c:varyColors val="0"/>
        <c:ser>
          <c:idx val="0"/>
          <c:order val="0"/>
          <c:tx>
            <c:v>нарастание тока</c:v>
          </c:tx>
          <c:spPr>
            <a:ln w="28575">
              <a:noFill/>
            </a:ln>
          </c:spPr>
          <c:xVal>
            <c:numRef>
              <c:f>Лист6!$F$2:$F$11</c:f>
              <c:numCache>
                <c:formatCode>General</c:formatCode>
                <c:ptCount val="10"/>
                <c:pt idx="0">
                  <c:v>34.9</c:v>
                </c:pt>
                <c:pt idx="1">
                  <c:v>31.88</c:v>
                </c:pt>
                <c:pt idx="2">
                  <c:v>28.4</c:v>
                </c:pt>
                <c:pt idx="3">
                  <c:v>22.73</c:v>
                </c:pt>
                <c:pt idx="4">
                  <c:v>19.760000000000002</c:v>
                </c:pt>
                <c:pt idx="5">
                  <c:v>19.440000000000001</c:v>
                </c:pt>
                <c:pt idx="6">
                  <c:v>18.100000000000001</c:v>
                </c:pt>
                <c:pt idx="7">
                  <c:v>16.87</c:v>
                </c:pt>
                <c:pt idx="8">
                  <c:v>16.25</c:v>
                </c:pt>
                <c:pt idx="9">
                  <c:v>16.100000000000001</c:v>
                </c:pt>
              </c:numCache>
            </c:numRef>
          </c:xVal>
          <c:yVal>
            <c:numRef>
              <c:f>Лист6!$E$2:$E$11</c:f>
              <c:numCache>
                <c:formatCode>General</c:formatCode>
                <c:ptCount val="10"/>
                <c:pt idx="0">
                  <c:v>-0.69314718055994529</c:v>
                </c:pt>
                <c:pt idx="1">
                  <c:v>0</c:v>
                </c:pt>
                <c:pt idx="2">
                  <c:v>0.40546510810816438</c:v>
                </c:pt>
                <c:pt idx="3">
                  <c:v>0.69314718055994529</c:v>
                </c:pt>
                <c:pt idx="4">
                  <c:v>0.91629073187415511</c:v>
                </c:pt>
                <c:pt idx="5">
                  <c:v>1.0986122886681098</c:v>
                </c:pt>
                <c:pt idx="6">
                  <c:v>1.2527629684953681</c:v>
                </c:pt>
                <c:pt idx="7">
                  <c:v>1.3862943611198906</c:v>
                </c:pt>
                <c:pt idx="8">
                  <c:v>1.5040773967762742</c:v>
                </c:pt>
                <c:pt idx="9">
                  <c:v>1.5686159179138452</c:v>
                </c:pt>
              </c:numCache>
            </c:numRef>
          </c:yVal>
          <c:smooth val="0"/>
        </c:ser>
        <c:ser>
          <c:idx val="1"/>
          <c:order val="1"/>
          <c:tx>
            <c:v>убывание тока</c:v>
          </c:tx>
          <c:spPr>
            <a:ln w="28575">
              <a:noFill/>
            </a:ln>
          </c:spPr>
          <c:xVal>
            <c:numRef>
              <c:f>Лист6!$D$2:$D$11</c:f>
              <c:numCache>
                <c:formatCode>General</c:formatCode>
                <c:ptCount val="10"/>
                <c:pt idx="0">
                  <c:v>35.700000000000003</c:v>
                </c:pt>
                <c:pt idx="1">
                  <c:v>33.909999999999997</c:v>
                </c:pt>
                <c:pt idx="2">
                  <c:v>31.09</c:v>
                </c:pt>
                <c:pt idx="3">
                  <c:v>22.63</c:v>
                </c:pt>
                <c:pt idx="4">
                  <c:v>19.649999999999999</c:v>
                </c:pt>
                <c:pt idx="5">
                  <c:v>19.36</c:v>
                </c:pt>
                <c:pt idx="6">
                  <c:v>18.11</c:v>
                </c:pt>
                <c:pt idx="7">
                  <c:v>16.88</c:v>
                </c:pt>
                <c:pt idx="8">
                  <c:v>16.28</c:v>
                </c:pt>
                <c:pt idx="9">
                  <c:v>16.100000000000001</c:v>
                </c:pt>
              </c:numCache>
            </c:numRef>
          </c:xVal>
          <c:yVal>
            <c:numRef>
              <c:f>Лист6!$E$2:$E$11</c:f>
              <c:numCache>
                <c:formatCode>General</c:formatCode>
                <c:ptCount val="10"/>
                <c:pt idx="0">
                  <c:v>-0.69314718055994529</c:v>
                </c:pt>
                <c:pt idx="1">
                  <c:v>0</c:v>
                </c:pt>
                <c:pt idx="2">
                  <c:v>0.40546510810816438</c:v>
                </c:pt>
                <c:pt idx="3">
                  <c:v>0.69314718055994529</c:v>
                </c:pt>
                <c:pt idx="4">
                  <c:v>0.91629073187415511</c:v>
                </c:pt>
                <c:pt idx="5">
                  <c:v>1.0986122886681098</c:v>
                </c:pt>
                <c:pt idx="6">
                  <c:v>1.2527629684953681</c:v>
                </c:pt>
                <c:pt idx="7">
                  <c:v>1.3862943611198906</c:v>
                </c:pt>
                <c:pt idx="8">
                  <c:v>1.5040773967762742</c:v>
                </c:pt>
                <c:pt idx="9">
                  <c:v>1.5686159179138452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198464"/>
        <c:axId val="119200384"/>
      </c:scatterChart>
      <c:valAx>
        <c:axId val="119198464"/>
        <c:scaling>
          <c:orientation val="minMax"/>
          <c:min val="1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V,</a:t>
                </a:r>
                <a:r>
                  <a:rPr lang="en-US" baseline="0"/>
                  <a:t> B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86319619422572169"/>
              <c:y val="0.6703470399533392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19200384"/>
        <c:crosses val="autoZero"/>
        <c:crossBetween val="midCat"/>
      </c:valAx>
      <c:valAx>
        <c:axId val="119200384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ln</a:t>
                </a:r>
                <a:r>
                  <a:rPr lang="en-US" baseline="0"/>
                  <a:t> I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1.1111111111111112E-2"/>
              <c:y val="8.547317002041423E-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191984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8675211106538873E-2"/>
          <c:y val="5.9259334518669035E-2"/>
          <c:w val="0.7935008931282298"/>
          <c:h val="0.84636965540597753"/>
        </c:manualLayout>
      </c:layout>
      <c:scatterChart>
        <c:scatterStyle val="lineMarker"/>
        <c:varyColors val="0"/>
        <c:ser>
          <c:idx val="0"/>
          <c:order val="0"/>
          <c:tx>
            <c:v>2936 Гц</c:v>
          </c:tx>
          <c:spPr>
            <a:ln w="28575">
              <a:noFill/>
            </a:ln>
          </c:spPr>
          <c:trendline>
            <c:spPr>
              <a:ln>
                <a:solidFill>
                  <a:schemeClr val="accent1"/>
                </a:solidFill>
              </a:ln>
            </c:spPr>
            <c:trendlineType val="linear"/>
            <c:dispRSqr val="0"/>
            <c:dispEq val="0"/>
          </c:trendline>
          <c:xVal>
            <c:numRef>
              <c:f>Лист1!$A$9:$A$13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Лист1!$B$9:$B$13</c:f>
              <c:numCache>
                <c:formatCode>General</c:formatCode>
                <c:ptCount val="5"/>
                <c:pt idx="0">
                  <c:v>0</c:v>
                </c:pt>
                <c:pt idx="1">
                  <c:v>4.5999999999999996</c:v>
                </c:pt>
                <c:pt idx="2">
                  <c:v>9.4</c:v>
                </c:pt>
                <c:pt idx="3">
                  <c:v>14.3</c:v>
                </c:pt>
              </c:numCache>
            </c:numRef>
          </c:yVal>
          <c:smooth val="0"/>
        </c:ser>
        <c:ser>
          <c:idx val="1"/>
          <c:order val="1"/>
          <c:tx>
            <c:v>3088 Гц</c:v>
          </c:tx>
          <c:spPr>
            <a:ln w="28575">
              <a:noFill/>
            </a:ln>
          </c:spPr>
          <c:trendline>
            <c:spPr>
              <a:ln>
                <a:solidFill>
                  <a:schemeClr val="accent2"/>
                </a:solidFill>
              </a:ln>
            </c:spPr>
            <c:trendlineType val="linear"/>
            <c:dispRSqr val="0"/>
            <c:dispEq val="0"/>
          </c:trendline>
          <c:xVal>
            <c:numRef>
              <c:f>Лист1!$A$9:$A$13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Лист1!$C$9:$C$13</c:f>
              <c:numCache>
                <c:formatCode>General</c:formatCode>
                <c:ptCount val="5"/>
                <c:pt idx="0">
                  <c:v>0</c:v>
                </c:pt>
                <c:pt idx="1">
                  <c:v>4.4000000000000004</c:v>
                </c:pt>
                <c:pt idx="2">
                  <c:v>8.8000000000000007</c:v>
                </c:pt>
                <c:pt idx="3">
                  <c:v>13.3</c:v>
                </c:pt>
                <c:pt idx="4">
                  <c:v>18.2</c:v>
                </c:pt>
              </c:numCache>
            </c:numRef>
          </c:yVal>
          <c:smooth val="0"/>
        </c:ser>
        <c:ser>
          <c:idx val="2"/>
          <c:order val="2"/>
          <c:tx>
            <c:v>3215 Гц</c:v>
          </c:tx>
          <c:spPr>
            <a:ln w="28575">
              <a:noFill/>
            </a:ln>
          </c:spPr>
          <c:trendline>
            <c:spPr>
              <a:ln>
                <a:solidFill>
                  <a:schemeClr val="accent3"/>
                </a:solidFill>
              </a:ln>
            </c:spPr>
            <c:trendlineType val="linear"/>
            <c:dispRSqr val="0"/>
            <c:dispEq val="0"/>
          </c:trendline>
          <c:xVal>
            <c:numRef>
              <c:f>Лист1!$A$9:$A$13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Лист1!$D$9:$D$13</c:f>
              <c:numCache>
                <c:formatCode>General</c:formatCode>
                <c:ptCount val="5"/>
                <c:pt idx="0">
                  <c:v>0</c:v>
                </c:pt>
                <c:pt idx="1">
                  <c:v>4.0999999999999996</c:v>
                </c:pt>
                <c:pt idx="2">
                  <c:v>8.4</c:v>
                </c:pt>
                <c:pt idx="3">
                  <c:v>12.6</c:v>
                </c:pt>
                <c:pt idx="4">
                  <c:v>17.2</c:v>
                </c:pt>
              </c:numCache>
            </c:numRef>
          </c:yVal>
          <c:smooth val="0"/>
        </c:ser>
        <c:ser>
          <c:idx val="3"/>
          <c:order val="3"/>
          <c:tx>
            <c:v>3334 Гц</c:v>
          </c:tx>
          <c:spPr>
            <a:ln w="28575">
              <a:noFill/>
            </a:ln>
          </c:spPr>
          <c:trendline>
            <c:spPr>
              <a:ln>
                <a:solidFill>
                  <a:schemeClr val="accent4"/>
                </a:solidFill>
              </a:ln>
            </c:spPr>
            <c:trendlineType val="linear"/>
            <c:dispRSqr val="0"/>
            <c:dispEq val="0"/>
          </c:trendline>
          <c:xVal>
            <c:numRef>
              <c:f>Лист1!$A$9:$A$13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Лист1!$E$9:$E$13</c:f>
              <c:numCache>
                <c:formatCode>General</c:formatCode>
                <c:ptCount val="5"/>
                <c:pt idx="0">
                  <c:v>0</c:v>
                </c:pt>
                <c:pt idx="1">
                  <c:v>4</c:v>
                </c:pt>
                <c:pt idx="2">
                  <c:v>8.3000000000000007</c:v>
                </c:pt>
                <c:pt idx="3">
                  <c:v>12.2</c:v>
                </c:pt>
                <c:pt idx="4">
                  <c:v>16.5</c:v>
                </c:pt>
              </c:numCache>
            </c:numRef>
          </c:yVal>
          <c:smooth val="0"/>
        </c:ser>
        <c:ser>
          <c:idx val="4"/>
          <c:order val="4"/>
          <c:tx>
            <c:v>3465 Гц</c:v>
          </c:tx>
          <c:spPr>
            <a:ln w="28575">
              <a:noFill/>
            </a:ln>
          </c:spPr>
          <c:trendline>
            <c:spPr>
              <a:ln>
                <a:solidFill>
                  <a:schemeClr val="accent5"/>
                </a:solidFill>
              </a:ln>
            </c:spPr>
            <c:trendlineType val="linear"/>
            <c:dispRSqr val="0"/>
            <c:dispEq val="0"/>
          </c:trendline>
          <c:xVal>
            <c:numRef>
              <c:f>Лист1!$A$9:$A$13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Лист1!$F$9:$F$13</c:f>
              <c:numCache>
                <c:formatCode>General</c:formatCode>
                <c:ptCount val="5"/>
                <c:pt idx="0">
                  <c:v>0</c:v>
                </c:pt>
                <c:pt idx="1">
                  <c:v>4.2</c:v>
                </c:pt>
                <c:pt idx="2">
                  <c:v>8.3000000000000007</c:v>
                </c:pt>
                <c:pt idx="3">
                  <c:v>12.1</c:v>
                </c:pt>
                <c:pt idx="4">
                  <c:v>16.2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230208"/>
        <c:axId val="117768960"/>
      </c:scatterChart>
      <c:valAx>
        <c:axId val="117230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87682748397281618"/>
              <c:y val="0.8864874948482679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17768960"/>
        <c:crosses val="autoZero"/>
        <c:crossBetween val="midCat"/>
      </c:valAx>
      <c:valAx>
        <c:axId val="117768960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l-l</a:t>
                </a:r>
                <a:r>
                  <a:rPr lang="ru-RU" baseline="-25000"/>
                  <a:t>0</a:t>
                </a:r>
                <a:r>
                  <a:rPr lang="en-US"/>
                  <a:t>, </a:t>
                </a:r>
                <a:r>
                  <a:rPr lang="ru-RU"/>
                  <a:t>см</a:t>
                </a:r>
              </a:p>
            </c:rich>
          </c:tx>
          <c:layout>
            <c:manualLayout>
              <c:xMode val="edge"/>
              <c:yMode val="edge"/>
              <c:x val="0"/>
              <c:y val="1.8633477266954896E-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17230208"/>
        <c:crosses val="autoZero"/>
        <c:crossBetween val="midCat"/>
      </c:valAx>
    </c:plotArea>
    <c:legend>
      <c:legendPos val="r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423840769903762"/>
          <c:y val="0.11158573928258968"/>
          <c:w val="0.81205336832895891"/>
          <c:h val="0.75759623797025377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Лист6!$B$42:$B$44</c:f>
              <c:numCache>
                <c:formatCode>General</c:formatCode>
                <c:ptCount val="3"/>
                <c:pt idx="0">
                  <c:v>4.8</c:v>
                </c:pt>
                <c:pt idx="1">
                  <c:v>3</c:v>
                </c:pt>
                <c:pt idx="2">
                  <c:v>1.5</c:v>
                </c:pt>
              </c:numCache>
            </c:numRef>
          </c:xVal>
          <c:yVal>
            <c:numRef>
              <c:f>Лист6!$A$42:$A$44</c:f>
              <c:numCache>
                <c:formatCode>General</c:formatCode>
                <c:ptCount val="3"/>
                <c:pt idx="0">
                  <c:v>37800</c:v>
                </c:pt>
                <c:pt idx="1">
                  <c:v>40600</c:v>
                </c:pt>
                <c:pt idx="2">
                  <c:v>38800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233728"/>
        <c:axId val="116204288"/>
      </c:scatterChart>
      <c:valAx>
        <c:axId val="118233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I,</a:t>
                </a:r>
                <a:r>
                  <a:rPr lang="en-US" baseline="0"/>
                  <a:t> mA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91929286964129486"/>
              <c:y val="0.7907174103237095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16204288"/>
        <c:crosses val="autoZero"/>
        <c:crossBetween val="midCat"/>
      </c:valAx>
      <c:valAx>
        <c:axId val="116204288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T,</a:t>
                </a:r>
                <a:r>
                  <a:rPr lang="en-US" baseline="0"/>
                  <a:t> K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7.4999999999999997E-2"/>
              <c:y val="2.0001822688830585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182337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682852143482062E-2"/>
          <c:y val="0.11158573928258968"/>
          <c:w val="0.87949781277340333"/>
          <c:h val="0.79463327500729075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Лист6!$E$42:$E$44</c:f>
              <c:numCache>
                <c:formatCode>General</c:formatCode>
                <c:ptCount val="3"/>
                <c:pt idx="0">
                  <c:v>4.8</c:v>
                </c:pt>
                <c:pt idx="1">
                  <c:v>3</c:v>
                </c:pt>
                <c:pt idx="2">
                  <c:v>1.5</c:v>
                </c:pt>
              </c:numCache>
            </c:numRef>
          </c:xVal>
          <c:yVal>
            <c:numRef>
              <c:f>Лист6!$F$42:$F$44</c:f>
              <c:numCache>
                <c:formatCode>General</c:formatCode>
                <c:ptCount val="3"/>
                <c:pt idx="0">
                  <c:v>7.13</c:v>
                </c:pt>
                <c:pt idx="1">
                  <c:v>3.82</c:v>
                </c:pt>
                <c:pt idx="2">
                  <c:v>1.74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256768"/>
        <c:axId val="118258688"/>
      </c:scatterChart>
      <c:valAx>
        <c:axId val="118256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I,</a:t>
                </a:r>
                <a:r>
                  <a:rPr lang="en-US" baseline="0"/>
                  <a:t> mA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9175150918635171"/>
              <c:y val="0.8370137066200058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18258688"/>
        <c:crosses val="autoZero"/>
        <c:crossBetween val="midCat"/>
      </c:valAx>
      <c:valAx>
        <c:axId val="118258688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n</a:t>
                </a:r>
                <a:r>
                  <a:rPr lang="en-US" baseline="0"/>
                  <a:t> * 10</a:t>
                </a:r>
                <a:r>
                  <a:rPr lang="en-US" baseline="30000"/>
                  <a:t>19</a:t>
                </a:r>
                <a:r>
                  <a:rPr lang="en-US" baseline="0"/>
                  <a:t>, m</a:t>
                </a:r>
                <a:r>
                  <a:rPr lang="en-US" baseline="30000"/>
                  <a:t>-3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1.9444444444444445E-2"/>
              <c:y val="1.7687007874015771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182567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8888888888888891E-2"/>
          <c:y val="9.7696850393700782E-2"/>
          <c:w val="0.76298731408573928"/>
          <c:h val="0.8689464858559347"/>
        </c:manualLayout>
      </c:layout>
      <c:scatterChart>
        <c:scatterStyle val="lineMarker"/>
        <c:varyColors val="0"/>
        <c:ser>
          <c:idx val="0"/>
          <c:order val="0"/>
          <c:tx>
            <c:v>4,8 mA</c:v>
          </c:tx>
          <c:spPr>
            <a:ln w="28575">
              <a:noFill/>
            </a:ln>
          </c:spPr>
          <c:xVal>
            <c:numRef>
              <c:f>Лист6!$A$15:$A$37</c:f>
              <c:numCache>
                <c:formatCode>General</c:formatCode>
                <c:ptCount val="23"/>
                <c:pt idx="0">
                  <c:v>25</c:v>
                </c:pt>
                <c:pt idx="1">
                  <c:v>22</c:v>
                </c:pt>
                <c:pt idx="2">
                  <c:v>19</c:v>
                </c:pt>
                <c:pt idx="3">
                  <c:v>16</c:v>
                </c:pt>
                <c:pt idx="4">
                  <c:v>13</c:v>
                </c:pt>
                <c:pt idx="5">
                  <c:v>10</c:v>
                </c:pt>
                <c:pt idx="6">
                  <c:v>8</c:v>
                </c:pt>
                <c:pt idx="7">
                  <c:v>6</c:v>
                </c:pt>
                <c:pt idx="8">
                  <c:v>4</c:v>
                </c:pt>
                <c:pt idx="9">
                  <c:v>2</c:v>
                </c:pt>
                <c:pt idx="10">
                  <c:v>0.5</c:v>
                </c:pt>
                <c:pt idx="11">
                  <c:v>0</c:v>
                </c:pt>
                <c:pt idx="12">
                  <c:v>-0.5</c:v>
                </c:pt>
                <c:pt idx="13">
                  <c:v>-2</c:v>
                </c:pt>
                <c:pt idx="14">
                  <c:v>-4</c:v>
                </c:pt>
                <c:pt idx="15">
                  <c:v>-6</c:v>
                </c:pt>
                <c:pt idx="16">
                  <c:v>-8</c:v>
                </c:pt>
                <c:pt idx="17">
                  <c:v>-10</c:v>
                </c:pt>
                <c:pt idx="18">
                  <c:v>-13</c:v>
                </c:pt>
                <c:pt idx="19">
                  <c:v>-16</c:v>
                </c:pt>
                <c:pt idx="20">
                  <c:v>-19</c:v>
                </c:pt>
                <c:pt idx="21">
                  <c:v>-22</c:v>
                </c:pt>
                <c:pt idx="22">
                  <c:v>-25</c:v>
                </c:pt>
              </c:numCache>
            </c:numRef>
          </c:xVal>
          <c:yVal>
            <c:numRef>
              <c:f>Лист6!$B$15:$B$37</c:f>
              <c:numCache>
                <c:formatCode>General</c:formatCode>
                <c:ptCount val="23"/>
                <c:pt idx="0">
                  <c:v>101.6</c:v>
                </c:pt>
                <c:pt idx="1">
                  <c:v>99.3</c:v>
                </c:pt>
                <c:pt idx="2">
                  <c:v>96.7</c:v>
                </c:pt>
                <c:pt idx="3">
                  <c:v>93.3</c:v>
                </c:pt>
                <c:pt idx="4">
                  <c:v>88.1</c:v>
                </c:pt>
                <c:pt idx="5">
                  <c:v>79.5</c:v>
                </c:pt>
                <c:pt idx="6">
                  <c:v>70.8</c:v>
                </c:pt>
                <c:pt idx="7">
                  <c:v>59.8</c:v>
                </c:pt>
                <c:pt idx="8">
                  <c:v>45.8</c:v>
                </c:pt>
                <c:pt idx="9">
                  <c:v>30.4</c:v>
                </c:pt>
                <c:pt idx="10">
                  <c:v>10.1</c:v>
                </c:pt>
                <c:pt idx="11">
                  <c:v>0</c:v>
                </c:pt>
                <c:pt idx="12">
                  <c:v>-10.6</c:v>
                </c:pt>
                <c:pt idx="13">
                  <c:v>-29.1</c:v>
                </c:pt>
                <c:pt idx="14">
                  <c:v>-46.7</c:v>
                </c:pt>
                <c:pt idx="15">
                  <c:v>-61.5</c:v>
                </c:pt>
                <c:pt idx="16">
                  <c:v>-73.5</c:v>
                </c:pt>
                <c:pt idx="17">
                  <c:v>-82.6</c:v>
                </c:pt>
                <c:pt idx="18">
                  <c:v>-92.9</c:v>
                </c:pt>
                <c:pt idx="19">
                  <c:v>-99.4</c:v>
                </c:pt>
                <c:pt idx="20">
                  <c:v>-103.3</c:v>
                </c:pt>
                <c:pt idx="21">
                  <c:v>-106.5</c:v>
                </c:pt>
                <c:pt idx="22">
                  <c:v>-109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287744"/>
        <c:axId val="118294016"/>
      </c:scatterChart>
      <c:valAx>
        <c:axId val="118287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V,</a:t>
                </a:r>
                <a:r>
                  <a:rPr lang="en-US" baseline="0"/>
                  <a:t> B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84654921259842519"/>
              <c:y val="0.4897914843977835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18294016"/>
        <c:crosses val="autoZero"/>
        <c:crossBetween val="midCat"/>
      </c:valAx>
      <c:valAx>
        <c:axId val="118294016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I,</a:t>
                </a:r>
                <a:r>
                  <a:rPr lang="en-US" baseline="0"/>
                  <a:t> mA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3888888888888889"/>
              <c:y val="1.0862131816856238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1828774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5651509186351704"/>
          <c:y val="6.423884514435696E-2"/>
          <c:w val="0.12681824146981627"/>
          <c:h val="0.2511515748031495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8888888888888891E-2"/>
          <c:y val="9.7696850393700782E-2"/>
          <c:w val="0.76298731408573928"/>
          <c:h val="0.8689464858559347"/>
        </c:manualLayout>
      </c:layout>
      <c:scatterChart>
        <c:scatterStyle val="lineMarker"/>
        <c:varyColors val="0"/>
        <c:ser>
          <c:idx val="1"/>
          <c:order val="0"/>
          <c:tx>
            <c:v>3 mA</c:v>
          </c:tx>
          <c:spPr>
            <a:ln w="28575">
              <a:noFill/>
            </a:ln>
          </c:spPr>
          <c:xVal>
            <c:numRef>
              <c:f>Лист6!$C$15:$C$37</c:f>
              <c:numCache>
                <c:formatCode>General</c:formatCode>
                <c:ptCount val="23"/>
                <c:pt idx="0">
                  <c:v>25</c:v>
                </c:pt>
                <c:pt idx="1">
                  <c:v>22</c:v>
                </c:pt>
                <c:pt idx="2">
                  <c:v>19</c:v>
                </c:pt>
                <c:pt idx="3">
                  <c:v>16</c:v>
                </c:pt>
                <c:pt idx="4">
                  <c:v>13</c:v>
                </c:pt>
                <c:pt idx="5">
                  <c:v>10</c:v>
                </c:pt>
                <c:pt idx="6">
                  <c:v>8</c:v>
                </c:pt>
                <c:pt idx="7">
                  <c:v>6</c:v>
                </c:pt>
                <c:pt idx="8">
                  <c:v>4</c:v>
                </c:pt>
                <c:pt idx="9">
                  <c:v>2</c:v>
                </c:pt>
                <c:pt idx="10">
                  <c:v>0.5</c:v>
                </c:pt>
                <c:pt idx="11">
                  <c:v>0</c:v>
                </c:pt>
                <c:pt idx="12">
                  <c:v>-0.5</c:v>
                </c:pt>
                <c:pt idx="13">
                  <c:v>-2</c:v>
                </c:pt>
                <c:pt idx="14">
                  <c:v>-4</c:v>
                </c:pt>
                <c:pt idx="15">
                  <c:v>-6</c:v>
                </c:pt>
                <c:pt idx="16">
                  <c:v>-8</c:v>
                </c:pt>
                <c:pt idx="17">
                  <c:v>-10</c:v>
                </c:pt>
                <c:pt idx="18">
                  <c:v>-13</c:v>
                </c:pt>
                <c:pt idx="19">
                  <c:v>-16</c:v>
                </c:pt>
                <c:pt idx="20">
                  <c:v>-19</c:v>
                </c:pt>
                <c:pt idx="21">
                  <c:v>-22</c:v>
                </c:pt>
                <c:pt idx="22">
                  <c:v>-25</c:v>
                </c:pt>
              </c:numCache>
            </c:numRef>
          </c:xVal>
          <c:yVal>
            <c:numRef>
              <c:f>Лист6!$D$15:$D$37</c:f>
              <c:numCache>
                <c:formatCode>General</c:formatCode>
                <c:ptCount val="23"/>
                <c:pt idx="0">
                  <c:v>57.5</c:v>
                </c:pt>
                <c:pt idx="1">
                  <c:v>55.9</c:v>
                </c:pt>
                <c:pt idx="2">
                  <c:v>54.4</c:v>
                </c:pt>
                <c:pt idx="3">
                  <c:v>52.5</c:v>
                </c:pt>
                <c:pt idx="4">
                  <c:v>50.1</c:v>
                </c:pt>
                <c:pt idx="5">
                  <c:v>45.5</c:v>
                </c:pt>
                <c:pt idx="6">
                  <c:v>40.700000000000003</c:v>
                </c:pt>
                <c:pt idx="7">
                  <c:v>33.799999999999997</c:v>
                </c:pt>
                <c:pt idx="8">
                  <c:v>24.8</c:v>
                </c:pt>
                <c:pt idx="9">
                  <c:v>13.4</c:v>
                </c:pt>
                <c:pt idx="10">
                  <c:v>4.8</c:v>
                </c:pt>
                <c:pt idx="11">
                  <c:v>0</c:v>
                </c:pt>
                <c:pt idx="12">
                  <c:v>-4.0999999999999996</c:v>
                </c:pt>
                <c:pt idx="13">
                  <c:v>-13.7</c:v>
                </c:pt>
                <c:pt idx="14">
                  <c:v>-25.1</c:v>
                </c:pt>
                <c:pt idx="15">
                  <c:v>-34.700000000000003</c:v>
                </c:pt>
                <c:pt idx="16">
                  <c:v>-42.1</c:v>
                </c:pt>
                <c:pt idx="17">
                  <c:v>-48</c:v>
                </c:pt>
                <c:pt idx="18">
                  <c:v>-52.7</c:v>
                </c:pt>
                <c:pt idx="19">
                  <c:v>-55.5</c:v>
                </c:pt>
                <c:pt idx="20">
                  <c:v>-57.5</c:v>
                </c:pt>
                <c:pt idx="21">
                  <c:v>-59.3</c:v>
                </c:pt>
                <c:pt idx="22">
                  <c:v>-61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318592"/>
        <c:axId val="118320512"/>
      </c:scatterChart>
      <c:valAx>
        <c:axId val="118318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V,</a:t>
                </a:r>
                <a:r>
                  <a:rPr lang="en-US" baseline="0"/>
                  <a:t> B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84654921259842519"/>
              <c:y val="0.4897914843977835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18320512"/>
        <c:crosses val="autoZero"/>
        <c:crossBetween val="midCat"/>
      </c:valAx>
      <c:valAx>
        <c:axId val="118320512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I,</a:t>
                </a:r>
                <a:r>
                  <a:rPr lang="en-US" baseline="0"/>
                  <a:t> mA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3888888888888889"/>
              <c:y val="1.0862131816856238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1831859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5651509186351704"/>
          <c:y val="6.423884514435696E-2"/>
          <c:w val="0.12681824146981627"/>
          <c:h val="0.2511515748031495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8888888888888891E-2"/>
          <c:y val="9.7696850393700782E-2"/>
          <c:w val="0.76298731408573928"/>
          <c:h val="0.8689464858559347"/>
        </c:manualLayout>
      </c:layout>
      <c:scatterChart>
        <c:scatterStyle val="lineMarker"/>
        <c:varyColors val="0"/>
        <c:ser>
          <c:idx val="2"/>
          <c:order val="0"/>
          <c:tx>
            <c:v>1,5 mA</c:v>
          </c:tx>
          <c:spPr>
            <a:ln w="28575">
              <a:noFill/>
            </a:ln>
          </c:spPr>
          <c:xVal>
            <c:numRef>
              <c:f>Лист6!$E$15:$E$37</c:f>
              <c:numCache>
                <c:formatCode>General</c:formatCode>
                <c:ptCount val="23"/>
                <c:pt idx="0">
                  <c:v>25</c:v>
                </c:pt>
                <c:pt idx="1">
                  <c:v>22</c:v>
                </c:pt>
                <c:pt idx="2">
                  <c:v>19</c:v>
                </c:pt>
                <c:pt idx="3">
                  <c:v>16</c:v>
                </c:pt>
                <c:pt idx="4">
                  <c:v>13</c:v>
                </c:pt>
                <c:pt idx="5">
                  <c:v>10</c:v>
                </c:pt>
                <c:pt idx="6">
                  <c:v>8</c:v>
                </c:pt>
                <c:pt idx="7">
                  <c:v>6</c:v>
                </c:pt>
                <c:pt idx="8">
                  <c:v>4</c:v>
                </c:pt>
                <c:pt idx="9">
                  <c:v>2</c:v>
                </c:pt>
                <c:pt idx="10">
                  <c:v>0.5</c:v>
                </c:pt>
                <c:pt idx="11">
                  <c:v>0</c:v>
                </c:pt>
                <c:pt idx="12">
                  <c:v>-0.5</c:v>
                </c:pt>
                <c:pt idx="13">
                  <c:v>-2</c:v>
                </c:pt>
                <c:pt idx="14">
                  <c:v>-4</c:v>
                </c:pt>
                <c:pt idx="15">
                  <c:v>-6</c:v>
                </c:pt>
                <c:pt idx="16">
                  <c:v>-8</c:v>
                </c:pt>
                <c:pt idx="17">
                  <c:v>-10</c:v>
                </c:pt>
                <c:pt idx="18">
                  <c:v>-13</c:v>
                </c:pt>
                <c:pt idx="19">
                  <c:v>-16</c:v>
                </c:pt>
                <c:pt idx="20">
                  <c:v>-19</c:v>
                </c:pt>
                <c:pt idx="21">
                  <c:v>-22</c:v>
                </c:pt>
                <c:pt idx="22">
                  <c:v>-25</c:v>
                </c:pt>
              </c:numCache>
            </c:numRef>
          </c:xVal>
          <c:yVal>
            <c:numRef>
              <c:f>Лист6!$F$15:$F$37</c:f>
              <c:numCache>
                <c:formatCode>General</c:formatCode>
                <c:ptCount val="23"/>
                <c:pt idx="0">
                  <c:v>27.3</c:v>
                </c:pt>
                <c:pt idx="1">
                  <c:v>26.3</c:v>
                </c:pt>
                <c:pt idx="2">
                  <c:v>25.4</c:v>
                </c:pt>
                <c:pt idx="3">
                  <c:v>24.5</c:v>
                </c:pt>
                <c:pt idx="4">
                  <c:v>23.3</c:v>
                </c:pt>
                <c:pt idx="5">
                  <c:v>21.2</c:v>
                </c:pt>
                <c:pt idx="6">
                  <c:v>18.7</c:v>
                </c:pt>
                <c:pt idx="7">
                  <c:v>15.9</c:v>
                </c:pt>
                <c:pt idx="8">
                  <c:v>11.5</c:v>
                </c:pt>
                <c:pt idx="9">
                  <c:v>6.5</c:v>
                </c:pt>
                <c:pt idx="10">
                  <c:v>1.9</c:v>
                </c:pt>
                <c:pt idx="11">
                  <c:v>0</c:v>
                </c:pt>
                <c:pt idx="12">
                  <c:v>-1.5</c:v>
                </c:pt>
                <c:pt idx="13">
                  <c:v>-6.4</c:v>
                </c:pt>
                <c:pt idx="14">
                  <c:v>-11.7</c:v>
                </c:pt>
                <c:pt idx="15">
                  <c:v>-16.100000000000001</c:v>
                </c:pt>
                <c:pt idx="16">
                  <c:v>-19.5</c:v>
                </c:pt>
                <c:pt idx="17">
                  <c:v>-22.2</c:v>
                </c:pt>
                <c:pt idx="18">
                  <c:v>-24.4</c:v>
                </c:pt>
                <c:pt idx="19">
                  <c:v>-25.7</c:v>
                </c:pt>
                <c:pt idx="20">
                  <c:v>-26.7</c:v>
                </c:pt>
                <c:pt idx="21">
                  <c:v>-27.6</c:v>
                </c:pt>
                <c:pt idx="22">
                  <c:v>-28.6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345088"/>
        <c:axId val="118355456"/>
      </c:scatterChart>
      <c:valAx>
        <c:axId val="118345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V,</a:t>
                </a:r>
                <a:r>
                  <a:rPr lang="en-US" baseline="0"/>
                  <a:t> B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84654921259842519"/>
              <c:y val="0.4897914843977835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18355456"/>
        <c:crosses val="autoZero"/>
        <c:crossBetween val="midCat"/>
      </c:valAx>
      <c:valAx>
        <c:axId val="118355456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I,</a:t>
                </a:r>
                <a:r>
                  <a:rPr lang="en-US" baseline="0"/>
                  <a:t> mA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3888888888888889"/>
              <c:y val="1.0862131816856238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1834508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5651509186351704"/>
          <c:y val="6.423884514435696E-2"/>
          <c:w val="0.12681824146981627"/>
          <c:h val="0.2511515748031495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8919072615923014E-2"/>
          <c:y val="8.8437591134441523E-2"/>
          <c:w val="0.78370734908136486"/>
          <c:h val="0.7992629046369204"/>
        </c:manualLayout>
      </c:layout>
      <c:scatterChart>
        <c:scatterStyle val="lineMarker"/>
        <c:varyColors val="0"/>
        <c:ser>
          <c:idx val="0"/>
          <c:order val="0"/>
          <c:tx>
            <c:v>C2</c:v>
          </c:tx>
          <c:spPr>
            <a:ln w="28575">
              <a:noFill/>
            </a:ln>
          </c:spPr>
          <c:xVal>
            <c:numRef>
              <c:f>Лист7!$A$1:$A$16</c:f>
              <c:numCache>
                <c:formatCode>General</c:formatCode>
                <c:ptCount val="16"/>
                <c:pt idx="0">
                  <c:v>26.88</c:v>
                </c:pt>
                <c:pt idx="1">
                  <c:v>27.1</c:v>
                </c:pt>
                <c:pt idx="2">
                  <c:v>27.25</c:v>
                </c:pt>
                <c:pt idx="3">
                  <c:v>27.35</c:v>
                </c:pt>
                <c:pt idx="4">
                  <c:v>27.5</c:v>
                </c:pt>
                <c:pt idx="5">
                  <c:v>27.66</c:v>
                </c:pt>
                <c:pt idx="6">
                  <c:v>28.01</c:v>
                </c:pt>
                <c:pt idx="7">
                  <c:v>28.22</c:v>
                </c:pt>
                <c:pt idx="8">
                  <c:v>28.44</c:v>
                </c:pt>
                <c:pt idx="9">
                  <c:v>28.68</c:v>
                </c:pt>
                <c:pt idx="10">
                  <c:v>28.78</c:v>
                </c:pt>
                <c:pt idx="11">
                  <c:v>28.84</c:v>
                </c:pt>
                <c:pt idx="12">
                  <c:v>28.93</c:v>
                </c:pt>
                <c:pt idx="13">
                  <c:v>29.03</c:v>
                </c:pt>
                <c:pt idx="14">
                  <c:v>29.31</c:v>
                </c:pt>
                <c:pt idx="15">
                  <c:v>29.44</c:v>
                </c:pt>
              </c:numCache>
            </c:numRef>
          </c:xVal>
          <c:yVal>
            <c:numRef>
              <c:f>Лист7!$B$1:$B$16</c:f>
              <c:numCache>
                <c:formatCode>General</c:formatCode>
                <c:ptCount val="16"/>
                <c:pt idx="0">
                  <c:v>0.37</c:v>
                </c:pt>
                <c:pt idx="1">
                  <c:v>0.42</c:v>
                </c:pt>
                <c:pt idx="2">
                  <c:v>0.45</c:v>
                </c:pt>
                <c:pt idx="3">
                  <c:v>0.52</c:v>
                </c:pt>
                <c:pt idx="4">
                  <c:v>0.57999999999999996</c:v>
                </c:pt>
                <c:pt idx="5">
                  <c:v>0.66</c:v>
                </c:pt>
                <c:pt idx="6">
                  <c:v>0.79</c:v>
                </c:pt>
                <c:pt idx="7">
                  <c:v>0.77</c:v>
                </c:pt>
                <c:pt idx="8">
                  <c:v>0.67</c:v>
                </c:pt>
                <c:pt idx="9">
                  <c:v>0.55000000000000004</c:v>
                </c:pt>
                <c:pt idx="10">
                  <c:v>0.51</c:v>
                </c:pt>
                <c:pt idx="11">
                  <c:v>0.48</c:v>
                </c:pt>
                <c:pt idx="12">
                  <c:v>0.45</c:v>
                </c:pt>
                <c:pt idx="13">
                  <c:v>0.42</c:v>
                </c:pt>
                <c:pt idx="14">
                  <c:v>0.34</c:v>
                </c:pt>
                <c:pt idx="15">
                  <c:v>0.31</c:v>
                </c:pt>
              </c:numCache>
            </c:numRef>
          </c:yVal>
          <c:smooth val="0"/>
        </c:ser>
        <c:ser>
          <c:idx val="1"/>
          <c:order val="1"/>
          <c:tx>
            <c:v>C5</c:v>
          </c:tx>
          <c:spPr>
            <a:ln w="28575">
              <a:noFill/>
            </a:ln>
          </c:spPr>
          <c:xVal>
            <c:numRef>
              <c:f>Лист7!$E$1:$E$16</c:f>
              <c:numCache>
                <c:formatCode>General</c:formatCode>
                <c:ptCount val="16"/>
                <c:pt idx="0">
                  <c:v>18.850000000000001</c:v>
                </c:pt>
                <c:pt idx="1">
                  <c:v>18.95</c:v>
                </c:pt>
                <c:pt idx="2">
                  <c:v>19.05</c:v>
                </c:pt>
                <c:pt idx="3">
                  <c:v>19.18</c:v>
                </c:pt>
                <c:pt idx="4">
                  <c:v>19.23</c:v>
                </c:pt>
                <c:pt idx="5">
                  <c:v>19.38</c:v>
                </c:pt>
                <c:pt idx="6">
                  <c:v>19.420000000000002</c:v>
                </c:pt>
                <c:pt idx="7">
                  <c:v>19.600000000000001</c:v>
                </c:pt>
                <c:pt idx="8">
                  <c:v>19.850000000000001</c:v>
                </c:pt>
                <c:pt idx="9">
                  <c:v>19.97</c:v>
                </c:pt>
                <c:pt idx="10">
                  <c:v>20.100000000000001</c:v>
                </c:pt>
                <c:pt idx="11">
                  <c:v>20.2</c:v>
                </c:pt>
                <c:pt idx="12">
                  <c:v>20.36</c:v>
                </c:pt>
                <c:pt idx="13">
                  <c:v>20.420000000000002</c:v>
                </c:pt>
                <c:pt idx="14">
                  <c:v>20.57</c:v>
                </c:pt>
                <c:pt idx="15">
                  <c:v>20.65</c:v>
                </c:pt>
              </c:numCache>
            </c:numRef>
          </c:xVal>
          <c:yVal>
            <c:numRef>
              <c:f>Лист7!$F$1:$F$16</c:f>
              <c:numCache>
                <c:formatCode>General</c:formatCode>
                <c:ptCount val="16"/>
                <c:pt idx="0">
                  <c:v>0.24</c:v>
                </c:pt>
                <c:pt idx="1">
                  <c:v>0.25</c:v>
                </c:pt>
                <c:pt idx="2">
                  <c:v>0.27</c:v>
                </c:pt>
                <c:pt idx="3">
                  <c:v>0.3</c:v>
                </c:pt>
                <c:pt idx="4">
                  <c:v>0.31</c:v>
                </c:pt>
                <c:pt idx="5">
                  <c:v>0.34</c:v>
                </c:pt>
                <c:pt idx="6">
                  <c:v>0.35</c:v>
                </c:pt>
                <c:pt idx="7">
                  <c:v>0.39</c:v>
                </c:pt>
                <c:pt idx="8">
                  <c:v>0.4</c:v>
                </c:pt>
                <c:pt idx="9">
                  <c:v>0.37</c:v>
                </c:pt>
                <c:pt idx="10">
                  <c:v>0.34</c:v>
                </c:pt>
                <c:pt idx="11">
                  <c:v>0.31</c:v>
                </c:pt>
                <c:pt idx="12">
                  <c:v>0.26</c:v>
                </c:pt>
                <c:pt idx="13">
                  <c:v>0.25</c:v>
                </c:pt>
                <c:pt idx="14">
                  <c:v>0.21</c:v>
                </c:pt>
                <c:pt idx="15">
                  <c:v>0.2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581696"/>
        <c:axId val="117596160"/>
      </c:scatterChart>
      <c:valAx>
        <c:axId val="117581696"/>
        <c:scaling>
          <c:orientation val="minMax"/>
          <c:min val="18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f,</a:t>
                </a:r>
                <a:r>
                  <a:rPr lang="ru-RU"/>
                  <a:t> кГц</a:t>
                </a:r>
                <a:r>
                  <a:rPr lang="en-US" baseline="0"/>
                  <a:t> 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89731430446194227"/>
              <c:y val="0.8925692621755614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17596160"/>
        <c:crosses val="autoZero"/>
        <c:crossBetween val="midCat"/>
      </c:valAx>
      <c:valAx>
        <c:axId val="117596160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U,</a:t>
                </a:r>
                <a:r>
                  <a:rPr lang="ru-RU"/>
                  <a:t> В</a:t>
                </a:r>
                <a:r>
                  <a:rPr lang="en-US" baseline="0"/>
                  <a:t> 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1.1111111111111112E-2"/>
              <c:y val="8.4277486147565101E-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1758169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8919072615923014E-2"/>
          <c:y val="0.14862277631962673"/>
          <c:w val="0.77320034995625542"/>
          <c:h val="0.73444808982210552"/>
        </c:manualLayout>
      </c:layout>
      <c:scatterChart>
        <c:scatterStyle val="lineMarker"/>
        <c:varyColors val="0"/>
        <c:ser>
          <c:idx val="0"/>
          <c:order val="0"/>
          <c:tx>
            <c:v>С2</c:v>
          </c:tx>
          <c:spPr>
            <a:ln w="28575">
              <a:noFill/>
            </a:ln>
          </c:spPr>
          <c:trendline>
            <c:trendlineType val="poly"/>
            <c:order val="4"/>
            <c:dispRSqr val="0"/>
            <c:dispEq val="0"/>
          </c:trendline>
          <c:xVal>
            <c:numRef>
              <c:f>Лист7!$C$1:$C$16</c:f>
              <c:numCache>
                <c:formatCode>General</c:formatCode>
                <c:ptCount val="16"/>
                <c:pt idx="0">
                  <c:v>0.95965726526240624</c:v>
                </c:pt>
                <c:pt idx="1">
                  <c:v>0.96751160299892891</c:v>
                </c:pt>
                <c:pt idx="2">
                  <c:v>0.97286683327383072</c:v>
                </c:pt>
                <c:pt idx="3">
                  <c:v>0.976436986790432</c:v>
                </c:pt>
                <c:pt idx="4">
                  <c:v>0.98179221706533371</c:v>
                </c:pt>
                <c:pt idx="5">
                  <c:v>0.98750446269189573</c:v>
                </c:pt>
                <c:pt idx="6">
                  <c:v>1</c:v>
                </c:pt>
                <c:pt idx="7">
                  <c:v>1.0074973223848624</c:v>
                </c:pt>
                <c:pt idx="8">
                  <c:v>1.0153516601213852</c:v>
                </c:pt>
                <c:pt idx="9">
                  <c:v>1.023920028561228</c:v>
                </c:pt>
                <c:pt idx="10">
                  <c:v>1.0274901820778293</c:v>
                </c:pt>
                <c:pt idx="11">
                  <c:v>1.0296322741877899</c:v>
                </c:pt>
                <c:pt idx="12">
                  <c:v>1.0328454123527311</c:v>
                </c:pt>
                <c:pt idx="13">
                  <c:v>1.0364155658693324</c:v>
                </c:pt>
                <c:pt idx="14">
                  <c:v>1.0464119957158158</c:v>
                </c:pt>
                <c:pt idx="15">
                  <c:v>1.0510531952873974</c:v>
                </c:pt>
              </c:numCache>
            </c:numRef>
          </c:xVal>
          <c:yVal>
            <c:numRef>
              <c:f>Лист7!$D$1:$D$16</c:f>
              <c:numCache>
                <c:formatCode>General</c:formatCode>
                <c:ptCount val="16"/>
                <c:pt idx="0">
                  <c:v>0.46835443037974683</c:v>
                </c:pt>
                <c:pt idx="1">
                  <c:v>0.53164556962025311</c:v>
                </c:pt>
                <c:pt idx="2">
                  <c:v>0.569620253164557</c:v>
                </c:pt>
                <c:pt idx="3">
                  <c:v>0.65822784810126578</c:v>
                </c:pt>
                <c:pt idx="4">
                  <c:v>0.73417721518987333</c:v>
                </c:pt>
                <c:pt idx="5">
                  <c:v>0.83544303797468356</c:v>
                </c:pt>
                <c:pt idx="6">
                  <c:v>1</c:v>
                </c:pt>
                <c:pt idx="7">
                  <c:v>0.97468354430379744</c:v>
                </c:pt>
                <c:pt idx="8">
                  <c:v>0.84810126582278478</c:v>
                </c:pt>
                <c:pt idx="9">
                  <c:v>0.69620253164556967</c:v>
                </c:pt>
                <c:pt idx="10">
                  <c:v>0.64556962025316456</c:v>
                </c:pt>
                <c:pt idx="11">
                  <c:v>0.60759493670886067</c:v>
                </c:pt>
                <c:pt idx="12">
                  <c:v>0.569620253164557</c:v>
                </c:pt>
                <c:pt idx="13">
                  <c:v>0.53164556962025311</c:v>
                </c:pt>
                <c:pt idx="14">
                  <c:v>0.43037974683544306</c:v>
                </c:pt>
                <c:pt idx="15">
                  <c:v>0.39240506329113922</c:v>
                </c:pt>
              </c:numCache>
            </c:numRef>
          </c:yVal>
          <c:smooth val="0"/>
        </c:ser>
        <c:ser>
          <c:idx val="1"/>
          <c:order val="1"/>
          <c:tx>
            <c:v>C5</c:v>
          </c:tx>
          <c:spPr>
            <a:ln w="28575">
              <a:noFill/>
            </a:ln>
          </c:spPr>
          <c:trendline>
            <c:trendlineType val="poly"/>
            <c:order val="4"/>
            <c:dispRSqr val="0"/>
            <c:dispEq val="0"/>
          </c:trendline>
          <c:xVal>
            <c:numRef>
              <c:f>Лист7!$G$1:$G$16</c:f>
              <c:numCache>
                <c:formatCode>General</c:formatCode>
                <c:ptCount val="16"/>
                <c:pt idx="0">
                  <c:v>0.94962216624685136</c:v>
                </c:pt>
                <c:pt idx="1">
                  <c:v>0.95465994962216616</c:v>
                </c:pt>
                <c:pt idx="2">
                  <c:v>0.95969773299748107</c:v>
                </c:pt>
                <c:pt idx="3">
                  <c:v>0.96624685138539035</c:v>
                </c:pt>
                <c:pt idx="4">
                  <c:v>0.96876574307304786</c:v>
                </c:pt>
                <c:pt idx="5">
                  <c:v>0.97632241813602005</c:v>
                </c:pt>
                <c:pt idx="6">
                  <c:v>0.97833753148614611</c:v>
                </c:pt>
                <c:pt idx="7">
                  <c:v>0.9874055415617129</c:v>
                </c:pt>
                <c:pt idx="8">
                  <c:v>1</c:v>
                </c:pt>
                <c:pt idx="9">
                  <c:v>1.0060453400503777</c:v>
                </c:pt>
                <c:pt idx="10">
                  <c:v>1.0125944584382871</c:v>
                </c:pt>
                <c:pt idx="11">
                  <c:v>1.0176322418136019</c:v>
                </c:pt>
                <c:pt idx="12">
                  <c:v>1.0256926952141057</c:v>
                </c:pt>
                <c:pt idx="13">
                  <c:v>1.0287153652392946</c:v>
                </c:pt>
                <c:pt idx="14">
                  <c:v>1.0362720403022669</c:v>
                </c:pt>
                <c:pt idx="15">
                  <c:v>1.0403022670025188</c:v>
                </c:pt>
              </c:numCache>
            </c:numRef>
          </c:xVal>
          <c:yVal>
            <c:numRef>
              <c:f>Лист7!$H$1:$H$16</c:f>
              <c:numCache>
                <c:formatCode>General</c:formatCode>
                <c:ptCount val="16"/>
                <c:pt idx="0">
                  <c:v>0.6</c:v>
                </c:pt>
                <c:pt idx="1">
                  <c:v>0.625</c:v>
                </c:pt>
                <c:pt idx="2">
                  <c:v>0.67500000000000004</c:v>
                </c:pt>
                <c:pt idx="3">
                  <c:v>0.74999999999999989</c:v>
                </c:pt>
                <c:pt idx="4">
                  <c:v>0.77499999999999991</c:v>
                </c:pt>
                <c:pt idx="5">
                  <c:v>0.85</c:v>
                </c:pt>
                <c:pt idx="6">
                  <c:v>0.87499999999999989</c:v>
                </c:pt>
                <c:pt idx="7">
                  <c:v>0.97499999999999998</c:v>
                </c:pt>
                <c:pt idx="8">
                  <c:v>1</c:v>
                </c:pt>
                <c:pt idx="9">
                  <c:v>0.92499999999999993</c:v>
                </c:pt>
                <c:pt idx="10">
                  <c:v>0.85</c:v>
                </c:pt>
                <c:pt idx="11">
                  <c:v>0.77499999999999991</c:v>
                </c:pt>
                <c:pt idx="12">
                  <c:v>0.65</c:v>
                </c:pt>
                <c:pt idx="13">
                  <c:v>0.625</c:v>
                </c:pt>
                <c:pt idx="14">
                  <c:v>0.52499999999999991</c:v>
                </c:pt>
                <c:pt idx="15">
                  <c:v>0.5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618944"/>
        <c:axId val="117633408"/>
      </c:scatterChart>
      <c:valAx>
        <c:axId val="117618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f/f0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90483158355205606"/>
              <c:y val="0.8786803732866724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17633408"/>
        <c:crosses val="autoZero"/>
        <c:crossBetween val="midCat"/>
      </c:valAx>
      <c:valAx>
        <c:axId val="117633408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U/U0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"/>
              <c:y val="1.7687007874015771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17618944"/>
        <c:crosses val="autoZero"/>
        <c:crossBetween val="midCat"/>
      </c:valAx>
    </c:plotArea>
    <c:legend>
      <c:legendPos val="r"/>
      <c:legendEntry>
        <c:idx val="2"/>
        <c:delete val="1"/>
      </c:legendEntry>
      <c:legendEntry>
        <c:idx val="3"/>
        <c:delete val="1"/>
      </c:legendEntry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0952627957078485E-2"/>
          <c:y val="6.4281515708739995E-2"/>
          <c:w val="0.8077123511734946"/>
          <c:h val="0.83110754868216319"/>
        </c:manualLayout>
      </c:layout>
      <c:scatterChart>
        <c:scatterStyle val="lineMarker"/>
        <c:varyColors val="0"/>
        <c:ser>
          <c:idx val="0"/>
          <c:order val="0"/>
          <c:tx>
            <c:v>С2</c:v>
          </c:tx>
          <c:spPr>
            <a:ln w="28575">
              <a:noFill/>
            </a:ln>
          </c:spPr>
          <c:trendline>
            <c:spPr>
              <a:ln w="15875"/>
            </c:spPr>
            <c:trendlineType val="movingAvg"/>
            <c:period val="2"/>
            <c:dispRSqr val="0"/>
            <c:dispEq val="0"/>
          </c:trendline>
          <c:xVal>
            <c:numRef>
              <c:f>Лист7!$C$18:$C$36</c:f>
              <c:numCache>
                <c:formatCode>General</c:formatCode>
                <c:ptCount val="19"/>
                <c:pt idx="0">
                  <c:v>0.92375886524822703</c:v>
                </c:pt>
                <c:pt idx="1">
                  <c:v>0.93120567375886532</c:v>
                </c:pt>
                <c:pt idx="2">
                  <c:v>0.94078014184397174</c:v>
                </c:pt>
                <c:pt idx="3">
                  <c:v>0.94751773049645394</c:v>
                </c:pt>
                <c:pt idx="4">
                  <c:v>0.95567375886524819</c:v>
                </c:pt>
                <c:pt idx="5">
                  <c:v>0.96524822695035462</c:v>
                </c:pt>
                <c:pt idx="6">
                  <c:v>0.97234042553191502</c:v>
                </c:pt>
                <c:pt idx="7">
                  <c:v>0.98156028368794324</c:v>
                </c:pt>
                <c:pt idx="8">
                  <c:v>0.98865248226950353</c:v>
                </c:pt>
                <c:pt idx="9">
                  <c:v>0.99468085106382986</c:v>
                </c:pt>
                <c:pt idx="10">
                  <c:v>1</c:v>
                </c:pt>
                <c:pt idx="11">
                  <c:v>1.0117021276595746</c:v>
                </c:pt>
                <c:pt idx="12">
                  <c:v>1.0187943262411348</c:v>
                </c:pt>
                <c:pt idx="13">
                  <c:v>1.0283687943262412</c:v>
                </c:pt>
                <c:pt idx="14">
                  <c:v>1.0354609929078014</c:v>
                </c:pt>
                <c:pt idx="15">
                  <c:v>1.0453900709219859</c:v>
                </c:pt>
                <c:pt idx="16">
                  <c:v>1.0553191489361704</c:v>
                </c:pt>
                <c:pt idx="17">
                  <c:v>1.0663120567375888</c:v>
                </c:pt>
                <c:pt idx="18">
                  <c:v>1.075177304964539</c:v>
                </c:pt>
              </c:numCache>
            </c:numRef>
          </c:xVal>
          <c:yVal>
            <c:numRef>
              <c:f>Лист7!$D$18:$D$36</c:f>
              <c:numCache>
                <c:formatCode>General</c:formatCode>
                <c:ptCount val="19"/>
                <c:pt idx="0">
                  <c:v>-0.5</c:v>
                </c:pt>
                <c:pt idx="1">
                  <c:v>-0.44</c:v>
                </c:pt>
                <c:pt idx="2">
                  <c:v>-0.43</c:v>
                </c:pt>
                <c:pt idx="3">
                  <c:v>-0.44</c:v>
                </c:pt>
                <c:pt idx="4">
                  <c:v>-0.41</c:v>
                </c:pt>
                <c:pt idx="5">
                  <c:v>-0.39</c:v>
                </c:pt>
                <c:pt idx="6">
                  <c:v>-0.36</c:v>
                </c:pt>
                <c:pt idx="7">
                  <c:v>-0.3</c:v>
                </c:pt>
                <c:pt idx="8">
                  <c:v>-0.18</c:v>
                </c:pt>
                <c:pt idx="9">
                  <c:v>-0.13</c:v>
                </c:pt>
                <c:pt idx="10">
                  <c:v>0</c:v>
                </c:pt>
                <c:pt idx="11">
                  <c:v>0.13</c:v>
                </c:pt>
                <c:pt idx="12">
                  <c:v>0.19</c:v>
                </c:pt>
                <c:pt idx="13">
                  <c:v>0.25</c:v>
                </c:pt>
                <c:pt idx="14">
                  <c:v>0.28000000000000003</c:v>
                </c:pt>
                <c:pt idx="15">
                  <c:v>0.31</c:v>
                </c:pt>
                <c:pt idx="16">
                  <c:v>0.34</c:v>
                </c:pt>
                <c:pt idx="17">
                  <c:v>0.35</c:v>
                </c:pt>
                <c:pt idx="18">
                  <c:v>0.39</c:v>
                </c:pt>
              </c:numCache>
            </c:numRef>
          </c:yVal>
          <c:smooth val="0"/>
        </c:ser>
        <c:ser>
          <c:idx val="1"/>
          <c:order val="1"/>
          <c:tx>
            <c:v>С5</c:v>
          </c:tx>
          <c:spPr>
            <a:ln w="28575">
              <a:noFill/>
            </a:ln>
          </c:spPr>
          <c:trendline>
            <c:spPr>
              <a:ln w="15875">
                <a:prstDash val="sysDash"/>
              </a:ln>
            </c:spPr>
            <c:trendlineType val="movingAvg"/>
            <c:period val="2"/>
            <c:dispRSqr val="0"/>
            <c:dispEq val="0"/>
          </c:trendline>
          <c:xVal>
            <c:numRef>
              <c:f>Лист7!$F$18:$F$32</c:f>
              <c:numCache>
                <c:formatCode>General</c:formatCode>
                <c:ptCount val="15"/>
                <c:pt idx="0">
                  <c:v>0.90552763819095483</c:v>
                </c:pt>
                <c:pt idx="1">
                  <c:v>0.91809045226130659</c:v>
                </c:pt>
                <c:pt idx="2">
                  <c:v>0.93015075376884437</c:v>
                </c:pt>
                <c:pt idx="3">
                  <c:v>0.93969849246231163</c:v>
                </c:pt>
                <c:pt idx="4">
                  <c:v>0.95477386934673369</c:v>
                </c:pt>
                <c:pt idx="5">
                  <c:v>0.96884422110552781</c:v>
                </c:pt>
                <c:pt idx="6">
                  <c:v>0.98090452261306538</c:v>
                </c:pt>
                <c:pt idx="7">
                  <c:v>0.99296482412060316</c:v>
                </c:pt>
                <c:pt idx="8">
                  <c:v>1</c:v>
                </c:pt>
                <c:pt idx="9">
                  <c:v>1.0050251256281408</c:v>
                </c:pt>
                <c:pt idx="10">
                  <c:v>1.0185929648241208</c:v>
                </c:pt>
                <c:pt idx="11">
                  <c:v>1.0251256281407035</c:v>
                </c:pt>
                <c:pt idx="12">
                  <c:v>1.0371859296482413</c:v>
                </c:pt>
                <c:pt idx="13">
                  <c:v>1.0487437185929649</c:v>
                </c:pt>
                <c:pt idx="14">
                  <c:v>1.0592964824120603</c:v>
                </c:pt>
              </c:numCache>
            </c:numRef>
          </c:xVal>
          <c:yVal>
            <c:numRef>
              <c:f>Лист7!$G$18:$G$32</c:f>
              <c:numCache>
                <c:formatCode>General</c:formatCode>
                <c:ptCount val="15"/>
                <c:pt idx="0">
                  <c:v>-0.5</c:v>
                </c:pt>
                <c:pt idx="1">
                  <c:v>-0.48</c:v>
                </c:pt>
                <c:pt idx="2">
                  <c:v>-0.47</c:v>
                </c:pt>
                <c:pt idx="3">
                  <c:v>-0.46</c:v>
                </c:pt>
                <c:pt idx="4">
                  <c:v>-0.4</c:v>
                </c:pt>
                <c:pt idx="5">
                  <c:v>-0.33</c:v>
                </c:pt>
                <c:pt idx="6">
                  <c:v>-0.25</c:v>
                </c:pt>
                <c:pt idx="7">
                  <c:v>-0.13</c:v>
                </c:pt>
                <c:pt idx="8">
                  <c:v>0</c:v>
                </c:pt>
                <c:pt idx="9">
                  <c:v>0.03</c:v>
                </c:pt>
                <c:pt idx="10">
                  <c:v>0.13</c:v>
                </c:pt>
                <c:pt idx="11">
                  <c:v>0.17</c:v>
                </c:pt>
                <c:pt idx="12">
                  <c:v>0.22</c:v>
                </c:pt>
                <c:pt idx="13">
                  <c:v>0.23</c:v>
                </c:pt>
                <c:pt idx="14">
                  <c:v>0.27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827840"/>
        <c:axId val="119850496"/>
      </c:scatterChart>
      <c:valAx>
        <c:axId val="119827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 baseline="0"/>
                  <a:t> </a:t>
                </a:r>
                <a:r>
                  <a:rPr lang="en-US" sz="1000" b="1" i="0" u="none" strike="noStrike" baseline="0">
                    <a:effectLst/>
                  </a:rPr>
                  <a:t>f/f0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90932571175638621"/>
              <c:y val="0.4283231961274301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19850496"/>
        <c:crosses val="autoZero"/>
        <c:crossBetween val="midCat"/>
      </c:valAx>
      <c:valAx>
        <c:axId val="119850496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l-GR"/>
                  <a:t>Δφ</a:t>
                </a:r>
                <a:r>
                  <a:rPr lang="en-US"/>
                  <a:t>, </a:t>
                </a:r>
                <a:r>
                  <a:rPr lang="el-GR"/>
                  <a:t>π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5.9288537549407112E-2"/>
              <c:y val="3.8411366243890175E-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19827840"/>
        <c:crosses val="autoZero"/>
        <c:crossBetween val="midCat"/>
      </c:valAx>
    </c:plotArea>
    <c:legend>
      <c:legendPos val="r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92010432984414503"/>
          <c:y val="0.19627579486695901"/>
          <c:w val="6.013282430605265E-2"/>
          <c:h val="0.14437455797067283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8919072615923014E-2"/>
          <c:y val="7.4548702245552628E-2"/>
          <c:w val="0.87644203849518809"/>
          <c:h val="0.81493438320209977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Лист7!$B$38:$B$44</c:f>
              <c:numCache>
                <c:formatCode>General</c:formatCode>
                <c:ptCount val="7"/>
                <c:pt idx="0">
                  <c:v>34.4</c:v>
                </c:pt>
                <c:pt idx="1">
                  <c:v>28.2</c:v>
                </c:pt>
                <c:pt idx="2">
                  <c:v>23.7</c:v>
                </c:pt>
                <c:pt idx="3">
                  <c:v>21.4</c:v>
                </c:pt>
                <c:pt idx="4">
                  <c:v>19.899999999999999</c:v>
                </c:pt>
                <c:pt idx="5">
                  <c:v>18</c:v>
                </c:pt>
                <c:pt idx="6">
                  <c:v>16.399999999999999</c:v>
                </c:pt>
              </c:numCache>
            </c:numRef>
          </c:xVal>
          <c:yVal>
            <c:numRef>
              <c:f>Лист7!$C$38:$C$44</c:f>
              <c:numCache>
                <c:formatCode>General</c:formatCode>
                <c:ptCount val="7"/>
                <c:pt idx="0">
                  <c:v>3.95</c:v>
                </c:pt>
                <c:pt idx="1">
                  <c:v>3.64</c:v>
                </c:pt>
                <c:pt idx="2">
                  <c:v>2.64</c:v>
                </c:pt>
                <c:pt idx="3">
                  <c:v>3.35</c:v>
                </c:pt>
                <c:pt idx="4">
                  <c:v>3.33</c:v>
                </c:pt>
                <c:pt idx="5">
                  <c:v>3.36</c:v>
                </c:pt>
                <c:pt idx="6">
                  <c:v>3.65</c:v>
                </c:pt>
              </c:numCache>
            </c:numRef>
          </c:yVal>
          <c:smooth val="0"/>
        </c:ser>
        <c:ser>
          <c:idx val="1"/>
          <c:order val="1"/>
          <c:tx>
            <c:v>Rcp</c:v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22225"/>
            </c:spPr>
            <c:trendlineType val="linear"/>
            <c:dispRSqr val="0"/>
            <c:dispEq val="0"/>
          </c:trendline>
          <c:xVal>
            <c:numRef>
              <c:f>Лист7!$D$38:$D$40</c:f>
              <c:numCache>
                <c:formatCode>General</c:formatCode>
                <c:ptCount val="3"/>
                <c:pt idx="0">
                  <c:v>40</c:v>
                </c:pt>
                <c:pt idx="1">
                  <c:v>15</c:v>
                </c:pt>
                <c:pt idx="2">
                  <c:v>30</c:v>
                </c:pt>
              </c:numCache>
            </c:numRef>
          </c:xVal>
          <c:yVal>
            <c:numRef>
              <c:f>Лист7!$E$38:$E$40</c:f>
              <c:numCache>
                <c:formatCode>General</c:formatCode>
                <c:ptCount val="3"/>
                <c:pt idx="0">
                  <c:v>3.46</c:v>
                </c:pt>
                <c:pt idx="1">
                  <c:v>3.46</c:v>
                </c:pt>
                <c:pt idx="2">
                  <c:v>3.46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947264"/>
        <c:axId val="119949184"/>
      </c:scatterChart>
      <c:valAx>
        <c:axId val="119947264"/>
        <c:scaling>
          <c:orientation val="minMax"/>
          <c:max val="40"/>
          <c:min val="15"/>
        </c:scaling>
        <c:delete val="0"/>
        <c:axPos val="b"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 i="0" baseline="0">
                    <a:effectLst/>
                  </a:rPr>
                  <a:t>f,</a:t>
                </a:r>
                <a:r>
                  <a:rPr lang="ru-RU" sz="1050" b="1" i="0" baseline="0">
                    <a:effectLst/>
                  </a:rPr>
                  <a:t> кГц</a:t>
                </a:r>
                <a:r>
                  <a:rPr lang="en-US" sz="1050" b="1" i="0" baseline="0">
                    <a:effectLst/>
                  </a:rPr>
                  <a:t> </a:t>
                </a:r>
                <a:endParaRPr lang="ru-RU" sz="500">
                  <a:effectLst/>
                </a:endParaRPr>
              </a:p>
            </c:rich>
          </c:tx>
          <c:layout>
            <c:manualLayout>
              <c:xMode val="edge"/>
              <c:yMode val="edge"/>
              <c:x val="0.90876509186351706"/>
              <c:y val="0.8063888888888889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19949184"/>
        <c:crosses val="autoZero"/>
        <c:crossBetween val="midCat"/>
      </c:valAx>
      <c:valAx>
        <c:axId val="119949184"/>
        <c:scaling>
          <c:orientation val="minMax"/>
          <c:min val="2.5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R</a:t>
                </a:r>
                <a:r>
                  <a:rPr lang="en-US" baseline="-25000"/>
                  <a:t>L</a:t>
                </a:r>
                <a:r>
                  <a:rPr lang="en-US" baseline="0"/>
                  <a:t>, Om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3.6111111111111108E-2"/>
              <c:y val="5.9784193642489869E-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199472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068285214348204"/>
          <c:y val="0.11158573928258968"/>
          <c:w val="0.59761023622047249"/>
          <c:h val="0.79558253135024792"/>
        </c:manualLayout>
      </c:layout>
      <c:scatterChart>
        <c:scatterStyle val="lineMarker"/>
        <c:varyColors val="0"/>
        <c:ser>
          <c:idx val="0"/>
          <c:order val="0"/>
          <c:tx>
            <c:v>1,227 МГц</c:v>
          </c:tx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Лист8!$B$1:$B$6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Лист8!$C$1:$C$6</c:f>
              <c:numCache>
                <c:formatCode>General</c:formatCode>
                <c:ptCount val="6"/>
                <c:pt idx="0">
                  <c:v>0</c:v>
                </c:pt>
                <c:pt idx="1">
                  <c:v>164</c:v>
                </c:pt>
                <c:pt idx="2">
                  <c:v>344</c:v>
                </c:pt>
                <c:pt idx="3">
                  <c:v>500</c:v>
                </c:pt>
                <c:pt idx="4">
                  <c:v>676</c:v>
                </c:pt>
                <c:pt idx="5">
                  <c:v>844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876224"/>
        <c:axId val="119812864"/>
      </c:scatterChart>
      <c:valAx>
        <c:axId val="119876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79180030621172348"/>
              <c:y val="0.8879396325459317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19812864"/>
        <c:crosses val="autoZero"/>
        <c:crossBetween val="midCat"/>
      </c:valAx>
      <c:valAx>
        <c:axId val="119812864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x</a:t>
                </a:r>
                <a:r>
                  <a:rPr lang="en-US" baseline="-25000"/>
                  <a:t>m</a:t>
                </a:r>
                <a:r>
                  <a:rPr lang="en-US" baseline="0"/>
                  <a:t>, mcm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7.7777777777777779E-2"/>
              <c:y val="2.9735710119568388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19876224"/>
        <c:crosses val="autoZero"/>
        <c:crossBetween val="midCat"/>
      </c:valAx>
    </c:plotArea>
    <c:legend>
      <c:legendPos val="r"/>
      <c:legendEntry>
        <c:idx val="1"/>
        <c:delete val="1"/>
      </c:legendEntry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44718172604657E-2"/>
          <c:y val="4.0938494413861985E-2"/>
          <c:w val="0.75896214293345343"/>
          <c:h val="0.84380821313265042"/>
        </c:manualLayout>
      </c:layout>
      <c:scatterChart>
        <c:scatterStyle val="lineMarker"/>
        <c:varyColors val="0"/>
        <c:ser>
          <c:idx val="0"/>
          <c:order val="0"/>
          <c:tx>
            <c:v>0,238 г/с</c:v>
          </c:tx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Лист2!$A$2:$A$7</c:f>
              <c:numCache>
                <c:formatCode>General</c:formatCode>
                <c:ptCount val="6"/>
                <c:pt idx="0">
                  <c:v>0.35299999999999998</c:v>
                </c:pt>
                <c:pt idx="1">
                  <c:v>0.46400000000000002</c:v>
                </c:pt>
                <c:pt idx="2">
                  <c:v>0.57099999999999995</c:v>
                </c:pt>
                <c:pt idx="3">
                  <c:v>0.77200000000000002</c:v>
                </c:pt>
                <c:pt idx="4">
                  <c:v>0.93899999999999995</c:v>
                </c:pt>
                <c:pt idx="5">
                  <c:v>1.1419999999999999</c:v>
                </c:pt>
              </c:numCache>
            </c:numRef>
          </c:xVal>
          <c:yVal>
            <c:numRef>
              <c:f>Лист2!$B$2:$B$7</c:f>
              <c:numCache>
                <c:formatCode>General</c:formatCode>
                <c:ptCount val="6"/>
                <c:pt idx="0">
                  <c:v>1.3</c:v>
                </c:pt>
                <c:pt idx="1">
                  <c:v>1.74</c:v>
                </c:pt>
                <c:pt idx="2">
                  <c:v>2.16</c:v>
                </c:pt>
                <c:pt idx="3">
                  <c:v>2.92</c:v>
                </c:pt>
                <c:pt idx="4">
                  <c:v>3.54</c:v>
                </c:pt>
                <c:pt idx="5">
                  <c:v>4.32</c:v>
                </c:pt>
              </c:numCache>
            </c:numRef>
          </c:yVal>
          <c:smooth val="0"/>
        </c:ser>
        <c:ser>
          <c:idx val="1"/>
          <c:order val="1"/>
          <c:tx>
            <c:v>0,158 г/с</c:v>
          </c:tx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Лист2!$C$2:$C$7</c:f>
              <c:numCache>
                <c:formatCode>General</c:formatCode>
                <c:ptCount val="6"/>
                <c:pt idx="0">
                  <c:v>0.26400000000000001</c:v>
                </c:pt>
                <c:pt idx="1">
                  <c:v>0.38100000000000001</c:v>
                </c:pt>
                <c:pt idx="2">
                  <c:v>0.51</c:v>
                </c:pt>
                <c:pt idx="3">
                  <c:v>0.66500000000000004</c:v>
                </c:pt>
                <c:pt idx="4">
                  <c:v>0.82799999999999996</c:v>
                </c:pt>
                <c:pt idx="5">
                  <c:v>1.1459999999999999</c:v>
                </c:pt>
              </c:numCache>
            </c:numRef>
          </c:xVal>
          <c:yVal>
            <c:numRef>
              <c:f>Лист2!$D$2:$D$7</c:f>
              <c:numCache>
                <c:formatCode>General</c:formatCode>
                <c:ptCount val="6"/>
                <c:pt idx="0">
                  <c:v>1.33</c:v>
                </c:pt>
                <c:pt idx="1">
                  <c:v>2.0099999999999998</c:v>
                </c:pt>
                <c:pt idx="2">
                  <c:v>2.75</c:v>
                </c:pt>
                <c:pt idx="3">
                  <c:v>3.61</c:v>
                </c:pt>
                <c:pt idx="4">
                  <c:v>4.5199999999999996</c:v>
                </c:pt>
                <c:pt idx="5">
                  <c:v>6.29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966336"/>
        <c:axId val="117968256"/>
      </c:scatterChart>
      <c:valAx>
        <c:axId val="117966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N,</a:t>
                </a:r>
                <a:r>
                  <a:rPr lang="en-US" baseline="0"/>
                  <a:t> </a:t>
                </a:r>
                <a:r>
                  <a:rPr lang="ru-RU" baseline="0"/>
                  <a:t>Вт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88162124198143055"/>
              <c:y val="0.9031774789213294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17968256"/>
        <c:crosses val="autoZero"/>
        <c:crossBetween val="midCat"/>
      </c:valAx>
      <c:valAx>
        <c:axId val="117968256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dT, </a:t>
                </a:r>
                <a:r>
                  <a:rPr lang="ru-RU"/>
                  <a:t>К</a:t>
                </a:r>
              </a:p>
            </c:rich>
          </c:tx>
          <c:layout>
            <c:manualLayout>
              <c:xMode val="edge"/>
              <c:yMode val="edge"/>
              <c:x val="9.7004582347998587E-3"/>
              <c:y val="2.5517675887859147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17966336"/>
        <c:crosses val="autoZero"/>
        <c:crossBetween val="midCat"/>
      </c:valAx>
    </c:plotArea>
    <c:legend>
      <c:legendPos val="r"/>
      <c:legendEntry>
        <c:idx val="2"/>
        <c:delete val="1"/>
      </c:legendEntry>
      <c:legendEntry>
        <c:idx val="3"/>
        <c:delete val="1"/>
      </c:legendEntry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068285214348204"/>
          <c:y val="0.11158573928258968"/>
          <c:w val="0.59761023622047249"/>
          <c:h val="0.79558253135024792"/>
        </c:manualLayout>
      </c:layout>
      <c:scatterChart>
        <c:scatterStyle val="lineMarker"/>
        <c:varyColors val="0"/>
        <c:ser>
          <c:idx val="1"/>
          <c:order val="0"/>
          <c:tx>
            <c:v>2,881 МГц</c:v>
          </c:tx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Лист8!$B$8:$B$12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Лист8!$C$8:$C$12</c:f>
              <c:numCache>
                <c:formatCode>General</c:formatCode>
                <c:ptCount val="5"/>
                <c:pt idx="0">
                  <c:v>0</c:v>
                </c:pt>
                <c:pt idx="1">
                  <c:v>340</c:v>
                </c:pt>
                <c:pt idx="2">
                  <c:v>680</c:v>
                </c:pt>
                <c:pt idx="3">
                  <c:v>1120</c:v>
                </c:pt>
                <c:pt idx="4">
                  <c:v>1528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908224"/>
        <c:axId val="119914496"/>
      </c:scatterChart>
      <c:valAx>
        <c:axId val="119908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79180030621172348"/>
              <c:y val="0.8879396325459317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19914496"/>
        <c:crosses val="autoZero"/>
        <c:crossBetween val="midCat"/>
      </c:valAx>
      <c:valAx>
        <c:axId val="119914496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x</a:t>
                </a:r>
                <a:r>
                  <a:rPr lang="en-US" baseline="-25000"/>
                  <a:t>m</a:t>
                </a:r>
                <a:r>
                  <a:rPr lang="en-US" baseline="0"/>
                  <a:t>, mcm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7.7777777777777779E-2"/>
              <c:y val="2.9735710119568388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19908224"/>
        <c:crosses val="autoZero"/>
        <c:crossBetween val="midCat"/>
      </c:valAx>
    </c:plotArea>
    <c:legend>
      <c:legendPos val="r"/>
      <c:legendEntry>
        <c:idx val="1"/>
        <c:delete val="1"/>
      </c:legendEntry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068285214348204"/>
          <c:y val="0.11158573928258968"/>
          <c:w val="0.59761023622047249"/>
          <c:h val="0.79558253135024792"/>
        </c:manualLayout>
      </c:layout>
      <c:scatterChart>
        <c:scatterStyle val="lineMarker"/>
        <c:varyColors val="0"/>
        <c:ser>
          <c:idx val="0"/>
          <c:order val="0"/>
          <c:tx>
            <c:v>4,6 МГц</c:v>
          </c:tx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Лист8!$B$14:$B$16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xVal>
          <c:yVal>
            <c:numRef>
              <c:f>Лист8!$C$14:$C$16</c:f>
              <c:numCache>
                <c:formatCode>General</c:formatCode>
                <c:ptCount val="3"/>
                <c:pt idx="0">
                  <c:v>0</c:v>
                </c:pt>
                <c:pt idx="1">
                  <c:v>560</c:v>
                </c:pt>
                <c:pt idx="2">
                  <c:v>1140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001664"/>
        <c:axId val="120003584"/>
      </c:scatterChart>
      <c:valAx>
        <c:axId val="120001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79180030621172348"/>
              <c:y val="0.8879396325459317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20003584"/>
        <c:crosses val="autoZero"/>
        <c:crossBetween val="midCat"/>
      </c:valAx>
      <c:valAx>
        <c:axId val="120003584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x</a:t>
                </a:r>
                <a:r>
                  <a:rPr lang="en-US" baseline="-25000"/>
                  <a:t>m</a:t>
                </a:r>
                <a:r>
                  <a:rPr lang="en-US" baseline="0"/>
                  <a:t>, mcm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7.7777777777777779E-2"/>
              <c:y val="2.9735710119568388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20001664"/>
        <c:crosses val="autoZero"/>
        <c:crossBetween val="midCat"/>
      </c:valAx>
    </c:plotArea>
    <c:legend>
      <c:legendPos val="r"/>
      <c:legendEntry>
        <c:idx val="1"/>
        <c:delete val="1"/>
      </c:legendEntry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93285214348206"/>
          <c:y val="0.15788203557888597"/>
          <c:w val="0.74002559055118111"/>
          <c:h val="0.72613808690580339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Лист8!$A$21:$A$23</c:f>
              <c:numCache>
                <c:formatCode>General</c:formatCode>
                <c:ptCount val="3"/>
                <c:pt idx="0">
                  <c:v>0.81499592502037488</c:v>
                </c:pt>
                <c:pt idx="1">
                  <c:v>0.34710170079833391</c:v>
                </c:pt>
                <c:pt idx="2">
                  <c:v>0.21739130434782611</c:v>
                </c:pt>
              </c:numCache>
            </c:numRef>
          </c:xVal>
          <c:yVal>
            <c:numRef>
              <c:f>Лист8!$B$21:$B$23</c:f>
              <c:numCache>
                <c:formatCode>General</c:formatCode>
                <c:ptCount val="3"/>
                <c:pt idx="0">
                  <c:v>1136.8</c:v>
                </c:pt>
                <c:pt idx="1">
                  <c:v>500.5</c:v>
                </c:pt>
                <c:pt idx="2">
                  <c:v>362.3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066432"/>
        <c:axId val="120068352"/>
      </c:scatterChart>
      <c:valAx>
        <c:axId val="120066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>
                    <a:latin typeface="+mn-lt"/>
                  </a:rPr>
                  <a:t>1/</a:t>
                </a:r>
                <a:r>
                  <a:rPr lang="el-GR">
                    <a:latin typeface="Palatino Linotype"/>
                  </a:rPr>
                  <a:t>ν</a:t>
                </a:r>
                <a:r>
                  <a:rPr lang="en-US">
                    <a:latin typeface="Palatino Linotype"/>
                  </a:rPr>
                  <a:t>, </a:t>
                </a:r>
                <a:r>
                  <a:rPr lang="ru-RU">
                    <a:latin typeface="Palatino Linotype"/>
                  </a:rPr>
                  <a:t>мкс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83048731408573928"/>
              <c:y val="0.8264118547681539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20068352"/>
        <c:crosses val="autoZero"/>
        <c:crossBetween val="midCat"/>
      </c:valAx>
      <c:valAx>
        <c:axId val="120068352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ru-RU">
                    <a:latin typeface="Palatino Linotype"/>
                  </a:rPr>
                  <a:t>Λ</a:t>
                </a:r>
                <a:r>
                  <a:rPr lang="en-US">
                    <a:latin typeface="Palatino Linotype"/>
                  </a:rPr>
                  <a:t>, mcm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1.6666666666666666E-2"/>
              <c:y val="1.9804972295129772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200664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5246290965895126E-2"/>
          <c:y val="0.10232648002333042"/>
          <c:w val="0.79241997129512876"/>
          <c:h val="0.78169364246135897"/>
        </c:manualLayout>
      </c:layout>
      <c:scatterChart>
        <c:scatterStyle val="lineMarker"/>
        <c:varyColors val="0"/>
        <c:ser>
          <c:idx val="0"/>
          <c:order val="0"/>
          <c:tx>
            <c:v>38,2 см</c:v>
          </c:tx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Лист9!$B$1:$B$6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Лист9!$C$1:$C$6</c:f>
              <c:numCache>
                <c:formatCode>General</c:formatCode>
                <c:ptCount val="6"/>
                <c:pt idx="0">
                  <c:v>1.44</c:v>
                </c:pt>
                <c:pt idx="1">
                  <c:v>2.5600000000000005</c:v>
                </c:pt>
                <c:pt idx="2">
                  <c:v>4</c:v>
                </c:pt>
                <c:pt idx="3">
                  <c:v>5.2899999999999991</c:v>
                </c:pt>
                <c:pt idx="4">
                  <c:v>6.25</c:v>
                </c:pt>
                <c:pt idx="5">
                  <c:v>8.41</c:v>
                </c:pt>
              </c:numCache>
            </c:numRef>
          </c:yVal>
          <c:smooth val="0"/>
        </c:ser>
        <c:ser>
          <c:idx val="1"/>
          <c:order val="1"/>
          <c:tx>
            <c:v>56,7 см</c:v>
          </c:tx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Лист9!$B$8:$B$12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Лист9!$C$8:$C$12</c:f>
              <c:numCache>
                <c:formatCode>General</c:formatCode>
                <c:ptCount val="5"/>
                <c:pt idx="0">
                  <c:v>4</c:v>
                </c:pt>
                <c:pt idx="1">
                  <c:v>7.839999999999999</c:v>
                </c:pt>
                <c:pt idx="2">
                  <c:v>11.559999999999999</c:v>
                </c:pt>
                <c:pt idx="3">
                  <c:v>15.209999999999999</c:v>
                </c:pt>
                <c:pt idx="4">
                  <c:v>19.360000000000003</c:v>
                </c:pt>
              </c:numCache>
            </c:numRef>
          </c:yVal>
          <c:smooth val="0"/>
        </c:ser>
        <c:ser>
          <c:idx val="2"/>
          <c:order val="2"/>
          <c:tx>
            <c:v>98,5 см</c:v>
          </c:tx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Лист9!$B$14:$B$18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Лист9!$C$14:$C$18</c:f>
              <c:numCache>
                <c:formatCode>General</c:formatCode>
                <c:ptCount val="5"/>
                <c:pt idx="0">
                  <c:v>11.559999999999999</c:v>
                </c:pt>
                <c:pt idx="1">
                  <c:v>22.090000000000003</c:v>
                </c:pt>
                <c:pt idx="2">
                  <c:v>32.49</c:v>
                </c:pt>
                <c:pt idx="3">
                  <c:v>43.559999999999995</c:v>
                </c:pt>
                <c:pt idx="4">
                  <c:v>53.29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544064"/>
        <c:axId val="119558528"/>
      </c:scatterChart>
      <c:valAx>
        <c:axId val="119544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87417651909825489"/>
              <c:y val="0.8740507436570428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19558528"/>
        <c:crosses val="autoZero"/>
        <c:crossBetween val="midCat"/>
      </c:valAx>
      <c:valAx>
        <c:axId val="119558528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r</a:t>
                </a:r>
                <a:r>
                  <a:rPr lang="en-US" baseline="30000"/>
                  <a:t>2</a:t>
                </a:r>
                <a:r>
                  <a:rPr lang="en-US" baseline="0"/>
                  <a:t>, cm</a:t>
                </a:r>
                <a:r>
                  <a:rPr lang="en-US" sz="1000" b="1" i="0" u="none" strike="noStrike" baseline="30000">
                    <a:effectLst/>
                  </a:rPr>
                  <a:t>2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2.5176233635448138E-2"/>
              <c:y val="1.5846821230679511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19544064"/>
        <c:crosses val="autoZero"/>
        <c:crossBetween val="midCat"/>
      </c:valAx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0.1112661854768154"/>
          <c:y val="0.10695610965296004"/>
          <c:w val="0.73019356955380577"/>
          <c:h val="0.78537401574803145"/>
        </c:manualLayout>
      </c:layout>
      <c:scatterChart>
        <c:scatterStyle val="lineMarker"/>
        <c:varyColors val="0"/>
        <c:ser>
          <c:idx val="0"/>
          <c:order val="0"/>
          <c:tx>
            <c:v>зеленые</c:v>
          </c:tx>
          <c:spPr>
            <a:ln w="28575">
              <a:noFill/>
            </a:ln>
          </c:spPr>
          <c:xVal>
            <c:numRef>
              <c:f>Лист10!$A$9:$A$14</c:f>
              <c:numCache>
                <c:formatCode>General</c:formatCode>
                <c:ptCount val="6"/>
                <c:pt idx="0">
                  <c:v>6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</c:numCache>
            </c:numRef>
          </c:xVal>
          <c:yVal>
            <c:numRef>
              <c:f>Лист10!$C$9:$C$14</c:f>
              <c:numCache>
                <c:formatCode>General</c:formatCode>
                <c:ptCount val="6"/>
                <c:pt idx="0">
                  <c:v>957.90249999999935</c:v>
                </c:pt>
                <c:pt idx="1">
                  <c:v>791.8595999999992</c:v>
                </c:pt>
                <c:pt idx="2">
                  <c:v>639.0784000000001</c:v>
                </c:pt>
                <c:pt idx="3">
                  <c:v>485.76159999999965</c:v>
                </c:pt>
                <c:pt idx="4">
                  <c:v>303.45640000000054</c:v>
                </c:pt>
                <c:pt idx="5">
                  <c:v>133.40249999999961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306112"/>
        <c:axId val="119312384"/>
      </c:scatterChart>
      <c:valAx>
        <c:axId val="119306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86335608048993873"/>
              <c:y val="0.8971988918051909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19312384"/>
        <c:crosses val="autoZero"/>
        <c:crossBetween val="midCat"/>
      </c:valAx>
      <c:valAx>
        <c:axId val="119312384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D*D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5.6694444444444436E-2"/>
              <c:y val="1.5372193059200933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193061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655074365704292E-2"/>
          <c:y val="0.11158573928258968"/>
          <c:w val="0.7672976815398076"/>
          <c:h val="0.78403142315543894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Лист10!$K$2:$K$6</c:f>
              <c:numCache>
                <c:formatCode>General</c:formatCode>
                <c:ptCount val="5"/>
                <c:pt idx="0">
                  <c:v>0.45248868778280382</c:v>
                </c:pt>
                <c:pt idx="1">
                  <c:v>0.41841004184100161</c:v>
                </c:pt>
                <c:pt idx="2">
                  <c:v>0.38461538461538547</c:v>
                </c:pt>
                <c:pt idx="3">
                  <c:v>0.34722222222222276</c:v>
                </c:pt>
                <c:pt idx="4">
                  <c:v>0.28011204481792773</c:v>
                </c:pt>
              </c:numCache>
            </c:numRef>
          </c:xVal>
          <c:yVal>
            <c:numRef>
              <c:f>Лист10!$C$2:$C$7</c:f>
              <c:numCache>
                <c:formatCode>General</c:formatCode>
                <c:ptCount val="6"/>
                <c:pt idx="0">
                  <c:v>29.430000000000007</c:v>
                </c:pt>
                <c:pt idx="1">
                  <c:v>26.670000000000016</c:v>
                </c:pt>
                <c:pt idx="2">
                  <c:v>23.679999999999978</c:v>
                </c:pt>
                <c:pt idx="3">
                  <c:v>20.099999999999994</c:v>
                </c:pt>
                <c:pt idx="4">
                  <c:v>15.319999999999993</c:v>
                </c:pt>
                <c:pt idx="5">
                  <c:v>7.6999999999999886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337344"/>
        <c:axId val="119339264"/>
      </c:scatterChart>
      <c:valAx>
        <c:axId val="119337344"/>
        <c:scaling>
          <c:orientation val="minMax"/>
          <c:min val="0.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1/</a:t>
                </a:r>
                <a:r>
                  <a:rPr lang="el-GR">
                    <a:latin typeface="Palatino Linotype"/>
                  </a:rPr>
                  <a:t>Δ</a:t>
                </a:r>
                <a:r>
                  <a:rPr lang="en-US">
                    <a:latin typeface="Palatino Linotype"/>
                  </a:rPr>
                  <a:t>D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87848447069116375"/>
              <c:y val="0.8865970399533391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19339264"/>
        <c:crosses val="autoZero"/>
        <c:crossBetween val="midCat"/>
      </c:valAx>
      <c:valAx>
        <c:axId val="119339264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D_cp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3.3791557305336832E-2"/>
              <c:y val="2.1645158938466007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193373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Лист11!$A$2:$A$62</c:f>
              <c:numCache>
                <c:formatCode>General</c:formatCode>
                <c:ptCount val="6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</c:numCache>
            </c:numRef>
          </c:xVal>
          <c:yVal>
            <c:numRef>
              <c:f>Лист11!$B$2:$B$62</c:f>
              <c:numCache>
                <c:formatCode>General</c:formatCode>
                <c:ptCount val="61"/>
                <c:pt idx="0">
                  <c:v>66</c:v>
                </c:pt>
                <c:pt idx="1">
                  <c:v>66</c:v>
                </c:pt>
                <c:pt idx="2">
                  <c:v>67</c:v>
                </c:pt>
                <c:pt idx="3">
                  <c:v>66</c:v>
                </c:pt>
                <c:pt idx="4">
                  <c:v>68</c:v>
                </c:pt>
                <c:pt idx="5">
                  <c:v>68</c:v>
                </c:pt>
                <c:pt idx="6">
                  <c:v>49</c:v>
                </c:pt>
                <c:pt idx="7">
                  <c:v>37</c:v>
                </c:pt>
                <c:pt idx="8">
                  <c:v>41</c:v>
                </c:pt>
                <c:pt idx="9">
                  <c:v>52</c:v>
                </c:pt>
                <c:pt idx="10">
                  <c:v>42</c:v>
                </c:pt>
                <c:pt idx="11">
                  <c:v>25</c:v>
                </c:pt>
                <c:pt idx="12">
                  <c:v>14</c:v>
                </c:pt>
                <c:pt idx="13">
                  <c:v>4</c:v>
                </c:pt>
                <c:pt idx="14">
                  <c:v>6</c:v>
                </c:pt>
                <c:pt idx="15">
                  <c:v>24</c:v>
                </c:pt>
                <c:pt idx="16">
                  <c:v>54</c:v>
                </c:pt>
                <c:pt idx="17">
                  <c:v>69</c:v>
                </c:pt>
                <c:pt idx="18">
                  <c:v>73</c:v>
                </c:pt>
                <c:pt idx="19">
                  <c:v>65</c:v>
                </c:pt>
                <c:pt idx="20">
                  <c:v>67</c:v>
                </c:pt>
                <c:pt idx="21">
                  <c:v>71</c:v>
                </c:pt>
                <c:pt idx="22">
                  <c:v>58</c:v>
                </c:pt>
                <c:pt idx="23">
                  <c:v>41</c:v>
                </c:pt>
                <c:pt idx="24">
                  <c:v>38</c:v>
                </c:pt>
                <c:pt idx="25">
                  <c:v>49</c:v>
                </c:pt>
                <c:pt idx="26">
                  <c:v>50</c:v>
                </c:pt>
                <c:pt idx="27">
                  <c:v>34</c:v>
                </c:pt>
                <c:pt idx="28">
                  <c:v>22</c:v>
                </c:pt>
                <c:pt idx="29">
                  <c:v>6</c:v>
                </c:pt>
                <c:pt idx="30">
                  <c:v>3</c:v>
                </c:pt>
                <c:pt idx="31">
                  <c:v>14</c:v>
                </c:pt>
                <c:pt idx="32">
                  <c:v>37</c:v>
                </c:pt>
                <c:pt idx="33">
                  <c:v>60</c:v>
                </c:pt>
                <c:pt idx="34">
                  <c:v>70</c:v>
                </c:pt>
                <c:pt idx="35">
                  <c:v>69</c:v>
                </c:pt>
                <c:pt idx="36">
                  <c:v>68</c:v>
                </c:pt>
                <c:pt idx="37">
                  <c:v>55</c:v>
                </c:pt>
                <c:pt idx="38">
                  <c:v>56</c:v>
                </c:pt>
                <c:pt idx="39">
                  <c:v>48</c:v>
                </c:pt>
                <c:pt idx="40">
                  <c:v>38</c:v>
                </c:pt>
                <c:pt idx="41">
                  <c:v>46</c:v>
                </c:pt>
                <c:pt idx="42">
                  <c:v>55</c:v>
                </c:pt>
                <c:pt idx="43">
                  <c:v>42</c:v>
                </c:pt>
                <c:pt idx="44">
                  <c:v>52</c:v>
                </c:pt>
                <c:pt idx="45">
                  <c:v>68</c:v>
                </c:pt>
                <c:pt idx="46">
                  <c:v>70</c:v>
                </c:pt>
                <c:pt idx="47">
                  <c:v>69</c:v>
                </c:pt>
                <c:pt idx="48">
                  <c:v>70</c:v>
                </c:pt>
                <c:pt idx="49">
                  <c:v>65</c:v>
                </c:pt>
                <c:pt idx="50">
                  <c:v>60</c:v>
                </c:pt>
                <c:pt idx="51">
                  <c:v>59</c:v>
                </c:pt>
                <c:pt idx="52">
                  <c:v>35</c:v>
                </c:pt>
                <c:pt idx="53">
                  <c:v>36</c:v>
                </c:pt>
                <c:pt idx="54">
                  <c:v>37</c:v>
                </c:pt>
                <c:pt idx="55">
                  <c:v>38</c:v>
                </c:pt>
                <c:pt idx="56">
                  <c:v>32</c:v>
                </c:pt>
                <c:pt idx="57">
                  <c:v>33</c:v>
                </c:pt>
                <c:pt idx="58">
                  <c:v>35</c:v>
                </c:pt>
                <c:pt idx="59">
                  <c:v>30</c:v>
                </c:pt>
                <c:pt idx="60">
                  <c:v>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429760"/>
        <c:axId val="119439744"/>
      </c:scatterChart>
      <c:valAx>
        <c:axId val="119429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9439744"/>
        <c:crosses val="autoZero"/>
        <c:crossBetween val="midCat"/>
      </c:valAx>
      <c:valAx>
        <c:axId val="119439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94297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122250761435564E-2"/>
          <c:y val="3.749584493427683E-2"/>
          <c:w val="0.82755484441450167"/>
          <c:h val="0.87400351551800703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Лист3!$A$2:$A$7</c:f>
              <c:numCache>
                <c:formatCode>General</c:formatCode>
                <c:ptCount val="6"/>
                <c:pt idx="0">
                  <c:v>3.3557046979865771E-3</c:v>
                </c:pt>
                <c:pt idx="1">
                  <c:v>3.2894736842105261E-3</c:v>
                </c:pt>
                <c:pt idx="2">
                  <c:v>3.246753246753247E-3</c:v>
                </c:pt>
                <c:pt idx="3">
                  <c:v>3.1948881789137379E-3</c:v>
                </c:pt>
                <c:pt idx="4">
                  <c:v>3.1446540880503146E-3</c:v>
                </c:pt>
                <c:pt idx="5">
                  <c:v>3.0959752321981426E-3</c:v>
                </c:pt>
              </c:numCache>
            </c:numRef>
          </c:xVal>
          <c:yVal>
            <c:numRef>
              <c:f>Лист3!$B$2:$B$7</c:f>
              <c:numCache>
                <c:formatCode>General</c:formatCode>
                <c:ptCount val="6"/>
                <c:pt idx="0">
                  <c:v>-0.43386458262986233</c:v>
                </c:pt>
                <c:pt idx="1">
                  <c:v>-0.81871040353529101</c:v>
                </c:pt>
                <c:pt idx="2">
                  <c:v>-0.97021907389971074</c:v>
                </c:pt>
                <c:pt idx="3">
                  <c:v>-1.3704210119636004</c:v>
                </c:pt>
                <c:pt idx="4">
                  <c:v>-1.6502599069543555</c:v>
                </c:pt>
                <c:pt idx="5">
                  <c:v>-2.0249533563957662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023680"/>
        <c:axId val="118025600"/>
      </c:scatterChart>
      <c:valAx>
        <c:axId val="118023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1/Т,</a:t>
                </a:r>
                <a:r>
                  <a:rPr lang="ru-RU" baseline="0"/>
                  <a:t> 1/К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91042587758081039"/>
              <c:y val="6.3997319484001549E-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18025600"/>
        <c:crosses val="autoZero"/>
        <c:crossBetween val="midCat"/>
      </c:valAx>
      <c:valAx>
        <c:axId val="118025600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ln(</a:t>
                </a:r>
                <a:r>
                  <a:rPr lang="en-US">
                    <a:latin typeface="Times New Roman"/>
                    <a:cs typeface="Times New Roman"/>
                  </a:rPr>
                  <a:t>ŋ)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2.2281639928698752E-2"/>
              <c:y val="0.9351442771781187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180236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06180679028025"/>
          <c:y val="0.11482796468623241"/>
          <c:w val="0.74719816272965878"/>
          <c:h val="0.79067716535433075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Лист4!$B$2:$B$10</c:f>
              <c:numCache>
                <c:formatCode>General</c:formatCode>
                <c:ptCount val="9"/>
                <c:pt idx="0">
                  <c:v>21</c:v>
                </c:pt>
                <c:pt idx="1">
                  <c:v>15</c:v>
                </c:pt>
                <c:pt idx="2">
                  <c:v>12.5</c:v>
                </c:pt>
                <c:pt idx="3">
                  <c:v>10</c:v>
                </c:pt>
                <c:pt idx="4">
                  <c:v>8</c:v>
                </c:pt>
                <c:pt idx="5">
                  <c:v>7</c:v>
                </c:pt>
                <c:pt idx="6">
                  <c:v>6</c:v>
                </c:pt>
                <c:pt idx="7">
                  <c:v>5.6</c:v>
                </c:pt>
                <c:pt idx="8">
                  <c:v>5</c:v>
                </c:pt>
              </c:numCache>
            </c:numRef>
          </c:xVal>
          <c:yVal>
            <c:numRef>
              <c:f>Лист4!$C$2:$C$10</c:f>
              <c:numCache>
                <c:formatCode>General</c:formatCode>
                <c:ptCount val="9"/>
                <c:pt idx="0">
                  <c:v>25000</c:v>
                </c:pt>
                <c:pt idx="1">
                  <c:v>16666.666666666668</c:v>
                </c:pt>
                <c:pt idx="2">
                  <c:v>12500</c:v>
                </c:pt>
                <c:pt idx="3">
                  <c:v>10000</c:v>
                </c:pt>
                <c:pt idx="4">
                  <c:v>8333.3333333333339</c:v>
                </c:pt>
                <c:pt idx="5">
                  <c:v>7142.8571428571422</c:v>
                </c:pt>
                <c:pt idx="6">
                  <c:v>6250</c:v>
                </c:pt>
                <c:pt idx="7">
                  <c:v>5555.5555555555557</c:v>
                </c:pt>
                <c:pt idx="8">
                  <c:v>5000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157696"/>
        <c:axId val="118159616"/>
      </c:scatterChart>
      <c:valAx>
        <c:axId val="118157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v,</a:t>
                </a:r>
                <a:r>
                  <a:rPr lang="en-US" baseline="0"/>
                  <a:t> </a:t>
                </a:r>
                <a:r>
                  <a:rPr lang="ru-RU" baseline="0"/>
                  <a:t>кГц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88138998250218736"/>
              <c:y val="0.8925692621755614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18159616"/>
        <c:crosses val="autoZero"/>
        <c:crossBetween val="midCat"/>
      </c:valAx>
      <c:valAx>
        <c:axId val="118159616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ru-RU"/>
                  <a:t>1/</a:t>
                </a:r>
                <a:r>
                  <a:rPr lang="en-US"/>
                  <a:t>t, 1/c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7.4453687240707819E-2"/>
              <c:y val="2.2793923486836874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181576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880671778772752"/>
          <c:y val="5.1400554097404488E-2"/>
          <c:w val="0.72751681162403714"/>
          <c:h val="0.84092957130358703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Лист4!$B$12:$B$29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xVal>
          <c:yVal>
            <c:numRef>
              <c:f>Лист4!$C$12:$C$29</c:f>
              <c:numCache>
                <c:formatCode>General</c:formatCode>
                <c:ptCount val="18"/>
                <c:pt idx="0">
                  <c:v>144.1</c:v>
                </c:pt>
                <c:pt idx="1">
                  <c:v>69.8</c:v>
                </c:pt>
                <c:pt idx="2">
                  <c:v>67.8</c:v>
                </c:pt>
                <c:pt idx="3">
                  <c:v>66</c:v>
                </c:pt>
                <c:pt idx="4">
                  <c:v>64.8</c:v>
                </c:pt>
                <c:pt idx="5">
                  <c:v>59.8</c:v>
                </c:pt>
                <c:pt idx="6">
                  <c:v>57.3</c:v>
                </c:pt>
                <c:pt idx="7">
                  <c:v>52.9</c:v>
                </c:pt>
                <c:pt idx="8">
                  <c:v>48.5</c:v>
                </c:pt>
                <c:pt idx="9">
                  <c:v>42.9</c:v>
                </c:pt>
                <c:pt idx="10">
                  <c:v>39.799999999999997</c:v>
                </c:pt>
                <c:pt idx="11">
                  <c:v>37.299999999999997</c:v>
                </c:pt>
                <c:pt idx="12">
                  <c:v>34.200000000000003</c:v>
                </c:pt>
                <c:pt idx="13">
                  <c:v>28.8</c:v>
                </c:pt>
                <c:pt idx="14">
                  <c:v>25.4</c:v>
                </c:pt>
                <c:pt idx="15">
                  <c:v>20.399999999999999</c:v>
                </c:pt>
                <c:pt idx="16">
                  <c:v>16.100000000000001</c:v>
                </c:pt>
                <c:pt idx="17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458240"/>
        <c:axId val="118460416"/>
      </c:scatterChart>
      <c:valAx>
        <c:axId val="118458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f,</a:t>
                </a:r>
                <a:r>
                  <a:rPr lang="en-US" baseline="0"/>
                  <a:t> </a:t>
                </a:r>
                <a:r>
                  <a:rPr lang="ru-RU" baseline="0"/>
                  <a:t>кГц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90559142607174103"/>
              <c:y val="0.8694211140274132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18460416"/>
        <c:crosses val="autoZero"/>
        <c:crossBetween val="midCat"/>
      </c:valAx>
      <c:valAx>
        <c:axId val="118460416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A,</a:t>
                </a:r>
                <a:r>
                  <a:rPr lang="en-US" baseline="0"/>
                  <a:t> </a:t>
                </a:r>
                <a:r>
                  <a:rPr lang="ru-RU" baseline="0"/>
                  <a:t>мВ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1.6339869281045753E-2"/>
              <c:y val="6.1668489355497229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184582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440507436570429"/>
          <c:y val="8.3807961504811887E-2"/>
          <c:w val="0.76651159230096233"/>
          <c:h val="0.81879994167395742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Лист4!$B$30:$B$39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Лист4!$C$30:$C$39</c:f>
              <c:numCache>
                <c:formatCode>General</c:formatCode>
                <c:ptCount val="10"/>
                <c:pt idx="0">
                  <c:v>247</c:v>
                </c:pt>
                <c:pt idx="1">
                  <c:v>138</c:v>
                </c:pt>
                <c:pt idx="2">
                  <c:v>131</c:v>
                </c:pt>
                <c:pt idx="3">
                  <c:v>118</c:v>
                </c:pt>
                <c:pt idx="4">
                  <c:v>104</c:v>
                </c:pt>
                <c:pt idx="5">
                  <c:v>85</c:v>
                </c:pt>
                <c:pt idx="6">
                  <c:v>64</c:v>
                </c:pt>
                <c:pt idx="7">
                  <c:v>46</c:v>
                </c:pt>
                <c:pt idx="8">
                  <c:v>28</c:v>
                </c:pt>
                <c:pt idx="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479872"/>
        <c:axId val="118510720"/>
      </c:scatterChart>
      <c:valAx>
        <c:axId val="118479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baseline="0">
                    <a:effectLst/>
                  </a:rPr>
                  <a:t>f, </a:t>
                </a:r>
                <a:r>
                  <a:rPr lang="ru-RU" sz="1000" b="1" i="0" baseline="0">
                    <a:effectLst/>
                  </a:rPr>
                  <a:t>кГц</a:t>
                </a:r>
                <a:endParaRPr lang="ru-RU" sz="1000">
                  <a:effectLst/>
                </a:endParaRPr>
              </a:p>
            </c:rich>
          </c:tx>
          <c:layout>
            <c:manualLayout>
              <c:xMode val="edge"/>
              <c:yMode val="edge"/>
              <c:x val="0.92543175853018378"/>
              <c:y val="0.8658100029163021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18510720"/>
        <c:crosses val="autoZero"/>
        <c:crossBetween val="midCat"/>
      </c:valAx>
      <c:valAx>
        <c:axId val="118510720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baseline="0">
                    <a:effectLst/>
                  </a:rPr>
                  <a:t>A, </a:t>
                </a:r>
                <a:r>
                  <a:rPr lang="ru-RU" sz="1000" b="1" i="0" baseline="0">
                    <a:effectLst/>
                  </a:rPr>
                  <a:t>мВ</a:t>
                </a:r>
                <a:endParaRPr lang="ru-RU" sz="400">
                  <a:effectLst/>
                </a:endParaRPr>
              </a:p>
            </c:rich>
          </c:tx>
          <c:layout>
            <c:manualLayout>
              <c:xMode val="edge"/>
              <c:yMode val="edge"/>
              <c:x val="0"/>
              <c:y val="2.7455526392534284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184798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40514435695538"/>
          <c:y val="5.1400554097404488E-2"/>
          <c:w val="0.76495601049868767"/>
          <c:h val="0.83167031204432784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Лист4!$B$41:$B$58</c:f>
              <c:numCache>
                <c:formatCode>General</c:formatCode>
                <c:ptCount val="18"/>
                <c:pt idx="0">
                  <c:v>21</c:v>
                </c:pt>
                <c:pt idx="1">
                  <c:v>22</c:v>
                </c:pt>
                <c:pt idx="2">
                  <c:v>23</c:v>
                </c:pt>
                <c:pt idx="3">
                  <c:v>24</c:v>
                </c:pt>
                <c:pt idx="4">
                  <c:v>25</c:v>
                </c:pt>
                <c:pt idx="5">
                  <c:v>26</c:v>
                </c:pt>
                <c:pt idx="6">
                  <c:v>27</c:v>
                </c:pt>
                <c:pt idx="7">
                  <c:v>28</c:v>
                </c:pt>
                <c:pt idx="8">
                  <c:v>29</c:v>
                </c:pt>
                <c:pt idx="9">
                  <c:v>30</c:v>
                </c:pt>
                <c:pt idx="10">
                  <c:v>31</c:v>
                </c:pt>
                <c:pt idx="11">
                  <c:v>32</c:v>
                </c:pt>
                <c:pt idx="12">
                  <c:v>33</c:v>
                </c:pt>
                <c:pt idx="13">
                  <c:v>34</c:v>
                </c:pt>
                <c:pt idx="14">
                  <c:v>35</c:v>
                </c:pt>
                <c:pt idx="15">
                  <c:v>36</c:v>
                </c:pt>
                <c:pt idx="16">
                  <c:v>37</c:v>
                </c:pt>
                <c:pt idx="17">
                  <c:v>38</c:v>
                </c:pt>
              </c:numCache>
            </c:numRef>
          </c:xVal>
          <c:yVal>
            <c:numRef>
              <c:f>Лист4!$C$41:$C$58</c:f>
              <c:numCache>
                <c:formatCode>General</c:formatCode>
                <c:ptCount val="18"/>
                <c:pt idx="0">
                  <c:v>15</c:v>
                </c:pt>
                <c:pt idx="1">
                  <c:v>32</c:v>
                </c:pt>
                <c:pt idx="2">
                  <c:v>48</c:v>
                </c:pt>
                <c:pt idx="3">
                  <c:v>64</c:v>
                </c:pt>
                <c:pt idx="4">
                  <c:v>78</c:v>
                </c:pt>
                <c:pt idx="5">
                  <c:v>88</c:v>
                </c:pt>
                <c:pt idx="6">
                  <c:v>98</c:v>
                </c:pt>
                <c:pt idx="7">
                  <c:v>108</c:v>
                </c:pt>
                <c:pt idx="8">
                  <c:v>114</c:v>
                </c:pt>
                <c:pt idx="9">
                  <c:v>145</c:v>
                </c:pt>
                <c:pt idx="10">
                  <c:v>114</c:v>
                </c:pt>
                <c:pt idx="11">
                  <c:v>108</c:v>
                </c:pt>
                <c:pt idx="12">
                  <c:v>98</c:v>
                </c:pt>
                <c:pt idx="13">
                  <c:v>88</c:v>
                </c:pt>
                <c:pt idx="14">
                  <c:v>78</c:v>
                </c:pt>
                <c:pt idx="15">
                  <c:v>64</c:v>
                </c:pt>
                <c:pt idx="16">
                  <c:v>48</c:v>
                </c:pt>
                <c:pt idx="17">
                  <c:v>32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xVal>
            <c:numRef>
              <c:f>Лист4!$D$40:$D$50</c:f>
              <c:numCache>
                <c:formatCode>General</c:formatCode>
                <c:ptCount val="11"/>
                <c:pt idx="0">
                  <c:v>20</c:v>
                </c:pt>
                <c:pt idx="1">
                  <c:v>22</c:v>
                </c:pt>
                <c:pt idx="2">
                  <c:v>24</c:v>
                </c:pt>
                <c:pt idx="3">
                  <c:v>26</c:v>
                </c:pt>
                <c:pt idx="4">
                  <c:v>28</c:v>
                </c:pt>
                <c:pt idx="5">
                  <c:v>30</c:v>
                </c:pt>
                <c:pt idx="6">
                  <c:v>32</c:v>
                </c:pt>
                <c:pt idx="7">
                  <c:v>34</c:v>
                </c:pt>
                <c:pt idx="8">
                  <c:v>36</c:v>
                </c:pt>
                <c:pt idx="9">
                  <c:v>38</c:v>
                </c:pt>
                <c:pt idx="10">
                  <c:v>40</c:v>
                </c:pt>
              </c:numCache>
            </c:numRef>
          </c:xVal>
          <c:yVal>
            <c:numRef>
              <c:f>Лист4!$E$40:$E$50</c:f>
              <c:numCache>
                <c:formatCode>General</c:formatCode>
                <c:ptCount val="11"/>
                <c:pt idx="0">
                  <c:v>0</c:v>
                </c:pt>
                <c:pt idx="1">
                  <c:v>64</c:v>
                </c:pt>
                <c:pt idx="2">
                  <c:v>129</c:v>
                </c:pt>
                <c:pt idx="3">
                  <c:v>215</c:v>
                </c:pt>
                <c:pt idx="4">
                  <c:v>260</c:v>
                </c:pt>
                <c:pt idx="5">
                  <c:v>217</c:v>
                </c:pt>
                <c:pt idx="6">
                  <c:v>172</c:v>
                </c:pt>
                <c:pt idx="7">
                  <c:v>112</c:v>
                </c:pt>
                <c:pt idx="8">
                  <c:v>50</c:v>
                </c:pt>
                <c:pt idx="9">
                  <c:v>12</c:v>
                </c:pt>
                <c:pt idx="1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527488"/>
        <c:axId val="118529408"/>
      </c:scatterChart>
      <c:valAx>
        <c:axId val="118527488"/>
        <c:scaling>
          <c:orientation val="minMax"/>
          <c:min val="18"/>
        </c:scaling>
        <c:delete val="0"/>
        <c:axPos val="b"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baseline="0">
                    <a:effectLst/>
                  </a:rPr>
                  <a:t>f, </a:t>
                </a:r>
                <a:r>
                  <a:rPr lang="ru-RU" sz="1000" b="1" i="0" baseline="0">
                    <a:effectLst/>
                  </a:rPr>
                  <a:t>кГц</a:t>
                </a:r>
                <a:endParaRPr lang="ru-RU" sz="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89448031496062996"/>
              <c:y val="0.8740507436570428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18529408"/>
        <c:crosses val="autoZero"/>
        <c:crossBetween val="midCat"/>
      </c:valAx>
      <c:valAx>
        <c:axId val="118529408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baseline="0">
                    <a:effectLst/>
                  </a:rPr>
                  <a:t>A, </a:t>
                </a:r>
                <a:r>
                  <a:rPr lang="ru-RU" sz="1000" b="1" i="0" baseline="0">
                    <a:effectLst/>
                  </a:rPr>
                  <a:t>мВ</a:t>
                </a:r>
                <a:endParaRPr lang="ru-RU" sz="400">
                  <a:effectLst/>
                </a:endParaRPr>
              </a:p>
            </c:rich>
          </c:tx>
          <c:layout>
            <c:manualLayout>
              <c:xMode val="edge"/>
              <c:yMode val="edge"/>
              <c:x val="0"/>
              <c:y val="9.4075896762904662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185274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966907261592301"/>
          <c:y val="5.1400554097404488E-2"/>
          <c:w val="0.82273381452318461"/>
          <c:h val="0.82704068241469819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0"/>
            <c:dispEq val="0"/>
          </c:trendline>
          <c:xVal>
            <c:numRef>
              <c:f>Лист4!$C$61:$C$67</c:f>
              <c:numCache>
                <c:formatCode>General</c:formatCode>
                <c:ptCount val="7"/>
                <c:pt idx="0">
                  <c:v>0.1</c:v>
                </c:pt>
                <c:pt idx="1">
                  <c:v>0.25</c:v>
                </c:pt>
                <c:pt idx="2">
                  <c:v>0.39</c:v>
                </c:pt>
                <c:pt idx="3">
                  <c:v>0.54</c:v>
                </c:pt>
                <c:pt idx="4">
                  <c:v>0.68</c:v>
                </c:pt>
                <c:pt idx="5">
                  <c:v>0.83</c:v>
                </c:pt>
                <c:pt idx="6">
                  <c:v>0.85</c:v>
                </c:pt>
              </c:numCache>
            </c:numRef>
          </c:xVal>
          <c:yVal>
            <c:numRef>
              <c:f>Лист4!$B$61:$B$67</c:f>
              <c:numCache>
                <c:formatCode>General</c:formatCode>
                <c:ptCount val="7"/>
                <c:pt idx="0">
                  <c:v>4.3099999999999999E-2</c:v>
                </c:pt>
                <c:pt idx="1">
                  <c:v>0.12620000000000001</c:v>
                </c:pt>
                <c:pt idx="2">
                  <c:v>0.1908</c:v>
                </c:pt>
                <c:pt idx="3">
                  <c:v>0.27079999999999999</c:v>
                </c:pt>
                <c:pt idx="4">
                  <c:v>0.3508</c:v>
                </c:pt>
                <c:pt idx="5">
                  <c:v>0.40920000000000001</c:v>
                </c:pt>
                <c:pt idx="6">
                  <c:v>0.42859999999999998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633216"/>
        <c:axId val="118635136"/>
      </c:scatterChart>
      <c:valAx>
        <c:axId val="118633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95251509186351702"/>
              <c:y val="0.8092359288422280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18635136"/>
        <c:crosses val="autoZero"/>
        <c:crossBetween val="midCat"/>
      </c:valAx>
      <c:valAx>
        <c:axId val="118635136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k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3.3333333333333333E-2"/>
              <c:y val="5.009441528142318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186332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5.xml"/><Relationship Id="rId1" Type="http://schemas.openxmlformats.org/officeDocument/2006/relationships/chart" Target="../charts/chart34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.xml"/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4" Type="http://schemas.openxmlformats.org/officeDocument/2006/relationships/chart" Target="../charts/chart28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4" Type="http://schemas.openxmlformats.org/officeDocument/2006/relationships/chart" Target="../charts/chart32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453390</xdr:colOff>
      <xdr:row>3</xdr:row>
      <xdr:rowOff>38100</xdr:rowOff>
    </xdr:from>
    <xdr:to>
      <xdr:col>22</xdr:col>
      <xdr:colOff>293370</xdr:colOff>
      <xdr:row>24</xdr:row>
      <xdr:rowOff>64770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76200</xdr:colOff>
      <xdr:row>13</xdr:row>
      <xdr:rowOff>133350</xdr:rowOff>
    </xdr:from>
    <xdr:to>
      <xdr:col>11</xdr:col>
      <xdr:colOff>468630</xdr:colOff>
      <xdr:row>36</xdr:row>
      <xdr:rowOff>180975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373380</xdr:colOff>
      <xdr:row>18</xdr:row>
      <xdr:rowOff>30480</xdr:rowOff>
    </xdr:from>
    <xdr:to>
      <xdr:col>20</xdr:col>
      <xdr:colOff>68580</xdr:colOff>
      <xdr:row>33</xdr:row>
      <xdr:rowOff>30480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243840</xdr:colOff>
      <xdr:row>14</xdr:row>
      <xdr:rowOff>38100</xdr:rowOff>
    </xdr:from>
    <xdr:to>
      <xdr:col>12</xdr:col>
      <xdr:colOff>228600</xdr:colOff>
      <xdr:row>32</xdr:row>
      <xdr:rowOff>118110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480060</xdr:colOff>
      <xdr:row>5</xdr:row>
      <xdr:rowOff>19050</xdr:rowOff>
    </xdr:from>
    <xdr:to>
      <xdr:col>17</xdr:col>
      <xdr:colOff>449580</xdr:colOff>
      <xdr:row>20</xdr:row>
      <xdr:rowOff>19050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342900</xdr:colOff>
      <xdr:row>1</xdr:row>
      <xdr:rowOff>15240</xdr:rowOff>
    </xdr:from>
    <xdr:to>
      <xdr:col>15</xdr:col>
      <xdr:colOff>144780</xdr:colOff>
      <xdr:row>19</xdr:row>
      <xdr:rowOff>167640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45720</xdr:colOff>
      <xdr:row>3</xdr:row>
      <xdr:rowOff>144780</xdr:rowOff>
    </xdr:from>
    <xdr:to>
      <xdr:col>17</xdr:col>
      <xdr:colOff>259080</xdr:colOff>
      <xdr:row>24</xdr:row>
      <xdr:rowOff>64770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563880</xdr:colOff>
      <xdr:row>0</xdr:row>
      <xdr:rowOff>76200</xdr:rowOff>
    </xdr:from>
    <xdr:to>
      <xdr:col>13</xdr:col>
      <xdr:colOff>411480</xdr:colOff>
      <xdr:row>17</xdr:row>
      <xdr:rowOff>110490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601980</xdr:colOff>
      <xdr:row>18</xdr:row>
      <xdr:rowOff>19050</xdr:rowOff>
    </xdr:from>
    <xdr:to>
      <xdr:col>13</xdr:col>
      <xdr:colOff>388620</xdr:colOff>
      <xdr:row>33</xdr:row>
      <xdr:rowOff>19050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15240</xdr:colOff>
      <xdr:row>34</xdr:row>
      <xdr:rowOff>3810</xdr:rowOff>
    </xdr:from>
    <xdr:to>
      <xdr:col>13</xdr:col>
      <xdr:colOff>320040</xdr:colOff>
      <xdr:row>49</xdr:row>
      <xdr:rowOff>3810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403860</xdr:colOff>
      <xdr:row>49</xdr:row>
      <xdr:rowOff>148590</xdr:rowOff>
    </xdr:from>
    <xdr:to>
      <xdr:col>13</xdr:col>
      <xdr:colOff>289560</xdr:colOff>
      <xdr:row>64</xdr:row>
      <xdr:rowOff>148590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480060</xdr:colOff>
      <xdr:row>66</xdr:row>
      <xdr:rowOff>57150</xdr:rowOff>
    </xdr:from>
    <xdr:to>
      <xdr:col>13</xdr:col>
      <xdr:colOff>175260</xdr:colOff>
      <xdr:row>81</xdr:row>
      <xdr:rowOff>57150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525780</xdr:colOff>
      <xdr:row>81</xdr:row>
      <xdr:rowOff>160020</xdr:rowOff>
    </xdr:from>
    <xdr:to>
      <xdr:col>14</xdr:col>
      <xdr:colOff>144780</xdr:colOff>
      <xdr:row>95</xdr:row>
      <xdr:rowOff>34290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198120</xdr:colOff>
      <xdr:row>81</xdr:row>
      <xdr:rowOff>140970</xdr:rowOff>
    </xdr:from>
    <xdr:to>
      <xdr:col>23</xdr:col>
      <xdr:colOff>449580</xdr:colOff>
      <xdr:row>105</xdr:row>
      <xdr:rowOff>30480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289560</xdr:colOff>
      <xdr:row>108</xdr:row>
      <xdr:rowOff>26670</xdr:rowOff>
    </xdr:from>
    <xdr:to>
      <xdr:col>13</xdr:col>
      <xdr:colOff>594360</xdr:colOff>
      <xdr:row>123</xdr:row>
      <xdr:rowOff>26670</xdr:rowOff>
    </xdr:to>
    <xdr:graphicFrame macro="">
      <xdr:nvGraphicFramePr>
        <xdr:cNvPr id="10" name="Диаграмма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137160</xdr:colOff>
      <xdr:row>10</xdr:row>
      <xdr:rowOff>49530</xdr:rowOff>
    </xdr:from>
    <xdr:to>
      <xdr:col>8</xdr:col>
      <xdr:colOff>441960</xdr:colOff>
      <xdr:row>25</xdr:row>
      <xdr:rowOff>49530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251460</xdr:colOff>
      <xdr:row>1</xdr:row>
      <xdr:rowOff>64770</xdr:rowOff>
    </xdr:from>
    <xdr:to>
      <xdr:col>21</xdr:col>
      <xdr:colOff>556260</xdr:colOff>
      <xdr:row>16</xdr:row>
      <xdr:rowOff>64770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243840</xdr:colOff>
      <xdr:row>16</xdr:row>
      <xdr:rowOff>102870</xdr:rowOff>
    </xdr:from>
    <xdr:to>
      <xdr:col>21</xdr:col>
      <xdr:colOff>548640</xdr:colOff>
      <xdr:row>31</xdr:row>
      <xdr:rowOff>102870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7620</xdr:colOff>
      <xdr:row>34</xdr:row>
      <xdr:rowOff>179070</xdr:rowOff>
    </xdr:from>
    <xdr:to>
      <xdr:col>22</xdr:col>
      <xdr:colOff>472440</xdr:colOff>
      <xdr:row>56</xdr:row>
      <xdr:rowOff>152400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45720</xdr:colOff>
      <xdr:row>0</xdr:row>
      <xdr:rowOff>114300</xdr:rowOff>
    </xdr:from>
    <xdr:to>
      <xdr:col>15</xdr:col>
      <xdr:colOff>190500</xdr:colOff>
      <xdr:row>15</xdr:row>
      <xdr:rowOff>114300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403860</xdr:colOff>
      <xdr:row>16</xdr:row>
      <xdr:rowOff>34290</xdr:rowOff>
    </xdr:from>
    <xdr:to>
      <xdr:col>15</xdr:col>
      <xdr:colOff>99060</xdr:colOff>
      <xdr:row>31</xdr:row>
      <xdr:rowOff>34290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243840</xdr:colOff>
      <xdr:row>0</xdr:row>
      <xdr:rowOff>163830</xdr:rowOff>
    </xdr:from>
    <xdr:to>
      <xdr:col>24</xdr:col>
      <xdr:colOff>0</xdr:colOff>
      <xdr:row>15</xdr:row>
      <xdr:rowOff>163830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236220</xdr:colOff>
      <xdr:row>47</xdr:row>
      <xdr:rowOff>41910</xdr:rowOff>
    </xdr:from>
    <xdr:to>
      <xdr:col>14</xdr:col>
      <xdr:colOff>541020</xdr:colOff>
      <xdr:row>62</xdr:row>
      <xdr:rowOff>41910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198120</xdr:colOff>
      <xdr:row>31</xdr:row>
      <xdr:rowOff>140970</xdr:rowOff>
    </xdr:from>
    <xdr:to>
      <xdr:col>14</xdr:col>
      <xdr:colOff>502920</xdr:colOff>
      <xdr:row>46</xdr:row>
      <xdr:rowOff>140970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388620</xdr:colOff>
      <xdr:row>18</xdr:row>
      <xdr:rowOff>15240</xdr:rowOff>
    </xdr:from>
    <xdr:to>
      <xdr:col>23</xdr:col>
      <xdr:colOff>83820</xdr:colOff>
      <xdr:row>33</xdr:row>
      <xdr:rowOff>15240</xdr:rowOff>
    </xdr:to>
    <xdr:graphicFrame macro="">
      <xdr:nvGraphicFramePr>
        <xdr:cNvPr id="8" name="Диаграмма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449580</xdr:colOff>
      <xdr:row>33</xdr:row>
      <xdr:rowOff>91440</xdr:rowOff>
    </xdr:from>
    <xdr:to>
      <xdr:col>23</xdr:col>
      <xdr:colOff>144780</xdr:colOff>
      <xdr:row>48</xdr:row>
      <xdr:rowOff>91440</xdr:rowOff>
    </xdr:to>
    <xdr:graphicFrame macro="">
      <xdr:nvGraphicFramePr>
        <xdr:cNvPr id="9" name="Диаграмма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388620</xdr:colOff>
      <xdr:row>49</xdr:row>
      <xdr:rowOff>106680</xdr:rowOff>
    </xdr:from>
    <xdr:to>
      <xdr:col>23</xdr:col>
      <xdr:colOff>83820</xdr:colOff>
      <xdr:row>64</xdr:row>
      <xdr:rowOff>106680</xdr:rowOff>
    </xdr:to>
    <xdr:graphicFrame macro="">
      <xdr:nvGraphicFramePr>
        <xdr:cNvPr id="10" name="Диаграмма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312420</xdr:colOff>
      <xdr:row>0</xdr:row>
      <xdr:rowOff>148590</xdr:rowOff>
    </xdr:from>
    <xdr:to>
      <xdr:col>16</xdr:col>
      <xdr:colOff>7620</xdr:colOff>
      <xdr:row>15</xdr:row>
      <xdr:rowOff>148590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106680</xdr:colOff>
      <xdr:row>0</xdr:row>
      <xdr:rowOff>140970</xdr:rowOff>
    </xdr:from>
    <xdr:to>
      <xdr:col>23</xdr:col>
      <xdr:colOff>411480</xdr:colOff>
      <xdr:row>15</xdr:row>
      <xdr:rowOff>140970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114300</xdr:colOff>
      <xdr:row>19</xdr:row>
      <xdr:rowOff>72390</xdr:rowOff>
    </xdr:from>
    <xdr:to>
      <xdr:col>17</xdr:col>
      <xdr:colOff>411480</xdr:colOff>
      <xdr:row>36</xdr:row>
      <xdr:rowOff>144780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281940</xdr:colOff>
      <xdr:row>38</xdr:row>
      <xdr:rowOff>11430</xdr:rowOff>
    </xdr:from>
    <xdr:to>
      <xdr:col>15</xdr:col>
      <xdr:colOff>586740</xdr:colOff>
      <xdr:row>53</xdr:row>
      <xdr:rowOff>11430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213360</xdr:colOff>
      <xdr:row>0</xdr:row>
      <xdr:rowOff>0</xdr:rowOff>
    </xdr:from>
    <xdr:to>
      <xdr:col>12</xdr:col>
      <xdr:colOff>518160</xdr:colOff>
      <xdr:row>15</xdr:row>
      <xdr:rowOff>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76200</xdr:colOff>
      <xdr:row>1</xdr:row>
      <xdr:rowOff>140970</xdr:rowOff>
    </xdr:from>
    <xdr:to>
      <xdr:col>20</xdr:col>
      <xdr:colOff>381000</xdr:colOff>
      <xdr:row>16</xdr:row>
      <xdr:rowOff>140970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30480</xdr:colOff>
      <xdr:row>17</xdr:row>
      <xdr:rowOff>171450</xdr:rowOff>
    </xdr:from>
    <xdr:to>
      <xdr:col>20</xdr:col>
      <xdr:colOff>335280</xdr:colOff>
      <xdr:row>32</xdr:row>
      <xdr:rowOff>171450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129540</xdr:colOff>
      <xdr:row>18</xdr:row>
      <xdr:rowOff>11430</xdr:rowOff>
    </xdr:from>
    <xdr:to>
      <xdr:col>12</xdr:col>
      <xdr:colOff>434340</xdr:colOff>
      <xdr:row>33</xdr:row>
      <xdr:rowOff>11430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388620</xdr:colOff>
      <xdr:row>1</xdr:row>
      <xdr:rowOff>80010</xdr:rowOff>
    </xdr:from>
    <xdr:to>
      <xdr:col>13</xdr:col>
      <xdr:colOff>556260</xdr:colOff>
      <xdr:row>16</xdr:row>
      <xdr:rowOff>80010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N33" sqref="N33"/>
    </sheetView>
  </sheetViews>
  <sheetFormatPr defaultRowHeight="14.4" x14ac:dyDescent="0.3"/>
  <sheetData>
    <row r="1" spans="1:6" x14ac:dyDescent="0.3">
      <c r="A1" t="s">
        <v>0</v>
      </c>
      <c r="B1">
        <v>3152</v>
      </c>
      <c r="C1">
        <v>3400</v>
      </c>
      <c r="D1">
        <v>3665</v>
      </c>
      <c r="E1">
        <v>3932</v>
      </c>
      <c r="F1">
        <v>4170</v>
      </c>
    </row>
    <row r="2" spans="1:6" x14ac:dyDescent="0.3">
      <c r="A2">
        <v>0</v>
      </c>
      <c r="B2">
        <v>0</v>
      </c>
      <c r="C2">
        <v>0</v>
      </c>
      <c r="D2">
        <v>0.5</v>
      </c>
      <c r="E2">
        <v>0</v>
      </c>
      <c r="F2">
        <v>0.3</v>
      </c>
    </row>
    <row r="3" spans="1:6" x14ac:dyDescent="0.3">
      <c r="A3">
        <v>1</v>
      </c>
      <c r="B3">
        <v>5.7</v>
      </c>
      <c r="C3">
        <v>5.3</v>
      </c>
      <c r="D3">
        <v>5</v>
      </c>
      <c r="E3">
        <v>4.3</v>
      </c>
      <c r="F3">
        <v>4.3</v>
      </c>
    </row>
    <row r="4" spans="1:6" x14ac:dyDescent="0.3">
      <c r="A4">
        <v>2</v>
      </c>
      <c r="B4">
        <v>11.2</v>
      </c>
      <c r="C4">
        <v>10.4</v>
      </c>
      <c r="D4">
        <v>9.5</v>
      </c>
      <c r="E4">
        <v>8.6999999999999993</v>
      </c>
      <c r="F4">
        <v>8.4</v>
      </c>
    </row>
    <row r="5" spans="1:6" x14ac:dyDescent="0.3">
      <c r="A5">
        <v>3</v>
      </c>
      <c r="B5">
        <v>16.600000000000001</v>
      </c>
      <c r="C5">
        <v>15.5</v>
      </c>
      <c r="D5">
        <v>14.2</v>
      </c>
      <c r="E5">
        <v>13.1</v>
      </c>
      <c r="F5">
        <v>12.6</v>
      </c>
    </row>
    <row r="6" spans="1:6" x14ac:dyDescent="0.3">
      <c r="A6">
        <v>4</v>
      </c>
      <c r="B6">
        <v>22.2</v>
      </c>
      <c r="C6">
        <v>20.7</v>
      </c>
      <c r="D6">
        <v>19</v>
      </c>
      <c r="E6">
        <v>17.5</v>
      </c>
      <c r="F6">
        <v>16.7</v>
      </c>
    </row>
    <row r="7" spans="1:6" x14ac:dyDescent="0.3">
      <c r="A7">
        <v>5</v>
      </c>
      <c r="E7">
        <v>21.9</v>
      </c>
      <c r="F7">
        <v>20.9</v>
      </c>
    </row>
    <row r="9" spans="1:6" x14ac:dyDescent="0.3">
      <c r="A9">
        <v>0</v>
      </c>
      <c r="B9">
        <v>0</v>
      </c>
      <c r="C9">
        <v>0</v>
      </c>
      <c r="D9">
        <v>0</v>
      </c>
      <c r="E9">
        <v>0</v>
      </c>
      <c r="F9">
        <v>0</v>
      </c>
    </row>
    <row r="10" spans="1:6" x14ac:dyDescent="0.3">
      <c r="A10">
        <v>1</v>
      </c>
      <c r="B10">
        <v>4.5999999999999996</v>
      </c>
      <c r="C10">
        <v>4.4000000000000004</v>
      </c>
      <c r="D10">
        <v>4.0999999999999996</v>
      </c>
      <c r="E10">
        <v>4</v>
      </c>
      <c r="F10">
        <v>4.2</v>
      </c>
    </row>
    <row r="11" spans="1:6" x14ac:dyDescent="0.3">
      <c r="A11">
        <v>2</v>
      </c>
      <c r="B11">
        <v>9.4</v>
      </c>
      <c r="C11">
        <v>8.8000000000000007</v>
      </c>
      <c r="D11">
        <v>8.4</v>
      </c>
      <c r="E11">
        <v>8.3000000000000007</v>
      </c>
      <c r="F11">
        <v>8.3000000000000007</v>
      </c>
    </row>
    <row r="12" spans="1:6" x14ac:dyDescent="0.3">
      <c r="A12">
        <v>3</v>
      </c>
      <c r="B12">
        <v>14.3</v>
      </c>
      <c r="C12">
        <v>13.3</v>
      </c>
      <c r="D12">
        <v>12.6</v>
      </c>
      <c r="E12">
        <v>12.2</v>
      </c>
      <c r="F12">
        <v>12.1</v>
      </c>
    </row>
    <row r="13" spans="1:6" x14ac:dyDescent="0.3">
      <c r="A13">
        <v>4</v>
      </c>
      <c r="C13">
        <v>18.2</v>
      </c>
      <c r="D13">
        <v>17.2</v>
      </c>
      <c r="E13">
        <v>16.5</v>
      </c>
      <c r="F13">
        <v>16.2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workbookViewId="0">
      <selection activeCell="I10" sqref="I10"/>
    </sheetView>
  </sheetViews>
  <sheetFormatPr defaultRowHeight="14.4" x14ac:dyDescent="0.3"/>
  <cols>
    <col min="1" max="1" width="20.21875" customWidth="1"/>
    <col min="2" max="2" width="15.77734375" customWidth="1"/>
    <col min="4" max="4" width="12" bestFit="1" customWidth="1"/>
    <col min="5" max="5" width="15.5546875" customWidth="1"/>
    <col min="7" max="7" width="13.6640625" customWidth="1"/>
    <col min="8" max="8" width="14.6640625" customWidth="1"/>
  </cols>
  <sheetData>
    <row r="1" spans="1:12" x14ac:dyDescent="0.3">
      <c r="A1" t="s">
        <v>36</v>
      </c>
      <c r="B1" t="s">
        <v>37</v>
      </c>
      <c r="C1" t="s">
        <v>22</v>
      </c>
      <c r="D1" t="s">
        <v>23</v>
      </c>
      <c r="E1" t="s">
        <v>24</v>
      </c>
      <c r="F1" t="s">
        <v>22</v>
      </c>
      <c r="G1" t="s">
        <v>34</v>
      </c>
      <c r="H1" t="s">
        <v>35</v>
      </c>
      <c r="I1" t="s">
        <v>28</v>
      </c>
      <c r="J1" t="s">
        <v>27</v>
      </c>
      <c r="K1" t="s">
        <v>29</v>
      </c>
    </row>
    <row r="2" spans="1:12" x14ac:dyDescent="0.3">
      <c r="A2">
        <v>189.36</v>
      </c>
      <c r="B2">
        <v>159.93</v>
      </c>
      <c r="C2">
        <f>A2-B2</f>
        <v>29.430000000000007</v>
      </c>
      <c r="D2">
        <v>189.97</v>
      </c>
      <c r="E2">
        <v>159.02000000000001</v>
      </c>
      <c r="F2">
        <f>D2-E2</f>
        <v>30.949999999999989</v>
      </c>
      <c r="G2">
        <v>188.31</v>
      </c>
      <c r="H2">
        <v>161.09</v>
      </c>
      <c r="I2">
        <f>G2-H2</f>
        <v>27.22</v>
      </c>
      <c r="J2">
        <f>C2-I2</f>
        <v>2.210000000000008</v>
      </c>
      <c r="K2">
        <f>1/J2</f>
        <v>0.45248868778280382</v>
      </c>
      <c r="L2">
        <f>A2-B2</f>
        <v>29.430000000000007</v>
      </c>
    </row>
    <row r="3" spans="1:12" x14ac:dyDescent="0.3">
      <c r="A3">
        <v>188.15</v>
      </c>
      <c r="B3">
        <v>161.47999999999999</v>
      </c>
      <c r="C3">
        <f>A3-B3</f>
        <v>26.670000000000016</v>
      </c>
      <c r="D3">
        <v>188.76</v>
      </c>
      <c r="E3">
        <v>160.62</v>
      </c>
      <c r="F3">
        <f>D3-E3</f>
        <v>28.139999999999986</v>
      </c>
      <c r="G3">
        <v>186.96</v>
      </c>
      <c r="H3">
        <v>162.68</v>
      </c>
      <c r="I3">
        <f>G3-H3</f>
        <v>24.28</v>
      </c>
      <c r="J3">
        <f>C3-I3</f>
        <v>2.3900000000000148</v>
      </c>
      <c r="K3">
        <f>1/J3</f>
        <v>0.41841004184100161</v>
      </c>
      <c r="L3">
        <f>A3-B3</f>
        <v>26.670000000000016</v>
      </c>
    </row>
    <row r="4" spans="1:12" x14ac:dyDescent="0.3">
      <c r="A4">
        <v>186.95</v>
      </c>
      <c r="B4">
        <v>163.27000000000001</v>
      </c>
      <c r="C4">
        <f t="shared" ref="C4:C7" si="0">A4-B4</f>
        <v>23.679999999999978</v>
      </c>
      <c r="D4">
        <v>187.56</v>
      </c>
      <c r="E4">
        <v>162.28</v>
      </c>
      <c r="F4">
        <f t="shared" ref="F4:F7" si="1">D4-E4</f>
        <v>25.28</v>
      </c>
      <c r="G4">
        <v>186.01</v>
      </c>
      <c r="H4">
        <v>164.93</v>
      </c>
      <c r="I4">
        <f t="shared" ref="I4:I6" si="2">G4-H4</f>
        <v>21.079999999999984</v>
      </c>
      <c r="J4">
        <f t="shared" ref="J4:J6" si="3">C4-I4</f>
        <v>2.5999999999999943</v>
      </c>
      <c r="K4">
        <f t="shared" ref="K4:K6" si="4">1/J4</f>
        <v>0.38461538461538547</v>
      </c>
      <c r="L4">
        <f t="shared" ref="L4:L6" si="5">A4-B4</f>
        <v>23.679999999999978</v>
      </c>
    </row>
    <row r="5" spans="1:12" x14ac:dyDescent="0.3">
      <c r="A5">
        <v>185.34</v>
      </c>
      <c r="B5">
        <v>165.24</v>
      </c>
      <c r="C5">
        <f t="shared" si="0"/>
        <v>20.099999999999994</v>
      </c>
      <c r="D5">
        <v>186.57</v>
      </c>
      <c r="E5">
        <v>164.53</v>
      </c>
      <c r="F5">
        <f t="shared" si="1"/>
        <v>22.039999999999992</v>
      </c>
      <c r="G5">
        <v>183.92</v>
      </c>
      <c r="H5">
        <v>166.7</v>
      </c>
      <c r="I5">
        <f t="shared" si="2"/>
        <v>17.22</v>
      </c>
      <c r="J5">
        <f t="shared" si="3"/>
        <v>2.8799999999999955</v>
      </c>
      <c r="K5">
        <f t="shared" si="4"/>
        <v>0.34722222222222276</v>
      </c>
      <c r="L5">
        <f t="shared" si="5"/>
        <v>20.099999999999994</v>
      </c>
    </row>
    <row r="6" spans="1:12" x14ac:dyDescent="0.3">
      <c r="A6">
        <v>183.04</v>
      </c>
      <c r="B6">
        <v>167.72</v>
      </c>
      <c r="C6">
        <f t="shared" si="0"/>
        <v>15.319999999999993</v>
      </c>
      <c r="D6">
        <v>184.12</v>
      </c>
      <c r="E6">
        <v>166.7</v>
      </c>
      <c r="F6">
        <f t="shared" si="1"/>
        <v>17.420000000000016</v>
      </c>
      <c r="G6">
        <v>181.2</v>
      </c>
      <c r="H6">
        <v>169.45</v>
      </c>
      <c r="I6">
        <f t="shared" si="2"/>
        <v>11.75</v>
      </c>
      <c r="J6">
        <f t="shared" si="3"/>
        <v>3.5699999999999932</v>
      </c>
      <c r="K6">
        <f t="shared" si="4"/>
        <v>0.28011204481792773</v>
      </c>
      <c r="L6">
        <f t="shared" si="5"/>
        <v>15.319999999999993</v>
      </c>
    </row>
    <row r="7" spans="1:12" ht="15" thickBot="1" x14ac:dyDescent="0.35">
      <c r="A7">
        <v>179.31</v>
      </c>
      <c r="B7">
        <v>171.61</v>
      </c>
      <c r="C7">
        <f t="shared" si="0"/>
        <v>7.6999999999999886</v>
      </c>
      <c r="D7">
        <v>181.2</v>
      </c>
      <c r="E7">
        <v>169.65</v>
      </c>
      <c r="F7">
        <f t="shared" si="1"/>
        <v>11.549999999999983</v>
      </c>
    </row>
    <row r="8" spans="1:12" x14ac:dyDescent="0.3">
      <c r="B8" t="s">
        <v>25</v>
      </c>
      <c r="C8" t="s">
        <v>26</v>
      </c>
      <c r="D8" s="1" t="s">
        <v>30</v>
      </c>
      <c r="E8" s="2" t="s">
        <v>31</v>
      </c>
    </row>
    <row r="9" spans="1:12" x14ac:dyDescent="0.3">
      <c r="A9">
        <v>6</v>
      </c>
      <c r="B9">
        <f>C2*C2</f>
        <v>866.12490000000037</v>
      </c>
      <c r="C9">
        <f>F2*F2</f>
        <v>957.90249999999935</v>
      </c>
      <c r="D9" s="3" t="s">
        <v>32</v>
      </c>
      <c r="E9" s="4" t="s">
        <v>33</v>
      </c>
    </row>
    <row r="10" spans="1:12" ht="15" thickBot="1" x14ac:dyDescent="0.35">
      <c r="A10">
        <v>5</v>
      </c>
      <c r="B10">
        <f>C3*C3</f>
        <v>711.28890000000081</v>
      </c>
      <c r="C10">
        <f>F3*F3</f>
        <v>791.8595999999992</v>
      </c>
      <c r="D10" s="5">
        <f>5461*(4*110*110)/164/10000000000</f>
        <v>1.611660975609756E-4</v>
      </c>
      <c r="E10" s="6">
        <f>5461*83/(4*110*110)</f>
        <v>9.3649380165289262</v>
      </c>
    </row>
    <row r="11" spans="1:12" x14ac:dyDescent="0.3">
      <c r="A11">
        <v>4</v>
      </c>
      <c r="B11">
        <f t="shared" ref="B11:B14" si="6">C4*C4</f>
        <v>560.74239999999895</v>
      </c>
      <c r="C11">
        <f t="shared" ref="C11:C14" si="7">F4*F4</f>
        <v>639.0784000000001</v>
      </c>
    </row>
    <row r="12" spans="1:12" x14ac:dyDescent="0.3">
      <c r="A12">
        <v>3</v>
      </c>
      <c r="B12">
        <f t="shared" si="6"/>
        <v>404.00999999999976</v>
      </c>
      <c r="C12">
        <f t="shared" si="7"/>
        <v>485.76159999999965</v>
      </c>
    </row>
    <row r="13" spans="1:12" x14ac:dyDescent="0.3">
      <c r="A13">
        <v>2</v>
      </c>
      <c r="B13">
        <f t="shared" si="6"/>
        <v>234.70239999999978</v>
      </c>
      <c r="C13">
        <f t="shared" si="7"/>
        <v>303.45640000000054</v>
      </c>
    </row>
    <row r="14" spans="1:12" x14ac:dyDescent="0.3">
      <c r="A14">
        <v>1</v>
      </c>
      <c r="B14">
        <f t="shared" si="6"/>
        <v>59.289999999999822</v>
      </c>
      <c r="C14">
        <f t="shared" si="7"/>
        <v>133.40249999999961</v>
      </c>
    </row>
    <row r="16" spans="1:12" x14ac:dyDescent="0.3">
      <c r="A16">
        <v>6</v>
      </c>
      <c r="B16">
        <f>C9</f>
        <v>957.90249999999935</v>
      </c>
    </row>
    <row r="17" spans="1:2" x14ac:dyDescent="0.3">
      <c r="A17">
        <v>5</v>
      </c>
      <c r="B17">
        <f>C10</f>
        <v>791.8595999999992</v>
      </c>
    </row>
    <row r="18" spans="1:2" x14ac:dyDescent="0.3">
      <c r="A18">
        <v>4</v>
      </c>
      <c r="B18">
        <f t="shared" ref="B18:B21" si="8">C11</f>
        <v>639.0784000000001</v>
      </c>
    </row>
    <row r="19" spans="1:2" x14ac:dyDescent="0.3">
      <c r="A19">
        <v>3</v>
      </c>
      <c r="B19">
        <f t="shared" si="8"/>
        <v>485.76159999999965</v>
      </c>
    </row>
    <row r="20" spans="1:2" x14ac:dyDescent="0.3">
      <c r="A20">
        <v>2</v>
      </c>
      <c r="B20">
        <f t="shared" si="8"/>
        <v>303.45640000000054</v>
      </c>
    </row>
    <row r="21" spans="1:2" x14ac:dyDescent="0.3">
      <c r="A21">
        <v>1</v>
      </c>
      <c r="B21">
        <f t="shared" si="8"/>
        <v>133.40249999999961</v>
      </c>
    </row>
  </sheetData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2"/>
  <sheetViews>
    <sheetView tabSelected="1" workbookViewId="0">
      <selection activeCell="D2" sqref="D2"/>
    </sheetView>
  </sheetViews>
  <sheetFormatPr defaultRowHeight="14.4" x14ac:dyDescent="0.3"/>
  <cols>
    <col min="4" max="4" width="10.77734375" customWidth="1"/>
  </cols>
  <sheetData>
    <row r="1" spans="1:5" x14ac:dyDescent="0.3">
      <c r="A1" t="s">
        <v>38</v>
      </c>
      <c r="B1" t="s">
        <v>39</v>
      </c>
      <c r="C1">
        <v>4.25</v>
      </c>
      <c r="D1" t="s">
        <v>40</v>
      </c>
      <c r="E1" t="s">
        <v>41</v>
      </c>
    </row>
    <row r="2" spans="1:5" x14ac:dyDescent="0.3">
      <c r="A2">
        <v>0</v>
      </c>
      <c r="B2">
        <v>66</v>
      </c>
      <c r="C2">
        <v>4</v>
      </c>
      <c r="D2" t="s">
        <v>43</v>
      </c>
      <c r="E2" t="s">
        <v>42</v>
      </c>
    </row>
    <row r="3" spans="1:5" x14ac:dyDescent="0.3">
      <c r="A3">
        <v>0.25</v>
      </c>
      <c r="B3">
        <v>66</v>
      </c>
    </row>
    <row r="4" spans="1:5" x14ac:dyDescent="0.3">
      <c r="A4">
        <v>0.5</v>
      </c>
      <c r="B4">
        <v>67</v>
      </c>
    </row>
    <row r="5" spans="1:5" x14ac:dyDescent="0.3">
      <c r="A5">
        <v>0.75</v>
      </c>
      <c r="B5">
        <v>66</v>
      </c>
    </row>
    <row r="6" spans="1:5" x14ac:dyDescent="0.3">
      <c r="A6">
        <v>1</v>
      </c>
      <c r="B6">
        <v>68</v>
      </c>
    </row>
    <row r="7" spans="1:5" x14ac:dyDescent="0.3">
      <c r="A7">
        <v>1.25</v>
      </c>
      <c r="B7">
        <v>68</v>
      </c>
    </row>
    <row r="8" spans="1:5" x14ac:dyDescent="0.3">
      <c r="A8">
        <v>1.5</v>
      </c>
      <c r="B8">
        <v>49</v>
      </c>
    </row>
    <row r="9" spans="1:5" x14ac:dyDescent="0.3">
      <c r="A9">
        <v>1.75</v>
      </c>
      <c r="B9">
        <v>37</v>
      </c>
    </row>
    <row r="10" spans="1:5" x14ac:dyDescent="0.3">
      <c r="A10">
        <v>2</v>
      </c>
      <c r="B10">
        <v>41</v>
      </c>
    </row>
    <row r="11" spans="1:5" x14ac:dyDescent="0.3">
      <c r="A11">
        <v>2.25</v>
      </c>
      <c r="B11">
        <v>52</v>
      </c>
    </row>
    <row r="12" spans="1:5" x14ac:dyDescent="0.3">
      <c r="A12">
        <v>2.5</v>
      </c>
      <c r="B12">
        <v>42</v>
      </c>
    </row>
    <row r="13" spans="1:5" x14ac:dyDescent="0.3">
      <c r="A13">
        <v>2.75</v>
      </c>
      <c r="B13">
        <v>25</v>
      </c>
    </row>
    <row r="14" spans="1:5" x14ac:dyDescent="0.3">
      <c r="A14">
        <v>3</v>
      </c>
      <c r="B14">
        <v>14</v>
      </c>
    </row>
    <row r="15" spans="1:5" x14ac:dyDescent="0.3">
      <c r="A15">
        <v>3.25</v>
      </c>
      <c r="B15">
        <v>4</v>
      </c>
    </row>
    <row r="16" spans="1:5" x14ac:dyDescent="0.3">
      <c r="A16">
        <v>3.5</v>
      </c>
      <c r="B16">
        <v>6</v>
      </c>
    </row>
    <row r="17" spans="1:2" x14ac:dyDescent="0.3">
      <c r="A17">
        <v>3.75</v>
      </c>
      <c r="B17">
        <v>24</v>
      </c>
    </row>
    <row r="18" spans="1:2" x14ac:dyDescent="0.3">
      <c r="A18">
        <v>4</v>
      </c>
      <c r="B18">
        <v>54</v>
      </c>
    </row>
    <row r="19" spans="1:2" x14ac:dyDescent="0.3">
      <c r="A19">
        <v>4.25</v>
      </c>
      <c r="B19">
        <v>69</v>
      </c>
    </row>
    <row r="20" spans="1:2" x14ac:dyDescent="0.3">
      <c r="A20">
        <v>4.5</v>
      </c>
      <c r="B20">
        <v>73</v>
      </c>
    </row>
    <row r="21" spans="1:2" x14ac:dyDescent="0.3">
      <c r="A21">
        <v>4.75</v>
      </c>
      <c r="B21">
        <v>65</v>
      </c>
    </row>
    <row r="22" spans="1:2" x14ac:dyDescent="0.3">
      <c r="A22">
        <v>5</v>
      </c>
      <c r="B22">
        <v>67</v>
      </c>
    </row>
    <row r="23" spans="1:2" x14ac:dyDescent="0.3">
      <c r="A23">
        <v>5.25</v>
      </c>
      <c r="B23">
        <v>71</v>
      </c>
    </row>
    <row r="24" spans="1:2" x14ac:dyDescent="0.3">
      <c r="A24">
        <v>5.5</v>
      </c>
      <c r="B24">
        <v>58</v>
      </c>
    </row>
    <row r="25" spans="1:2" x14ac:dyDescent="0.3">
      <c r="A25">
        <v>5.75</v>
      </c>
      <c r="B25">
        <v>41</v>
      </c>
    </row>
    <row r="26" spans="1:2" x14ac:dyDescent="0.3">
      <c r="A26">
        <v>6</v>
      </c>
      <c r="B26">
        <v>38</v>
      </c>
    </row>
    <row r="27" spans="1:2" x14ac:dyDescent="0.3">
      <c r="A27">
        <v>6.25</v>
      </c>
      <c r="B27">
        <v>49</v>
      </c>
    </row>
    <row r="28" spans="1:2" x14ac:dyDescent="0.3">
      <c r="A28">
        <v>6.5</v>
      </c>
      <c r="B28">
        <v>50</v>
      </c>
    </row>
    <row r="29" spans="1:2" x14ac:dyDescent="0.3">
      <c r="A29">
        <v>6.75</v>
      </c>
      <c r="B29">
        <v>34</v>
      </c>
    </row>
    <row r="30" spans="1:2" x14ac:dyDescent="0.3">
      <c r="A30">
        <v>7</v>
      </c>
      <c r="B30">
        <v>22</v>
      </c>
    </row>
    <row r="31" spans="1:2" x14ac:dyDescent="0.3">
      <c r="A31">
        <v>7.25</v>
      </c>
      <c r="B31">
        <v>6</v>
      </c>
    </row>
    <row r="32" spans="1:2" x14ac:dyDescent="0.3">
      <c r="A32">
        <v>7.5</v>
      </c>
      <c r="B32">
        <v>3</v>
      </c>
    </row>
    <row r="33" spans="1:2" x14ac:dyDescent="0.3">
      <c r="A33">
        <v>7.75</v>
      </c>
      <c r="B33">
        <v>14</v>
      </c>
    </row>
    <row r="34" spans="1:2" x14ac:dyDescent="0.3">
      <c r="A34">
        <v>8</v>
      </c>
      <c r="B34">
        <v>37</v>
      </c>
    </row>
    <row r="35" spans="1:2" x14ac:dyDescent="0.3">
      <c r="A35">
        <v>8.25</v>
      </c>
      <c r="B35">
        <v>60</v>
      </c>
    </row>
    <row r="36" spans="1:2" x14ac:dyDescent="0.3">
      <c r="A36">
        <v>8.5</v>
      </c>
      <c r="B36">
        <v>70</v>
      </c>
    </row>
    <row r="37" spans="1:2" x14ac:dyDescent="0.3">
      <c r="A37">
        <v>8.75</v>
      </c>
      <c r="B37">
        <v>69</v>
      </c>
    </row>
    <row r="38" spans="1:2" x14ac:dyDescent="0.3">
      <c r="A38">
        <v>9</v>
      </c>
      <c r="B38">
        <v>68</v>
      </c>
    </row>
    <row r="39" spans="1:2" x14ac:dyDescent="0.3">
      <c r="A39">
        <v>9.25</v>
      </c>
      <c r="B39">
        <v>55</v>
      </c>
    </row>
    <row r="40" spans="1:2" x14ac:dyDescent="0.3">
      <c r="A40">
        <v>9.5</v>
      </c>
      <c r="B40">
        <v>56</v>
      </c>
    </row>
    <row r="41" spans="1:2" x14ac:dyDescent="0.3">
      <c r="A41">
        <v>9.75</v>
      </c>
      <c r="B41">
        <v>48</v>
      </c>
    </row>
    <row r="42" spans="1:2" x14ac:dyDescent="0.3">
      <c r="A42">
        <v>10</v>
      </c>
      <c r="B42">
        <v>38</v>
      </c>
    </row>
    <row r="43" spans="1:2" x14ac:dyDescent="0.3">
      <c r="A43">
        <v>10.25</v>
      </c>
      <c r="B43">
        <v>46</v>
      </c>
    </row>
    <row r="44" spans="1:2" x14ac:dyDescent="0.3">
      <c r="A44">
        <v>10.5</v>
      </c>
      <c r="B44">
        <v>55</v>
      </c>
    </row>
    <row r="45" spans="1:2" x14ac:dyDescent="0.3">
      <c r="A45">
        <v>10.75</v>
      </c>
      <c r="B45">
        <v>42</v>
      </c>
    </row>
    <row r="46" spans="1:2" x14ac:dyDescent="0.3">
      <c r="A46">
        <v>11</v>
      </c>
      <c r="B46">
        <v>52</v>
      </c>
    </row>
    <row r="47" spans="1:2" x14ac:dyDescent="0.3">
      <c r="A47">
        <v>11.25</v>
      </c>
      <c r="B47">
        <v>68</v>
      </c>
    </row>
    <row r="48" spans="1:2" x14ac:dyDescent="0.3">
      <c r="A48">
        <v>11.5</v>
      </c>
      <c r="B48">
        <v>70</v>
      </c>
    </row>
    <row r="49" spans="1:2" x14ac:dyDescent="0.3">
      <c r="A49">
        <v>11.75</v>
      </c>
      <c r="B49">
        <v>69</v>
      </c>
    </row>
    <row r="50" spans="1:2" x14ac:dyDescent="0.3">
      <c r="A50">
        <v>12</v>
      </c>
      <c r="B50">
        <v>70</v>
      </c>
    </row>
    <row r="51" spans="1:2" x14ac:dyDescent="0.3">
      <c r="A51">
        <v>12.25</v>
      </c>
      <c r="B51">
        <v>65</v>
      </c>
    </row>
    <row r="52" spans="1:2" x14ac:dyDescent="0.3">
      <c r="A52">
        <v>12.5</v>
      </c>
      <c r="B52">
        <v>60</v>
      </c>
    </row>
    <row r="53" spans="1:2" x14ac:dyDescent="0.3">
      <c r="A53">
        <v>12.75</v>
      </c>
      <c r="B53">
        <v>59</v>
      </c>
    </row>
    <row r="54" spans="1:2" x14ac:dyDescent="0.3">
      <c r="A54">
        <v>13</v>
      </c>
      <c r="B54">
        <v>35</v>
      </c>
    </row>
    <row r="55" spans="1:2" x14ac:dyDescent="0.3">
      <c r="A55">
        <v>13.25</v>
      </c>
      <c r="B55">
        <v>36</v>
      </c>
    </row>
    <row r="56" spans="1:2" x14ac:dyDescent="0.3">
      <c r="A56">
        <v>13.5</v>
      </c>
      <c r="B56">
        <v>37</v>
      </c>
    </row>
    <row r="57" spans="1:2" x14ac:dyDescent="0.3">
      <c r="A57">
        <v>13.75</v>
      </c>
      <c r="B57">
        <v>38</v>
      </c>
    </row>
    <row r="58" spans="1:2" x14ac:dyDescent="0.3">
      <c r="A58">
        <v>14</v>
      </c>
      <c r="B58">
        <v>32</v>
      </c>
    </row>
    <row r="59" spans="1:2" x14ac:dyDescent="0.3">
      <c r="A59">
        <v>14.25</v>
      </c>
      <c r="B59">
        <v>33</v>
      </c>
    </row>
    <row r="60" spans="1:2" x14ac:dyDescent="0.3">
      <c r="A60">
        <v>14.5</v>
      </c>
      <c r="B60">
        <v>35</v>
      </c>
    </row>
    <row r="61" spans="1:2" x14ac:dyDescent="0.3">
      <c r="A61">
        <v>14.75</v>
      </c>
      <c r="B61">
        <v>30</v>
      </c>
    </row>
    <row r="62" spans="1:2" x14ac:dyDescent="0.3">
      <c r="A62">
        <v>15</v>
      </c>
      <c r="B62">
        <v>25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C10" sqref="C10"/>
    </sheetView>
  </sheetViews>
  <sheetFormatPr defaultRowHeight="14.4" x14ac:dyDescent="0.3"/>
  <sheetData>
    <row r="1" spans="1:4" x14ac:dyDescent="0.3">
      <c r="A1" t="s">
        <v>1</v>
      </c>
      <c r="B1" t="s">
        <v>2</v>
      </c>
    </row>
    <row r="2" spans="1:4" x14ac:dyDescent="0.3">
      <c r="A2">
        <v>0.35299999999999998</v>
      </c>
      <c r="B2">
        <v>1.3</v>
      </c>
      <c r="C2">
        <v>0.26400000000000001</v>
      </c>
      <c r="D2">
        <v>1.33</v>
      </c>
    </row>
    <row r="3" spans="1:4" x14ac:dyDescent="0.3">
      <c r="A3">
        <v>0.46400000000000002</v>
      </c>
      <c r="B3">
        <v>1.74</v>
      </c>
      <c r="C3">
        <v>0.38100000000000001</v>
      </c>
      <c r="D3">
        <v>2.0099999999999998</v>
      </c>
    </row>
    <row r="4" spans="1:4" x14ac:dyDescent="0.3">
      <c r="A4">
        <v>0.57099999999999995</v>
      </c>
      <c r="B4">
        <v>2.16</v>
      </c>
      <c r="C4">
        <v>0.51</v>
      </c>
      <c r="D4">
        <v>2.75</v>
      </c>
    </row>
    <row r="5" spans="1:4" x14ac:dyDescent="0.3">
      <c r="A5">
        <v>0.77200000000000002</v>
      </c>
      <c r="B5">
        <v>2.92</v>
      </c>
      <c r="C5">
        <v>0.66500000000000004</v>
      </c>
      <c r="D5">
        <v>3.61</v>
      </c>
    </row>
    <row r="6" spans="1:4" x14ac:dyDescent="0.3">
      <c r="A6">
        <v>0.93899999999999995</v>
      </c>
      <c r="B6">
        <v>3.54</v>
      </c>
      <c r="C6">
        <v>0.82799999999999996</v>
      </c>
      <c r="D6">
        <v>4.5199999999999996</v>
      </c>
    </row>
    <row r="7" spans="1:4" x14ac:dyDescent="0.3">
      <c r="A7">
        <v>1.1419999999999999</v>
      </c>
      <c r="B7">
        <v>4.32</v>
      </c>
      <c r="C7">
        <v>1.1459999999999999</v>
      </c>
      <c r="D7">
        <v>6.29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S24" sqref="S24"/>
    </sheetView>
  </sheetViews>
  <sheetFormatPr defaultRowHeight="14.4" x14ac:dyDescent="0.3"/>
  <sheetData>
    <row r="1" spans="1:2" x14ac:dyDescent="0.3">
      <c r="A1" t="s">
        <v>3</v>
      </c>
      <c r="B1" t="s">
        <v>4</v>
      </c>
    </row>
    <row r="2" spans="1:2" x14ac:dyDescent="0.3">
      <c r="A2">
        <f>1/298</f>
        <v>3.3557046979865771E-3</v>
      </c>
      <c r="B2">
        <f>LN(0.648)</f>
        <v>-0.43386458262986233</v>
      </c>
    </row>
    <row r="3" spans="1:2" x14ac:dyDescent="0.3">
      <c r="A3">
        <f>1/304</f>
        <v>3.2894736842105261E-3</v>
      </c>
      <c r="B3">
        <f>LN(0.441)</f>
        <v>-0.81871040353529101</v>
      </c>
    </row>
    <row r="4" spans="1:2" x14ac:dyDescent="0.3">
      <c r="A4">
        <f>1/308</f>
        <v>3.246753246753247E-3</v>
      </c>
      <c r="B4">
        <f>LN(0.379)</f>
        <v>-0.97021907389971074</v>
      </c>
    </row>
    <row r="5" spans="1:2" x14ac:dyDescent="0.3">
      <c r="A5">
        <f>1/313</f>
        <v>3.1948881789137379E-3</v>
      </c>
      <c r="B5">
        <f>LN(0.254)</f>
        <v>-1.3704210119636004</v>
      </c>
    </row>
    <row r="6" spans="1:2" x14ac:dyDescent="0.3">
      <c r="A6">
        <f>1/318</f>
        <v>3.1446540880503146E-3</v>
      </c>
      <c r="B6">
        <f>LN(0.192)</f>
        <v>-1.6502599069543555</v>
      </c>
    </row>
    <row r="7" spans="1:2" x14ac:dyDescent="0.3">
      <c r="A7">
        <f>1/323</f>
        <v>3.0959752321981426E-3</v>
      </c>
      <c r="B7">
        <f>LN(0.132)</f>
        <v>-2.0249533563957662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6"/>
  <sheetViews>
    <sheetView topLeftCell="A83" workbookViewId="0">
      <selection activeCell="O98" sqref="O98"/>
    </sheetView>
  </sheetViews>
  <sheetFormatPr defaultRowHeight="14.4" x14ac:dyDescent="0.3"/>
  <sheetData>
    <row r="1" spans="1:3" x14ac:dyDescent="0.3">
      <c r="A1" t="s">
        <v>5</v>
      </c>
      <c r="B1" t="s">
        <v>6</v>
      </c>
      <c r="C1" t="s">
        <v>7</v>
      </c>
    </row>
    <row r="2" spans="1:3" x14ac:dyDescent="0.3">
      <c r="A2">
        <v>40</v>
      </c>
      <c r="B2">
        <v>21</v>
      </c>
      <c r="C2">
        <f>1/A2*1000000</f>
        <v>25000</v>
      </c>
    </row>
    <row r="3" spans="1:3" x14ac:dyDescent="0.3">
      <c r="A3">
        <v>60</v>
      </c>
      <c r="B3">
        <v>15</v>
      </c>
      <c r="C3">
        <f t="shared" ref="C3:C10" si="0">1/A3*1000000</f>
        <v>16666.666666666668</v>
      </c>
    </row>
    <row r="4" spans="1:3" x14ac:dyDescent="0.3">
      <c r="A4">
        <v>80</v>
      </c>
      <c r="B4">
        <v>12.5</v>
      </c>
      <c r="C4">
        <f t="shared" si="0"/>
        <v>12500</v>
      </c>
    </row>
    <row r="5" spans="1:3" x14ac:dyDescent="0.3">
      <c r="A5">
        <v>100</v>
      </c>
      <c r="B5">
        <v>10</v>
      </c>
      <c r="C5">
        <f t="shared" si="0"/>
        <v>10000</v>
      </c>
    </row>
    <row r="6" spans="1:3" x14ac:dyDescent="0.3">
      <c r="A6">
        <v>120</v>
      </c>
      <c r="B6">
        <v>8</v>
      </c>
      <c r="C6">
        <f t="shared" si="0"/>
        <v>8333.3333333333339</v>
      </c>
    </row>
    <row r="7" spans="1:3" x14ac:dyDescent="0.3">
      <c r="A7">
        <v>140</v>
      </c>
      <c r="B7">
        <v>7</v>
      </c>
      <c r="C7">
        <f t="shared" si="0"/>
        <v>7142.8571428571422</v>
      </c>
    </row>
    <row r="8" spans="1:3" x14ac:dyDescent="0.3">
      <c r="A8">
        <v>160</v>
      </c>
      <c r="B8">
        <v>6</v>
      </c>
      <c r="C8">
        <f t="shared" si="0"/>
        <v>6250</v>
      </c>
    </row>
    <row r="9" spans="1:3" x14ac:dyDescent="0.3">
      <c r="A9">
        <v>180</v>
      </c>
      <c r="B9">
        <v>5.6</v>
      </c>
      <c r="C9">
        <f t="shared" si="0"/>
        <v>5555.5555555555557</v>
      </c>
    </row>
    <row r="10" spans="1:3" x14ac:dyDescent="0.3">
      <c r="A10">
        <v>200</v>
      </c>
      <c r="B10">
        <v>5</v>
      </c>
      <c r="C10">
        <f t="shared" si="0"/>
        <v>5000</v>
      </c>
    </row>
    <row r="12" spans="1:3" x14ac:dyDescent="0.3">
      <c r="B12">
        <v>0</v>
      </c>
      <c r="C12">
        <v>144.1</v>
      </c>
    </row>
    <row r="13" spans="1:3" x14ac:dyDescent="0.3">
      <c r="B13">
        <v>1</v>
      </c>
      <c r="C13">
        <v>69.8</v>
      </c>
    </row>
    <row r="14" spans="1:3" x14ac:dyDescent="0.3">
      <c r="B14">
        <v>2</v>
      </c>
      <c r="C14">
        <v>67.8</v>
      </c>
    </row>
    <row r="15" spans="1:3" x14ac:dyDescent="0.3">
      <c r="B15">
        <v>3</v>
      </c>
      <c r="C15">
        <v>66</v>
      </c>
    </row>
    <row r="16" spans="1:3" x14ac:dyDescent="0.3">
      <c r="B16">
        <v>4</v>
      </c>
      <c r="C16">
        <v>64.8</v>
      </c>
    </row>
    <row r="17" spans="2:3" x14ac:dyDescent="0.3">
      <c r="B17">
        <v>5</v>
      </c>
      <c r="C17">
        <v>59.8</v>
      </c>
    </row>
    <row r="18" spans="2:3" x14ac:dyDescent="0.3">
      <c r="B18">
        <v>6</v>
      </c>
      <c r="C18">
        <v>57.3</v>
      </c>
    </row>
    <row r="19" spans="2:3" x14ac:dyDescent="0.3">
      <c r="B19">
        <v>7</v>
      </c>
      <c r="C19">
        <v>52.9</v>
      </c>
    </row>
    <row r="20" spans="2:3" x14ac:dyDescent="0.3">
      <c r="B20">
        <v>8</v>
      </c>
      <c r="C20">
        <v>48.5</v>
      </c>
    </row>
    <row r="21" spans="2:3" x14ac:dyDescent="0.3">
      <c r="B21">
        <v>9</v>
      </c>
      <c r="C21">
        <v>42.9</v>
      </c>
    </row>
    <row r="22" spans="2:3" x14ac:dyDescent="0.3">
      <c r="B22">
        <v>10</v>
      </c>
      <c r="C22">
        <v>39.799999999999997</v>
      </c>
    </row>
    <row r="23" spans="2:3" x14ac:dyDescent="0.3">
      <c r="B23">
        <v>11</v>
      </c>
      <c r="C23">
        <v>37.299999999999997</v>
      </c>
    </row>
    <row r="24" spans="2:3" x14ac:dyDescent="0.3">
      <c r="B24">
        <v>12</v>
      </c>
      <c r="C24">
        <v>34.200000000000003</v>
      </c>
    </row>
    <row r="25" spans="2:3" x14ac:dyDescent="0.3">
      <c r="B25">
        <v>13</v>
      </c>
      <c r="C25">
        <v>28.8</v>
      </c>
    </row>
    <row r="26" spans="2:3" x14ac:dyDescent="0.3">
      <c r="B26">
        <v>14</v>
      </c>
      <c r="C26">
        <v>25.4</v>
      </c>
    </row>
    <row r="27" spans="2:3" x14ac:dyDescent="0.3">
      <c r="B27">
        <v>15</v>
      </c>
      <c r="C27">
        <v>20.399999999999999</v>
      </c>
    </row>
    <row r="28" spans="2:3" x14ac:dyDescent="0.3">
      <c r="B28">
        <v>16</v>
      </c>
      <c r="C28">
        <v>16.100000000000001</v>
      </c>
    </row>
    <row r="29" spans="2:3" x14ac:dyDescent="0.3">
      <c r="B29">
        <v>17</v>
      </c>
      <c r="C29">
        <v>0</v>
      </c>
    </row>
    <row r="30" spans="2:3" x14ac:dyDescent="0.3">
      <c r="B30">
        <v>0</v>
      </c>
      <c r="C30">
        <v>247</v>
      </c>
    </row>
    <row r="31" spans="2:3" x14ac:dyDescent="0.3">
      <c r="B31">
        <v>1</v>
      </c>
      <c r="C31">
        <v>138</v>
      </c>
    </row>
    <row r="32" spans="2:3" x14ac:dyDescent="0.3">
      <c r="B32">
        <v>2</v>
      </c>
      <c r="C32">
        <v>131</v>
      </c>
    </row>
    <row r="33" spans="2:5" x14ac:dyDescent="0.3">
      <c r="B33">
        <v>3</v>
      </c>
      <c r="C33">
        <v>118</v>
      </c>
    </row>
    <row r="34" spans="2:5" x14ac:dyDescent="0.3">
      <c r="B34">
        <v>4</v>
      </c>
      <c r="C34">
        <v>104</v>
      </c>
    </row>
    <row r="35" spans="2:5" x14ac:dyDescent="0.3">
      <c r="B35">
        <v>5</v>
      </c>
      <c r="C35">
        <v>85</v>
      </c>
    </row>
    <row r="36" spans="2:5" x14ac:dyDescent="0.3">
      <c r="B36">
        <v>6</v>
      </c>
      <c r="C36">
        <v>64</v>
      </c>
    </row>
    <row r="37" spans="2:5" x14ac:dyDescent="0.3">
      <c r="B37">
        <v>7</v>
      </c>
      <c r="C37">
        <v>46</v>
      </c>
    </row>
    <row r="38" spans="2:5" x14ac:dyDescent="0.3">
      <c r="B38">
        <v>8</v>
      </c>
      <c r="C38">
        <v>28</v>
      </c>
    </row>
    <row r="39" spans="2:5" x14ac:dyDescent="0.3">
      <c r="B39">
        <v>9</v>
      </c>
      <c r="C39">
        <v>0</v>
      </c>
    </row>
    <row r="40" spans="2:5" x14ac:dyDescent="0.3">
      <c r="D40">
        <v>20</v>
      </c>
      <c r="E40">
        <v>0</v>
      </c>
    </row>
    <row r="41" spans="2:5" x14ac:dyDescent="0.3">
      <c r="B41">
        <v>21</v>
      </c>
      <c r="C41">
        <v>15</v>
      </c>
      <c r="D41">
        <v>22</v>
      </c>
      <c r="E41">
        <v>64</v>
      </c>
    </row>
    <row r="42" spans="2:5" x14ac:dyDescent="0.3">
      <c r="B42">
        <v>22</v>
      </c>
      <c r="C42">
        <v>32</v>
      </c>
      <c r="D42">
        <v>24</v>
      </c>
      <c r="E42">
        <v>129</v>
      </c>
    </row>
    <row r="43" spans="2:5" x14ac:dyDescent="0.3">
      <c r="B43">
        <v>23</v>
      </c>
      <c r="C43">
        <v>48</v>
      </c>
      <c r="D43">
        <v>26</v>
      </c>
      <c r="E43">
        <v>215</v>
      </c>
    </row>
    <row r="44" spans="2:5" x14ac:dyDescent="0.3">
      <c r="B44">
        <v>24</v>
      </c>
      <c r="C44">
        <v>64</v>
      </c>
      <c r="D44">
        <v>28</v>
      </c>
      <c r="E44">
        <v>260</v>
      </c>
    </row>
    <row r="45" spans="2:5" x14ac:dyDescent="0.3">
      <c r="B45">
        <v>25</v>
      </c>
      <c r="C45">
        <v>78</v>
      </c>
      <c r="D45">
        <v>30</v>
      </c>
      <c r="E45">
        <v>217</v>
      </c>
    </row>
    <row r="46" spans="2:5" x14ac:dyDescent="0.3">
      <c r="B46">
        <v>26</v>
      </c>
      <c r="C46">
        <v>88</v>
      </c>
      <c r="D46">
        <v>32</v>
      </c>
      <c r="E46">
        <v>172</v>
      </c>
    </row>
    <row r="47" spans="2:5" x14ac:dyDescent="0.3">
      <c r="B47">
        <v>27</v>
      </c>
      <c r="C47">
        <v>98</v>
      </c>
      <c r="D47">
        <v>34</v>
      </c>
      <c r="E47">
        <v>112</v>
      </c>
    </row>
    <row r="48" spans="2:5" x14ac:dyDescent="0.3">
      <c r="B48">
        <v>28</v>
      </c>
      <c r="C48">
        <v>108</v>
      </c>
      <c r="D48">
        <v>36</v>
      </c>
      <c r="E48">
        <v>50</v>
      </c>
    </row>
    <row r="49" spans="1:5" x14ac:dyDescent="0.3">
      <c r="B49">
        <v>29</v>
      </c>
      <c r="C49">
        <v>114</v>
      </c>
      <c r="D49">
        <v>38</v>
      </c>
      <c r="E49">
        <v>12</v>
      </c>
    </row>
    <row r="50" spans="1:5" x14ac:dyDescent="0.3">
      <c r="B50">
        <v>30</v>
      </c>
      <c r="C50">
        <v>145</v>
      </c>
      <c r="D50">
        <v>40</v>
      </c>
      <c r="E50">
        <v>0</v>
      </c>
    </row>
    <row r="51" spans="1:5" x14ac:dyDescent="0.3">
      <c r="B51">
        <v>31</v>
      </c>
      <c r="C51">
        <v>114</v>
      </c>
    </row>
    <row r="52" spans="1:5" x14ac:dyDescent="0.3">
      <c r="B52">
        <v>32</v>
      </c>
      <c r="C52">
        <v>108</v>
      </c>
    </row>
    <row r="53" spans="1:5" x14ac:dyDescent="0.3">
      <c r="B53">
        <v>33</v>
      </c>
      <c r="C53">
        <v>98</v>
      </c>
    </row>
    <row r="54" spans="1:5" x14ac:dyDescent="0.3">
      <c r="B54">
        <v>34</v>
      </c>
      <c r="C54">
        <v>88</v>
      </c>
    </row>
    <row r="55" spans="1:5" x14ac:dyDescent="0.3">
      <c r="B55">
        <v>35</v>
      </c>
      <c r="C55">
        <v>78</v>
      </c>
    </row>
    <row r="56" spans="1:5" x14ac:dyDescent="0.3">
      <c r="B56">
        <v>36</v>
      </c>
      <c r="C56">
        <v>64</v>
      </c>
    </row>
    <row r="57" spans="1:5" x14ac:dyDescent="0.3">
      <c r="B57">
        <v>37</v>
      </c>
      <c r="C57">
        <v>48</v>
      </c>
    </row>
    <row r="58" spans="1:5" x14ac:dyDescent="0.3">
      <c r="B58">
        <v>38</v>
      </c>
      <c r="C58">
        <v>32</v>
      </c>
    </row>
    <row r="59" spans="1:5" x14ac:dyDescent="0.3">
      <c r="B59">
        <v>39</v>
      </c>
      <c r="C59">
        <v>15</v>
      </c>
    </row>
    <row r="61" spans="1:5" x14ac:dyDescent="0.3">
      <c r="A61">
        <v>0.1</v>
      </c>
      <c r="B61">
        <v>4.3099999999999999E-2</v>
      </c>
      <c r="C61">
        <v>0.1</v>
      </c>
    </row>
    <row r="62" spans="1:5" x14ac:dyDescent="0.3">
      <c r="A62">
        <v>0.25</v>
      </c>
      <c r="B62">
        <v>0.12620000000000001</v>
      </c>
      <c r="C62">
        <v>0.25</v>
      </c>
    </row>
    <row r="63" spans="1:5" x14ac:dyDescent="0.3">
      <c r="A63">
        <v>0.39</v>
      </c>
      <c r="B63">
        <v>0.1908</v>
      </c>
      <c r="C63">
        <v>0.39</v>
      </c>
    </row>
    <row r="64" spans="1:5" x14ac:dyDescent="0.3">
      <c r="A64">
        <v>0.54</v>
      </c>
      <c r="B64">
        <v>0.27079999999999999</v>
      </c>
      <c r="C64">
        <v>0.54</v>
      </c>
    </row>
    <row r="65" spans="1:3" x14ac:dyDescent="0.3">
      <c r="A65">
        <v>0.68</v>
      </c>
      <c r="B65">
        <v>0.3508</v>
      </c>
      <c r="C65">
        <v>0.68</v>
      </c>
    </row>
    <row r="66" spans="1:3" x14ac:dyDescent="0.3">
      <c r="A66">
        <v>0.83</v>
      </c>
      <c r="B66">
        <v>0.40920000000000001</v>
      </c>
      <c r="C66">
        <v>0.83</v>
      </c>
    </row>
    <row r="67" spans="1:3" x14ac:dyDescent="0.3">
      <c r="A67">
        <v>0.85</v>
      </c>
      <c r="B67">
        <v>0.42859999999999998</v>
      </c>
      <c r="C67">
        <v>0.85</v>
      </c>
    </row>
    <row r="83" spans="1:3" x14ac:dyDescent="0.3">
      <c r="A83">
        <v>0.23</v>
      </c>
      <c r="B83">
        <v>173.3</v>
      </c>
      <c r="C83">
        <v>20</v>
      </c>
    </row>
    <row r="84" spans="1:3" x14ac:dyDescent="0.3">
      <c r="A84">
        <v>0.47</v>
      </c>
      <c r="B84">
        <v>333.3</v>
      </c>
      <c r="C84">
        <v>44</v>
      </c>
    </row>
    <row r="85" spans="1:3" x14ac:dyDescent="0.3">
      <c r="A85">
        <v>0.7</v>
      </c>
      <c r="B85">
        <v>506.7</v>
      </c>
      <c r="C85">
        <v>64</v>
      </c>
    </row>
    <row r="86" spans="1:3" x14ac:dyDescent="0.3">
      <c r="A86">
        <v>0.94</v>
      </c>
      <c r="B86">
        <v>653.29999999999995</v>
      </c>
      <c r="C86">
        <v>83</v>
      </c>
    </row>
    <row r="87" spans="1:3" x14ac:dyDescent="0.3">
      <c r="A87">
        <v>1.17</v>
      </c>
      <c r="B87">
        <v>760</v>
      </c>
      <c r="C87">
        <v>97</v>
      </c>
    </row>
    <row r="88" spans="1:3" x14ac:dyDescent="0.3">
      <c r="A88">
        <v>1.41</v>
      </c>
      <c r="B88">
        <v>840</v>
      </c>
      <c r="C88">
        <v>106</v>
      </c>
    </row>
    <row r="89" spans="1:3" x14ac:dyDescent="0.3">
      <c r="A89">
        <v>1.55</v>
      </c>
      <c r="B89">
        <v>871</v>
      </c>
    </row>
    <row r="90" spans="1:3" x14ac:dyDescent="0.3">
      <c r="A90">
        <v>1.56</v>
      </c>
      <c r="B90">
        <v>872</v>
      </c>
    </row>
    <row r="91" spans="1:3" x14ac:dyDescent="0.3">
      <c r="A91">
        <v>1.57</v>
      </c>
      <c r="B91">
        <v>873</v>
      </c>
    </row>
    <row r="92" spans="1:3" x14ac:dyDescent="0.3">
      <c r="A92">
        <v>1.58</v>
      </c>
      <c r="B92">
        <v>874</v>
      </c>
    </row>
    <row r="93" spans="1:3" x14ac:dyDescent="0.3">
      <c r="A93">
        <v>1.59</v>
      </c>
      <c r="B93">
        <v>875</v>
      </c>
    </row>
    <row r="94" spans="1:3" x14ac:dyDescent="0.3">
      <c r="A94">
        <v>1.6</v>
      </c>
      <c r="B94">
        <v>876</v>
      </c>
    </row>
    <row r="95" spans="1:3" x14ac:dyDescent="0.3">
      <c r="A95">
        <v>1.62</v>
      </c>
      <c r="B95">
        <v>880</v>
      </c>
      <c r="C95">
        <v>111</v>
      </c>
    </row>
    <row r="97" spans="1:11" x14ac:dyDescent="0.3">
      <c r="A97">
        <v>0.3</v>
      </c>
      <c r="B97">
        <v>0.4</v>
      </c>
      <c r="C97">
        <v>0.5</v>
      </c>
      <c r="D97">
        <v>0.6</v>
      </c>
      <c r="E97">
        <v>0.7</v>
      </c>
      <c r="F97">
        <v>0.8</v>
      </c>
      <c r="G97">
        <v>0.9</v>
      </c>
      <c r="H97">
        <v>1</v>
      </c>
      <c r="I97" t="s">
        <v>8</v>
      </c>
    </row>
    <row r="98" spans="1:11" x14ac:dyDescent="0.3">
      <c r="A98">
        <v>45</v>
      </c>
      <c r="B98">
        <v>63</v>
      </c>
      <c r="C98">
        <v>78</v>
      </c>
      <c r="D98">
        <v>96</v>
      </c>
      <c r="E98">
        <v>108</v>
      </c>
      <c r="F98">
        <v>126</v>
      </c>
      <c r="G98">
        <v>139</v>
      </c>
      <c r="H98">
        <v>153</v>
      </c>
      <c r="I98">
        <v>144</v>
      </c>
      <c r="J98">
        <v>173.3</v>
      </c>
      <c r="K98">
        <v>20</v>
      </c>
    </row>
    <row r="99" spans="1:11" x14ac:dyDescent="0.3">
      <c r="A99">
        <v>95</v>
      </c>
      <c r="B99">
        <v>126</v>
      </c>
      <c r="C99">
        <v>162</v>
      </c>
      <c r="D99">
        <v>194</v>
      </c>
      <c r="E99">
        <v>231</v>
      </c>
      <c r="F99">
        <v>262</v>
      </c>
      <c r="G99">
        <v>290</v>
      </c>
      <c r="H99">
        <v>324</v>
      </c>
      <c r="I99">
        <v>308</v>
      </c>
      <c r="J99">
        <v>333.3</v>
      </c>
      <c r="K99">
        <v>44</v>
      </c>
    </row>
    <row r="100" spans="1:11" x14ac:dyDescent="0.3">
      <c r="A100">
        <v>140</v>
      </c>
      <c r="B100">
        <v>189</v>
      </c>
      <c r="C100">
        <v>238</v>
      </c>
      <c r="D100">
        <v>287</v>
      </c>
      <c r="E100">
        <v>336</v>
      </c>
      <c r="F100">
        <v>387</v>
      </c>
      <c r="G100">
        <v>437</v>
      </c>
      <c r="H100">
        <v>488</v>
      </c>
      <c r="I100">
        <v>475</v>
      </c>
      <c r="J100">
        <v>506.7</v>
      </c>
      <c r="K100">
        <v>64</v>
      </c>
    </row>
    <row r="101" spans="1:11" x14ac:dyDescent="0.3">
      <c r="A101">
        <v>182</v>
      </c>
      <c r="B101">
        <v>248</v>
      </c>
      <c r="C101">
        <v>311</v>
      </c>
      <c r="D101">
        <v>374</v>
      </c>
      <c r="E101">
        <v>441</v>
      </c>
      <c r="F101">
        <v>499</v>
      </c>
      <c r="G101">
        <v>563</v>
      </c>
      <c r="H101">
        <v>628</v>
      </c>
      <c r="I101">
        <v>612</v>
      </c>
      <c r="J101">
        <v>653.29999999999995</v>
      </c>
      <c r="K101">
        <v>83</v>
      </c>
    </row>
    <row r="102" spans="1:11" x14ac:dyDescent="0.3">
      <c r="A102">
        <v>211</v>
      </c>
      <c r="B102">
        <v>286</v>
      </c>
      <c r="C102">
        <v>360</v>
      </c>
      <c r="D102">
        <v>436</v>
      </c>
      <c r="E102">
        <v>504</v>
      </c>
      <c r="F102">
        <v>582</v>
      </c>
      <c r="G102">
        <v>647</v>
      </c>
      <c r="H102">
        <v>724</v>
      </c>
      <c r="I102">
        <v>715</v>
      </c>
      <c r="J102">
        <v>760</v>
      </c>
      <c r="K102">
        <v>97</v>
      </c>
    </row>
    <row r="103" spans="1:11" x14ac:dyDescent="0.3">
      <c r="A103">
        <v>231</v>
      </c>
      <c r="B103">
        <v>313</v>
      </c>
      <c r="C103">
        <v>393</v>
      </c>
      <c r="D103">
        <v>474</v>
      </c>
      <c r="E103">
        <v>551</v>
      </c>
      <c r="F103">
        <v>633</v>
      </c>
      <c r="G103">
        <v>709</v>
      </c>
      <c r="H103">
        <v>792</v>
      </c>
      <c r="I103">
        <v>779</v>
      </c>
      <c r="J103">
        <v>840</v>
      </c>
      <c r="K103">
        <v>106</v>
      </c>
    </row>
    <row r="104" spans="1:11" x14ac:dyDescent="0.3">
      <c r="A104">
        <v>241</v>
      </c>
      <c r="B104">
        <v>327</v>
      </c>
      <c r="C104">
        <v>410</v>
      </c>
      <c r="D104">
        <v>494</v>
      </c>
      <c r="E104">
        <v>573</v>
      </c>
      <c r="F104">
        <v>657</v>
      </c>
      <c r="G104">
        <v>737</v>
      </c>
      <c r="H104">
        <v>822</v>
      </c>
      <c r="I104">
        <v>808</v>
      </c>
      <c r="J104">
        <v>880</v>
      </c>
      <c r="K104">
        <v>111</v>
      </c>
    </row>
    <row r="106" spans="1:11" x14ac:dyDescent="0.3">
      <c r="A106" t="s">
        <v>9</v>
      </c>
    </row>
    <row r="107" spans="1:11" x14ac:dyDescent="0.3">
      <c r="A107">
        <v>0.127</v>
      </c>
      <c r="B107">
        <v>0.15</v>
      </c>
      <c r="C107">
        <v>0.127</v>
      </c>
    </row>
    <row r="108" spans="1:11" x14ac:dyDescent="0.3">
      <c r="A108">
        <v>0.27700000000000002</v>
      </c>
      <c r="B108">
        <v>0.3</v>
      </c>
      <c r="C108">
        <v>0.27700000000000002</v>
      </c>
    </row>
    <row r="109" spans="1:11" x14ac:dyDescent="0.3">
      <c r="A109">
        <v>0.376</v>
      </c>
      <c r="B109">
        <v>0.4</v>
      </c>
      <c r="C109">
        <v>0.376</v>
      </c>
    </row>
    <row r="110" spans="1:11" x14ac:dyDescent="0.3">
      <c r="A110">
        <v>0.47</v>
      </c>
      <c r="B110">
        <v>0.5</v>
      </c>
      <c r="C110">
        <v>0.47</v>
      </c>
    </row>
    <row r="111" spans="1:11" x14ac:dyDescent="0.3">
      <c r="A111">
        <v>0.56599999999999995</v>
      </c>
      <c r="B111">
        <v>0.6</v>
      </c>
      <c r="C111">
        <v>0.56599999999999995</v>
      </c>
    </row>
    <row r="112" spans="1:11" x14ac:dyDescent="0.3">
      <c r="A112">
        <v>0.65800000000000003</v>
      </c>
      <c r="B112">
        <v>0.7</v>
      </c>
      <c r="C112">
        <v>0.65800000000000003</v>
      </c>
    </row>
    <row r="113" spans="1:3" x14ac:dyDescent="0.3">
      <c r="A113">
        <v>0.755</v>
      </c>
      <c r="B113">
        <v>0.8</v>
      </c>
      <c r="C113">
        <v>0.755</v>
      </c>
    </row>
    <row r="114" spans="1:3" x14ac:dyDescent="0.3">
      <c r="A114">
        <v>0.84899999999999998</v>
      </c>
      <c r="B114">
        <v>0.9</v>
      </c>
      <c r="C114">
        <v>0.84899999999999998</v>
      </c>
    </row>
    <row r="115" spans="1:3" x14ac:dyDescent="0.3">
      <c r="A115">
        <v>0.95</v>
      </c>
      <c r="B115">
        <v>1</v>
      </c>
      <c r="C115">
        <v>0.95</v>
      </c>
    </row>
    <row r="116" spans="1:3" x14ac:dyDescent="0.3">
      <c r="A116">
        <v>0.94899999999999995</v>
      </c>
      <c r="B116">
        <v>1</v>
      </c>
      <c r="C116">
        <v>0.94899999999999995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"/>
  <sheetViews>
    <sheetView topLeftCell="A28" workbookViewId="0">
      <selection activeCell="W19" sqref="W19"/>
    </sheetView>
  </sheetViews>
  <sheetFormatPr defaultRowHeight="14.4" x14ac:dyDescent="0.3"/>
  <sheetData>
    <row r="1" spans="1:13" x14ac:dyDescent="0.3">
      <c r="A1">
        <v>0</v>
      </c>
      <c r="B1">
        <f>A1+$A$12</f>
        <v>12.4</v>
      </c>
      <c r="C1">
        <v>1.2</v>
      </c>
      <c r="D1">
        <v>2</v>
      </c>
      <c r="E1">
        <f>C1/D1</f>
        <v>0.6</v>
      </c>
      <c r="F1">
        <f>E1*$A$13</f>
        <v>1.8849555921538759</v>
      </c>
      <c r="G1">
        <f>TAN(RADIANS(F1))</f>
        <v>3.2910555480045213E-2</v>
      </c>
      <c r="H1">
        <f>1/G1</f>
        <v>30.385388074240616</v>
      </c>
      <c r="I1">
        <f>B1*$A$13*$A$14*$A$15</f>
        <v>3.8955748904513435E-2</v>
      </c>
      <c r="J1">
        <f>1/I1</f>
        <v>25.670152111596021</v>
      </c>
      <c r="L1">
        <v>2</v>
      </c>
      <c r="M1">
        <v>1.3</v>
      </c>
    </row>
    <row r="2" spans="1:13" x14ac:dyDescent="0.3">
      <c r="A2">
        <v>400</v>
      </c>
      <c r="B2">
        <f>A2+$A$12</f>
        <v>412.4</v>
      </c>
      <c r="C2">
        <v>0.8</v>
      </c>
      <c r="D2">
        <v>2</v>
      </c>
      <c r="E2">
        <f>C2/D2</f>
        <v>0.4</v>
      </c>
      <c r="F2">
        <f>E2*$A$13</f>
        <v>1.2566370614359172</v>
      </c>
      <c r="G2">
        <f t="shared" ref="G2:G8" si="0">TAN(RADIANS(F2))</f>
        <v>2.1935971642890469E-2</v>
      </c>
      <c r="H2">
        <f t="shared" ref="H2:H8" si="1">1/G2</f>
        <v>45.587221586516947</v>
      </c>
      <c r="I2">
        <f t="shared" ref="I2:I8" si="2">B2*$A$13*$A$14*$A$15</f>
        <v>1.2955928103404306</v>
      </c>
      <c r="J2">
        <f t="shared" ref="J2:J8" si="3">1/I2</f>
        <v>0.77184744467456523</v>
      </c>
      <c r="L2">
        <v>2.5</v>
      </c>
      <c r="M2">
        <v>2.5499999999999998</v>
      </c>
    </row>
    <row r="3" spans="1:13" x14ac:dyDescent="0.3">
      <c r="A3">
        <v>800</v>
      </c>
      <c r="B3">
        <f t="shared" ref="B3:B8" si="4">A3+$A$12</f>
        <v>812.4</v>
      </c>
      <c r="C3">
        <v>0.4</v>
      </c>
      <c r="D3">
        <v>2</v>
      </c>
      <c r="E3">
        <f t="shared" ref="E3:E8" si="5">C3/D3</f>
        <v>0.2</v>
      </c>
      <c r="F3">
        <f t="shared" ref="F3:F8" si="6">E3*$A$13</f>
        <v>0.62831853071795862</v>
      </c>
      <c r="G3">
        <f t="shared" si="0"/>
        <v>1.0966666726149481E-2</v>
      </c>
      <c r="H3">
        <f t="shared" si="1"/>
        <v>91.185409839760055</v>
      </c>
      <c r="I3">
        <f t="shared" si="2"/>
        <v>2.5522298717763481</v>
      </c>
      <c r="J3">
        <f t="shared" si="3"/>
        <v>0.39181423705537993</v>
      </c>
      <c r="L3">
        <v>4</v>
      </c>
      <c r="M3">
        <v>3.8</v>
      </c>
    </row>
    <row r="4" spans="1:13" x14ac:dyDescent="0.3">
      <c r="A4">
        <v>1200</v>
      </c>
      <c r="B4">
        <f t="shared" si="4"/>
        <v>1212.4000000000001</v>
      </c>
      <c r="C4">
        <v>0.22</v>
      </c>
      <c r="D4">
        <v>2</v>
      </c>
      <c r="E4">
        <f t="shared" si="5"/>
        <v>0.11</v>
      </c>
      <c r="F4">
        <f t="shared" si="6"/>
        <v>0.34557519189487723</v>
      </c>
      <c r="G4">
        <f t="shared" si="0"/>
        <v>6.0314980500734017E-3</v>
      </c>
      <c r="H4">
        <f t="shared" si="1"/>
        <v>165.79629002579719</v>
      </c>
      <c r="I4">
        <f t="shared" si="2"/>
        <v>3.8088669332122653</v>
      </c>
      <c r="J4">
        <f t="shared" si="3"/>
        <v>0.26254527068936873</v>
      </c>
      <c r="L4">
        <v>5.3</v>
      </c>
      <c r="M4">
        <v>5.07</v>
      </c>
    </row>
    <row r="5" spans="1:13" x14ac:dyDescent="0.3">
      <c r="A5">
        <v>1600</v>
      </c>
      <c r="B5">
        <f t="shared" si="4"/>
        <v>1612.4</v>
      </c>
      <c r="C5">
        <v>0.18</v>
      </c>
      <c r="D5">
        <v>2</v>
      </c>
      <c r="E5">
        <f t="shared" si="5"/>
        <v>0.09</v>
      </c>
      <c r="F5">
        <f t="shared" si="6"/>
        <v>0.28274333882308139</v>
      </c>
      <c r="G5">
        <f t="shared" si="0"/>
        <v>4.9348422588179489E-3</v>
      </c>
      <c r="H5">
        <f t="shared" si="1"/>
        <v>202.64072234793818</v>
      </c>
      <c r="I5">
        <f t="shared" si="2"/>
        <v>5.065503994648183</v>
      </c>
      <c r="J5">
        <f t="shared" si="3"/>
        <v>0.19741372251537501</v>
      </c>
      <c r="L5">
        <v>5.9</v>
      </c>
      <c r="M5">
        <v>6.32</v>
      </c>
    </row>
    <row r="6" spans="1:13" x14ac:dyDescent="0.3">
      <c r="A6">
        <v>2000</v>
      </c>
      <c r="B6">
        <f t="shared" si="4"/>
        <v>2012.4</v>
      </c>
      <c r="C6">
        <v>0.14000000000000001</v>
      </c>
      <c r="D6">
        <v>2</v>
      </c>
      <c r="E6">
        <f t="shared" si="5"/>
        <v>7.0000000000000007E-2</v>
      </c>
      <c r="F6">
        <f t="shared" si="6"/>
        <v>0.21991148575128555</v>
      </c>
      <c r="G6">
        <f t="shared" si="0"/>
        <v>3.8381983369597935E-3</v>
      </c>
      <c r="H6">
        <f t="shared" si="1"/>
        <v>260.53890711444893</v>
      </c>
      <c r="I6">
        <f t="shared" si="2"/>
        <v>6.3221410560840994</v>
      </c>
      <c r="J6">
        <f t="shared" si="3"/>
        <v>0.15817426266338239</v>
      </c>
      <c r="L6">
        <v>6.7</v>
      </c>
      <c r="M6">
        <v>7.58</v>
      </c>
    </row>
    <row r="7" spans="1:13" x14ac:dyDescent="0.3">
      <c r="A7">
        <v>2400</v>
      </c>
      <c r="B7">
        <f t="shared" si="4"/>
        <v>2412.4</v>
      </c>
      <c r="C7">
        <v>0.1</v>
      </c>
      <c r="D7">
        <v>2</v>
      </c>
      <c r="E7">
        <f t="shared" si="5"/>
        <v>0.05</v>
      </c>
      <c r="F7">
        <f t="shared" si="6"/>
        <v>0.15707963267948966</v>
      </c>
      <c r="G7">
        <f t="shared" si="0"/>
        <v>2.7415636467366697E-3</v>
      </c>
      <c r="H7">
        <f t="shared" si="1"/>
        <v>364.75534725969874</v>
      </c>
      <c r="I7">
        <f t="shared" si="2"/>
        <v>7.5787781175200175</v>
      </c>
      <c r="J7">
        <f t="shared" si="3"/>
        <v>0.1319473910561228</v>
      </c>
      <c r="L7">
        <v>10</v>
      </c>
      <c r="M7">
        <v>10.029999999999999</v>
      </c>
    </row>
    <row r="8" spans="1:13" x14ac:dyDescent="0.3">
      <c r="A8">
        <v>3180</v>
      </c>
      <c r="B8">
        <f t="shared" si="4"/>
        <v>3192.4</v>
      </c>
      <c r="C8">
        <v>0.08</v>
      </c>
      <c r="D8">
        <v>2</v>
      </c>
      <c r="E8">
        <f t="shared" si="5"/>
        <v>0.04</v>
      </c>
      <c r="F8">
        <f t="shared" si="6"/>
        <v>0.12566370614359174</v>
      </c>
      <c r="G8">
        <f t="shared" si="0"/>
        <v>2.1932489392125177E-3</v>
      </c>
      <c r="H8">
        <f t="shared" si="1"/>
        <v>455.94459530847797</v>
      </c>
      <c r="I8">
        <f t="shared" si="2"/>
        <v>10.029220387320056</v>
      </c>
      <c r="J8">
        <f t="shared" si="3"/>
        <v>9.9708647470176257E-2</v>
      </c>
    </row>
    <row r="9" spans="1:13" x14ac:dyDescent="0.3">
      <c r="L9">
        <v>2</v>
      </c>
      <c r="M9">
        <v>1.32</v>
      </c>
    </row>
    <row r="10" spans="1:13" x14ac:dyDescent="0.3">
      <c r="L10">
        <v>2.5</v>
      </c>
      <c r="M10">
        <v>2.59</v>
      </c>
    </row>
    <row r="11" spans="1:13" x14ac:dyDescent="0.3">
      <c r="L11">
        <v>4</v>
      </c>
      <c r="M11">
        <v>3.86</v>
      </c>
    </row>
    <row r="12" spans="1:13" x14ac:dyDescent="0.3">
      <c r="A12">
        <v>12.4</v>
      </c>
      <c r="L12">
        <v>5.5</v>
      </c>
      <c r="M12">
        <v>5.13</v>
      </c>
    </row>
    <row r="13" spans="1:13" x14ac:dyDescent="0.3">
      <c r="A13">
        <f>PI()</f>
        <v>3.1415926535897931</v>
      </c>
      <c r="L13">
        <v>6.25</v>
      </c>
      <c r="M13">
        <v>6.41</v>
      </c>
    </row>
    <row r="14" spans="1:13" x14ac:dyDescent="0.3">
      <c r="A14">
        <v>2E-3</v>
      </c>
      <c r="L14">
        <v>7.14</v>
      </c>
      <c r="M14">
        <v>7.68</v>
      </c>
    </row>
    <row r="15" spans="1:13" x14ac:dyDescent="0.3">
      <c r="A15">
        <v>0.5</v>
      </c>
      <c r="L15">
        <v>10</v>
      </c>
      <c r="M15">
        <v>10.029999999999999</v>
      </c>
    </row>
    <row r="21" spans="11:12" x14ac:dyDescent="0.3">
      <c r="K21">
        <v>0.85</v>
      </c>
      <c r="L21">
        <v>0.36</v>
      </c>
    </row>
    <row r="22" spans="11:12" x14ac:dyDescent="0.3">
      <c r="K22">
        <v>0.9</v>
      </c>
      <c r="L22">
        <v>0.30399999999999999</v>
      </c>
    </row>
    <row r="23" spans="11:12" x14ac:dyDescent="0.3">
      <c r="K23">
        <v>0.95</v>
      </c>
      <c r="L23">
        <v>0.18</v>
      </c>
    </row>
    <row r="24" spans="11:12" x14ac:dyDescent="0.3">
      <c r="K24">
        <v>1</v>
      </c>
      <c r="L24">
        <v>0</v>
      </c>
    </row>
    <row r="25" spans="11:12" x14ac:dyDescent="0.3">
      <c r="K25">
        <v>1.05</v>
      </c>
      <c r="L25">
        <v>0.16</v>
      </c>
    </row>
    <row r="26" spans="11:12" x14ac:dyDescent="0.3">
      <c r="K26">
        <v>1.1000000000000001</v>
      </c>
      <c r="L26">
        <v>0.27</v>
      </c>
    </row>
    <row r="27" spans="11:12" x14ac:dyDescent="0.3">
      <c r="K27">
        <v>1.1499999999999999</v>
      </c>
      <c r="L27">
        <v>0.35</v>
      </c>
    </row>
    <row r="29" spans="11:12" x14ac:dyDescent="0.3">
      <c r="K29">
        <v>0.75</v>
      </c>
      <c r="L29">
        <v>0.28000000000000003</v>
      </c>
    </row>
    <row r="30" spans="11:12" x14ac:dyDescent="0.3">
      <c r="K30">
        <v>0.8</v>
      </c>
      <c r="L30">
        <v>0.27</v>
      </c>
    </row>
    <row r="31" spans="11:12" x14ac:dyDescent="0.3">
      <c r="K31">
        <v>0.85</v>
      </c>
      <c r="L31">
        <v>0.21</v>
      </c>
    </row>
    <row r="32" spans="11:12" x14ac:dyDescent="0.3">
      <c r="K32">
        <v>0.9</v>
      </c>
      <c r="L32">
        <v>0.17</v>
      </c>
    </row>
    <row r="33" spans="11:12" x14ac:dyDescent="0.3">
      <c r="K33">
        <v>0.95</v>
      </c>
      <c r="L33">
        <v>0.1</v>
      </c>
    </row>
    <row r="34" spans="11:12" x14ac:dyDescent="0.3">
      <c r="K34">
        <v>1</v>
      </c>
      <c r="L34">
        <v>0</v>
      </c>
    </row>
    <row r="35" spans="11:12" x14ac:dyDescent="0.3">
      <c r="K35">
        <v>1.05</v>
      </c>
      <c r="L35">
        <v>0.05</v>
      </c>
    </row>
    <row r="36" spans="11:12" x14ac:dyDescent="0.3">
      <c r="K36">
        <v>1.1000000000000001</v>
      </c>
      <c r="L36">
        <v>0.11</v>
      </c>
    </row>
    <row r="37" spans="11:12" x14ac:dyDescent="0.3">
      <c r="K37">
        <v>1.1499999999999999</v>
      </c>
      <c r="L37">
        <v>0.17</v>
      </c>
    </row>
    <row r="38" spans="11:12" x14ac:dyDescent="0.3">
      <c r="K38">
        <v>1.2</v>
      </c>
      <c r="L38">
        <v>0.23</v>
      </c>
    </row>
    <row r="39" spans="11:12" x14ac:dyDescent="0.3">
      <c r="K39">
        <v>1.25</v>
      </c>
      <c r="L39">
        <v>0.25</v>
      </c>
    </row>
    <row r="40" spans="11:12" x14ac:dyDescent="0.3">
      <c r="K40">
        <v>1.3</v>
      </c>
      <c r="L40">
        <v>0.25</v>
      </c>
    </row>
    <row r="41" spans="11:12" x14ac:dyDescent="0.3">
      <c r="K41">
        <v>1.35</v>
      </c>
      <c r="L41">
        <v>0.27</v>
      </c>
    </row>
    <row r="42" spans="11:12" x14ac:dyDescent="0.3">
      <c r="K42">
        <v>1.4</v>
      </c>
      <c r="L42">
        <v>0.28999999999999998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topLeftCell="E31" workbookViewId="0">
      <selection activeCell="Z14" sqref="Z14"/>
    </sheetView>
  </sheetViews>
  <sheetFormatPr defaultRowHeight="14.4" x14ac:dyDescent="0.3"/>
  <sheetData>
    <row r="1" spans="1:6" x14ac:dyDescent="0.3">
      <c r="A1" t="s">
        <v>10</v>
      </c>
      <c r="B1" t="s">
        <v>11</v>
      </c>
      <c r="C1" t="s">
        <v>12</v>
      </c>
      <c r="D1" t="s">
        <v>11</v>
      </c>
      <c r="E1" t="s">
        <v>15</v>
      </c>
    </row>
    <row r="2" spans="1:6" x14ac:dyDescent="0.3">
      <c r="A2">
        <v>0.5</v>
      </c>
      <c r="B2">
        <v>35</v>
      </c>
      <c r="C2">
        <v>0.5</v>
      </c>
      <c r="D2">
        <v>35.700000000000003</v>
      </c>
      <c r="E2">
        <f>LN(A2)</f>
        <v>-0.69314718055994529</v>
      </c>
      <c r="F2">
        <v>34.9</v>
      </c>
    </row>
    <row r="3" spans="1:6" x14ac:dyDescent="0.3">
      <c r="A3">
        <v>1</v>
      </c>
      <c r="B3">
        <v>33.880000000000003</v>
      </c>
      <c r="C3">
        <v>1</v>
      </c>
      <c r="D3">
        <v>33.909999999999997</v>
      </c>
      <c r="E3">
        <f>LN(A3)</f>
        <v>0</v>
      </c>
      <c r="F3">
        <v>31.88</v>
      </c>
    </row>
    <row r="4" spans="1:6" x14ac:dyDescent="0.3">
      <c r="A4">
        <v>1.5</v>
      </c>
      <c r="B4">
        <v>31.4</v>
      </c>
      <c r="C4">
        <v>1.5</v>
      </c>
      <c r="D4">
        <v>31.09</v>
      </c>
      <c r="E4">
        <f t="shared" ref="E4:E11" si="0">LN(A4)</f>
        <v>0.40546510810816438</v>
      </c>
      <c r="F4">
        <v>28.4</v>
      </c>
    </row>
    <row r="5" spans="1:6" x14ac:dyDescent="0.3">
      <c r="A5">
        <v>2</v>
      </c>
      <c r="B5">
        <v>22.73</v>
      </c>
      <c r="C5">
        <v>2</v>
      </c>
      <c r="D5">
        <v>22.63</v>
      </c>
      <c r="E5">
        <f t="shared" si="0"/>
        <v>0.69314718055994529</v>
      </c>
      <c r="F5">
        <v>22.73</v>
      </c>
    </row>
    <row r="6" spans="1:6" x14ac:dyDescent="0.3">
      <c r="A6">
        <v>2.5</v>
      </c>
      <c r="B6">
        <v>19.760000000000002</v>
      </c>
      <c r="C6">
        <v>2.5</v>
      </c>
      <c r="D6">
        <v>19.649999999999999</v>
      </c>
      <c r="E6">
        <f t="shared" si="0"/>
        <v>0.91629073187415511</v>
      </c>
      <c r="F6">
        <v>19.760000000000002</v>
      </c>
    </row>
    <row r="7" spans="1:6" x14ac:dyDescent="0.3">
      <c r="A7">
        <v>3</v>
      </c>
      <c r="B7">
        <v>19.440000000000001</v>
      </c>
      <c r="C7">
        <v>3</v>
      </c>
      <c r="D7">
        <v>19.36</v>
      </c>
      <c r="E7">
        <f t="shared" si="0"/>
        <v>1.0986122886681098</v>
      </c>
      <c r="F7">
        <v>19.440000000000001</v>
      </c>
    </row>
    <row r="8" spans="1:6" x14ac:dyDescent="0.3">
      <c r="A8">
        <v>3.5</v>
      </c>
      <c r="B8">
        <v>18.100000000000001</v>
      </c>
      <c r="C8">
        <v>3.5</v>
      </c>
      <c r="D8">
        <v>18.11</v>
      </c>
      <c r="E8">
        <f t="shared" si="0"/>
        <v>1.2527629684953681</v>
      </c>
      <c r="F8">
        <v>18.100000000000001</v>
      </c>
    </row>
    <row r="9" spans="1:6" x14ac:dyDescent="0.3">
      <c r="A9">
        <v>4</v>
      </c>
      <c r="B9">
        <v>16.87</v>
      </c>
      <c r="C9">
        <v>4</v>
      </c>
      <c r="D9">
        <v>16.88</v>
      </c>
      <c r="E9">
        <f t="shared" si="0"/>
        <v>1.3862943611198906</v>
      </c>
      <c r="F9">
        <v>16.87</v>
      </c>
    </row>
    <row r="10" spans="1:6" x14ac:dyDescent="0.3">
      <c r="A10">
        <v>4.5</v>
      </c>
      <c r="B10">
        <v>16.25</v>
      </c>
      <c r="C10">
        <v>4.5</v>
      </c>
      <c r="D10">
        <v>16.28</v>
      </c>
      <c r="E10">
        <f t="shared" si="0"/>
        <v>1.5040773967762742</v>
      </c>
      <c r="F10">
        <v>16.25</v>
      </c>
    </row>
    <row r="11" spans="1:6" x14ac:dyDescent="0.3">
      <c r="A11">
        <v>4.8</v>
      </c>
      <c r="B11">
        <v>16.100000000000001</v>
      </c>
      <c r="C11">
        <v>4.8</v>
      </c>
      <c r="D11">
        <v>16.100000000000001</v>
      </c>
      <c r="E11">
        <f t="shared" si="0"/>
        <v>1.5686159179138452</v>
      </c>
      <c r="F11">
        <v>16.100000000000001</v>
      </c>
    </row>
    <row r="13" spans="1:6" x14ac:dyDescent="0.3">
      <c r="A13">
        <v>4.8</v>
      </c>
      <c r="C13">
        <v>3</v>
      </c>
      <c r="E13">
        <v>1.5</v>
      </c>
    </row>
    <row r="14" spans="1:6" x14ac:dyDescent="0.3">
      <c r="A14" t="s">
        <v>13</v>
      </c>
      <c r="B14" t="s">
        <v>14</v>
      </c>
    </row>
    <row r="15" spans="1:6" x14ac:dyDescent="0.3">
      <c r="A15">
        <v>25</v>
      </c>
      <c r="B15">
        <v>101.6</v>
      </c>
      <c r="C15">
        <v>25</v>
      </c>
      <c r="D15">
        <v>57.5</v>
      </c>
      <c r="E15">
        <v>25</v>
      </c>
      <c r="F15">
        <v>27.3</v>
      </c>
    </row>
    <row r="16" spans="1:6" x14ac:dyDescent="0.3">
      <c r="A16">
        <v>22</v>
      </c>
      <c r="B16">
        <v>99.3</v>
      </c>
      <c r="C16">
        <v>22</v>
      </c>
      <c r="D16">
        <v>55.9</v>
      </c>
      <c r="E16">
        <v>22</v>
      </c>
      <c r="F16">
        <v>26.3</v>
      </c>
    </row>
    <row r="17" spans="1:6" x14ac:dyDescent="0.3">
      <c r="A17">
        <v>19</v>
      </c>
      <c r="B17">
        <v>96.7</v>
      </c>
      <c r="C17">
        <v>19</v>
      </c>
      <c r="D17">
        <v>54.4</v>
      </c>
      <c r="E17">
        <v>19</v>
      </c>
      <c r="F17">
        <v>25.4</v>
      </c>
    </row>
    <row r="18" spans="1:6" x14ac:dyDescent="0.3">
      <c r="A18">
        <v>16</v>
      </c>
      <c r="B18">
        <v>93.3</v>
      </c>
      <c r="C18">
        <v>16</v>
      </c>
      <c r="D18">
        <v>52.5</v>
      </c>
      <c r="E18">
        <v>16</v>
      </c>
      <c r="F18">
        <v>24.5</v>
      </c>
    </row>
    <row r="19" spans="1:6" x14ac:dyDescent="0.3">
      <c r="A19">
        <v>13</v>
      </c>
      <c r="B19">
        <v>88.1</v>
      </c>
      <c r="C19">
        <v>13</v>
      </c>
      <c r="D19">
        <v>50.1</v>
      </c>
      <c r="E19">
        <v>13</v>
      </c>
      <c r="F19">
        <v>23.3</v>
      </c>
    </row>
    <row r="20" spans="1:6" x14ac:dyDescent="0.3">
      <c r="A20">
        <v>10</v>
      </c>
      <c r="B20">
        <v>79.5</v>
      </c>
      <c r="C20">
        <v>10</v>
      </c>
      <c r="D20">
        <v>45.5</v>
      </c>
      <c r="E20">
        <v>10</v>
      </c>
      <c r="F20">
        <v>21.2</v>
      </c>
    </row>
    <row r="21" spans="1:6" x14ac:dyDescent="0.3">
      <c r="A21">
        <v>8</v>
      </c>
      <c r="B21">
        <v>70.8</v>
      </c>
      <c r="C21">
        <v>8</v>
      </c>
      <c r="D21">
        <v>40.700000000000003</v>
      </c>
      <c r="E21">
        <v>8</v>
      </c>
      <c r="F21">
        <v>18.7</v>
      </c>
    </row>
    <row r="22" spans="1:6" x14ac:dyDescent="0.3">
      <c r="A22">
        <v>6</v>
      </c>
      <c r="B22">
        <v>59.8</v>
      </c>
      <c r="C22">
        <v>6</v>
      </c>
      <c r="D22">
        <v>33.799999999999997</v>
      </c>
      <c r="E22">
        <v>6</v>
      </c>
      <c r="F22">
        <v>15.9</v>
      </c>
    </row>
    <row r="23" spans="1:6" x14ac:dyDescent="0.3">
      <c r="A23">
        <v>4</v>
      </c>
      <c r="B23">
        <v>45.8</v>
      </c>
      <c r="C23">
        <v>4</v>
      </c>
      <c r="D23">
        <v>24.8</v>
      </c>
      <c r="E23">
        <v>4</v>
      </c>
      <c r="F23">
        <v>11.5</v>
      </c>
    </row>
    <row r="24" spans="1:6" x14ac:dyDescent="0.3">
      <c r="A24">
        <v>2</v>
      </c>
      <c r="B24">
        <v>30.4</v>
      </c>
      <c r="C24">
        <v>2</v>
      </c>
      <c r="D24">
        <v>13.4</v>
      </c>
      <c r="E24">
        <v>2</v>
      </c>
      <c r="F24">
        <v>6.5</v>
      </c>
    </row>
    <row r="25" spans="1:6" x14ac:dyDescent="0.3">
      <c r="A25">
        <v>0.5</v>
      </c>
      <c r="B25">
        <v>10.1</v>
      </c>
      <c r="C25">
        <v>0.5</v>
      </c>
      <c r="D25">
        <v>4.8</v>
      </c>
      <c r="E25">
        <v>0.5</v>
      </c>
      <c r="F25">
        <v>1.9</v>
      </c>
    </row>
    <row r="26" spans="1:6" x14ac:dyDescent="0.3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</row>
    <row r="27" spans="1:6" x14ac:dyDescent="0.3">
      <c r="A27">
        <v>-0.5</v>
      </c>
      <c r="B27">
        <v>-10.6</v>
      </c>
      <c r="C27">
        <v>-0.5</v>
      </c>
      <c r="D27">
        <v>-4.0999999999999996</v>
      </c>
      <c r="E27">
        <v>-0.5</v>
      </c>
      <c r="F27">
        <v>-1.5</v>
      </c>
    </row>
    <row r="28" spans="1:6" x14ac:dyDescent="0.3">
      <c r="A28">
        <v>-2</v>
      </c>
      <c r="B28">
        <v>-29.1</v>
      </c>
      <c r="C28">
        <v>-2</v>
      </c>
      <c r="D28">
        <v>-13.7</v>
      </c>
      <c r="E28">
        <v>-2</v>
      </c>
      <c r="F28">
        <v>-6.4</v>
      </c>
    </row>
    <row r="29" spans="1:6" x14ac:dyDescent="0.3">
      <c r="A29">
        <v>-4</v>
      </c>
      <c r="B29">
        <v>-46.7</v>
      </c>
      <c r="C29">
        <v>-4</v>
      </c>
      <c r="D29">
        <v>-25.1</v>
      </c>
      <c r="E29">
        <v>-4</v>
      </c>
      <c r="F29">
        <v>-11.7</v>
      </c>
    </row>
    <row r="30" spans="1:6" x14ac:dyDescent="0.3">
      <c r="A30">
        <v>-6</v>
      </c>
      <c r="B30">
        <v>-61.5</v>
      </c>
      <c r="C30">
        <v>-6</v>
      </c>
      <c r="D30">
        <v>-34.700000000000003</v>
      </c>
      <c r="E30">
        <v>-6</v>
      </c>
      <c r="F30">
        <v>-16.100000000000001</v>
      </c>
    </row>
    <row r="31" spans="1:6" x14ac:dyDescent="0.3">
      <c r="A31">
        <v>-8</v>
      </c>
      <c r="B31">
        <v>-73.5</v>
      </c>
      <c r="C31">
        <v>-8</v>
      </c>
      <c r="D31">
        <v>-42.1</v>
      </c>
      <c r="E31">
        <v>-8</v>
      </c>
      <c r="F31">
        <v>-19.5</v>
      </c>
    </row>
    <row r="32" spans="1:6" x14ac:dyDescent="0.3">
      <c r="A32">
        <v>-10</v>
      </c>
      <c r="B32">
        <v>-82.6</v>
      </c>
      <c r="C32">
        <v>-10</v>
      </c>
      <c r="D32">
        <v>-48</v>
      </c>
      <c r="E32">
        <v>-10</v>
      </c>
      <c r="F32">
        <v>-22.2</v>
      </c>
    </row>
    <row r="33" spans="1:6" x14ac:dyDescent="0.3">
      <c r="A33">
        <v>-13</v>
      </c>
      <c r="B33">
        <v>-92.9</v>
      </c>
      <c r="C33">
        <v>-13</v>
      </c>
      <c r="D33">
        <v>-52.7</v>
      </c>
      <c r="E33">
        <v>-13</v>
      </c>
      <c r="F33">
        <v>-24.4</v>
      </c>
    </row>
    <row r="34" spans="1:6" x14ac:dyDescent="0.3">
      <c r="A34">
        <v>-16</v>
      </c>
      <c r="B34">
        <v>-99.4</v>
      </c>
      <c r="C34">
        <v>-16</v>
      </c>
      <c r="D34">
        <v>-55.5</v>
      </c>
      <c r="E34">
        <v>-16</v>
      </c>
      <c r="F34">
        <v>-25.7</v>
      </c>
    </row>
    <row r="35" spans="1:6" x14ac:dyDescent="0.3">
      <c r="A35">
        <v>-19</v>
      </c>
      <c r="B35">
        <v>-103.3</v>
      </c>
      <c r="C35">
        <v>-19</v>
      </c>
      <c r="D35">
        <v>-57.5</v>
      </c>
      <c r="E35">
        <v>-19</v>
      </c>
      <c r="F35">
        <v>-26.7</v>
      </c>
    </row>
    <row r="36" spans="1:6" x14ac:dyDescent="0.3">
      <c r="A36">
        <v>-22</v>
      </c>
      <c r="B36">
        <v>-106.5</v>
      </c>
      <c r="C36">
        <v>-22</v>
      </c>
      <c r="D36">
        <v>-59.3</v>
      </c>
      <c r="E36">
        <v>-22</v>
      </c>
      <c r="F36">
        <v>-27.6</v>
      </c>
    </row>
    <row r="37" spans="1:6" x14ac:dyDescent="0.3">
      <c r="A37">
        <v>-25</v>
      </c>
      <c r="B37">
        <v>-109</v>
      </c>
      <c r="C37">
        <v>-25</v>
      </c>
      <c r="D37">
        <v>-61</v>
      </c>
      <c r="E37">
        <v>-25</v>
      </c>
      <c r="F37">
        <v>-28.6</v>
      </c>
    </row>
    <row r="41" spans="1:6" x14ac:dyDescent="0.3">
      <c r="A41" t="s">
        <v>16</v>
      </c>
      <c r="B41" t="s">
        <v>17</v>
      </c>
      <c r="C41" t="s">
        <v>18</v>
      </c>
    </row>
    <row r="42" spans="1:6" x14ac:dyDescent="0.3">
      <c r="A42">
        <v>37800</v>
      </c>
      <c r="B42">
        <v>4.8</v>
      </c>
      <c r="C42">
        <v>1.5</v>
      </c>
      <c r="D42">
        <v>7.13</v>
      </c>
      <c r="E42">
        <v>4.8</v>
      </c>
      <c r="F42">
        <v>7.13</v>
      </c>
    </row>
    <row r="43" spans="1:6" x14ac:dyDescent="0.3">
      <c r="A43">
        <v>40600</v>
      </c>
      <c r="B43">
        <v>3</v>
      </c>
      <c r="C43">
        <v>3</v>
      </c>
      <c r="D43">
        <v>3.82</v>
      </c>
      <c r="E43">
        <v>3</v>
      </c>
      <c r="F43">
        <v>3.82</v>
      </c>
    </row>
    <row r="44" spans="1:6" x14ac:dyDescent="0.3">
      <c r="A44">
        <v>38800</v>
      </c>
      <c r="B44">
        <v>1.5</v>
      </c>
      <c r="C44">
        <v>4.8</v>
      </c>
      <c r="D44">
        <v>1.74</v>
      </c>
      <c r="E44">
        <v>1.5</v>
      </c>
      <c r="F44">
        <v>1.74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topLeftCell="A34" zoomScaleNormal="100" workbookViewId="0">
      <selection activeCell="R44" sqref="R44"/>
    </sheetView>
  </sheetViews>
  <sheetFormatPr defaultRowHeight="14.4" x14ac:dyDescent="0.3"/>
  <sheetData>
    <row r="1" spans="1:8" x14ac:dyDescent="0.3">
      <c r="A1">
        <v>26.88</v>
      </c>
      <c r="B1">
        <v>0.37</v>
      </c>
      <c r="C1">
        <f>A1/$A$7</f>
        <v>0.95965726526240624</v>
      </c>
      <c r="D1">
        <f>B1/$B$7</f>
        <v>0.46835443037974683</v>
      </c>
      <c r="E1">
        <v>18.850000000000001</v>
      </c>
      <c r="F1">
        <v>0.24</v>
      </c>
      <c r="G1">
        <f>E1/$E$9</f>
        <v>0.94962216624685136</v>
      </c>
      <c r="H1">
        <f>F1/$F$9</f>
        <v>0.6</v>
      </c>
    </row>
    <row r="2" spans="1:8" x14ac:dyDescent="0.3">
      <c r="A2">
        <v>27.1</v>
      </c>
      <c r="B2">
        <v>0.42</v>
      </c>
      <c r="C2">
        <f>A2/$A$7</f>
        <v>0.96751160299892891</v>
      </c>
      <c r="D2">
        <f>B2/$B$7</f>
        <v>0.53164556962025311</v>
      </c>
      <c r="E2">
        <v>18.95</v>
      </c>
      <c r="F2">
        <v>0.25</v>
      </c>
      <c r="G2">
        <f>E2/$E$9</f>
        <v>0.95465994962216616</v>
      </c>
      <c r="H2">
        <f>F2/$F$9</f>
        <v>0.625</v>
      </c>
    </row>
    <row r="3" spans="1:8" x14ac:dyDescent="0.3">
      <c r="A3">
        <v>27.25</v>
      </c>
      <c r="B3">
        <v>0.45</v>
      </c>
      <c r="C3">
        <f t="shared" ref="C3:C16" si="0">A3/$A$7</f>
        <v>0.97286683327383072</v>
      </c>
      <c r="D3">
        <f t="shared" ref="D3:D16" si="1">B3/$B$7</f>
        <v>0.569620253164557</v>
      </c>
      <c r="E3">
        <v>19.05</v>
      </c>
      <c r="F3">
        <v>0.27</v>
      </c>
      <c r="G3">
        <f t="shared" ref="G3:G16" si="2">E3/$E$9</f>
        <v>0.95969773299748107</v>
      </c>
      <c r="H3">
        <f t="shared" ref="H3:H16" si="3">F3/$F$9</f>
        <v>0.67500000000000004</v>
      </c>
    </row>
    <row r="4" spans="1:8" x14ac:dyDescent="0.3">
      <c r="A4">
        <v>27.35</v>
      </c>
      <c r="B4">
        <v>0.52</v>
      </c>
      <c r="C4">
        <f t="shared" si="0"/>
        <v>0.976436986790432</v>
      </c>
      <c r="D4">
        <f t="shared" si="1"/>
        <v>0.65822784810126578</v>
      </c>
      <c r="E4">
        <v>19.18</v>
      </c>
      <c r="F4">
        <v>0.3</v>
      </c>
      <c r="G4">
        <f t="shared" si="2"/>
        <v>0.96624685138539035</v>
      </c>
      <c r="H4">
        <f t="shared" si="3"/>
        <v>0.74999999999999989</v>
      </c>
    </row>
    <row r="5" spans="1:8" x14ac:dyDescent="0.3">
      <c r="A5">
        <v>27.5</v>
      </c>
      <c r="B5">
        <v>0.57999999999999996</v>
      </c>
      <c r="C5">
        <f t="shared" si="0"/>
        <v>0.98179221706533371</v>
      </c>
      <c r="D5">
        <f t="shared" si="1"/>
        <v>0.73417721518987333</v>
      </c>
      <c r="E5">
        <v>19.23</v>
      </c>
      <c r="F5">
        <v>0.31</v>
      </c>
      <c r="G5">
        <f t="shared" si="2"/>
        <v>0.96876574307304786</v>
      </c>
      <c r="H5">
        <f t="shared" si="3"/>
        <v>0.77499999999999991</v>
      </c>
    </row>
    <row r="6" spans="1:8" x14ac:dyDescent="0.3">
      <c r="A6">
        <v>27.66</v>
      </c>
      <c r="B6">
        <v>0.66</v>
      </c>
      <c r="C6">
        <f t="shared" si="0"/>
        <v>0.98750446269189573</v>
      </c>
      <c r="D6">
        <f t="shared" si="1"/>
        <v>0.83544303797468356</v>
      </c>
      <c r="E6">
        <v>19.38</v>
      </c>
      <c r="F6">
        <v>0.34</v>
      </c>
      <c r="G6">
        <f t="shared" si="2"/>
        <v>0.97632241813602005</v>
      </c>
      <c r="H6">
        <f t="shared" si="3"/>
        <v>0.85</v>
      </c>
    </row>
    <row r="7" spans="1:8" x14ac:dyDescent="0.3">
      <c r="A7">
        <v>28.01</v>
      </c>
      <c r="B7">
        <v>0.79</v>
      </c>
      <c r="C7">
        <f t="shared" si="0"/>
        <v>1</v>
      </c>
      <c r="D7">
        <f t="shared" si="1"/>
        <v>1</v>
      </c>
      <c r="E7">
        <v>19.420000000000002</v>
      </c>
      <c r="F7">
        <v>0.35</v>
      </c>
      <c r="G7">
        <f t="shared" si="2"/>
        <v>0.97833753148614611</v>
      </c>
      <c r="H7">
        <f t="shared" si="3"/>
        <v>0.87499999999999989</v>
      </c>
    </row>
    <row r="8" spans="1:8" x14ac:dyDescent="0.3">
      <c r="A8">
        <v>28.22</v>
      </c>
      <c r="B8">
        <v>0.77</v>
      </c>
      <c r="C8">
        <f t="shared" si="0"/>
        <v>1.0074973223848624</v>
      </c>
      <c r="D8">
        <f t="shared" si="1"/>
        <v>0.97468354430379744</v>
      </c>
      <c r="E8">
        <v>19.600000000000001</v>
      </c>
      <c r="F8">
        <v>0.39</v>
      </c>
      <c r="G8">
        <f t="shared" si="2"/>
        <v>0.9874055415617129</v>
      </c>
      <c r="H8">
        <f t="shared" si="3"/>
        <v>0.97499999999999998</v>
      </c>
    </row>
    <row r="9" spans="1:8" x14ac:dyDescent="0.3">
      <c r="A9">
        <v>28.44</v>
      </c>
      <c r="B9">
        <v>0.67</v>
      </c>
      <c r="C9">
        <f t="shared" si="0"/>
        <v>1.0153516601213852</v>
      </c>
      <c r="D9">
        <f t="shared" si="1"/>
        <v>0.84810126582278478</v>
      </c>
      <c r="E9">
        <v>19.850000000000001</v>
      </c>
      <c r="F9">
        <v>0.4</v>
      </c>
      <c r="G9">
        <f t="shared" si="2"/>
        <v>1</v>
      </c>
      <c r="H9">
        <f t="shared" si="3"/>
        <v>1</v>
      </c>
    </row>
    <row r="10" spans="1:8" x14ac:dyDescent="0.3">
      <c r="A10">
        <v>28.68</v>
      </c>
      <c r="B10">
        <v>0.55000000000000004</v>
      </c>
      <c r="C10">
        <f t="shared" si="0"/>
        <v>1.023920028561228</v>
      </c>
      <c r="D10">
        <f t="shared" si="1"/>
        <v>0.69620253164556967</v>
      </c>
      <c r="E10">
        <v>19.97</v>
      </c>
      <c r="F10">
        <v>0.37</v>
      </c>
      <c r="G10">
        <f t="shared" si="2"/>
        <v>1.0060453400503777</v>
      </c>
      <c r="H10">
        <f t="shared" si="3"/>
        <v>0.92499999999999993</v>
      </c>
    </row>
    <row r="11" spans="1:8" x14ac:dyDescent="0.3">
      <c r="A11">
        <v>28.78</v>
      </c>
      <c r="B11">
        <v>0.51</v>
      </c>
      <c r="C11">
        <f t="shared" si="0"/>
        <v>1.0274901820778293</v>
      </c>
      <c r="D11">
        <f t="shared" si="1"/>
        <v>0.64556962025316456</v>
      </c>
      <c r="E11">
        <v>20.100000000000001</v>
      </c>
      <c r="F11">
        <v>0.34</v>
      </c>
      <c r="G11">
        <f t="shared" si="2"/>
        <v>1.0125944584382871</v>
      </c>
      <c r="H11">
        <f t="shared" si="3"/>
        <v>0.85</v>
      </c>
    </row>
    <row r="12" spans="1:8" x14ac:dyDescent="0.3">
      <c r="A12">
        <v>28.84</v>
      </c>
      <c r="B12">
        <v>0.48</v>
      </c>
      <c r="C12">
        <f t="shared" si="0"/>
        <v>1.0296322741877899</v>
      </c>
      <c r="D12">
        <f t="shared" si="1"/>
        <v>0.60759493670886067</v>
      </c>
      <c r="E12">
        <v>20.2</v>
      </c>
      <c r="F12">
        <v>0.31</v>
      </c>
      <c r="G12">
        <f t="shared" si="2"/>
        <v>1.0176322418136019</v>
      </c>
      <c r="H12">
        <f t="shared" si="3"/>
        <v>0.77499999999999991</v>
      </c>
    </row>
    <row r="13" spans="1:8" x14ac:dyDescent="0.3">
      <c r="A13">
        <v>28.93</v>
      </c>
      <c r="B13">
        <v>0.45</v>
      </c>
      <c r="C13">
        <f t="shared" si="0"/>
        <v>1.0328454123527311</v>
      </c>
      <c r="D13">
        <f t="shared" si="1"/>
        <v>0.569620253164557</v>
      </c>
      <c r="E13">
        <v>20.36</v>
      </c>
      <c r="F13">
        <v>0.26</v>
      </c>
      <c r="G13">
        <f t="shared" si="2"/>
        <v>1.0256926952141057</v>
      </c>
      <c r="H13">
        <f t="shared" si="3"/>
        <v>0.65</v>
      </c>
    </row>
    <row r="14" spans="1:8" x14ac:dyDescent="0.3">
      <c r="A14">
        <v>29.03</v>
      </c>
      <c r="B14">
        <v>0.42</v>
      </c>
      <c r="C14">
        <f t="shared" si="0"/>
        <v>1.0364155658693324</v>
      </c>
      <c r="D14">
        <f t="shared" si="1"/>
        <v>0.53164556962025311</v>
      </c>
      <c r="E14">
        <v>20.420000000000002</v>
      </c>
      <c r="F14">
        <v>0.25</v>
      </c>
      <c r="G14">
        <f t="shared" si="2"/>
        <v>1.0287153652392946</v>
      </c>
      <c r="H14">
        <f t="shared" si="3"/>
        <v>0.625</v>
      </c>
    </row>
    <row r="15" spans="1:8" x14ac:dyDescent="0.3">
      <c r="A15">
        <v>29.31</v>
      </c>
      <c r="B15">
        <v>0.34</v>
      </c>
      <c r="C15">
        <f t="shared" si="0"/>
        <v>1.0464119957158158</v>
      </c>
      <c r="D15">
        <f t="shared" si="1"/>
        <v>0.43037974683544306</v>
      </c>
      <c r="E15">
        <v>20.57</v>
      </c>
      <c r="F15">
        <v>0.21</v>
      </c>
      <c r="G15">
        <f t="shared" si="2"/>
        <v>1.0362720403022669</v>
      </c>
      <c r="H15">
        <f t="shared" si="3"/>
        <v>0.52499999999999991</v>
      </c>
    </row>
    <row r="16" spans="1:8" x14ac:dyDescent="0.3">
      <c r="A16">
        <v>29.44</v>
      </c>
      <c r="B16">
        <v>0.31</v>
      </c>
      <c r="C16">
        <f t="shared" si="0"/>
        <v>1.0510531952873974</v>
      </c>
      <c r="D16">
        <f t="shared" si="1"/>
        <v>0.39240506329113922</v>
      </c>
      <c r="E16">
        <v>20.65</v>
      </c>
      <c r="F16">
        <v>0.2</v>
      </c>
      <c r="G16">
        <f t="shared" si="2"/>
        <v>1.0403022670025188</v>
      </c>
      <c r="H16">
        <f t="shared" si="3"/>
        <v>0.5</v>
      </c>
    </row>
    <row r="18" spans="2:7" x14ac:dyDescent="0.3">
      <c r="B18">
        <v>26.05</v>
      </c>
      <c r="C18">
        <f>B18/$B$28</f>
        <v>0.92375886524822703</v>
      </c>
      <c r="D18">
        <v>-0.5</v>
      </c>
      <c r="E18">
        <v>18.02</v>
      </c>
      <c r="F18">
        <f>E18/$E$26</f>
        <v>0.90552763819095483</v>
      </c>
      <c r="G18">
        <v>-0.5</v>
      </c>
    </row>
    <row r="19" spans="2:7" x14ac:dyDescent="0.3">
      <c r="B19">
        <v>26.26</v>
      </c>
      <c r="C19">
        <f>B19/$B$28</f>
        <v>0.93120567375886532</v>
      </c>
      <c r="D19">
        <v>-0.44</v>
      </c>
      <c r="E19">
        <v>18.27</v>
      </c>
      <c r="F19">
        <f>E19/$E$26</f>
        <v>0.91809045226130659</v>
      </c>
      <c r="G19">
        <v>-0.48</v>
      </c>
    </row>
    <row r="20" spans="2:7" x14ac:dyDescent="0.3">
      <c r="B20">
        <v>26.53</v>
      </c>
      <c r="C20">
        <f t="shared" ref="C20:C36" si="4">B20/$B$28</f>
        <v>0.94078014184397174</v>
      </c>
      <c r="D20">
        <v>-0.43</v>
      </c>
      <c r="E20">
        <v>18.510000000000002</v>
      </c>
      <c r="F20">
        <f t="shared" ref="F20:F32" si="5">E20/$E$26</f>
        <v>0.93015075376884437</v>
      </c>
      <c r="G20">
        <v>-0.47</v>
      </c>
    </row>
    <row r="21" spans="2:7" x14ac:dyDescent="0.3">
      <c r="B21">
        <v>26.72</v>
      </c>
      <c r="C21">
        <f t="shared" si="4"/>
        <v>0.94751773049645394</v>
      </c>
      <c r="D21">
        <v>-0.44</v>
      </c>
      <c r="E21">
        <v>18.7</v>
      </c>
      <c r="F21">
        <f t="shared" si="5"/>
        <v>0.93969849246231163</v>
      </c>
      <c r="G21">
        <v>-0.46</v>
      </c>
    </row>
    <row r="22" spans="2:7" x14ac:dyDescent="0.3">
      <c r="B22">
        <v>26.95</v>
      </c>
      <c r="C22">
        <f t="shared" si="4"/>
        <v>0.95567375886524819</v>
      </c>
      <c r="D22">
        <v>-0.41</v>
      </c>
      <c r="E22">
        <v>19</v>
      </c>
      <c r="F22">
        <f t="shared" si="5"/>
        <v>0.95477386934673369</v>
      </c>
      <c r="G22">
        <v>-0.4</v>
      </c>
    </row>
    <row r="23" spans="2:7" x14ac:dyDescent="0.3">
      <c r="B23">
        <v>27.22</v>
      </c>
      <c r="C23">
        <f t="shared" si="4"/>
        <v>0.96524822695035462</v>
      </c>
      <c r="D23">
        <v>-0.39</v>
      </c>
      <c r="E23">
        <v>19.28</v>
      </c>
      <c r="F23">
        <f t="shared" si="5"/>
        <v>0.96884422110552781</v>
      </c>
      <c r="G23">
        <v>-0.33</v>
      </c>
    </row>
    <row r="24" spans="2:7" x14ac:dyDescent="0.3">
      <c r="B24">
        <v>27.42</v>
      </c>
      <c r="C24">
        <f t="shared" si="4"/>
        <v>0.97234042553191502</v>
      </c>
      <c r="D24">
        <v>-0.36</v>
      </c>
      <c r="E24">
        <v>19.52</v>
      </c>
      <c r="F24">
        <f t="shared" si="5"/>
        <v>0.98090452261306538</v>
      </c>
      <c r="G24">
        <v>-0.25</v>
      </c>
    </row>
    <row r="25" spans="2:7" x14ac:dyDescent="0.3">
      <c r="B25">
        <v>27.68</v>
      </c>
      <c r="C25">
        <f t="shared" si="4"/>
        <v>0.98156028368794324</v>
      </c>
      <c r="D25">
        <v>-0.3</v>
      </c>
      <c r="E25">
        <v>19.760000000000002</v>
      </c>
      <c r="F25">
        <f t="shared" si="5"/>
        <v>0.99296482412060316</v>
      </c>
      <c r="G25">
        <v>-0.13</v>
      </c>
    </row>
    <row r="26" spans="2:7" x14ac:dyDescent="0.3">
      <c r="B26">
        <v>27.88</v>
      </c>
      <c r="C26">
        <f t="shared" si="4"/>
        <v>0.98865248226950353</v>
      </c>
      <c r="D26">
        <v>-0.18</v>
      </c>
      <c r="E26">
        <v>19.899999999999999</v>
      </c>
      <c r="F26">
        <f t="shared" si="5"/>
        <v>1</v>
      </c>
      <c r="G26">
        <v>0</v>
      </c>
    </row>
    <row r="27" spans="2:7" x14ac:dyDescent="0.3">
      <c r="B27">
        <v>28.05</v>
      </c>
      <c r="C27">
        <f t="shared" si="4"/>
        <v>0.99468085106382986</v>
      </c>
      <c r="D27">
        <v>-0.13</v>
      </c>
      <c r="E27">
        <v>20</v>
      </c>
      <c r="F27">
        <f t="shared" si="5"/>
        <v>1.0050251256281408</v>
      </c>
      <c r="G27">
        <v>0.03</v>
      </c>
    </row>
    <row r="28" spans="2:7" x14ac:dyDescent="0.3">
      <c r="B28">
        <v>28.2</v>
      </c>
      <c r="C28">
        <f t="shared" si="4"/>
        <v>1</v>
      </c>
      <c r="D28">
        <v>0</v>
      </c>
      <c r="E28">
        <v>20.27</v>
      </c>
      <c r="F28">
        <f t="shared" si="5"/>
        <v>1.0185929648241208</v>
      </c>
      <c r="G28">
        <v>0.13</v>
      </c>
    </row>
    <row r="29" spans="2:7" x14ac:dyDescent="0.3">
      <c r="B29">
        <v>28.53</v>
      </c>
      <c r="C29">
        <f t="shared" si="4"/>
        <v>1.0117021276595746</v>
      </c>
      <c r="D29">
        <v>0.13</v>
      </c>
      <c r="E29">
        <v>20.399999999999999</v>
      </c>
      <c r="F29">
        <f t="shared" si="5"/>
        <v>1.0251256281407035</v>
      </c>
      <c r="G29">
        <v>0.17</v>
      </c>
    </row>
    <row r="30" spans="2:7" x14ac:dyDescent="0.3">
      <c r="B30">
        <v>28.73</v>
      </c>
      <c r="C30">
        <f t="shared" si="4"/>
        <v>1.0187943262411348</v>
      </c>
      <c r="D30">
        <v>0.19</v>
      </c>
      <c r="E30">
        <v>20.64</v>
      </c>
      <c r="F30">
        <f t="shared" si="5"/>
        <v>1.0371859296482413</v>
      </c>
      <c r="G30">
        <v>0.22</v>
      </c>
    </row>
    <row r="31" spans="2:7" x14ac:dyDescent="0.3">
      <c r="B31">
        <v>29</v>
      </c>
      <c r="C31">
        <f t="shared" si="4"/>
        <v>1.0283687943262412</v>
      </c>
      <c r="D31">
        <v>0.25</v>
      </c>
      <c r="E31">
        <v>20.87</v>
      </c>
      <c r="F31">
        <f t="shared" si="5"/>
        <v>1.0487437185929649</v>
      </c>
      <c r="G31">
        <v>0.23</v>
      </c>
    </row>
    <row r="32" spans="2:7" x14ac:dyDescent="0.3">
      <c r="B32">
        <v>29.2</v>
      </c>
      <c r="C32">
        <f t="shared" si="4"/>
        <v>1.0354609929078014</v>
      </c>
      <c r="D32">
        <v>0.28000000000000003</v>
      </c>
      <c r="E32">
        <v>21.08</v>
      </c>
      <c r="F32">
        <f t="shared" si="5"/>
        <v>1.0592964824120603</v>
      </c>
      <c r="G32">
        <v>0.27</v>
      </c>
    </row>
    <row r="33" spans="2:5" x14ac:dyDescent="0.3">
      <c r="B33">
        <v>29.48</v>
      </c>
      <c r="C33">
        <f t="shared" si="4"/>
        <v>1.0453900709219859</v>
      </c>
      <c r="D33">
        <v>0.31</v>
      </c>
    </row>
    <row r="34" spans="2:5" x14ac:dyDescent="0.3">
      <c r="B34">
        <v>29.76</v>
      </c>
      <c r="C34">
        <f t="shared" si="4"/>
        <v>1.0553191489361704</v>
      </c>
      <c r="D34">
        <v>0.34</v>
      </c>
    </row>
    <row r="35" spans="2:5" x14ac:dyDescent="0.3">
      <c r="B35">
        <v>30.07</v>
      </c>
      <c r="C35">
        <f t="shared" si="4"/>
        <v>1.0663120567375888</v>
      </c>
      <c r="D35">
        <v>0.35</v>
      </c>
    </row>
    <row r="36" spans="2:5" x14ac:dyDescent="0.3">
      <c r="B36">
        <v>30.32</v>
      </c>
      <c r="C36">
        <f t="shared" si="4"/>
        <v>1.075177304964539</v>
      </c>
      <c r="D36">
        <v>0.39</v>
      </c>
    </row>
    <row r="38" spans="2:5" x14ac:dyDescent="0.3">
      <c r="B38">
        <v>34.4</v>
      </c>
      <c r="C38">
        <v>3.95</v>
      </c>
      <c r="D38">
        <v>40</v>
      </c>
      <c r="E38">
        <v>3.46</v>
      </c>
    </row>
    <row r="39" spans="2:5" x14ac:dyDescent="0.3">
      <c r="B39">
        <v>28.2</v>
      </c>
      <c r="C39">
        <v>3.64</v>
      </c>
      <c r="D39">
        <v>15</v>
      </c>
      <c r="E39">
        <v>3.46</v>
      </c>
    </row>
    <row r="40" spans="2:5" x14ac:dyDescent="0.3">
      <c r="B40">
        <v>23.7</v>
      </c>
      <c r="C40">
        <v>2.64</v>
      </c>
      <c r="D40">
        <v>30</v>
      </c>
      <c r="E40">
        <v>3.46</v>
      </c>
    </row>
    <row r="41" spans="2:5" x14ac:dyDescent="0.3">
      <c r="B41">
        <v>21.4</v>
      </c>
      <c r="C41">
        <v>3.35</v>
      </c>
    </row>
    <row r="42" spans="2:5" x14ac:dyDescent="0.3">
      <c r="B42">
        <v>19.899999999999999</v>
      </c>
      <c r="C42">
        <v>3.33</v>
      </c>
    </row>
    <row r="43" spans="2:5" x14ac:dyDescent="0.3">
      <c r="B43">
        <v>18</v>
      </c>
      <c r="C43">
        <v>3.36</v>
      </c>
    </row>
    <row r="44" spans="2:5" x14ac:dyDescent="0.3">
      <c r="B44">
        <v>16.399999999999999</v>
      </c>
      <c r="C44">
        <v>3.65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topLeftCell="A7" workbookViewId="0">
      <selection activeCell="E25" sqref="E25"/>
    </sheetView>
  </sheetViews>
  <sheetFormatPr defaultRowHeight="14.4" x14ac:dyDescent="0.3"/>
  <sheetData>
    <row r="1" spans="1:3" x14ac:dyDescent="0.3">
      <c r="A1">
        <v>0</v>
      </c>
      <c r="B1">
        <v>0</v>
      </c>
      <c r="C1">
        <f t="shared" ref="C1:C6" si="0">A1*4</f>
        <v>0</v>
      </c>
    </row>
    <row r="2" spans="1:3" x14ac:dyDescent="0.3">
      <c r="A2">
        <v>41</v>
      </c>
      <c r="B2">
        <v>1</v>
      </c>
      <c r="C2">
        <f t="shared" si="0"/>
        <v>164</v>
      </c>
    </row>
    <row r="3" spans="1:3" x14ac:dyDescent="0.3">
      <c r="A3">
        <v>86</v>
      </c>
      <c r="B3">
        <v>2</v>
      </c>
      <c r="C3">
        <f t="shared" si="0"/>
        <v>344</v>
      </c>
    </row>
    <row r="4" spans="1:3" x14ac:dyDescent="0.3">
      <c r="A4">
        <v>125</v>
      </c>
      <c r="B4">
        <v>3</v>
      </c>
      <c r="C4">
        <f t="shared" si="0"/>
        <v>500</v>
      </c>
    </row>
    <row r="5" spans="1:3" x14ac:dyDescent="0.3">
      <c r="A5">
        <v>169</v>
      </c>
      <c r="B5">
        <v>4</v>
      </c>
      <c r="C5">
        <f t="shared" si="0"/>
        <v>676</v>
      </c>
    </row>
    <row r="6" spans="1:3" x14ac:dyDescent="0.3">
      <c r="A6">
        <v>211</v>
      </c>
      <c r="B6">
        <v>5</v>
      </c>
      <c r="C6">
        <f t="shared" si="0"/>
        <v>844</v>
      </c>
    </row>
    <row r="8" spans="1:3" x14ac:dyDescent="0.3">
      <c r="A8">
        <v>0</v>
      </c>
      <c r="B8">
        <v>0</v>
      </c>
      <c r="C8">
        <f>A8*4</f>
        <v>0</v>
      </c>
    </row>
    <row r="9" spans="1:3" x14ac:dyDescent="0.3">
      <c r="A9">
        <v>85</v>
      </c>
      <c r="B9">
        <v>1</v>
      </c>
      <c r="C9">
        <f>A9*4</f>
        <v>340</v>
      </c>
    </row>
    <row r="10" spans="1:3" x14ac:dyDescent="0.3">
      <c r="A10">
        <v>170</v>
      </c>
      <c r="B10">
        <v>2</v>
      </c>
      <c r="C10">
        <f>A10*4</f>
        <v>680</v>
      </c>
    </row>
    <row r="11" spans="1:3" x14ac:dyDescent="0.3">
      <c r="A11">
        <v>280</v>
      </c>
      <c r="B11">
        <v>3</v>
      </c>
      <c r="C11">
        <f>A11*4</f>
        <v>1120</v>
      </c>
    </row>
    <row r="12" spans="1:3" x14ac:dyDescent="0.3">
      <c r="A12">
        <v>382</v>
      </c>
      <c r="B12">
        <v>4</v>
      </c>
      <c r="C12">
        <f>A12*4</f>
        <v>1528</v>
      </c>
    </row>
    <row r="14" spans="1:3" x14ac:dyDescent="0.3">
      <c r="A14">
        <v>0</v>
      </c>
      <c r="B14">
        <v>0</v>
      </c>
      <c r="C14">
        <f>A14*4</f>
        <v>0</v>
      </c>
    </row>
    <row r="15" spans="1:3" x14ac:dyDescent="0.3">
      <c r="A15">
        <v>140</v>
      </c>
      <c r="B15">
        <v>1</v>
      </c>
      <c r="C15">
        <f>A15*4</f>
        <v>560</v>
      </c>
    </row>
    <row r="16" spans="1:3" x14ac:dyDescent="0.3">
      <c r="A16">
        <v>285</v>
      </c>
      <c r="B16">
        <v>2</v>
      </c>
      <c r="C16">
        <f>A16*4</f>
        <v>1140</v>
      </c>
    </row>
    <row r="18" spans="1:3" x14ac:dyDescent="0.3">
      <c r="A18">
        <v>1.2270000000000001</v>
      </c>
      <c r="B18">
        <v>2.8809999999999998</v>
      </c>
      <c r="C18">
        <v>3.96</v>
      </c>
    </row>
    <row r="19" spans="1:3" x14ac:dyDescent="0.3">
      <c r="A19" t="s">
        <v>19</v>
      </c>
      <c r="B19" t="s">
        <v>20</v>
      </c>
      <c r="C19" t="s">
        <v>21</v>
      </c>
    </row>
    <row r="21" spans="1:3" x14ac:dyDescent="0.3">
      <c r="A21">
        <f>1/1.227</f>
        <v>0.81499592502037488</v>
      </c>
      <c r="B21">
        <v>1136.8</v>
      </c>
    </row>
    <row r="22" spans="1:3" x14ac:dyDescent="0.3">
      <c r="A22">
        <f>1/2.881</f>
        <v>0.34710170079833391</v>
      </c>
      <c r="B22">
        <v>500.5</v>
      </c>
    </row>
    <row r="23" spans="1:3" x14ac:dyDescent="0.3">
      <c r="A23">
        <f>1/4.6</f>
        <v>0.21739130434782611</v>
      </c>
      <c r="B23">
        <v>362.3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>
      <selection activeCell="A5" sqref="A5"/>
    </sheetView>
  </sheetViews>
  <sheetFormatPr defaultRowHeight="14.4" x14ac:dyDescent="0.3"/>
  <sheetData>
    <row r="1" spans="1:3" x14ac:dyDescent="0.3">
      <c r="A1">
        <v>1.2</v>
      </c>
      <c r="B1">
        <v>1</v>
      </c>
      <c r="C1">
        <f t="shared" ref="C1:C6" si="0">A1*A1</f>
        <v>1.44</v>
      </c>
    </row>
    <row r="2" spans="1:3" x14ac:dyDescent="0.3">
      <c r="A2">
        <v>1.6</v>
      </c>
      <c r="B2">
        <v>2</v>
      </c>
      <c r="C2">
        <f t="shared" si="0"/>
        <v>2.5600000000000005</v>
      </c>
    </row>
    <row r="3" spans="1:3" x14ac:dyDescent="0.3">
      <c r="A3">
        <v>2</v>
      </c>
      <c r="B3">
        <v>3</v>
      </c>
      <c r="C3">
        <f t="shared" si="0"/>
        <v>4</v>
      </c>
    </row>
    <row r="4" spans="1:3" x14ac:dyDescent="0.3">
      <c r="A4">
        <v>2.2999999999999998</v>
      </c>
      <c r="B4">
        <v>4</v>
      </c>
      <c r="C4">
        <f t="shared" si="0"/>
        <v>5.2899999999999991</v>
      </c>
    </row>
    <row r="5" spans="1:3" x14ac:dyDescent="0.3">
      <c r="A5">
        <v>2.5</v>
      </c>
      <c r="B5">
        <v>5</v>
      </c>
      <c r="C5">
        <f t="shared" si="0"/>
        <v>6.25</v>
      </c>
    </row>
    <row r="6" spans="1:3" x14ac:dyDescent="0.3">
      <c r="A6">
        <v>2.9</v>
      </c>
      <c r="B6">
        <v>6</v>
      </c>
      <c r="C6">
        <f t="shared" si="0"/>
        <v>8.41</v>
      </c>
    </row>
    <row r="8" spans="1:3" x14ac:dyDescent="0.3">
      <c r="A8">
        <v>2</v>
      </c>
      <c r="B8">
        <v>1</v>
      </c>
      <c r="C8">
        <f>A8*A8</f>
        <v>4</v>
      </c>
    </row>
    <row r="9" spans="1:3" x14ac:dyDescent="0.3">
      <c r="A9">
        <v>2.8</v>
      </c>
      <c r="B9">
        <v>2</v>
      </c>
      <c r="C9">
        <f>A9*A9</f>
        <v>7.839999999999999</v>
      </c>
    </row>
    <row r="10" spans="1:3" x14ac:dyDescent="0.3">
      <c r="A10">
        <v>3.4</v>
      </c>
      <c r="B10">
        <v>3</v>
      </c>
      <c r="C10">
        <f>A10*A10</f>
        <v>11.559999999999999</v>
      </c>
    </row>
    <row r="11" spans="1:3" x14ac:dyDescent="0.3">
      <c r="A11">
        <v>3.9</v>
      </c>
      <c r="B11">
        <v>4</v>
      </c>
      <c r="C11">
        <f>A11*A11</f>
        <v>15.209999999999999</v>
      </c>
    </row>
    <row r="12" spans="1:3" x14ac:dyDescent="0.3">
      <c r="A12">
        <v>4.4000000000000004</v>
      </c>
      <c r="B12">
        <v>5</v>
      </c>
      <c r="C12">
        <f>A12*A12</f>
        <v>19.360000000000003</v>
      </c>
    </row>
    <row r="14" spans="1:3" x14ac:dyDescent="0.3">
      <c r="A14">
        <v>3.4</v>
      </c>
      <c r="B14">
        <v>1</v>
      </c>
      <c r="C14">
        <f>A14*A14</f>
        <v>11.559999999999999</v>
      </c>
    </row>
    <row r="15" spans="1:3" x14ac:dyDescent="0.3">
      <c r="A15">
        <v>4.7</v>
      </c>
      <c r="B15">
        <v>2</v>
      </c>
      <c r="C15">
        <f>A15*A15</f>
        <v>22.090000000000003</v>
      </c>
    </row>
    <row r="16" spans="1:3" x14ac:dyDescent="0.3">
      <c r="A16">
        <v>5.7</v>
      </c>
      <c r="B16">
        <v>3</v>
      </c>
      <c r="C16">
        <f>A16*A16</f>
        <v>32.49</v>
      </c>
    </row>
    <row r="17" spans="1:3" x14ac:dyDescent="0.3">
      <c r="A17">
        <v>6.6</v>
      </c>
      <c r="B17">
        <v>4</v>
      </c>
      <c r="C17">
        <f>A17*A17</f>
        <v>43.559999999999995</v>
      </c>
    </row>
    <row r="18" spans="1:3" x14ac:dyDescent="0.3">
      <c r="A18">
        <v>7.3</v>
      </c>
      <c r="B18">
        <v>5</v>
      </c>
      <c r="C18">
        <f>A18*A18</f>
        <v>53.29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11</vt:i4>
      </vt:variant>
    </vt:vector>
  </HeadingPairs>
  <TitlesOfParts>
    <vt:vector size="11" baseType="lpstr">
      <vt:lpstr>Лист1</vt:lpstr>
      <vt:lpstr>Лист2</vt:lpstr>
      <vt:lpstr>Лист3</vt:lpstr>
      <vt:lpstr>Лист4</vt:lpstr>
      <vt:lpstr>Лист5</vt:lpstr>
      <vt:lpstr>Лист6</vt:lpstr>
      <vt:lpstr>Лист7</vt:lpstr>
      <vt:lpstr>Лист8</vt:lpstr>
      <vt:lpstr>Лист9</vt:lpstr>
      <vt:lpstr>Лист10</vt:lpstr>
      <vt:lpstr>Лист11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2023-03-23T11:45:04Z</dcterms:modified>
</cp:coreProperties>
</file>