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"/>
    </mc:Choice>
  </mc:AlternateContent>
  <xr:revisionPtr revIDLastSave="0" documentId="13_ncr:1_{847676BE-418F-48C4-9F87-4F50156CFBE0}" xr6:coauthVersionLast="47" xr6:coauthVersionMax="47" xr10:uidLastSave="{00000000-0000-0000-0000-000000000000}"/>
  <bookViews>
    <workbookView xWindow="-110" yWindow="-110" windowWidth="19420" windowHeight="10420" xr2:uid="{C61EE64C-ED84-40E3-A291-426D5E3EED6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B23" i="1"/>
  <c r="B22" i="1"/>
  <c r="A19" i="1"/>
  <c r="C17" i="1"/>
  <c r="C16" i="1"/>
  <c r="B17" i="1"/>
  <c r="B16" i="1"/>
  <c r="B5" i="1"/>
  <c r="Z3" i="1"/>
  <c r="Z4" i="1"/>
  <c r="Z5" i="1"/>
  <c r="Z6" i="1"/>
  <c r="Z7" i="1"/>
  <c r="Z2" i="1"/>
  <c r="N2" i="1"/>
  <c r="X3" i="1"/>
  <c r="X4" i="1"/>
  <c r="X5" i="1"/>
  <c r="X6" i="1"/>
  <c r="X7" i="1"/>
  <c r="X2" i="1"/>
  <c r="L2" i="1"/>
  <c r="N3" i="1"/>
  <c r="N4" i="1"/>
  <c r="N5" i="1"/>
  <c r="N6" i="1"/>
  <c r="N7" i="1"/>
  <c r="L3" i="1"/>
  <c r="L4" i="1"/>
  <c r="L5" i="1"/>
  <c r="L6" i="1"/>
  <c r="L7" i="1"/>
  <c r="Y3" i="1"/>
  <c r="Y4" i="1"/>
  <c r="Y5" i="1"/>
  <c r="Y6" i="1"/>
  <c r="Y7" i="1"/>
  <c r="Y2" i="1"/>
  <c r="W3" i="1"/>
  <c r="W4" i="1"/>
  <c r="W5" i="1"/>
  <c r="W6" i="1"/>
  <c r="W7" i="1"/>
  <c r="W2" i="1"/>
  <c r="V3" i="1"/>
  <c r="V4" i="1"/>
  <c r="V5" i="1"/>
  <c r="V6" i="1"/>
  <c r="V7" i="1"/>
  <c r="V2" i="1"/>
  <c r="M3" i="1"/>
  <c r="M4" i="1"/>
  <c r="M5" i="1"/>
  <c r="M6" i="1"/>
  <c r="M7" i="1"/>
  <c r="M2" i="1"/>
  <c r="B10" i="1"/>
  <c r="B11" i="1"/>
  <c r="B9" i="1"/>
  <c r="B12" i="1" s="1"/>
  <c r="B3" i="1"/>
  <c r="B4" i="1"/>
  <c r="B2" i="1"/>
</calcChain>
</file>

<file path=xl/sharedStrings.xml><?xml version="1.0" encoding="utf-8"?>
<sst xmlns="http://schemas.openxmlformats.org/spreadsheetml/2006/main" count="27" uniqueCount="17">
  <si>
    <t>t, с</t>
  </si>
  <si>
    <t>N, Вт</t>
  </si>
  <si>
    <t>I, мА</t>
  </si>
  <si>
    <t>U, В</t>
  </si>
  <si>
    <t>R, Ом</t>
  </si>
  <si>
    <t>$\Delta T$, К</t>
  </si>
  <si>
    <t xml:space="preserve">$\epsilon$, мкВ </t>
  </si>
  <si>
    <t>$\sigma_N$,  Ом</t>
  </si>
  <si>
    <t>$\sigma_T$, К</t>
  </si>
  <si>
    <t>dV/dt, л/с</t>
  </si>
  <si>
    <t>q, г/с</t>
  </si>
  <si>
    <t>$\sigma q$, г/с</t>
  </si>
  <si>
    <t>k, Вт/К</t>
  </si>
  <si>
    <t>$\sigma \frac{1}{k}$, К/Вт</t>
  </si>
  <si>
    <t>$\frac{1}{k}$, К/Вт</t>
  </si>
  <si>
    <t>Nпот/N</t>
  </si>
  <si>
    <t>q, $\frac{г}{с}$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</si>
</sst>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DF10-6FDA-4FBC-B845-69B63A0FC8A5}">
  <dimension ref="A1:Z23"/>
  <sheetViews>
    <sheetView tabSelected="1" topLeftCell="A7" workbookViewId="0">
      <selection activeCell="C23" sqref="C23"/>
    </sheetView>
  </sheetViews>
  <sheetFormatPr defaultRowHeight="14.5" x14ac:dyDescent="0.35"/>
  <cols>
    <col min="2" max="2" width="9.26953125" bestFit="1" customWidth="1"/>
    <col min="18" max="18" width="8.7265625" customWidth="1"/>
    <col min="19" max="19" width="9.26953125" bestFit="1" customWidth="1"/>
  </cols>
  <sheetData>
    <row r="1" spans="1:26" x14ac:dyDescent="0.35">
      <c r="A1" t="s">
        <v>0</v>
      </c>
      <c r="B1" t="s">
        <v>9</v>
      </c>
      <c r="G1" t="s">
        <v>2</v>
      </c>
      <c r="H1" t="s">
        <v>3</v>
      </c>
      <c r="I1" t="s">
        <v>6</v>
      </c>
      <c r="J1" t="s">
        <v>4</v>
      </c>
      <c r="K1" t="s">
        <v>1</v>
      </c>
      <c r="L1" t="s">
        <v>7</v>
      </c>
      <c r="M1" t="s">
        <v>5</v>
      </c>
      <c r="N1" t="s">
        <v>8</v>
      </c>
      <c r="S1" t="s">
        <v>2</v>
      </c>
      <c r="T1" t="s">
        <v>3</v>
      </c>
      <c r="U1" t="s">
        <v>6</v>
      </c>
      <c r="V1" t="s">
        <v>4</v>
      </c>
      <c r="W1" t="s">
        <v>1</v>
      </c>
      <c r="X1" t="s">
        <v>7</v>
      </c>
      <c r="Y1" t="s">
        <v>5</v>
      </c>
      <c r="Z1" t="s">
        <v>8</v>
      </c>
    </row>
    <row r="2" spans="1:26" x14ac:dyDescent="0.35">
      <c r="A2">
        <v>24.7</v>
      </c>
      <c r="B2" s="3">
        <f>5/A2</f>
        <v>0.20242914979757085</v>
      </c>
      <c r="G2">
        <v>99.87</v>
      </c>
      <c r="H2">
        <v>3.5289999999999999</v>
      </c>
      <c r="I2" s="5">
        <v>53</v>
      </c>
      <c r="J2">
        <v>35.340000000000003</v>
      </c>
      <c r="K2">
        <v>0.35199999999999998</v>
      </c>
      <c r="L2" s="2">
        <f>K2*SQRT((0.01/G2)^2+(0.01/H2)^2)</f>
        <v>9.9807223022431099E-4</v>
      </c>
      <c r="M2" s="4">
        <f t="shared" ref="M2:M7" si="0">I2/40.7</f>
        <v>1.3022113022113022</v>
      </c>
      <c r="N2" s="1">
        <f>M2*SQRT((0.01/I2)^2)</f>
        <v>2.4570024570024569E-4</v>
      </c>
      <c r="S2">
        <v>86.54</v>
      </c>
      <c r="T2">
        <v>3.0539999999999998</v>
      </c>
      <c r="U2" s="5">
        <v>54</v>
      </c>
      <c r="V2" s="4">
        <f>T2/(S2*10^(-3))</f>
        <v>35.290039288190428</v>
      </c>
      <c r="W2" s="3">
        <f>S2*10^(-3)*T2</f>
        <v>0.26429316000000003</v>
      </c>
      <c r="X2" s="2">
        <f>W2*SQRT((0.01/S2)^2+(0.01/T2)^2)</f>
        <v>8.6593871122614689E-4</v>
      </c>
      <c r="Y2" s="4">
        <f t="shared" ref="Y2:Y7" si="1">U2/40.7</f>
        <v>1.3267813267813267</v>
      </c>
      <c r="Z2" s="1">
        <f>Y2*SQRT((0.01/U2)^2)</f>
        <v>2.4570024570024564E-4</v>
      </c>
    </row>
    <row r="3" spans="1:26" x14ac:dyDescent="0.35">
      <c r="A3">
        <v>24.9</v>
      </c>
      <c r="B3" s="3">
        <f t="shared" ref="B3:B4" si="2">5/A3</f>
        <v>0.20080321285140562</v>
      </c>
      <c r="G3">
        <v>114.67</v>
      </c>
      <c r="H3">
        <v>4.0510000000000002</v>
      </c>
      <c r="I3" s="5">
        <v>71</v>
      </c>
      <c r="J3">
        <v>35.33</v>
      </c>
      <c r="K3">
        <v>0.46500000000000002</v>
      </c>
      <c r="L3" s="2">
        <f t="shared" ref="L3:L7" si="3">K3*SQRT((0.01/G3)^2+(0.01/H3)^2)</f>
        <v>1.1485807859489322E-3</v>
      </c>
      <c r="M3" s="4">
        <f t="shared" si="0"/>
        <v>1.7444717444717444</v>
      </c>
      <c r="N3" s="1">
        <f t="shared" ref="N3:N7" si="4">M3*SQRT((0.01/I3)^2)</f>
        <v>2.4570024570024569E-4</v>
      </c>
      <c r="S3">
        <v>103.86</v>
      </c>
      <c r="T3">
        <v>3.669</v>
      </c>
      <c r="U3" s="5">
        <v>82</v>
      </c>
      <c r="V3" s="4">
        <f t="shared" ref="V3:V7" si="5">T3/(S3*10^(-3))</f>
        <v>35.326400924321199</v>
      </c>
      <c r="W3" s="3">
        <f t="shared" ref="W3:W7" si="6">S3*10^(-3)*T3</f>
        <v>0.38106234000000005</v>
      </c>
      <c r="X3" s="2">
        <f t="shared" ref="X3:X7" si="7">W3*SQRT((0.01/S3)^2+(0.01/T3)^2)</f>
        <v>1.0392478607627732E-3</v>
      </c>
      <c r="Y3" s="4">
        <f t="shared" si="1"/>
        <v>2.0147420147420148</v>
      </c>
      <c r="Z3" s="1">
        <f t="shared" ref="Z3:Z7" si="8">Y3*SQRT((0.01/U3)^2)</f>
        <v>2.4570024570024569E-4</v>
      </c>
    </row>
    <row r="4" spans="1:26" x14ac:dyDescent="0.35">
      <c r="A4">
        <v>24.81</v>
      </c>
      <c r="B4" s="3">
        <f t="shared" si="2"/>
        <v>0.20153164046755342</v>
      </c>
      <c r="G4">
        <v>127.23</v>
      </c>
      <c r="H4">
        <v>4.4909999999999997</v>
      </c>
      <c r="I4" s="5">
        <v>88</v>
      </c>
      <c r="J4">
        <v>35.29</v>
      </c>
      <c r="K4">
        <v>0.57099999999999995</v>
      </c>
      <c r="L4" s="2">
        <f t="shared" si="3"/>
        <v>1.2722235877637897E-3</v>
      </c>
      <c r="M4" s="4">
        <f t="shared" si="0"/>
        <v>2.1621621621621618</v>
      </c>
      <c r="N4" s="1">
        <f t="shared" si="4"/>
        <v>2.4570024570024564E-4</v>
      </c>
      <c r="S4">
        <v>120.14</v>
      </c>
      <c r="T4">
        <v>4.2460000000000004</v>
      </c>
      <c r="U4" s="5">
        <v>112</v>
      </c>
      <c r="V4" s="4">
        <f t="shared" si="5"/>
        <v>35.342100882303981</v>
      </c>
      <c r="W4" s="3">
        <f t="shared" si="6"/>
        <v>0.51011444000000006</v>
      </c>
      <c r="X4" s="2">
        <f t="shared" si="7"/>
        <v>1.2021500786507482E-3</v>
      </c>
      <c r="Y4" s="4">
        <f t="shared" si="1"/>
        <v>2.7518427518427515</v>
      </c>
      <c r="Z4" s="1">
        <f t="shared" si="8"/>
        <v>2.4570024570024569E-4</v>
      </c>
    </row>
    <row r="5" spans="1:26" x14ac:dyDescent="0.35">
      <c r="B5" s="3">
        <f>AVERAGE(B2:B4)</f>
        <v>0.20158800103884331</v>
      </c>
      <c r="G5">
        <v>147.91</v>
      </c>
      <c r="H5">
        <v>5.218</v>
      </c>
      <c r="I5" s="5">
        <v>119</v>
      </c>
      <c r="J5">
        <v>35.270000000000003</v>
      </c>
      <c r="K5">
        <v>0.76700000000000002</v>
      </c>
      <c r="L5" s="2">
        <f t="shared" si="3"/>
        <v>1.4708262501221577E-3</v>
      </c>
      <c r="M5" s="4">
        <f t="shared" si="0"/>
        <v>2.9238329238329235</v>
      </c>
      <c r="N5" s="1">
        <f t="shared" si="4"/>
        <v>2.4570024570024569E-4</v>
      </c>
      <c r="S5">
        <v>137.24</v>
      </c>
      <c r="T5">
        <v>4.8490000000000002</v>
      </c>
      <c r="U5" s="5">
        <v>147</v>
      </c>
      <c r="V5" s="4">
        <f t="shared" si="5"/>
        <v>35.332264645875838</v>
      </c>
      <c r="W5" s="3">
        <f t="shared" si="6"/>
        <v>0.66547676</v>
      </c>
      <c r="X5" s="2">
        <f t="shared" si="7"/>
        <v>1.3732563635752795E-3</v>
      </c>
      <c r="Y5" s="4">
        <f t="shared" si="1"/>
        <v>3.6117936117936114</v>
      </c>
      <c r="Z5" s="1">
        <f t="shared" si="8"/>
        <v>2.4570024570024564E-4</v>
      </c>
    </row>
    <row r="6" spans="1:26" x14ac:dyDescent="0.35">
      <c r="G6">
        <v>163.15</v>
      </c>
      <c r="H6">
        <v>5.7539999999999996</v>
      </c>
      <c r="I6" s="5">
        <v>144</v>
      </c>
      <c r="J6">
        <v>35.26</v>
      </c>
      <c r="K6">
        <v>0.93600000000000005</v>
      </c>
      <c r="L6" s="2">
        <f t="shared" si="3"/>
        <v>1.6277058352630409E-3</v>
      </c>
      <c r="M6" s="4">
        <f t="shared" si="0"/>
        <v>3.538083538083538</v>
      </c>
      <c r="N6" s="1">
        <f t="shared" si="4"/>
        <v>2.4570024570024569E-4</v>
      </c>
      <c r="S6">
        <v>153.15</v>
      </c>
      <c r="T6">
        <v>5.4080000000000004</v>
      </c>
      <c r="U6" s="5">
        <v>184</v>
      </c>
      <c r="V6" s="4">
        <f t="shared" si="5"/>
        <v>35.311785830884752</v>
      </c>
      <c r="W6" s="3">
        <f t="shared" si="6"/>
        <v>0.82823520000000006</v>
      </c>
      <c r="X6" s="2">
        <f t="shared" si="7"/>
        <v>1.5324545332243956E-3</v>
      </c>
      <c r="Y6" s="4">
        <f t="shared" si="1"/>
        <v>4.520884520884521</v>
      </c>
      <c r="Z6" s="1">
        <f t="shared" si="8"/>
        <v>2.4570024570024569E-4</v>
      </c>
    </row>
    <row r="7" spans="1:26" x14ac:dyDescent="0.35">
      <c r="G7">
        <v>179.97</v>
      </c>
      <c r="H7">
        <v>6.3460000000000001</v>
      </c>
      <c r="I7" s="5">
        <v>176</v>
      </c>
      <c r="J7">
        <v>35.26</v>
      </c>
      <c r="K7">
        <v>1.141</v>
      </c>
      <c r="L7" s="2">
        <f t="shared" si="3"/>
        <v>1.7991004119774522E-3</v>
      </c>
      <c r="M7" s="4">
        <f t="shared" si="0"/>
        <v>4.3243243243243237</v>
      </c>
      <c r="N7" s="1">
        <f t="shared" si="4"/>
        <v>2.4570024570024564E-4</v>
      </c>
      <c r="S7">
        <v>180.12</v>
      </c>
      <c r="T7">
        <v>6.3620000000000001</v>
      </c>
      <c r="U7" s="5">
        <v>256</v>
      </c>
      <c r="V7" s="4">
        <f t="shared" si="5"/>
        <v>35.320897179658004</v>
      </c>
      <c r="W7" s="3">
        <f t="shared" si="6"/>
        <v>1.14592344</v>
      </c>
      <c r="X7" s="2">
        <f t="shared" si="7"/>
        <v>1.8023232075296595E-3</v>
      </c>
      <c r="Y7" s="4">
        <f t="shared" si="1"/>
        <v>6.2899262899262895</v>
      </c>
      <c r="Z7" s="1">
        <f t="shared" si="8"/>
        <v>2.4570024570024569E-4</v>
      </c>
    </row>
    <row r="8" spans="1:26" x14ac:dyDescent="0.35">
      <c r="A8" t="s">
        <v>0</v>
      </c>
      <c r="B8" t="s">
        <v>9</v>
      </c>
    </row>
    <row r="9" spans="1:26" x14ac:dyDescent="0.35">
      <c r="A9">
        <v>18.38</v>
      </c>
      <c r="B9" s="2">
        <f>2.5/A9</f>
        <v>0.13601741022850924</v>
      </c>
    </row>
    <row r="10" spans="1:26" x14ac:dyDescent="0.35">
      <c r="A10">
        <v>18.59</v>
      </c>
      <c r="B10" s="2">
        <f t="shared" ref="B10:B11" si="9">2.5/A10</f>
        <v>0.13448090371167296</v>
      </c>
    </row>
    <row r="11" spans="1:26" x14ac:dyDescent="0.35">
      <c r="A11">
        <v>18.43</v>
      </c>
      <c r="B11" s="2">
        <f t="shared" si="9"/>
        <v>0.13564839934888767</v>
      </c>
    </row>
    <row r="12" spans="1:26" x14ac:dyDescent="0.35">
      <c r="B12" s="2">
        <f>AVERAGE(B9:B11)</f>
        <v>0.1353822377630233</v>
      </c>
    </row>
    <row r="15" spans="1:26" x14ac:dyDescent="0.35">
      <c r="A15" t="s">
        <v>12</v>
      </c>
      <c r="B15" t="s">
        <v>14</v>
      </c>
      <c r="C15" t="s">
        <v>13</v>
      </c>
      <c r="D15" t="s">
        <v>10</v>
      </c>
      <c r="E15" t="s">
        <v>11</v>
      </c>
    </row>
    <row r="16" spans="1:26" x14ac:dyDescent="0.35">
      <c r="A16">
        <v>3.82</v>
      </c>
      <c r="B16" s="3">
        <f>1/A16</f>
        <v>0.26178010471204188</v>
      </c>
      <c r="C16" s="3">
        <f>B16*SQRT(0.0224/A16)</f>
        <v>2.004605717911485E-2</v>
      </c>
      <c r="D16">
        <v>0.23599999999999999</v>
      </c>
      <c r="E16">
        <v>2E-3</v>
      </c>
    </row>
    <row r="17" spans="1:5" x14ac:dyDescent="0.35">
      <c r="A17">
        <v>5.61</v>
      </c>
      <c r="B17" s="3">
        <f>1/A17</f>
        <v>0.17825311942959002</v>
      </c>
      <c r="C17" s="3">
        <f>B17*SQRT(0.0224/A17)</f>
        <v>1.1263664790645443E-2</v>
      </c>
      <c r="D17">
        <v>0.158</v>
      </c>
      <c r="E17">
        <v>1E-3</v>
      </c>
    </row>
    <row r="19" spans="1:5" x14ac:dyDescent="0.35">
      <c r="A19">
        <f>1.07*29</f>
        <v>31.03</v>
      </c>
    </row>
    <row r="21" spans="1:5" x14ac:dyDescent="0.35">
      <c r="A21" t="s">
        <v>16</v>
      </c>
      <c r="B21" t="s">
        <v>15</v>
      </c>
    </row>
    <row r="22" spans="1:5" x14ac:dyDescent="0.35">
      <c r="A22">
        <v>0.23599999999999999</v>
      </c>
      <c r="B22">
        <f>0.00906/A16</f>
        <v>2.3717277486910997E-3</v>
      </c>
      <c r="C22">
        <f>B22*SQRT((0.0018/0.00906)^2+(0.0224/A22)^2)</f>
        <v>5.2221577346508194E-4</v>
      </c>
    </row>
    <row r="23" spans="1:5" x14ac:dyDescent="0.35">
      <c r="A23">
        <v>0.158</v>
      </c>
      <c r="B23">
        <f>0.00906/A17</f>
        <v>1.6149732620320855E-3</v>
      </c>
      <c r="C23">
        <f>B22*SQRT((0.0018/0.00906)^2+(0.0248/A17)^2)</f>
        <v>4.7132081959639347E-4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2022-04-26T18:52:09Z</dcterms:created>
  <dcterms:modified xsi:type="dcterms:W3CDTF">2022-04-28T00:14:42Z</dcterms:modified>
</cp:coreProperties>
</file>