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"/>
    </mc:Choice>
  </mc:AlternateContent>
  <xr:revisionPtr revIDLastSave="0" documentId="13_ncr:1_{3AAF5BA2-5F2F-4D3D-A5A3-87B3DD1DC204}" xr6:coauthVersionLast="47" xr6:coauthVersionMax="47" xr10:uidLastSave="{00000000-0000-0000-0000-000000000000}"/>
  <bookViews>
    <workbookView xWindow="-110" yWindow="-110" windowWidth="19420" windowHeight="10420" activeTab="1" xr2:uid="{3A471C2E-97E8-49DD-B1E8-D2298857BC2A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C3" i="2"/>
  <c r="D5" i="2"/>
  <c r="D3" i="2"/>
  <c r="A5" i="2"/>
  <c r="A3" i="2"/>
  <c r="P8" i="1"/>
  <c r="O8" i="1" s="1"/>
  <c r="P9" i="1"/>
  <c r="O9" i="1" s="1"/>
  <c r="P10" i="1"/>
  <c r="O10" i="1" s="1"/>
  <c r="P5" i="1"/>
  <c r="O5" i="1" s="1"/>
  <c r="H8" i="1"/>
  <c r="G8" i="1" s="1"/>
  <c r="H10" i="1"/>
  <c r="G10" i="1" s="1"/>
  <c r="H11" i="1"/>
  <c r="G11" i="1" s="1"/>
  <c r="H12" i="1"/>
  <c r="G12" i="1" s="1"/>
  <c r="H6" i="1"/>
  <c r="G6" i="1" s="1"/>
  <c r="X26" i="1"/>
  <c r="Y26" i="1" s="1"/>
  <c r="X25" i="1"/>
  <c r="Y25" i="1" s="1"/>
  <c r="X24" i="1"/>
  <c r="Y24" i="1" s="1"/>
  <c r="X23" i="1"/>
  <c r="Y23" i="1"/>
  <c r="X22" i="1"/>
  <c r="Y22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C49" i="1"/>
  <c r="D49" i="1" s="1"/>
  <c r="E49" i="1"/>
  <c r="C10" i="1"/>
  <c r="D10" i="1" s="1"/>
  <c r="E10" i="1"/>
  <c r="C47" i="1"/>
  <c r="D47" i="1" s="1"/>
  <c r="E47" i="1"/>
  <c r="C46" i="1"/>
  <c r="D46" i="1" s="1"/>
  <c r="E46" i="1"/>
  <c r="C9" i="1"/>
  <c r="D9" i="1" s="1"/>
  <c r="E9" i="1"/>
  <c r="C44" i="1"/>
  <c r="D44" i="1" s="1"/>
  <c r="E44" i="1"/>
  <c r="C43" i="1"/>
  <c r="D43" i="1" s="1"/>
  <c r="E43" i="1"/>
  <c r="C42" i="1"/>
  <c r="D42" i="1" s="1"/>
  <c r="E42" i="1"/>
  <c r="C7" i="1"/>
  <c r="D7" i="1" s="1"/>
  <c r="E7" i="1"/>
  <c r="C40" i="1"/>
  <c r="D40" i="1" s="1"/>
  <c r="E40" i="1"/>
  <c r="C6" i="1"/>
  <c r="D6" i="1" s="1"/>
  <c r="E6" i="1"/>
  <c r="C5" i="1"/>
  <c r="D5" i="1" s="1"/>
  <c r="E5" i="1"/>
  <c r="C4" i="1"/>
  <c r="D4" i="1" s="1"/>
  <c r="E4" i="1"/>
  <c r="C38" i="1"/>
  <c r="D38" i="1" s="1"/>
  <c r="E38" i="1"/>
  <c r="C37" i="1"/>
  <c r="D37" i="1" s="1"/>
  <c r="E37" i="1"/>
  <c r="C36" i="1"/>
  <c r="D36" i="1" s="1"/>
  <c r="E36" i="1"/>
  <c r="E35" i="1"/>
  <c r="C35" i="1"/>
  <c r="D35" i="1" s="1"/>
  <c r="C34" i="1"/>
  <c r="D34" i="1" s="1"/>
  <c r="E34" i="1"/>
  <c r="C33" i="1"/>
  <c r="D33" i="1" s="1"/>
  <c r="E33" i="1"/>
  <c r="C32" i="1"/>
  <c r="D32" i="1" s="1"/>
  <c r="E32" i="1"/>
  <c r="E8" i="1"/>
  <c r="E11" i="1"/>
  <c r="E12" i="1"/>
  <c r="E13" i="1"/>
  <c r="E14" i="1"/>
  <c r="E15" i="1"/>
  <c r="E16" i="1"/>
  <c r="E17" i="1"/>
  <c r="E18" i="1"/>
  <c r="E19" i="1"/>
  <c r="E3" i="1"/>
  <c r="E29" i="1"/>
  <c r="E30" i="1"/>
  <c r="E31" i="1"/>
  <c r="C31" i="1"/>
  <c r="D31" i="1" s="1"/>
  <c r="C30" i="1"/>
  <c r="D30" i="1" s="1"/>
  <c r="C29" i="1"/>
  <c r="D29" i="1" s="1"/>
  <c r="C3" i="1"/>
  <c r="D3" i="1" s="1"/>
  <c r="Y4" i="1"/>
  <c r="Y5" i="1"/>
  <c r="Y6" i="1"/>
  <c r="Y7" i="1"/>
  <c r="Y9" i="1"/>
  <c r="Y3" i="1"/>
  <c r="X4" i="1"/>
  <c r="X5" i="1"/>
  <c r="X6" i="1"/>
  <c r="X7" i="1"/>
  <c r="X8" i="1"/>
  <c r="Y8" i="1" s="1"/>
  <c r="X9" i="1"/>
  <c r="X10" i="1"/>
  <c r="Y10" i="1" s="1"/>
  <c r="X3" i="1"/>
  <c r="U4" i="1"/>
  <c r="U5" i="1"/>
  <c r="U6" i="1"/>
  <c r="U8" i="1"/>
  <c r="U9" i="1"/>
  <c r="T3" i="1"/>
  <c r="U3" i="1" s="1"/>
  <c r="T4" i="1"/>
  <c r="T5" i="1"/>
  <c r="T6" i="1"/>
  <c r="T7" i="1"/>
  <c r="U7" i="1" s="1"/>
  <c r="T8" i="1"/>
  <c r="T9" i="1"/>
  <c r="P3" i="1"/>
  <c r="Q3" i="1" s="1"/>
  <c r="P4" i="1"/>
  <c r="Q4" i="1" s="1"/>
  <c r="P6" i="1"/>
  <c r="Q6" i="1" s="1"/>
  <c r="P7" i="1"/>
  <c r="Q7" i="1" s="1"/>
  <c r="P11" i="1"/>
  <c r="Q11" i="1" s="1"/>
  <c r="M4" i="1"/>
  <c r="M5" i="1"/>
  <c r="M7" i="1"/>
  <c r="M12" i="1"/>
  <c r="L3" i="1"/>
  <c r="M3" i="1" s="1"/>
  <c r="L4" i="1"/>
  <c r="L5" i="1"/>
  <c r="L6" i="1"/>
  <c r="M6" i="1" s="1"/>
  <c r="L7" i="1"/>
  <c r="L8" i="1"/>
  <c r="M8" i="1" s="1"/>
  <c r="L9" i="1"/>
  <c r="M9" i="1" s="1"/>
  <c r="L10" i="1"/>
  <c r="M10" i="1" s="1"/>
  <c r="L11" i="1"/>
  <c r="M11" i="1" s="1"/>
  <c r="L12" i="1"/>
  <c r="H3" i="1"/>
  <c r="I3" i="1" s="1"/>
  <c r="H4" i="1"/>
  <c r="I4" i="1" s="1"/>
  <c r="H5" i="1"/>
  <c r="I5" i="1" s="1"/>
  <c r="H7" i="1"/>
  <c r="I7" i="1" s="1"/>
  <c r="H9" i="1"/>
  <c r="I9" i="1" s="1"/>
  <c r="H13" i="1"/>
  <c r="I13" i="1" s="1"/>
  <c r="C8" i="1"/>
  <c r="D8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V3" i="1"/>
  <c r="AC31" i="1"/>
  <c r="V10" i="1" s="1"/>
  <c r="AC30" i="1"/>
  <c r="V9" i="1" s="1"/>
  <c r="AC29" i="1"/>
  <c r="V8" i="1" s="1"/>
  <c r="AC28" i="1"/>
  <c r="V7" i="1" s="1"/>
  <c r="AC27" i="1"/>
  <c r="V6" i="1" s="1"/>
  <c r="AC26" i="1"/>
  <c r="V5" i="1" s="1"/>
  <c r="AC25" i="1"/>
  <c r="V4" i="1" s="1"/>
  <c r="R4" i="1"/>
  <c r="R5" i="1"/>
  <c r="R6" i="1"/>
  <c r="AB37" i="1"/>
  <c r="AB36" i="1"/>
  <c r="AB35" i="1"/>
  <c r="R9" i="1" s="1"/>
  <c r="AB34" i="1"/>
  <c r="R8" i="1" s="1"/>
  <c r="AB33" i="1"/>
  <c r="R7" i="1" s="1"/>
  <c r="AB29" i="1"/>
  <c r="R3" i="1" s="1"/>
  <c r="AB28" i="1"/>
  <c r="AB26" i="1"/>
  <c r="AB25" i="1"/>
  <c r="AB24" i="1"/>
  <c r="N6" i="1"/>
  <c r="N7" i="1"/>
  <c r="N11" i="1"/>
  <c r="AA24" i="1"/>
  <c r="AA32" i="1"/>
  <c r="AA31" i="1"/>
  <c r="AA30" i="1"/>
  <c r="N4" i="1" s="1"/>
  <c r="AA29" i="1"/>
  <c r="N3" i="1" s="1"/>
  <c r="AA28" i="1"/>
  <c r="AA27" i="1"/>
  <c r="AA26" i="1"/>
  <c r="AA25" i="1"/>
  <c r="Z24" i="1"/>
  <c r="Z36" i="1"/>
  <c r="J11" i="1" s="1"/>
  <c r="Z37" i="1"/>
  <c r="J12" i="1" s="1"/>
  <c r="Z39" i="1"/>
  <c r="Z40" i="1"/>
  <c r="J3" i="1"/>
  <c r="J4" i="1"/>
  <c r="J5" i="1"/>
  <c r="J6" i="1"/>
  <c r="J7" i="1"/>
  <c r="J8" i="1"/>
  <c r="J9" i="1"/>
  <c r="J10" i="1"/>
  <c r="F13" i="1"/>
  <c r="F9" i="1"/>
  <c r="F7" i="1"/>
  <c r="F5" i="1"/>
  <c r="F4" i="1"/>
  <c r="F3" i="1"/>
</calcChain>
</file>

<file path=xl/sharedStrings.xml><?xml version="1.0" encoding="utf-8"?>
<sst xmlns="http://schemas.openxmlformats.org/spreadsheetml/2006/main" count="20" uniqueCount="6">
  <si>
    <t>t, c</t>
  </si>
  <si>
    <t>p, 10^(-4) торр</t>
  </si>
  <si>
    <t>ух</t>
  </si>
  <si>
    <t>ул</t>
  </si>
  <si>
    <t>p-pкр</t>
  </si>
  <si>
    <t>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</si>
</sst>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41D35-2B3C-48A5-8828-7C445333D793}">
  <dimension ref="A1:AC49"/>
  <sheetViews>
    <sheetView topLeftCell="A10" workbookViewId="0">
      <selection activeCell="G7" sqref="G7"/>
    </sheetView>
  </sheetViews>
  <sheetFormatPr defaultRowHeight="14.5" x14ac:dyDescent="0.35"/>
  <sheetData>
    <row r="1" spans="1:25" x14ac:dyDescent="0.35">
      <c r="A1" s="1" t="s">
        <v>2</v>
      </c>
      <c r="B1" s="1"/>
      <c r="F1" s="1" t="s">
        <v>3</v>
      </c>
      <c r="G1" s="1"/>
      <c r="J1" s="1" t="s">
        <v>2</v>
      </c>
      <c r="K1" s="1"/>
      <c r="N1" s="1" t="s">
        <v>3</v>
      </c>
      <c r="O1" s="1"/>
      <c r="R1" s="1" t="s">
        <v>2</v>
      </c>
      <c r="S1" s="1"/>
      <c r="V1" s="1" t="s">
        <v>3</v>
      </c>
      <c r="W1" s="1"/>
    </row>
    <row r="2" spans="1:25" x14ac:dyDescent="0.35">
      <c r="A2" t="s">
        <v>0</v>
      </c>
      <c r="B2" t="s">
        <v>1</v>
      </c>
      <c r="C2" t="s">
        <v>4</v>
      </c>
      <c r="D2" t="s">
        <v>5</v>
      </c>
      <c r="F2" t="s">
        <v>0</v>
      </c>
      <c r="G2" t="s">
        <v>1</v>
      </c>
      <c r="J2" t="s">
        <v>0</v>
      </c>
      <c r="K2" t="s">
        <v>1</v>
      </c>
      <c r="N2" t="s">
        <v>0</v>
      </c>
      <c r="O2" t="s">
        <v>1</v>
      </c>
      <c r="R2" t="s">
        <v>0</v>
      </c>
      <c r="S2" t="s">
        <v>1</v>
      </c>
      <c r="V2" t="s">
        <v>0</v>
      </c>
      <c r="W2" t="s">
        <v>1</v>
      </c>
    </row>
    <row r="3" spans="1:25" x14ac:dyDescent="0.35">
      <c r="A3">
        <v>27</v>
      </c>
      <c r="B3">
        <v>1.6</v>
      </c>
      <c r="C3">
        <f>B3-0.62</f>
        <v>0.98000000000000009</v>
      </c>
      <c r="D3">
        <f>LN(C3)</f>
        <v>-2.0202707317519355E-2</v>
      </c>
      <c r="E3">
        <f>LN(B3)</f>
        <v>0.47000362924573563</v>
      </c>
      <c r="F3">
        <f>60+55-93</f>
        <v>22</v>
      </c>
      <c r="G3">
        <v>0.78</v>
      </c>
      <c r="H3">
        <f>G3-0.62</f>
        <v>0.16000000000000003</v>
      </c>
      <c r="I3">
        <f>LN(H3)</f>
        <v>-1.83258146374831</v>
      </c>
      <c r="J3">
        <f>Z28-154</f>
        <v>39</v>
      </c>
      <c r="K3">
        <v>1.3</v>
      </c>
      <c r="L3">
        <f>K3-0.62</f>
        <v>0.68</v>
      </c>
      <c r="M3">
        <f>LN(L3)</f>
        <v>-0.38566248081198462</v>
      </c>
      <c r="N3">
        <f>AA29-257</f>
        <v>21</v>
      </c>
      <c r="O3">
        <v>0.8</v>
      </c>
      <c r="P3">
        <f>O3-0.62</f>
        <v>0.18000000000000005</v>
      </c>
      <c r="Q3">
        <f>LN(P3)</f>
        <v>-1.7147984280919264</v>
      </c>
      <c r="R3">
        <f>AB29-303</f>
        <v>33</v>
      </c>
      <c r="S3">
        <v>2</v>
      </c>
      <c r="T3">
        <f>S3-0.62</f>
        <v>1.38</v>
      </c>
      <c r="U3">
        <f>LN(T3)</f>
        <v>0.32208349916911322</v>
      </c>
      <c r="V3">
        <f>AC24-393</f>
        <v>0</v>
      </c>
      <c r="W3">
        <v>7.5</v>
      </c>
      <c r="X3">
        <f>W3-0.62</f>
        <v>6.88</v>
      </c>
      <c r="Y3">
        <f>LN(X3)</f>
        <v>1.9286186519452522</v>
      </c>
    </row>
    <row r="4" spans="1:25" x14ac:dyDescent="0.35">
      <c r="A4">
        <v>29</v>
      </c>
      <c r="B4">
        <v>1.7</v>
      </c>
      <c r="C4">
        <f>B4-0.62</f>
        <v>1.08</v>
      </c>
      <c r="D4">
        <f>LN(C4)</f>
        <v>7.6961041136128394E-2</v>
      </c>
      <c r="E4">
        <f>LN(B4)</f>
        <v>0.53062825106217038</v>
      </c>
      <c r="F4">
        <f>60*2-93</f>
        <v>27</v>
      </c>
      <c r="G4">
        <v>0.74</v>
      </c>
      <c r="H4">
        <f>G4-0.62</f>
        <v>0.12</v>
      </c>
      <c r="I4">
        <f>LN(H4)</f>
        <v>-2.120263536200091</v>
      </c>
      <c r="J4">
        <f>Z29-154</f>
        <v>44</v>
      </c>
      <c r="K4">
        <v>1.8</v>
      </c>
      <c r="L4">
        <f>K4-0.62</f>
        <v>1.1800000000000002</v>
      </c>
      <c r="M4">
        <f>LN(L4)</f>
        <v>0.16551443847757352</v>
      </c>
      <c r="N4">
        <f>AA30-257</f>
        <v>24</v>
      </c>
      <c r="O4">
        <v>0.77</v>
      </c>
      <c r="P4">
        <f>O4-0.62</f>
        <v>0.15000000000000002</v>
      </c>
      <c r="Q4">
        <f>LN(P4)</f>
        <v>-1.8971199848858811</v>
      </c>
      <c r="R4">
        <f>AB30-303</f>
        <v>41</v>
      </c>
      <c r="S4">
        <v>2.8</v>
      </c>
      <c r="T4">
        <f>S4-0.62</f>
        <v>2.1799999999999997</v>
      </c>
      <c r="U4">
        <f>LN(T4)</f>
        <v>0.77932487680099749</v>
      </c>
      <c r="V4">
        <f>AC25-393</f>
        <v>2</v>
      </c>
      <c r="W4">
        <v>6.8</v>
      </c>
      <c r="X4">
        <f t="shared" ref="X4:X26" si="0">W4-0.62</f>
        <v>6.18</v>
      </c>
      <c r="Y4">
        <f t="shared" ref="Y4:Y26" si="1">LN(X4)</f>
        <v>1.8213182714695995</v>
      </c>
    </row>
    <row r="5" spans="1:25" x14ac:dyDescent="0.35">
      <c r="A5">
        <v>30</v>
      </c>
      <c r="B5">
        <v>1.8</v>
      </c>
      <c r="C5">
        <f>B5-0.62</f>
        <v>1.1800000000000002</v>
      </c>
      <c r="D5">
        <f>LN(C5)</f>
        <v>0.16551443847757352</v>
      </c>
      <c r="E5">
        <f>LN(B5)</f>
        <v>0.58778666490211906</v>
      </c>
      <c r="F5">
        <f>125-93</f>
        <v>32</v>
      </c>
      <c r="G5">
        <v>0.73</v>
      </c>
      <c r="H5">
        <f>G5-0.62</f>
        <v>0.10999999999999999</v>
      </c>
      <c r="I5">
        <f>LN(H5)</f>
        <v>-2.2072749131897211</v>
      </c>
      <c r="J5">
        <f>Z30-154</f>
        <v>48</v>
      </c>
      <c r="K5">
        <v>2.2999999999999998</v>
      </c>
      <c r="L5">
        <f>K5-0.62</f>
        <v>1.6799999999999997</v>
      </c>
      <c r="M5">
        <f>LN(L5)</f>
        <v>0.5187937934151674</v>
      </c>
      <c r="N5">
        <v>26</v>
      </c>
      <c r="O5">
        <f>P5+0.62</f>
        <v>0.76570955324746814</v>
      </c>
      <c r="P5">
        <f>EXP(Q5)</f>
        <v>0.14570955324746812</v>
      </c>
      <c r="Q5">
        <v>-1.92614</v>
      </c>
      <c r="R5">
        <f>AB31-303</f>
        <v>48</v>
      </c>
      <c r="S5">
        <v>3.5</v>
      </c>
      <c r="T5">
        <f>S5-0.62</f>
        <v>2.88</v>
      </c>
      <c r="U5">
        <f>LN(T5)</f>
        <v>1.0577902941478545</v>
      </c>
      <c r="V5">
        <f>AC26-393</f>
        <v>5</v>
      </c>
      <c r="W5">
        <v>4.5</v>
      </c>
      <c r="X5">
        <f t="shared" si="0"/>
        <v>3.88</v>
      </c>
      <c r="Y5">
        <f t="shared" si="1"/>
        <v>1.355835153635182</v>
      </c>
    </row>
    <row r="6" spans="1:25" x14ac:dyDescent="0.35">
      <c r="A6">
        <v>31</v>
      </c>
      <c r="B6">
        <v>1.9</v>
      </c>
      <c r="C6">
        <f>B6-0.62</f>
        <v>1.2799999999999998</v>
      </c>
      <c r="D6">
        <f>LN(C6)</f>
        <v>0.24686007793152565</v>
      </c>
      <c r="E6">
        <f>LN(B6)</f>
        <v>0.64185388617239469</v>
      </c>
      <c r="F6">
        <v>35</v>
      </c>
      <c r="G6">
        <f>H6+0.62</f>
        <v>0.73644688880636222</v>
      </c>
      <c r="H6">
        <f>EXP(I6)</f>
        <v>0.11644688880636224</v>
      </c>
      <c r="I6">
        <v>-2.1503199999999998</v>
      </c>
      <c r="J6">
        <f>Z31-154</f>
        <v>53</v>
      </c>
      <c r="K6">
        <v>2.7</v>
      </c>
      <c r="L6">
        <f>K6-0.62</f>
        <v>2.08</v>
      </c>
      <c r="M6">
        <f>LN(L6)</f>
        <v>0.73236789371322664</v>
      </c>
      <c r="N6">
        <f>AA31-257</f>
        <v>30</v>
      </c>
      <c r="O6">
        <v>0.75</v>
      </c>
      <c r="P6">
        <f>O6-0.62</f>
        <v>0.13</v>
      </c>
      <c r="Q6">
        <f>LN(P6)</f>
        <v>-2.0402208285265546</v>
      </c>
      <c r="R6">
        <f>AB32-303</f>
        <v>54</v>
      </c>
      <c r="S6">
        <v>4.2</v>
      </c>
      <c r="T6">
        <f>S6-0.62</f>
        <v>3.58</v>
      </c>
      <c r="U6">
        <f>LN(T6)</f>
        <v>1.275362800412609</v>
      </c>
      <c r="V6">
        <f>AC27-393</f>
        <v>10</v>
      </c>
      <c r="W6">
        <v>1.5</v>
      </c>
      <c r="X6">
        <f t="shared" si="0"/>
        <v>0.88</v>
      </c>
      <c r="Y6">
        <f t="shared" si="1"/>
        <v>-0.12783337150988489</v>
      </c>
    </row>
    <row r="7" spans="1:25" x14ac:dyDescent="0.35">
      <c r="A7">
        <v>34</v>
      </c>
      <c r="B7">
        <v>2.2000000000000002</v>
      </c>
      <c r="C7">
        <f>B7-0.62</f>
        <v>1.58</v>
      </c>
      <c r="D7">
        <f>LN(C7)</f>
        <v>0.45742484703887548</v>
      </c>
      <c r="E7">
        <f>LN(B7)</f>
        <v>0.78845736036427028</v>
      </c>
      <c r="F7">
        <f>130-93</f>
        <v>37</v>
      </c>
      <c r="G7">
        <v>0.72</v>
      </c>
      <c r="H7">
        <f>G7-0.62</f>
        <v>9.9999999999999978E-2</v>
      </c>
      <c r="I7">
        <f>LN(H7)</f>
        <v>-2.3025850929940459</v>
      </c>
      <c r="J7">
        <f>Z32-154</f>
        <v>58</v>
      </c>
      <c r="K7">
        <v>3.2</v>
      </c>
      <c r="L7">
        <f>K7-0.62</f>
        <v>2.58</v>
      </c>
      <c r="M7">
        <f>LN(L7)</f>
        <v>0.94778939893352609</v>
      </c>
      <c r="N7">
        <f>AA32-257</f>
        <v>33</v>
      </c>
      <c r="O7">
        <v>0.73</v>
      </c>
      <c r="P7">
        <f>O7-0.62</f>
        <v>0.10999999999999999</v>
      </c>
      <c r="Q7">
        <f>LN(P7)</f>
        <v>-2.2072749131897211</v>
      </c>
      <c r="R7">
        <f>AB33-303</f>
        <v>61</v>
      </c>
      <c r="S7">
        <v>4.8</v>
      </c>
      <c r="T7">
        <f>S7-0.62</f>
        <v>4.18</v>
      </c>
      <c r="U7">
        <f>LN(T7)</f>
        <v>1.430311246536665</v>
      </c>
      <c r="V7">
        <f>AC28-393</f>
        <v>15</v>
      </c>
      <c r="W7">
        <v>1</v>
      </c>
      <c r="X7">
        <f t="shared" si="0"/>
        <v>0.38</v>
      </c>
      <c r="Y7">
        <f t="shared" si="1"/>
        <v>-0.96758402626170559</v>
      </c>
    </row>
    <row r="8" spans="1:25" x14ac:dyDescent="0.35">
      <c r="A8">
        <v>36</v>
      </c>
      <c r="B8">
        <v>2.2999999999999998</v>
      </c>
      <c r="C8">
        <f>B8-0.62</f>
        <v>1.6799999999999997</v>
      </c>
      <c r="D8">
        <f>LN(C8)</f>
        <v>0.5187937934151674</v>
      </c>
      <c r="E8">
        <f>LN(B8)</f>
        <v>0.83290912293510388</v>
      </c>
      <c r="F8">
        <v>42</v>
      </c>
      <c r="G8">
        <f>H8+0.62</f>
        <v>0.71315691030350903</v>
      </c>
      <c r="H8">
        <f>EXP(I8)</f>
        <v>9.3156910303509019E-2</v>
      </c>
      <c r="I8">
        <v>-2.3734700000000002</v>
      </c>
      <c r="J8">
        <f>Z33-154</f>
        <v>64</v>
      </c>
      <c r="K8">
        <v>3.7</v>
      </c>
      <c r="L8">
        <f>K8-0.62</f>
        <v>3.08</v>
      </c>
      <c r="M8">
        <f>LN(L8)</f>
        <v>1.1249295969854831</v>
      </c>
      <c r="N8">
        <v>36</v>
      </c>
      <c r="O8">
        <f>P8+0.62</f>
        <v>0.7344725754954271</v>
      </c>
      <c r="P8">
        <f>EXP(Q8)</f>
        <v>0.11447257549542707</v>
      </c>
      <c r="Q8">
        <v>-2.1674199999999999</v>
      </c>
      <c r="R8">
        <f>AB34-303</f>
        <v>68</v>
      </c>
      <c r="S8">
        <v>5.5</v>
      </c>
      <c r="T8">
        <f>S8-0.62</f>
        <v>4.88</v>
      </c>
      <c r="U8">
        <f>LN(T8)</f>
        <v>1.5851452198650557</v>
      </c>
      <c r="V8">
        <f>AC29-393</f>
        <v>18</v>
      </c>
      <c r="W8">
        <v>0.87</v>
      </c>
      <c r="X8">
        <f t="shared" si="0"/>
        <v>0.25</v>
      </c>
      <c r="Y8">
        <f t="shared" si="1"/>
        <v>-1.3862943611198906</v>
      </c>
    </row>
    <row r="9" spans="1:25" x14ac:dyDescent="0.35">
      <c r="A9">
        <v>39</v>
      </c>
      <c r="B9">
        <v>2.6</v>
      </c>
      <c r="C9">
        <f>B9-0.62</f>
        <v>1.98</v>
      </c>
      <c r="D9">
        <f>LN(C9)</f>
        <v>0.68309684470644383</v>
      </c>
      <c r="E9">
        <f>LN(B9)</f>
        <v>0.95551144502743635</v>
      </c>
      <c r="F9">
        <f>138-93</f>
        <v>45</v>
      </c>
      <c r="G9">
        <v>0.71</v>
      </c>
      <c r="H9">
        <f>G9-0.62</f>
        <v>8.9999999999999969E-2</v>
      </c>
      <c r="I9">
        <f>LN(H9)</f>
        <v>-2.4079456086518722</v>
      </c>
      <c r="J9">
        <f>Z34-154</f>
        <v>69</v>
      </c>
      <c r="K9">
        <v>4.3</v>
      </c>
      <c r="L9">
        <f>K9-0.62</f>
        <v>3.6799999999999997</v>
      </c>
      <c r="M9">
        <f>LN(L9)</f>
        <v>1.3029127521808395</v>
      </c>
      <c r="N9">
        <v>39</v>
      </c>
      <c r="O9">
        <f>P9+0.62</f>
        <v>0.72321408011688315</v>
      </c>
      <c r="P9">
        <f>EXP(Q9)</f>
        <v>0.10321408011688314</v>
      </c>
      <c r="Q9">
        <v>-2.27095</v>
      </c>
      <c r="R9">
        <f>AB35-303</f>
        <v>76</v>
      </c>
      <c r="S9">
        <v>6.2</v>
      </c>
      <c r="T9">
        <f>S9-0.62</f>
        <v>5.58</v>
      </c>
      <c r="U9">
        <f>LN(T9)</f>
        <v>1.7191887763932197</v>
      </c>
      <c r="V9">
        <f>AC30-393</f>
        <v>24</v>
      </c>
      <c r="W9">
        <v>0.78</v>
      </c>
      <c r="X9">
        <f t="shared" si="0"/>
        <v>0.16000000000000003</v>
      </c>
      <c r="Y9">
        <f t="shared" si="1"/>
        <v>-1.83258146374831</v>
      </c>
    </row>
    <row r="10" spans="1:25" x14ac:dyDescent="0.35">
      <c r="A10">
        <v>42</v>
      </c>
      <c r="B10">
        <v>2.9</v>
      </c>
      <c r="C10">
        <f>B10-0.62</f>
        <v>2.2799999999999998</v>
      </c>
      <c r="D10">
        <f>LN(C10)</f>
        <v>0.82417544296634937</v>
      </c>
      <c r="E10">
        <f>LN(B10)</f>
        <v>1.0647107369924282</v>
      </c>
      <c r="F10">
        <v>51</v>
      </c>
      <c r="G10">
        <f>H10+0.62</f>
        <v>0.70626252639938425</v>
      </c>
      <c r="H10">
        <f>EXP(I10)</f>
        <v>8.6262526399384198E-2</v>
      </c>
      <c r="I10">
        <v>-2.4503599999999999</v>
      </c>
      <c r="J10">
        <f>Z35-154</f>
        <v>75</v>
      </c>
      <c r="K10">
        <v>4.8</v>
      </c>
      <c r="L10">
        <f>K10-0.62</f>
        <v>4.18</v>
      </c>
      <c r="M10">
        <f>LN(L10)</f>
        <v>1.430311246536665</v>
      </c>
      <c r="N10">
        <v>42</v>
      </c>
      <c r="O10">
        <f>P10+0.62</f>
        <v>0.72138501295312185</v>
      </c>
      <c r="P10">
        <f>EXP(Q10)</f>
        <v>0.1013850129531218</v>
      </c>
      <c r="Q10">
        <v>-2.2888299999999999</v>
      </c>
      <c r="V10">
        <f>AC31-393</f>
        <v>30</v>
      </c>
      <c r="W10">
        <v>0.75</v>
      </c>
      <c r="X10">
        <f t="shared" si="0"/>
        <v>0.13</v>
      </c>
      <c r="Y10">
        <f t="shared" si="1"/>
        <v>-2.0402208285265546</v>
      </c>
    </row>
    <row r="11" spans="1:25" x14ac:dyDescent="0.35">
      <c r="A11">
        <v>44</v>
      </c>
      <c r="B11">
        <v>3</v>
      </c>
      <c r="C11">
        <f>B11-0.62</f>
        <v>2.38</v>
      </c>
      <c r="D11">
        <f>LN(C11)</f>
        <v>0.86710048768338333</v>
      </c>
      <c r="E11">
        <f>LN(B11)</f>
        <v>1.0986122886681098</v>
      </c>
      <c r="F11">
        <v>54</v>
      </c>
      <c r="G11">
        <f>H11+0.62</f>
        <v>0.70527448414557792</v>
      </c>
      <c r="H11">
        <f>EXP(I11)</f>
        <v>8.5274484145577936E-2</v>
      </c>
      <c r="I11">
        <v>-2.4618799999999998</v>
      </c>
      <c r="J11">
        <f>Z36-154</f>
        <v>82</v>
      </c>
      <c r="K11">
        <v>5.5</v>
      </c>
      <c r="L11">
        <f>K11-0.62</f>
        <v>4.88</v>
      </c>
      <c r="M11">
        <f>LN(L11)</f>
        <v>1.5851452198650557</v>
      </c>
      <c r="N11">
        <f>AA33-257</f>
        <v>46</v>
      </c>
      <c r="O11">
        <v>0.72</v>
      </c>
      <c r="P11">
        <f>O11-0.62</f>
        <v>9.9999999999999978E-2</v>
      </c>
      <c r="Q11">
        <f>LN(P11)</f>
        <v>-2.3025850929940459</v>
      </c>
      <c r="V11">
        <v>3</v>
      </c>
      <c r="W11">
        <v>6.5</v>
      </c>
      <c r="X11">
        <f t="shared" si="0"/>
        <v>5.88</v>
      </c>
      <c r="Y11">
        <f t="shared" si="1"/>
        <v>1.7715567619105355</v>
      </c>
    </row>
    <row r="12" spans="1:25" x14ac:dyDescent="0.35">
      <c r="A12">
        <v>49</v>
      </c>
      <c r="B12">
        <v>3.5</v>
      </c>
      <c r="C12">
        <f>B12-0.62</f>
        <v>2.88</v>
      </c>
      <c r="D12">
        <f>LN(C12)</f>
        <v>1.0577902941478545</v>
      </c>
      <c r="E12">
        <f>LN(B12)</f>
        <v>1.2527629684953681</v>
      </c>
      <c r="F12">
        <v>58</v>
      </c>
      <c r="G12">
        <f>H12+0.62</f>
        <v>0.69798724432192794</v>
      </c>
      <c r="H12">
        <f>EXP(I12)</f>
        <v>7.7987244321927898E-2</v>
      </c>
      <c r="I12">
        <v>-2.5512100000000002</v>
      </c>
      <c r="J12">
        <f>Z37-154</f>
        <v>87</v>
      </c>
      <c r="K12">
        <v>6</v>
      </c>
      <c r="L12">
        <f>K12-0.62</f>
        <v>5.38</v>
      </c>
      <c r="M12">
        <f>LN(L12)</f>
        <v>1.6826883741736931</v>
      </c>
      <c r="V12">
        <v>3.5</v>
      </c>
      <c r="W12">
        <v>6</v>
      </c>
      <c r="X12">
        <f t="shared" si="0"/>
        <v>5.38</v>
      </c>
      <c r="Y12">
        <f t="shared" si="1"/>
        <v>1.6826883741736931</v>
      </c>
    </row>
    <row r="13" spans="1:25" x14ac:dyDescent="0.35">
      <c r="A13">
        <v>54</v>
      </c>
      <c r="B13">
        <v>3.9</v>
      </c>
      <c r="C13">
        <f>B13-0.62</f>
        <v>3.28</v>
      </c>
      <c r="D13">
        <f>LN(C13)</f>
        <v>1.1878434223960523</v>
      </c>
      <c r="E13">
        <f>LN(B13)</f>
        <v>1.3609765531356006</v>
      </c>
      <c r="F13">
        <f>120+34-93</f>
        <v>61</v>
      </c>
      <c r="G13">
        <v>0.7</v>
      </c>
      <c r="H13">
        <f>G13-0.62</f>
        <v>7.999999999999996E-2</v>
      </c>
      <c r="I13">
        <f>LN(H13)</f>
        <v>-2.5257286443082561</v>
      </c>
      <c r="V13">
        <v>4</v>
      </c>
      <c r="W13">
        <v>4.5</v>
      </c>
      <c r="X13">
        <f t="shared" si="0"/>
        <v>3.88</v>
      </c>
      <c r="Y13">
        <f t="shared" si="1"/>
        <v>1.355835153635182</v>
      </c>
    </row>
    <row r="14" spans="1:25" x14ac:dyDescent="0.35">
      <c r="A14">
        <v>59</v>
      </c>
      <c r="B14">
        <v>4.4000000000000004</v>
      </c>
      <c r="C14">
        <f>B14-0.62</f>
        <v>3.7800000000000002</v>
      </c>
      <c r="D14">
        <f>LN(C14)</f>
        <v>1.3297240096314964</v>
      </c>
      <c r="E14">
        <f>LN(B14)</f>
        <v>1.4816045409242156</v>
      </c>
      <c r="V14">
        <v>6</v>
      </c>
      <c r="W14">
        <v>4</v>
      </c>
      <c r="X14">
        <f t="shared" si="0"/>
        <v>3.38</v>
      </c>
      <c r="Y14">
        <f t="shared" si="1"/>
        <v>1.2178757094949273</v>
      </c>
    </row>
    <row r="15" spans="1:25" x14ac:dyDescent="0.35">
      <c r="A15">
        <v>64</v>
      </c>
      <c r="B15">
        <v>4.8</v>
      </c>
      <c r="C15">
        <f>B15-0.62</f>
        <v>4.18</v>
      </c>
      <c r="D15">
        <f>LN(C15)</f>
        <v>1.430311246536665</v>
      </c>
      <c r="E15">
        <f>LN(B15)</f>
        <v>1.5686159179138452</v>
      </c>
      <c r="V15">
        <v>8</v>
      </c>
      <c r="W15">
        <v>3.6</v>
      </c>
      <c r="X15">
        <f t="shared" si="0"/>
        <v>2.98</v>
      </c>
      <c r="Y15">
        <f t="shared" si="1"/>
        <v>1.091923300517313</v>
      </c>
    </row>
    <row r="16" spans="1:25" x14ac:dyDescent="0.35">
      <c r="A16">
        <v>69</v>
      </c>
      <c r="B16">
        <v>5.2</v>
      </c>
      <c r="C16">
        <f>B16-0.62</f>
        <v>4.58</v>
      </c>
      <c r="D16">
        <f>LN(C16)</f>
        <v>1.5216989981260935</v>
      </c>
      <c r="E16">
        <f>LN(B16)</f>
        <v>1.6486586255873816</v>
      </c>
      <c r="V16">
        <v>8.5</v>
      </c>
      <c r="W16">
        <v>2.9</v>
      </c>
      <c r="X16">
        <f t="shared" si="0"/>
        <v>2.2799999999999998</v>
      </c>
      <c r="Y16">
        <f t="shared" si="1"/>
        <v>0.82417544296634937</v>
      </c>
    </row>
    <row r="17" spans="1:29" x14ac:dyDescent="0.35">
      <c r="A17">
        <v>74</v>
      </c>
      <c r="B17">
        <v>5.7</v>
      </c>
      <c r="C17">
        <f>B17-0.62</f>
        <v>5.08</v>
      </c>
      <c r="D17">
        <f>LN(C17)</f>
        <v>1.6253112615903906</v>
      </c>
      <c r="E17">
        <f>LN(B17)</f>
        <v>1.7404661748405046</v>
      </c>
      <c r="V17">
        <v>9</v>
      </c>
      <c r="W17">
        <v>2.2000000000000002</v>
      </c>
      <c r="X17">
        <f t="shared" si="0"/>
        <v>1.58</v>
      </c>
      <c r="Y17">
        <f t="shared" si="1"/>
        <v>0.45742484703887548</v>
      </c>
    </row>
    <row r="18" spans="1:29" x14ac:dyDescent="0.35">
      <c r="A18">
        <v>80</v>
      </c>
      <c r="B18">
        <v>6.2</v>
      </c>
      <c r="C18">
        <f>B18-0.62</f>
        <v>5.58</v>
      </c>
      <c r="D18">
        <f>LN(C18)</f>
        <v>1.7191887763932197</v>
      </c>
      <c r="E18">
        <f>LN(B18)</f>
        <v>1.824549292051046</v>
      </c>
      <c r="V18">
        <v>10</v>
      </c>
      <c r="W18">
        <v>2</v>
      </c>
      <c r="X18">
        <f t="shared" si="0"/>
        <v>1.38</v>
      </c>
      <c r="Y18">
        <f t="shared" si="1"/>
        <v>0.32208349916911322</v>
      </c>
    </row>
    <row r="19" spans="1:29" x14ac:dyDescent="0.35">
      <c r="A19">
        <v>93</v>
      </c>
      <c r="B19">
        <v>7.4</v>
      </c>
      <c r="C19">
        <f>B19-0.62</f>
        <v>6.78</v>
      </c>
      <c r="D19">
        <f>LN(C19)</f>
        <v>1.9139771019523042</v>
      </c>
      <c r="E19">
        <f>LN(B19)</f>
        <v>2.0014800002101243</v>
      </c>
      <c r="V19">
        <v>11</v>
      </c>
      <c r="W19">
        <v>1.6</v>
      </c>
      <c r="X19">
        <f t="shared" si="0"/>
        <v>0.98000000000000009</v>
      </c>
      <c r="Y19">
        <f t="shared" si="1"/>
        <v>-2.0202707317519355E-2</v>
      </c>
    </row>
    <row r="20" spans="1:29" x14ac:dyDescent="0.35">
      <c r="V20">
        <v>12</v>
      </c>
      <c r="W20">
        <v>1.4</v>
      </c>
      <c r="X20">
        <f t="shared" si="0"/>
        <v>0.77999999999999992</v>
      </c>
      <c r="Y20">
        <f t="shared" si="1"/>
        <v>-0.24846135929849975</v>
      </c>
    </row>
    <row r="21" spans="1:29" x14ac:dyDescent="0.35">
      <c r="V21">
        <v>12.5</v>
      </c>
      <c r="W21">
        <v>1.2</v>
      </c>
      <c r="X21">
        <f t="shared" si="0"/>
        <v>0.57999999999999996</v>
      </c>
      <c r="Y21">
        <f t="shared" si="1"/>
        <v>-0.54472717544167215</v>
      </c>
    </row>
    <row r="22" spans="1:29" x14ac:dyDescent="0.35">
      <c r="V22">
        <v>14</v>
      </c>
      <c r="W22">
        <v>0.95</v>
      </c>
      <c r="X22">
        <f t="shared" si="0"/>
        <v>0.32999999999999996</v>
      </c>
      <c r="Y22">
        <f t="shared" si="1"/>
        <v>-1.1086626245216114</v>
      </c>
    </row>
    <row r="23" spans="1:29" x14ac:dyDescent="0.35">
      <c r="V23">
        <v>16</v>
      </c>
      <c r="W23">
        <v>0.92</v>
      </c>
      <c r="X23">
        <f t="shared" si="0"/>
        <v>0.30000000000000004</v>
      </c>
      <c r="Y23">
        <f t="shared" si="1"/>
        <v>-1.2039728043259359</v>
      </c>
    </row>
    <row r="24" spans="1:29" x14ac:dyDescent="0.35">
      <c r="V24">
        <v>19</v>
      </c>
      <c r="W24">
        <v>0.85</v>
      </c>
      <c r="X24">
        <f t="shared" si="0"/>
        <v>0.22999999999999998</v>
      </c>
      <c r="Y24">
        <f t="shared" si="1"/>
        <v>-1.4696759700589417</v>
      </c>
      <c r="Z24">
        <f>120+34</f>
        <v>154</v>
      </c>
      <c r="AA24">
        <f>240+17</f>
        <v>257</v>
      </c>
      <c r="AB24">
        <f>303</f>
        <v>303</v>
      </c>
      <c r="AC24">
        <v>393</v>
      </c>
    </row>
    <row r="25" spans="1:29" x14ac:dyDescent="0.35">
      <c r="V25">
        <v>20</v>
      </c>
      <c r="W25">
        <v>0.82</v>
      </c>
      <c r="X25">
        <f t="shared" si="0"/>
        <v>0.19999999999999996</v>
      </c>
      <c r="Y25">
        <f t="shared" si="1"/>
        <v>-1.6094379124341005</v>
      </c>
      <c r="Z25">
        <v>181</v>
      </c>
      <c r="AA25">
        <f>240+18</f>
        <v>258</v>
      </c>
      <c r="AB25">
        <f>300+23</f>
        <v>323</v>
      </c>
      <c r="AC25">
        <f>360+35</f>
        <v>395</v>
      </c>
    </row>
    <row r="26" spans="1:29" x14ac:dyDescent="0.35">
      <c r="V26">
        <v>22</v>
      </c>
      <c r="W26">
        <v>0.79</v>
      </c>
      <c r="X26">
        <f t="shared" si="0"/>
        <v>0.17000000000000004</v>
      </c>
      <c r="Y26">
        <f t="shared" si="1"/>
        <v>-1.771956841931875</v>
      </c>
      <c r="Z26">
        <v>185</v>
      </c>
      <c r="AA26">
        <f>250+23</f>
        <v>273</v>
      </c>
      <c r="AB26">
        <f>324</f>
        <v>324</v>
      </c>
      <c r="AC26">
        <f>360+38</f>
        <v>398</v>
      </c>
    </row>
    <row r="27" spans="1:29" x14ac:dyDescent="0.35">
      <c r="Z27">
        <v>188</v>
      </c>
      <c r="AA27">
        <f>240+27</f>
        <v>267</v>
      </c>
      <c r="AB27">
        <v>328</v>
      </c>
      <c r="AC27">
        <f>360+43</f>
        <v>403</v>
      </c>
    </row>
    <row r="28" spans="1:29" x14ac:dyDescent="0.35">
      <c r="Z28">
        <v>193</v>
      </c>
      <c r="AA28">
        <f>240+32</f>
        <v>272</v>
      </c>
      <c r="AB28">
        <f>332</f>
        <v>332</v>
      </c>
      <c r="AC28">
        <f>360+48</f>
        <v>408</v>
      </c>
    </row>
    <row r="29" spans="1:29" x14ac:dyDescent="0.35">
      <c r="A29">
        <v>31</v>
      </c>
      <c r="B29">
        <v>1.7</v>
      </c>
      <c r="C29">
        <f>B29-0.62</f>
        <v>1.08</v>
      </c>
      <c r="D29">
        <f>LN(C29)</f>
        <v>7.6961041136128394E-2</v>
      </c>
      <c r="E29">
        <f>LN(B29)</f>
        <v>0.53062825106217038</v>
      </c>
      <c r="Z29">
        <v>198</v>
      </c>
      <c r="AA29">
        <f>240+38</f>
        <v>278</v>
      </c>
      <c r="AB29">
        <f>336</f>
        <v>336</v>
      </c>
      <c r="AC29">
        <f>360+51</f>
        <v>411</v>
      </c>
    </row>
    <row r="30" spans="1:29" x14ac:dyDescent="0.35">
      <c r="A30">
        <v>33</v>
      </c>
      <c r="B30">
        <v>2.1</v>
      </c>
      <c r="C30">
        <f>B30-0.62</f>
        <v>1.48</v>
      </c>
      <c r="D30">
        <f>LN(C30)</f>
        <v>0.39204208777602367</v>
      </c>
      <c r="E30">
        <f>LN(B30)</f>
        <v>0.74193734472937733</v>
      </c>
      <c r="Z30">
        <v>202</v>
      </c>
      <c r="AA30">
        <f>240+41</f>
        <v>281</v>
      </c>
      <c r="AB30">
        <v>344</v>
      </c>
      <c r="AC30">
        <f>360+57</f>
        <v>417</v>
      </c>
    </row>
    <row r="31" spans="1:29" x14ac:dyDescent="0.35">
      <c r="A31">
        <v>38</v>
      </c>
      <c r="B31">
        <v>2.5</v>
      </c>
      <c r="C31">
        <f>B31-0.62</f>
        <v>1.88</v>
      </c>
      <c r="D31">
        <f>LN(C31)</f>
        <v>0.63127177684185776</v>
      </c>
      <c r="E31">
        <f>LN(B31)</f>
        <v>0.91629073187415511</v>
      </c>
      <c r="Z31">
        <v>207</v>
      </c>
      <c r="AA31">
        <f>240+47</f>
        <v>287</v>
      </c>
      <c r="AB31">
        <v>351</v>
      </c>
      <c r="AC31">
        <f>7*60+3</f>
        <v>423</v>
      </c>
    </row>
    <row r="32" spans="1:29" x14ac:dyDescent="0.35">
      <c r="A32">
        <v>20</v>
      </c>
      <c r="B32">
        <v>0.79</v>
      </c>
      <c r="C32">
        <f>B32-0.62</f>
        <v>0.17000000000000004</v>
      </c>
      <c r="D32">
        <f>LN(C32)</f>
        <v>-1.771956841931875</v>
      </c>
      <c r="E32">
        <f>LN(B32)</f>
        <v>-0.23572233352106983</v>
      </c>
      <c r="Z32">
        <v>212</v>
      </c>
      <c r="AA32">
        <f>240+50</f>
        <v>290</v>
      </c>
      <c r="AB32">
        <v>357</v>
      </c>
    </row>
    <row r="33" spans="1:28" x14ac:dyDescent="0.35">
      <c r="A33">
        <v>21</v>
      </c>
      <c r="B33">
        <v>0.87</v>
      </c>
      <c r="C33">
        <f>B33-0.62</f>
        <v>0.25</v>
      </c>
      <c r="D33">
        <f>LN(C33)</f>
        <v>-1.3862943611198906</v>
      </c>
      <c r="E33">
        <f>LN(B33)</f>
        <v>-0.13926206733350766</v>
      </c>
      <c r="Z33">
        <v>218</v>
      </c>
      <c r="AA33">
        <v>303</v>
      </c>
      <c r="AB33">
        <f>360+4</f>
        <v>364</v>
      </c>
    </row>
    <row r="34" spans="1:28" x14ac:dyDescent="0.35">
      <c r="A34">
        <v>22</v>
      </c>
      <c r="B34">
        <v>0.91</v>
      </c>
      <c r="C34">
        <f>B34-0.62</f>
        <v>0.29000000000000004</v>
      </c>
      <c r="D34">
        <f>LN(C34)</f>
        <v>-1.2378743560016172</v>
      </c>
      <c r="E34">
        <f>LN(B34)</f>
        <v>-9.431067947124129E-2</v>
      </c>
      <c r="Z34">
        <v>223</v>
      </c>
      <c r="AB34">
        <f>360+11</f>
        <v>371</v>
      </c>
    </row>
    <row r="35" spans="1:28" x14ac:dyDescent="0.35">
      <c r="A35">
        <v>23</v>
      </c>
      <c r="B35">
        <v>1</v>
      </c>
      <c r="C35">
        <f>B35-0.62</f>
        <v>0.38</v>
      </c>
      <c r="D35">
        <f>LN(C35)</f>
        <v>-0.96758402626170559</v>
      </c>
      <c r="E35">
        <f>LN(B35)</f>
        <v>0</v>
      </c>
      <c r="Z35">
        <v>229</v>
      </c>
      <c r="AB35">
        <f>360+19</f>
        <v>379</v>
      </c>
    </row>
    <row r="36" spans="1:28" x14ac:dyDescent="0.35">
      <c r="A36">
        <v>23.5</v>
      </c>
      <c r="B36">
        <v>1.2</v>
      </c>
      <c r="C36">
        <f>B36-0.62</f>
        <v>0.57999999999999996</v>
      </c>
      <c r="D36">
        <f>LN(C36)</f>
        <v>-0.54472717544167215</v>
      </c>
      <c r="E36">
        <f>LN(B36)</f>
        <v>0.18232155679395459</v>
      </c>
      <c r="Z36">
        <f>180+56</f>
        <v>236</v>
      </c>
      <c r="AB36">
        <f>360+26</f>
        <v>386</v>
      </c>
    </row>
    <row r="37" spans="1:28" x14ac:dyDescent="0.35">
      <c r="A37">
        <v>26</v>
      </c>
      <c r="B37">
        <v>1.4</v>
      </c>
      <c r="C37">
        <f>B37-0.62</f>
        <v>0.77999999999999992</v>
      </c>
      <c r="D37">
        <f>LN(C37)</f>
        <v>-0.24846135929849975</v>
      </c>
      <c r="E37">
        <f>LN(B37)</f>
        <v>0.33647223662121289</v>
      </c>
      <c r="Z37">
        <f>240+1</f>
        <v>241</v>
      </c>
      <c r="AB37">
        <f>360+33</f>
        <v>393</v>
      </c>
    </row>
    <row r="38" spans="1:28" x14ac:dyDescent="0.35">
      <c r="A38">
        <v>27</v>
      </c>
      <c r="B38">
        <v>1.5</v>
      </c>
      <c r="C38">
        <f>B38-0.62</f>
        <v>0.88</v>
      </c>
      <c r="D38">
        <f>LN(C38)</f>
        <v>-0.12783337150988489</v>
      </c>
      <c r="E38">
        <f>LN(B38)</f>
        <v>0.40546510810816438</v>
      </c>
      <c r="Z38">
        <v>247</v>
      </c>
    </row>
    <row r="39" spans="1:28" x14ac:dyDescent="0.35">
      <c r="Z39">
        <f>240+11</f>
        <v>251</v>
      </c>
    </row>
    <row r="40" spans="1:28" x14ac:dyDescent="0.35">
      <c r="A40">
        <v>33</v>
      </c>
      <c r="B40">
        <v>2</v>
      </c>
      <c r="C40">
        <f>B40-0.62</f>
        <v>1.38</v>
      </c>
      <c r="D40">
        <f>LN(C40)</f>
        <v>0.32208349916911322</v>
      </c>
      <c r="E40">
        <f>LN(B40)</f>
        <v>0.69314718055994529</v>
      </c>
      <c r="Z40">
        <f>240+17</f>
        <v>257</v>
      </c>
    </row>
    <row r="42" spans="1:28" x14ac:dyDescent="0.35">
      <c r="A42">
        <v>36</v>
      </c>
      <c r="B42">
        <v>2.2999999999999998</v>
      </c>
      <c r="C42">
        <f>B42-0.62</f>
        <v>1.6799999999999997</v>
      </c>
      <c r="D42">
        <f>LN(C42)</f>
        <v>0.5187937934151674</v>
      </c>
      <c r="E42">
        <f>LN(B42)</f>
        <v>0.83290912293510388</v>
      </c>
    </row>
    <row r="43" spans="1:28" x14ac:dyDescent="0.35">
      <c r="A43">
        <v>37</v>
      </c>
      <c r="B43">
        <v>2.4</v>
      </c>
      <c r="C43">
        <f>B43-0.62</f>
        <v>1.7799999999999998</v>
      </c>
      <c r="D43">
        <f>LN(C43)</f>
        <v>0.57661336430399368</v>
      </c>
      <c r="E43">
        <f>LN(B43)</f>
        <v>0.87546873735389985</v>
      </c>
    </row>
    <row r="44" spans="1:28" x14ac:dyDescent="0.35">
      <c r="A44">
        <v>38</v>
      </c>
      <c r="B44">
        <v>2.5</v>
      </c>
      <c r="C44">
        <f>B44-0.62</f>
        <v>1.88</v>
      </c>
      <c r="D44">
        <f>LN(C44)</f>
        <v>0.63127177684185776</v>
      </c>
      <c r="E44">
        <f>LN(B44)</f>
        <v>0.91629073187415511</v>
      </c>
    </row>
    <row r="46" spans="1:28" x14ac:dyDescent="0.35">
      <c r="A46">
        <v>40</v>
      </c>
      <c r="B46">
        <v>2.7</v>
      </c>
      <c r="C46">
        <f>B46-0.62</f>
        <v>2.08</v>
      </c>
      <c r="D46">
        <f>LN(C46)</f>
        <v>0.73236789371322664</v>
      </c>
      <c r="E46">
        <f>LN(B46)</f>
        <v>0.99325177301028345</v>
      </c>
    </row>
    <row r="47" spans="1:28" x14ac:dyDescent="0.35">
      <c r="A47">
        <v>41</v>
      </c>
      <c r="B47">
        <v>2.8</v>
      </c>
      <c r="C47">
        <f>B47-0.62</f>
        <v>2.1799999999999997</v>
      </c>
      <c r="D47">
        <f>LN(C47)</f>
        <v>0.77932487680099749</v>
      </c>
      <c r="E47">
        <f>LN(B47)</f>
        <v>1.0296194171811581</v>
      </c>
    </row>
    <row r="49" spans="1:5" x14ac:dyDescent="0.35">
      <c r="A49">
        <v>46</v>
      </c>
      <c r="B49">
        <v>3.3</v>
      </c>
      <c r="C49">
        <f>B49-0.62</f>
        <v>2.6799999999999997</v>
      </c>
      <c r="D49">
        <f>LN(C49)</f>
        <v>0.98581679452276516</v>
      </c>
      <c r="E49">
        <f>LN(B49)</f>
        <v>1.1939224684724346</v>
      </c>
    </row>
  </sheetData>
  <mergeCells count="6">
    <mergeCell ref="A1:B1"/>
    <mergeCell ref="F1:G1"/>
    <mergeCell ref="J1:K1"/>
    <mergeCell ref="N1:O1"/>
    <mergeCell ref="V1:W1"/>
    <mergeCell ref="R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CAF47-B817-4095-BB7F-C4086946F8D2}">
  <dimension ref="A1:N5"/>
  <sheetViews>
    <sheetView tabSelected="1" workbookViewId="0">
      <selection activeCell="B2" sqref="B2"/>
    </sheetView>
  </sheetViews>
  <sheetFormatPr defaultRowHeight="14.5" x14ac:dyDescent="0.35"/>
  <sheetData>
    <row r="1" spans="1:14" x14ac:dyDescent="0.35">
      <c r="A1">
        <v>1.2</v>
      </c>
      <c r="B1">
        <v>2.4E-2</v>
      </c>
      <c r="D1">
        <v>0.19059999999999999</v>
      </c>
      <c r="E1">
        <v>0.01</v>
      </c>
      <c r="F1">
        <v>0.2319</v>
      </c>
      <c r="G1">
        <v>0.02</v>
      </c>
      <c r="I1">
        <v>0.36919999999999997</v>
      </c>
      <c r="J1">
        <v>9.3399999999999993E-3</v>
      </c>
      <c r="K1">
        <v>0.41670000000000001</v>
      </c>
      <c r="L1">
        <v>1.29E-2</v>
      </c>
      <c r="M1">
        <v>0.31509999999999999</v>
      </c>
      <c r="N1">
        <v>3.2599999999999997E-2</v>
      </c>
    </row>
    <row r="3" spans="1:14" x14ac:dyDescent="0.35">
      <c r="A3">
        <f>AVERAGE(D1,F1)*A1</f>
        <v>0.2535</v>
      </c>
      <c r="C3">
        <f>SQRT((B1)^2+(D3)^2)</f>
        <v>2.8301943396169812E-2</v>
      </c>
      <c r="D3">
        <f>AVERAGE(E1,G1)</f>
        <v>1.4999999999999999E-2</v>
      </c>
    </row>
    <row r="5" spans="1:14" x14ac:dyDescent="0.35">
      <c r="A5">
        <f>AVERAGE(I1,K1,M1)*A1</f>
        <v>0.44039999999999996</v>
      </c>
      <c r="C5">
        <f>SQRT((B1)^2+(D5)^2)</f>
        <v>3.0168831598190872E-2</v>
      </c>
      <c r="D5">
        <f>AVERAGE(J1,L1,N1)</f>
        <v>1.8280000000000001E-2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Салтыкова</dc:creator>
  <cp:lastModifiedBy>Дарья Салтыкова</cp:lastModifiedBy>
  <dcterms:created xsi:type="dcterms:W3CDTF">2022-03-28T19:47:59Z</dcterms:created>
  <dcterms:modified xsi:type="dcterms:W3CDTF">2022-03-30T02:04:27Z</dcterms:modified>
</cp:coreProperties>
</file>