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HAD_PC\Downloads\"/>
    </mc:Choice>
  </mc:AlternateContent>
  <xr:revisionPtr revIDLastSave="0" documentId="13_ncr:1_{AE2FE814-285D-4ADB-8591-6DD510A28109}" xr6:coauthVersionLast="40" xr6:coauthVersionMax="47" xr10:uidLastSave="{00000000-0000-0000-0000-000000000000}"/>
  <bookViews>
    <workbookView xWindow="0" yWindow="0" windowWidth="23040" windowHeight="9048" activeTab="7" xr2:uid="{9A998AC8-9AB7-4913-9A03-32069245A836}"/>
  </bookViews>
  <sheets>
    <sheet name="Overall Analysis" sheetId="1" r:id="rId1"/>
    <sheet name="TCS" sheetId="10" r:id="rId2"/>
    <sheet name="Infosys" sheetId="8" r:id="rId3"/>
    <sheet name="HCL TECH" sheetId="9" r:id="rId4"/>
    <sheet name="WIPRO" sheetId="12" r:id="rId5"/>
    <sheet name="Tech Mahindra" sheetId="11" r:id="rId6"/>
    <sheet name="LTI" sheetId="7" r:id="rId7"/>
    <sheet name="2022 data" sheetId="2" r:id="rId8"/>
    <sheet name="2021 data" sheetId="4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2" l="1"/>
  <c r="J4" i="12"/>
  <c r="Q4" i="12"/>
  <c r="R4" i="12"/>
  <c r="I5" i="12"/>
  <c r="J5" i="12"/>
  <c r="Q5" i="12"/>
  <c r="R5" i="12"/>
  <c r="R8" i="12" s="1"/>
  <c r="Q6" i="12"/>
  <c r="R6" i="12"/>
  <c r="I8" i="12"/>
  <c r="J8" i="12"/>
  <c r="Q8" i="12"/>
  <c r="I9" i="12"/>
  <c r="J9" i="12"/>
  <c r="I13" i="12"/>
  <c r="J13" i="12"/>
  <c r="I14" i="12"/>
  <c r="J14" i="12"/>
  <c r="I18" i="12"/>
  <c r="J18" i="12"/>
  <c r="I19" i="12"/>
  <c r="J19" i="12"/>
  <c r="I20" i="12"/>
  <c r="J20" i="12"/>
  <c r="I23" i="12"/>
  <c r="J23" i="12"/>
  <c r="I24" i="12"/>
  <c r="J24" i="12"/>
  <c r="I25" i="12"/>
  <c r="J25" i="12"/>
  <c r="I29" i="12"/>
  <c r="J29" i="12"/>
  <c r="I30" i="12"/>
  <c r="J30" i="12"/>
  <c r="I31" i="12"/>
  <c r="J31" i="12"/>
  <c r="J7" i="11" l="1"/>
  <c r="K7" i="11"/>
  <c r="J9" i="11"/>
  <c r="K9" i="11"/>
  <c r="J12" i="11"/>
  <c r="K12" i="11"/>
  <c r="J14" i="11"/>
  <c r="K14" i="11"/>
  <c r="J17" i="11"/>
  <c r="K17" i="11"/>
  <c r="J19" i="11"/>
  <c r="K19" i="11"/>
  <c r="J22" i="11"/>
  <c r="K22" i="11"/>
  <c r="J24" i="11"/>
  <c r="K24" i="11"/>
  <c r="J29" i="11"/>
  <c r="K29" i="11"/>
  <c r="J31" i="11"/>
  <c r="K31" i="11"/>
  <c r="J33" i="11"/>
  <c r="K33" i="11"/>
  <c r="J36" i="11"/>
  <c r="K36" i="11"/>
  <c r="J38" i="11"/>
  <c r="K38" i="11"/>
  <c r="J40" i="11"/>
  <c r="K40" i="11"/>
  <c r="J49" i="11"/>
  <c r="J55" i="11" s="1"/>
  <c r="K49" i="11"/>
  <c r="K55" i="11" s="1"/>
  <c r="J51" i="11"/>
  <c r="K51" i="11"/>
  <c r="J53" i="11"/>
  <c r="K53" i="11"/>
  <c r="C111" i="11"/>
  <c r="C112" i="11" s="1"/>
  <c r="J26" i="11" s="1"/>
  <c r="D111" i="11"/>
  <c r="D112" i="11" s="1"/>
  <c r="K26" i="11" s="1"/>
  <c r="M6" i="10" l="1"/>
  <c r="N6" i="10"/>
  <c r="M7" i="10"/>
  <c r="N7" i="10"/>
  <c r="F10" i="10"/>
  <c r="M19" i="10" s="1"/>
  <c r="G10" i="10"/>
  <c r="G11" i="10" s="1"/>
  <c r="N20" i="10" s="1"/>
  <c r="M10" i="10"/>
  <c r="N10" i="10"/>
  <c r="F11" i="10"/>
  <c r="M20" i="10" s="1"/>
  <c r="M11" i="10"/>
  <c r="N11" i="10"/>
  <c r="M15" i="10"/>
  <c r="N15" i="10"/>
  <c r="M16" i="10"/>
  <c r="N16" i="10"/>
  <c r="M18" i="10"/>
  <c r="N18" i="10"/>
  <c r="N19" i="10"/>
  <c r="M23" i="10"/>
  <c r="N23" i="10"/>
  <c r="M24" i="10"/>
  <c r="N24" i="10"/>
  <c r="M25" i="10"/>
  <c r="N25" i="10"/>
  <c r="M28" i="10"/>
  <c r="N28" i="10"/>
  <c r="M29" i="10"/>
  <c r="N29" i="10"/>
  <c r="M30" i="10"/>
  <c r="N30" i="10"/>
  <c r="M34" i="10"/>
  <c r="N34" i="10"/>
  <c r="M35" i="10"/>
  <c r="N35" i="10"/>
  <c r="N37" i="10" s="1"/>
  <c r="M36" i="10"/>
  <c r="N36" i="10"/>
  <c r="M37" i="10"/>
  <c r="S5" i="9" l="1"/>
  <c r="S8" i="9" s="1"/>
  <c r="T5" i="9"/>
  <c r="K6" i="9"/>
  <c r="L6" i="9"/>
  <c r="S6" i="9"/>
  <c r="T6" i="9"/>
  <c r="K7" i="9"/>
  <c r="L7" i="9"/>
  <c r="S7" i="9"/>
  <c r="T7" i="9"/>
  <c r="T8" i="9"/>
  <c r="K9" i="9"/>
  <c r="L9" i="9"/>
  <c r="G10" i="9"/>
  <c r="H10" i="9"/>
  <c r="H11" i="9" s="1"/>
  <c r="L27" i="9" s="1"/>
  <c r="K10" i="9"/>
  <c r="L10" i="9"/>
  <c r="G11" i="9"/>
  <c r="G13" i="9"/>
  <c r="K31" i="9" s="1"/>
  <c r="H13" i="9"/>
  <c r="G14" i="9"/>
  <c r="H14" i="9"/>
  <c r="K14" i="9"/>
  <c r="L14" i="9"/>
  <c r="G15" i="9"/>
  <c r="H15" i="9"/>
  <c r="K15" i="9"/>
  <c r="L15" i="9"/>
  <c r="K19" i="9"/>
  <c r="L19" i="9"/>
  <c r="K20" i="9"/>
  <c r="L20" i="9"/>
  <c r="K21" i="9"/>
  <c r="L21" i="9"/>
  <c r="K25" i="9"/>
  <c r="L25" i="9"/>
  <c r="K26" i="9"/>
  <c r="L26" i="9"/>
  <c r="K27" i="9"/>
  <c r="L31" i="9"/>
  <c r="K32" i="9"/>
  <c r="L32" i="9"/>
  <c r="K33" i="9"/>
  <c r="L33" i="9"/>
  <c r="I5" i="8"/>
  <c r="J5" i="8"/>
  <c r="I7" i="8"/>
  <c r="J7" i="8"/>
  <c r="I10" i="8"/>
  <c r="J10" i="8"/>
  <c r="I12" i="8"/>
  <c r="J12" i="8"/>
  <c r="I16" i="8"/>
  <c r="J16" i="8"/>
  <c r="I18" i="8"/>
  <c r="J18" i="8"/>
  <c r="I20" i="8"/>
  <c r="J20" i="8"/>
  <c r="I24" i="8"/>
  <c r="J24" i="8"/>
  <c r="I26" i="8"/>
  <c r="J26" i="8"/>
  <c r="I29" i="8"/>
  <c r="J29" i="8"/>
  <c r="I31" i="8"/>
  <c r="J31" i="8"/>
  <c r="I36" i="8"/>
  <c r="J36" i="8"/>
  <c r="I38" i="8"/>
  <c r="J38" i="8"/>
  <c r="I40" i="8"/>
  <c r="J40" i="8"/>
  <c r="B105" i="8"/>
  <c r="C105" i="8"/>
  <c r="C106" i="8" s="1"/>
  <c r="J33" i="8" s="1"/>
  <c r="B106" i="8"/>
  <c r="I33" i="8" s="1"/>
  <c r="B110" i="8"/>
  <c r="C110" i="8"/>
  <c r="B111" i="8"/>
  <c r="B113" i="8" s="1"/>
  <c r="C111" i="8"/>
  <c r="B112" i="8"/>
  <c r="C112" i="8"/>
  <c r="C113" i="8"/>
  <c r="Q3" i="7" l="1"/>
  <c r="R3" i="7"/>
  <c r="Y3" i="7"/>
  <c r="Z3" i="7"/>
  <c r="Q4" i="7"/>
  <c r="R4" i="7"/>
  <c r="Y4" i="7"/>
  <c r="Z4" i="7"/>
  <c r="Z6" i="7" s="1"/>
  <c r="Y5" i="7"/>
  <c r="Y6" i="7" s="1"/>
  <c r="Z5" i="7"/>
  <c r="Q6" i="7"/>
  <c r="R6" i="7"/>
  <c r="Q7" i="7"/>
  <c r="R7" i="7"/>
  <c r="Q10" i="7"/>
  <c r="R10" i="7"/>
  <c r="Q11" i="7"/>
  <c r="R11" i="7"/>
  <c r="Q12" i="7"/>
  <c r="R12" i="7"/>
  <c r="Q14" i="7"/>
  <c r="R14" i="7"/>
  <c r="Q15" i="7"/>
  <c r="R15" i="7"/>
  <c r="Q16" i="7"/>
  <c r="R16" i="7"/>
  <c r="Q18" i="7"/>
  <c r="R18" i="7"/>
  <c r="Q19" i="7"/>
  <c r="R19" i="7"/>
  <c r="Q21" i="7"/>
  <c r="R21" i="7"/>
  <c r="Q22" i="7"/>
  <c r="R22" i="7"/>
  <c r="Q23" i="7"/>
  <c r="R23" i="7"/>
  <c r="J40" i="7"/>
  <c r="K40" i="7"/>
  <c r="G50" i="1" l="1"/>
  <c r="G51" i="1"/>
  <c r="G52" i="1"/>
  <c r="G60" i="1"/>
  <c r="G61" i="1"/>
  <c r="G47" i="1"/>
  <c r="G48" i="1"/>
  <c r="G62" i="1"/>
  <c r="G55" i="1"/>
  <c r="G56" i="1"/>
  <c r="G57" i="1"/>
  <c r="G38" i="1"/>
  <c r="G39" i="1"/>
  <c r="G42" i="1"/>
  <c r="G43" i="1"/>
  <c r="G28" i="1"/>
  <c r="G29" i="1"/>
  <c r="G30" i="1"/>
  <c r="G23" i="1"/>
  <c r="G24" i="1"/>
  <c r="G25" i="1"/>
  <c r="G16" i="1"/>
  <c r="G15" i="1"/>
  <c r="G18" i="1"/>
  <c r="G19" i="1"/>
  <c r="G20" i="1"/>
  <c r="G6" i="1"/>
  <c r="G7" i="1"/>
  <c r="G10" i="1"/>
  <c r="G11" i="1"/>
  <c r="F55" i="1" l="1"/>
  <c r="F56" i="1"/>
  <c r="F57" i="1"/>
  <c r="F50" i="1"/>
  <c r="F51" i="1"/>
  <c r="F52" i="1"/>
  <c r="F38" i="1"/>
  <c r="F39" i="1"/>
  <c r="F42" i="1"/>
  <c r="F43" i="1"/>
  <c r="F47" i="1"/>
  <c r="F48" i="1"/>
  <c r="F31" i="1"/>
  <c r="F63" i="1"/>
  <c r="F62" i="1"/>
  <c r="F61" i="1"/>
  <c r="F60" i="1"/>
  <c r="F28" i="1"/>
  <c r="F29" i="1"/>
  <c r="F30" i="1"/>
  <c r="F19" i="1"/>
  <c r="F18" i="1"/>
  <c r="F23" i="1"/>
  <c r="F24" i="1"/>
  <c r="F25" i="1"/>
  <c r="F16" i="1"/>
  <c r="F15" i="1"/>
  <c r="F11" i="1"/>
  <c r="F10" i="1"/>
  <c r="F7" i="1"/>
  <c r="F6" i="1"/>
  <c r="F20" i="1" l="1"/>
  <c r="E63" i="1" l="1"/>
  <c r="E38" i="1"/>
  <c r="E39" i="1"/>
  <c r="E42" i="1"/>
  <c r="E43" i="1"/>
  <c r="E47" i="1"/>
  <c r="E48" i="1"/>
  <c r="E50" i="1"/>
  <c r="E51" i="1"/>
  <c r="E52" i="1"/>
  <c r="E55" i="1"/>
  <c r="E56" i="1"/>
  <c r="E57" i="1"/>
  <c r="E60" i="1"/>
  <c r="E61" i="1"/>
  <c r="E62" i="1"/>
  <c r="E31" i="1"/>
  <c r="E30" i="1"/>
  <c r="E29" i="1"/>
  <c r="E28" i="1"/>
  <c r="E25" i="1"/>
  <c r="E24" i="1"/>
  <c r="E23" i="1"/>
  <c r="E20" i="1"/>
  <c r="E19" i="1"/>
  <c r="E18" i="1"/>
  <c r="E16" i="1"/>
  <c r="E15" i="1"/>
  <c r="E11" i="1"/>
  <c r="E10" i="1"/>
  <c r="E7" i="1"/>
  <c r="E6" i="1"/>
  <c r="D29" i="1" l="1"/>
  <c r="D28" i="1"/>
  <c r="D25" i="1"/>
  <c r="D24" i="1"/>
  <c r="D31" i="1"/>
  <c r="D63" i="1"/>
  <c r="D30" i="1"/>
  <c r="D60" i="1"/>
  <c r="D61" i="1"/>
  <c r="D56" i="1"/>
  <c r="D57" i="1"/>
  <c r="D55" i="1"/>
  <c r="D23" i="1"/>
  <c r="D38" i="1"/>
  <c r="D39" i="1"/>
  <c r="D42" i="1"/>
  <c r="D43" i="1"/>
  <c r="D47" i="1"/>
  <c r="D48" i="1"/>
  <c r="D50" i="1"/>
  <c r="D18" i="1"/>
  <c r="D16" i="1"/>
  <c r="D15" i="1"/>
  <c r="D11" i="1"/>
  <c r="D10" i="1"/>
  <c r="D7" i="1"/>
  <c r="D6" i="1"/>
  <c r="C63" i="1"/>
  <c r="C31" i="1"/>
  <c r="D62" i="1" l="1"/>
  <c r="D51" i="1"/>
  <c r="D19" i="1"/>
  <c r="C62" i="1"/>
  <c r="C61" i="1"/>
  <c r="C60" i="1"/>
  <c r="C57" i="1"/>
  <c r="C56" i="1"/>
  <c r="C55" i="1"/>
  <c r="C52" i="1"/>
  <c r="C51" i="1"/>
  <c r="C50" i="1"/>
  <c r="C48" i="1"/>
  <c r="C47" i="1"/>
  <c r="C43" i="1"/>
  <c r="C42" i="1"/>
  <c r="C39" i="1"/>
  <c r="C38" i="1"/>
  <c r="C30" i="1"/>
  <c r="C29" i="1"/>
  <c r="C28" i="1"/>
  <c r="C25" i="1"/>
  <c r="C24" i="1"/>
  <c r="C23" i="1"/>
  <c r="C20" i="1"/>
  <c r="C19" i="1"/>
  <c r="C18" i="1"/>
  <c r="C16" i="1"/>
  <c r="C15" i="1"/>
  <c r="C11" i="1"/>
  <c r="C10" i="1"/>
  <c r="C7" i="1"/>
  <c r="C6" i="1"/>
  <c r="D52" i="1" l="1"/>
  <c r="D20" i="1"/>
  <c r="B63" i="1"/>
  <c r="B31" i="1"/>
  <c r="B62" i="1"/>
  <c r="H62" i="1" s="1"/>
  <c r="B61" i="1"/>
  <c r="H61" i="1" s="1"/>
  <c r="B60" i="1"/>
  <c r="H60" i="1" s="1"/>
  <c r="B57" i="1"/>
  <c r="H57" i="1" s="1"/>
  <c r="B56" i="1"/>
  <c r="H56" i="1" s="1"/>
  <c r="B55" i="1"/>
  <c r="H55" i="1" s="1"/>
  <c r="B52" i="1"/>
  <c r="B51" i="1"/>
  <c r="H51" i="1" s="1"/>
  <c r="B50" i="1"/>
  <c r="H50" i="1" s="1"/>
  <c r="B48" i="1"/>
  <c r="H48" i="1" s="1"/>
  <c r="B47" i="1"/>
  <c r="H47" i="1" s="1"/>
  <c r="B43" i="1"/>
  <c r="H43" i="1" s="1"/>
  <c r="B42" i="1"/>
  <c r="H42" i="1" s="1"/>
  <c r="B39" i="1"/>
  <c r="H39" i="1" s="1"/>
  <c r="B38" i="1"/>
  <c r="H38" i="1" s="1"/>
  <c r="B30" i="1"/>
  <c r="H30" i="1" s="1"/>
  <c r="B29" i="1"/>
  <c r="H29" i="1" s="1"/>
  <c r="B28" i="1"/>
  <c r="H28" i="1" s="1"/>
  <c r="B25" i="1"/>
  <c r="H25" i="1" s="1"/>
  <c r="B24" i="1"/>
  <c r="H24" i="1" s="1"/>
  <c r="B23" i="1"/>
  <c r="H23" i="1" s="1"/>
  <c r="B20" i="1"/>
  <c r="H20" i="1" s="1"/>
  <c r="B19" i="1"/>
  <c r="H19" i="1" s="1"/>
  <c r="B18" i="1"/>
  <c r="H18" i="1" s="1"/>
  <c r="B16" i="1"/>
  <c r="H16" i="1" s="1"/>
  <c r="B15" i="1"/>
  <c r="H15" i="1" s="1"/>
  <c r="B11" i="1"/>
  <c r="H11" i="1" s="1"/>
  <c r="B10" i="1"/>
  <c r="H10" i="1" s="1"/>
  <c r="B7" i="1"/>
  <c r="H7" i="1" s="1"/>
  <c r="B6" i="1"/>
  <c r="H6" i="1" s="1"/>
  <c r="H52" i="1" l="1"/>
  <c r="G63" i="1"/>
  <c r="H63" i="1" s="1"/>
  <c r="G31" i="1"/>
  <c r="H31" i="1" s="1"/>
</calcChain>
</file>

<file path=xl/sharedStrings.xml><?xml version="1.0" encoding="utf-8"?>
<sst xmlns="http://schemas.openxmlformats.org/spreadsheetml/2006/main" count="1441" uniqueCount="674">
  <si>
    <t>Current Ratio</t>
  </si>
  <si>
    <t>Debt-Equity Ratio</t>
  </si>
  <si>
    <t>P/E Ratio</t>
  </si>
  <si>
    <t>Dividend Payout Ratio</t>
  </si>
  <si>
    <t>Dividend Yield Ratio</t>
  </si>
  <si>
    <t>Net Profit Ratio</t>
  </si>
  <si>
    <t>Operating Ratio</t>
  </si>
  <si>
    <t>Operating Profit Ratio</t>
  </si>
  <si>
    <t>Debtors Turnover Ratio</t>
  </si>
  <si>
    <t>Fixed Assets Turnover Ratio</t>
  </si>
  <si>
    <t>Total Assets Turnover Ratio</t>
  </si>
  <si>
    <t>TCS</t>
  </si>
  <si>
    <t>Infosys Ltd.</t>
  </si>
  <si>
    <t xml:space="preserve">HCL </t>
  </si>
  <si>
    <t>WIPRO</t>
  </si>
  <si>
    <t>Tech Mahindra</t>
  </si>
  <si>
    <t>LTI</t>
  </si>
  <si>
    <t xml:space="preserve">Liquidity Ratios </t>
  </si>
  <si>
    <t>Absolute Liquid  Ratio</t>
  </si>
  <si>
    <t>Solvency Ratio</t>
  </si>
  <si>
    <t>Proprietary Ratio</t>
  </si>
  <si>
    <t>Profitability Ratio</t>
  </si>
  <si>
    <t>In terms of investment</t>
  </si>
  <si>
    <t>ROA</t>
  </si>
  <si>
    <t>ROE</t>
  </si>
  <si>
    <t>In terms of sales</t>
  </si>
  <si>
    <t>Valuation Ratios</t>
  </si>
  <si>
    <t>Activity /Turnover Ratio</t>
  </si>
  <si>
    <t>RATIOS FOR March 31,2021</t>
  </si>
  <si>
    <t>RATIOS FOR March 31,2022</t>
  </si>
  <si>
    <t>Du Pont Analysis (ROE)</t>
  </si>
  <si>
    <t>Average Value</t>
  </si>
  <si>
    <t>RATIOS</t>
  </si>
  <si>
    <t>AVERAGE</t>
  </si>
  <si>
    <t>Current Ratio 2022</t>
  </si>
  <si>
    <t>Proprietary Ratio 2022</t>
  </si>
  <si>
    <t>Net Profit Ratio 2022</t>
  </si>
  <si>
    <t>P/E Ratio 2022</t>
  </si>
  <si>
    <t>Fixed Assets Turnover Ratio 2022</t>
  </si>
  <si>
    <t>Debtors Turnover Ratio 2022</t>
  </si>
  <si>
    <t>Absolute Liquid Ratio 2022</t>
  </si>
  <si>
    <t>ROA 2022</t>
  </si>
  <si>
    <t>Operating Ratio 2022</t>
  </si>
  <si>
    <t>Dividend Payout Ratio 2022</t>
  </si>
  <si>
    <t>Total Assets Turnover Ratio 2022</t>
  </si>
  <si>
    <t>Debt-Equity Ratio 2022</t>
  </si>
  <si>
    <t>ROE 2022</t>
  </si>
  <si>
    <t>Operating Profit Ratio 2022</t>
  </si>
  <si>
    <t>Dividend Yield Ratio 2022</t>
  </si>
  <si>
    <t>Du Pont Analysis (ROE) 2022</t>
  </si>
  <si>
    <t>Current Ratio 2021</t>
  </si>
  <si>
    <t>Absolute Liquid Ratio 2021</t>
  </si>
  <si>
    <t>Debt-Equity Ratio 2021</t>
  </si>
  <si>
    <t>Proprietary Ratio 2021</t>
  </si>
  <si>
    <t>ROA 2021</t>
  </si>
  <si>
    <t>ROE 2021</t>
  </si>
  <si>
    <t>Net Profit Ratio 2021</t>
  </si>
  <si>
    <t>Operating Ratio 2021</t>
  </si>
  <si>
    <t>Operating Profit Ratio 2021</t>
  </si>
  <si>
    <t>P/E Ratio 2021</t>
  </si>
  <si>
    <t>Dividend Payout Ratio 2021</t>
  </si>
  <si>
    <t>Dividend Yield Ratio 2021</t>
  </si>
  <si>
    <t>Fixed Assets Turnover Ratio 2021</t>
  </si>
  <si>
    <t>Total Assets Turnover Ratio 2021</t>
  </si>
  <si>
    <t>Debtors Turnover Ratio 2021</t>
  </si>
  <si>
    <t>Du Pont Analysis (ROE) 2021</t>
  </si>
  <si>
    <t>Other notes to accounts</t>
  </si>
  <si>
    <t>Significant accounting policies</t>
  </si>
  <si>
    <t>TOTAL EQUITY AND LIABILITIES</t>
  </si>
  <si>
    <t>Total Current Liabilities</t>
  </si>
  <si>
    <t>Income tax liabilities (net)</t>
  </si>
  <si>
    <t>(d)</t>
  </si>
  <si>
    <t>Provisions</t>
  </si>
  <si>
    <t>(c)</t>
  </si>
  <si>
    <t>Other current liabilities</t>
  </si>
  <si>
    <t>(b)</t>
  </si>
  <si>
    <t>Lease liabilities</t>
  </si>
  <si>
    <t>(iii)</t>
  </si>
  <si>
    <t>Other financial liabilities</t>
  </si>
  <si>
    <t>(ii)</t>
  </si>
  <si>
    <t>- Due to creditors other than micro &amp; small enterprises</t>
  </si>
  <si>
    <t>- Due to micro &amp; small enterprises</t>
  </si>
  <si>
    <t>Trade payables</t>
  </si>
  <si>
    <t>(i)</t>
  </si>
  <si>
    <t>Financial liabilities</t>
  </si>
  <si>
    <t>(a)</t>
  </si>
  <si>
    <t>Current liabilities</t>
  </si>
  <si>
    <t>Total Non-Current Liabilities</t>
  </si>
  <si>
    <t>DPS</t>
  </si>
  <si>
    <t>Market Price Per Equity Share</t>
  </si>
  <si>
    <t>-</t>
  </si>
  <si>
    <t>Other non current liabilities</t>
  </si>
  <si>
    <t>April 20 - March 21</t>
  </si>
  <si>
    <t>April 21 -March 22</t>
  </si>
  <si>
    <t>Other Information</t>
  </si>
  <si>
    <t>Non-current liabilities</t>
  </si>
  <si>
    <t>Liabilities</t>
  </si>
  <si>
    <t>Net income from operations (in Mn)</t>
  </si>
  <si>
    <t>Total Equity</t>
  </si>
  <si>
    <t>Net Assets</t>
  </si>
  <si>
    <t>Retained earnings</t>
  </si>
  <si>
    <t>EPS</t>
  </si>
  <si>
    <t>Other reserves</t>
  </si>
  <si>
    <t>No. of shares</t>
  </si>
  <si>
    <t>Other equity</t>
  </si>
  <si>
    <t>Equity share capital</t>
  </si>
  <si>
    <t>Information from Annual Report</t>
  </si>
  <si>
    <t>Equity</t>
  </si>
  <si>
    <t>EQUITY AND LIABILITIES</t>
  </si>
  <si>
    <t>TOTAL ASSETS</t>
  </si>
  <si>
    <t>Total Current Assets</t>
  </si>
  <si>
    <t>Other current assets</t>
  </si>
  <si>
    <t>(vii) Other financial assets</t>
  </si>
  <si>
    <t>Loans</t>
  </si>
  <si>
    <t>(vi)</t>
  </si>
  <si>
    <t>Diluted earning per equity share</t>
  </si>
  <si>
    <t>Other bank balances</t>
  </si>
  <si>
    <t>(v)</t>
  </si>
  <si>
    <t>Diluted</t>
  </si>
  <si>
    <t>Cash and cash equivalents</t>
  </si>
  <si>
    <t>(iv)</t>
  </si>
  <si>
    <t>Basic earning per equity share</t>
  </si>
  <si>
    <t>Unbilled revenue</t>
  </si>
  <si>
    <t>Basic</t>
  </si>
  <si>
    <t>Trade receivables</t>
  </si>
  <si>
    <t>TOTAL COMPREHENSIVE INCOME FOR THE YEAR</t>
  </si>
  <si>
    <t>Investments</t>
  </si>
  <si>
    <t>Total other comprehensive income</t>
  </si>
  <si>
    <t>Financial assets</t>
  </si>
  <si>
    <t>Total Assets</t>
  </si>
  <si>
    <t>Revenue from Operations</t>
  </si>
  <si>
    <t>Items that will be reclassified subsequently to profit or loss, net</t>
  </si>
  <si>
    <t>B.</t>
  </si>
  <si>
    <t>Current assets</t>
  </si>
  <si>
    <t>Total Non-Current Assets</t>
  </si>
  <si>
    <t>loss, net</t>
  </si>
  <si>
    <t>Items that will not be reclassified subsequently to profit or</t>
  </si>
  <si>
    <t>A.</t>
  </si>
  <si>
    <t>Other non-current assets</t>
  </si>
  <si>
    <t>(j)</t>
  </si>
  <si>
    <t>OTHER COMPREHENSIVE INCOME</t>
  </si>
  <si>
    <t>Income tax assets (net)</t>
  </si>
  <si>
    <t>Profit after Taxes</t>
  </si>
  <si>
    <t>Return On Equity</t>
  </si>
  <si>
    <t>NET PROFIT FOR THE YEAR</t>
  </si>
  <si>
    <t>Deferred tax assets (net)</t>
  </si>
  <si>
    <t>(h)</t>
  </si>
  <si>
    <t>Return On Assets</t>
  </si>
  <si>
    <t>Other financial assets</t>
  </si>
  <si>
    <t>Deferred tax</t>
  </si>
  <si>
    <t>(Operating profit=Revenue from Operations-Operating Expenses)*100</t>
  </si>
  <si>
    <t>Current tax</t>
  </si>
  <si>
    <t>Operating Expenses X 100</t>
  </si>
  <si>
    <t>Tax expense</t>
  </si>
  <si>
    <t>Financial Assets</t>
  </si>
  <si>
    <t>(g)</t>
  </si>
  <si>
    <t>Profit before tax</t>
  </si>
  <si>
    <t>Intangible assets under development</t>
  </si>
  <si>
    <t>(f)</t>
  </si>
  <si>
    <t>Total expenses</t>
  </si>
  <si>
    <t>Other Intangible assets</t>
  </si>
  <si>
    <t>(e)</t>
  </si>
  <si>
    <t>MPS</t>
  </si>
  <si>
    <t>DPS X 100</t>
  </si>
  <si>
    <t>Other expenses</t>
  </si>
  <si>
    <t>Goodwill</t>
  </si>
  <si>
    <t>Depreciation &amp; Amortization expense</t>
  </si>
  <si>
    <t>Capital work-in-progress</t>
  </si>
  <si>
    <t>Market Price Per Equity Share [MPS]</t>
  </si>
  <si>
    <t>Finance costs</t>
  </si>
  <si>
    <t>Right of use assets</t>
  </si>
  <si>
    <t>Operating expenses</t>
  </si>
  <si>
    <t>Property, plant and equipment</t>
  </si>
  <si>
    <t>Employee benefits expense</t>
  </si>
  <si>
    <t>Non-current assets</t>
  </si>
  <si>
    <t>Expenses</t>
  </si>
  <si>
    <t>ASSETS</t>
  </si>
  <si>
    <t>DU PONT ANALYSIS</t>
  </si>
  <si>
    <t>Proprietor's Ratio</t>
  </si>
  <si>
    <t>Total income</t>
  </si>
  <si>
    <t>March 31, 2021</t>
  </si>
  <si>
    <t>March 31, 2022</t>
  </si>
  <si>
    <t>Equity Multiplier = Average Total Assets/ Average Shareholders fund</t>
  </si>
  <si>
    <t>Other income</t>
  </si>
  <si>
    <t>Particulars</t>
  </si>
  <si>
    <t>Asset Turnover = Sales/ Average total Assets</t>
  </si>
  <si>
    <t>(Cash &amp; Cash Equivalents+Marketable securities+Accounts Receivable)</t>
  </si>
  <si>
    <t>Absolute Liquid Ratio</t>
  </si>
  <si>
    <t>Revenue from operations</t>
  </si>
  <si>
    <t>As at</t>
  </si>
  <si>
    <t xml:space="preserve">Net Profit Margin </t>
  </si>
  <si>
    <t>Income from operations</t>
  </si>
  <si>
    <t>(in Rs Mn)</t>
  </si>
  <si>
    <t>DENOMINATOR</t>
  </si>
  <si>
    <t>NUMERATOR</t>
  </si>
  <si>
    <t>as at March 31, 2022</t>
  </si>
  <si>
    <t>Du Pont Analysis = Net Profit Margin×AT×EM</t>
  </si>
  <si>
    <t>Ratios</t>
  </si>
  <si>
    <t>Profit &amp; Loss Statement</t>
  </si>
  <si>
    <t>Balance Sheet</t>
  </si>
  <si>
    <t>Equity Multiplier = Average Total Assets/Average Shareholders fund</t>
  </si>
  <si>
    <t>Asset Turnover = Sales/Average total Assets</t>
  </si>
  <si>
    <t>Net Profit Margin= Profit after Taxes/Revenue</t>
  </si>
  <si>
    <t>DuPont Analysis</t>
  </si>
  <si>
    <t>Net Profit Margin</t>
  </si>
  <si>
    <t>Operating profit (Sales-Operating Cost)</t>
  </si>
  <si>
    <t>Operating Costs (Total Expenses-Finance Costs)</t>
  </si>
  <si>
    <t>Market Price in Rs</t>
  </si>
  <si>
    <t>Additional Information from Annual Report and Internet</t>
  </si>
  <si>
    <t>Total dividend</t>
  </si>
  <si>
    <t>Final dividend</t>
  </si>
  <si>
    <t>Interim dividend</t>
  </si>
  <si>
    <t>Dividend payout (in Rs crore)</t>
  </si>
  <si>
    <t>Dividend per share (in Rs)</t>
  </si>
  <si>
    <t>Fiscal 2021</t>
  </si>
  <si>
    <t xml:space="preserve">Fiscal 2022 </t>
  </si>
  <si>
    <t>Dividends</t>
  </si>
  <si>
    <t>Total Number of shares</t>
  </si>
  <si>
    <t>Weighted average equity shares used in computing earnings per equity share</t>
  </si>
  <si>
    <t>Diluted (Rs)</t>
  </si>
  <si>
    <t>Basic (Rs)</t>
  </si>
  <si>
    <t>Equity shares of par value Rs. 5 each</t>
  </si>
  <si>
    <t>Earnings per equity share</t>
  </si>
  <si>
    <t>Total comprehensive income for the year</t>
  </si>
  <si>
    <t>Total other comprehensive income / (loss), net of tax</t>
  </si>
  <si>
    <t>Fair value changes on investments, net</t>
  </si>
  <si>
    <t>Fair value changes on derivatives designated as cash flow hedge, net</t>
  </si>
  <si>
    <t>Items that will be reclassified subsequently to profit or loss</t>
  </si>
  <si>
    <t>Equity instruments through other comprehensive income, net</t>
  </si>
  <si>
    <t>Remeasurement of the net defined benefit liability / asset, net</t>
  </si>
  <si>
    <t>Items that will not be reclassified subsequently to profit or loss</t>
  </si>
  <si>
    <t>Other comprehensive income</t>
  </si>
  <si>
    <t>Profit for the year</t>
  </si>
  <si>
    <t>Finance cost</t>
  </si>
  <si>
    <t>Depreciation and amortization expense</t>
  </si>
  <si>
    <t>Consultancy and professional charges</t>
  </si>
  <si>
    <t>Communication expenses</t>
  </si>
  <si>
    <t>Cost of software packages and others</t>
  </si>
  <si>
    <t>Travel expenses</t>
  </si>
  <si>
    <t>Cost of technical sub-contractors</t>
  </si>
  <si>
    <t>Employee benefit expenses</t>
  </si>
  <si>
    <t>Other income, net</t>
  </si>
  <si>
    <t>Year ended March 31,</t>
  </si>
  <si>
    <t>Profit and Loss</t>
  </si>
  <si>
    <t>Total equity and liabilities</t>
  </si>
  <si>
    <t>Total current liabilities</t>
  </si>
  <si>
    <t>Total outstanding dues of creditors other than micro enterprises and small enterprises</t>
  </si>
  <si>
    <t>Total outstanding dues of micro enterprises and small enterprises</t>
  </si>
  <si>
    <t>Total non-current liabilities</t>
  </si>
  <si>
    <t>Sales</t>
  </si>
  <si>
    <t>Other non-current liabilities</t>
  </si>
  <si>
    <t>Deferred tax liabilities (net)</t>
  </si>
  <si>
    <t>Net fixed Assets</t>
  </si>
  <si>
    <t>Trade Recievables</t>
  </si>
  <si>
    <t>Credit Sales(All sales)</t>
  </si>
  <si>
    <t>Debtor's Turnover Ratio</t>
  </si>
  <si>
    <t>Activity Turnover Ratio</t>
  </si>
  <si>
    <t>Net Sales</t>
  </si>
  <si>
    <t>Operating Profit</t>
  </si>
  <si>
    <t>Total equity</t>
  </si>
  <si>
    <t>Operating Cost</t>
  </si>
  <si>
    <t>EAT</t>
  </si>
  <si>
    <t>Equity and liabilities</t>
  </si>
  <si>
    <t>Profitability Ratio (Sales)</t>
  </si>
  <si>
    <t>Total assets</t>
  </si>
  <si>
    <t>Total current assets</t>
  </si>
  <si>
    <t>SHF</t>
  </si>
  <si>
    <t>Return on Assets</t>
  </si>
  <si>
    <t>Profitability ratio(Investments)</t>
  </si>
  <si>
    <t>Price to Earnings Ratio</t>
  </si>
  <si>
    <t>Total non-current assets</t>
  </si>
  <si>
    <t>Shareholder's Fund</t>
  </si>
  <si>
    <t>Total non current Liabilities</t>
  </si>
  <si>
    <t>Other intangible assets</t>
  </si>
  <si>
    <t>Solvency Ratios</t>
  </si>
  <si>
    <t>cash &amp; cash equivalents + marketable securities + accounts receivable</t>
  </si>
  <si>
    <t>Right-of-use assets</t>
  </si>
  <si>
    <t>Liquidity Ratios</t>
  </si>
  <si>
    <t>Assets</t>
  </si>
  <si>
    <t>As at March 31,2021</t>
  </si>
  <si>
    <t>As at March 31,2022</t>
  </si>
  <si>
    <t>Denominator</t>
  </si>
  <si>
    <t>Numerator</t>
  </si>
  <si>
    <t>Formulae</t>
  </si>
  <si>
    <t>Balance Sheet (standalone)</t>
  </si>
  <si>
    <t>Summary of significant accounting policies</t>
  </si>
  <si>
    <t>Diluted (in `)</t>
  </si>
  <si>
    <t>Basic (in `)</t>
  </si>
  <si>
    <t>Earnings per equity share of ` 2 each</t>
  </si>
  <si>
    <t>VII</t>
  </si>
  <si>
    <t>(ii) Income tax on items that will be reclassified to statement of profit and loss</t>
  </si>
  <si>
    <t>(i) Items that will be reclassified to statement of profit and loss</t>
  </si>
  <si>
    <t>(B)</t>
  </si>
  <si>
    <t>(ii) Income tax on items that will not be reclassified to statement of profit and loss</t>
  </si>
  <si>
    <t>(i) Items that will not be reclassified to statement of profit and loss</t>
  </si>
  <si>
    <t>(A)</t>
  </si>
  <si>
    <t>VI</t>
  </si>
  <si>
    <t>V</t>
  </si>
  <si>
    <t>Total tax expense</t>
  </si>
  <si>
    <t>Deferred tax (credit) charge</t>
  </si>
  <si>
    <t>IV</t>
  </si>
  <si>
    <t>III</t>
  </si>
  <si>
    <t>Depreciation, amortization and impairment expense</t>
  </si>
  <si>
    <t>Outsourcing costs</t>
  </si>
  <si>
    <t>Changes in inventories of stock-in-trade</t>
  </si>
  <si>
    <t>Purchase of stock-in-trade</t>
  </si>
  <si>
    <t>II</t>
  </si>
  <si>
    <t>Revenue</t>
  </si>
  <si>
    <t>I</t>
  </si>
  <si>
    <t xml:space="preserve">Year ended
</t>
  </si>
  <si>
    <t>(All amounts in crores of ₹, except share data and as stated otherwise)</t>
  </si>
  <si>
    <t>Standalone Statement of Profit and Loss</t>
  </si>
  <si>
    <t>TOTAL LIABILITIES</t>
  </si>
  <si>
    <t>(e)Current tax liabilities (net)</t>
  </si>
  <si>
    <t>(d)Provisions</t>
  </si>
  <si>
    <t>(c)Other current liabilities</t>
  </si>
  <si>
    <t>(b)Contract liabilities</t>
  </si>
  <si>
    <t>(iv) Others</t>
  </si>
  <si>
    <t>Unbilled and accruals</t>
  </si>
  <si>
    <t>2. Dues of creditors other than micro enterprises and small
enterprises</t>
  </si>
  <si>
    <t>1. Dues of micro enterprises and small enterprises</t>
  </si>
  <si>
    <t>Billed</t>
  </si>
  <si>
    <t>(iii) Trade payables</t>
  </si>
  <si>
    <t>(ii)Lease liabilities</t>
  </si>
  <si>
    <t>(i)Borrowings</t>
  </si>
  <si>
    <t>(a)Financial liabilities</t>
  </si>
  <si>
    <t>(2) Current liabilities</t>
  </si>
  <si>
    <t>(d) Other non-current liabilities</t>
  </si>
  <si>
    <t>(c)Provisions</t>
  </si>
  <si>
    <t>(iii)Others</t>
  </si>
  <si>
    <t>(1) Non - current liabilities</t>
  </si>
  <si>
    <t>LIABILITIES</t>
  </si>
  <si>
    <t>TOTAL EQUITY</t>
  </si>
  <si>
    <t>(b) Other equity</t>
  </si>
  <si>
    <t>(a) Equity share capital</t>
  </si>
  <si>
    <t>EQUITY</t>
  </si>
  <si>
    <t>Sales/Total assets</t>
  </si>
  <si>
    <t>Total assets turnover ratio</t>
  </si>
  <si>
    <t>Sales/Net fixed assets</t>
  </si>
  <si>
    <t>Fixed assets turnover ratio</t>
  </si>
  <si>
    <t>credit sales/trade receivables (Assume all sales are on credit)</t>
  </si>
  <si>
    <t>Debtors turnover ratio</t>
  </si>
  <si>
    <t>(d) Other current assets</t>
  </si>
  <si>
    <t>(c) Current tax assets (net)</t>
  </si>
  <si>
    <t>Turnover ratio:</t>
  </si>
  <si>
    <t>(vi)Others</t>
  </si>
  <si>
    <t>(v)Loans</t>
  </si>
  <si>
    <t>Operating profit/Net sales</t>
  </si>
  <si>
    <t xml:space="preserve">Operating profit ratio </t>
  </si>
  <si>
    <t>(iv)Other bank balances</t>
  </si>
  <si>
    <t>Operating expense/Net sales</t>
  </si>
  <si>
    <t>Operating ratio</t>
  </si>
  <si>
    <t>(iii)Cash and cash equivalents</t>
  </si>
  <si>
    <t>Net profit after I&amp;T/Net sales</t>
  </si>
  <si>
    <t xml:space="preserve">Net profit ratio </t>
  </si>
  <si>
    <t>Unbilled</t>
  </si>
  <si>
    <t>Profitability Ratio (wrt sales):</t>
  </si>
  <si>
    <t>(ii)Trade receivables</t>
  </si>
  <si>
    <t>(i)Investments</t>
  </si>
  <si>
    <t>MPS/EPS</t>
  </si>
  <si>
    <t>P/E ratio</t>
  </si>
  <si>
    <t>(b) Financial assets</t>
  </si>
  <si>
    <t>DPS/MPS</t>
  </si>
  <si>
    <t>Dividend yield ratio</t>
  </si>
  <si>
    <t>(a) Inventories</t>
  </si>
  <si>
    <t>DPS/EPS</t>
  </si>
  <si>
    <t>Dividend payout ratio</t>
  </si>
  <si>
    <t>(2) Current assets</t>
  </si>
  <si>
    <t>Valuation Ratios:</t>
  </si>
  <si>
    <t>(h) Other non-current assets</t>
  </si>
  <si>
    <t>(g) Deferred tax assets (net)</t>
  </si>
  <si>
    <t>Net profit after I&amp;T/ Shareholders' fund</t>
  </si>
  <si>
    <t>Return on Equity (ROE)</t>
  </si>
  <si>
    <t>(iv)Others</t>
  </si>
  <si>
    <t>Net profit after I&amp;T/ Total assets</t>
  </si>
  <si>
    <t>Return on Assets (ROA)</t>
  </si>
  <si>
    <t>Net income= Total revenue-total expense</t>
  </si>
  <si>
    <t>(iii)Loans</t>
  </si>
  <si>
    <t xml:space="preserve">Total trade receivables </t>
  </si>
  <si>
    <t>(ii)Trade receivables - unbilled</t>
  </si>
  <si>
    <t>Profitability Ratio (In terms of investments):</t>
  </si>
  <si>
    <t>Inventory</t>
  </si>
  <si>
    <t xml:space="preserve">(i)Investments
</t>
  </si>
  <si>
    <t>Operating profit= Sales-operating expense</t>
  </si>
  <si>
    <t>(f) Financial assets</t>
  </si>
  <si>
    <t>Shareholders' fund/Total Assets</t>
  </si>
  <si>
    <t>Propreitary Ratio</t>
  </si>
  <si>
    <t>Operating expense= Total expense-Finance cost</t>
  </si>
  <si>
    <t>(e) Other intangible assets</t>
  </si>
  <si>
    <t>Total non-current liabilities/ Shareholders' fund</t>
  </si>
  <si>
    <t>Debt equity Ratio</t>
  </si>
  <si>
    <t>(d) Goodwill</t>
  </si>
  <si>
    <t>DU Pont analysis (ROE)</t>
  </si>
  <si>
    <t>Solvency Ratio:</t>
  </si>
  <si>
    <t>(c) Right-of-use assets</t>
  </si>
  <si>
    <t>Equity multiplier = Average total assets/ Average shareholders' fund</t>
  </si>
  <si>
    <t>cash and cash equivalents+marketable securities+accounts receivable/current liabilities</t>
  </si>
  <si>
    <t>Absolute liquid ratio</t>
  </si>
  <si>
    <t>(b) Capital work in progress</t>
  </si>
  <si>
    <t>Asset turnover= Sales/Average total assets</t>
  </si>
  <si>
    <t>Current Assets/ Current Liabilities</t>
  </si>
  <si>
    <t>Number of shares</t>
  </si>
  <si>
    <t>(a) Property, plant and equipment</t>
  </si>
  <si>
    <t>Net profit margin</t>
  </si>
  <si>
    <t>Liquidity Ratio:</t>
  </si>
  <si>
    <t>(1) Non-current assets</t>
  </si>
  <si>
    <t>Net profit margin= Net profit after I&amp;T/revenue</t>
  </si>
  <si>
    <t>Formula</t>
  </si>
  <si>
    <t>DU Pont Analysis=Net Profit MarginxATxEM</t>
  </si>
  <si>
    <t>Other information</t>
  </si>
  <si>
    <t xml:space="preserve">As at
</t>
  </si>
  <si>
    <t>Standalone Balance Sheet</t>
  </si>
  <si>
    <t>Weighted average number of equity shares</t>
  </si>
  <si>
    <t xml:space="preserve">Earnings per equity share:- Basic and diluted ( ₹) </t>
  </si>
  <si>
    <t xml:space="preserve"> TOTAL COMPREHENSIVE INCOME FOR THE YEAR </t>
  </si>
  <si>
    <t>TOTAL OTHER COMPREHENSIVE INCOME / (LOSSES)</t>
  </si>
  <si>
    <t>Income tax on items that will be reclassified subsequently to profit or loss</t>
  </si>
  <si>
    <t>Net change in time value of derivatives designated as cash flow hedges</t>
  </si>
  <si>
    <t>Net change in intrinsic value of derivatives designated as cash flow hedges</t>
  </si>
  <si>
    <t>Net change in fair values of investments other than equity shares carried at fair value through OCI</t>
  </si>
  <si>
    <t>Income tax on items that will not be reclassified subsequently to profit or loss</t>
  </si>
  <si>
    <t>Remeasurement of defined employee benefit plans</t>
  </si>
  <si>
    <t>OTHER COMPREHENSIVE INCOME (OCI)</t>
  </si>
  <si>
    <t>PROFIT FOR THE YEAR</t>
  </si>
  <si>
    <t>TOTAL TAX EXPENSE</t>
  </si>
  <si>
    <t xml:space="preserve">Deferred tax </t>
  </si>
  <si>
    <t xml:space="preserve">Current tax </t>
  </si>
  <si>
    <t>PROFIT BEFORE TAX</t>
  </si>
  <si>
    <t xml:space="preserve">Provision towards legal claim </t>
  </si>
  <si>
    <t>Exceptional item</t>
  </si>
  <si>
    <t xml:space="preserve">PROFIT BEFORE EXCEPTIONAL ITEM AND TAX </t>
  </si>
  <si>
    <t>TOTAL EXPENSES</t>
  </si>
  <si>
    <t>Depreciation and amortisation expense</t>
  </si>
  <si>
    <t xml:space="preserve">Finance costs </t>
  </si>
  <si>
    <t xml:space="preserve">Cost of equipment and software licences </t>
  </si>
  <si>
    <t>TOTAL INCOME</t>
  </si>
  <si>
    <t xml:space="preserve">Other income </t>
  </si>
  <si>
    <t xml:space="preserve">Revenue from operations </t>
  </si>
  <si>
    <t xml:space="preserve">Employee benefit obligations </t>
  </si>
  <si>
    <t xml:space="preserve">Provisions </t>
  </si>
  <si>
    <t xml:space="preserve">Other liabilities </t>
  </si>
  <si>
    <t>Unearned and deferred revenue</t>
  </si>
  <si>
    <t xml:space="preserve">Other financial liabilities </t>
  </si>
  <si>
    <t xml:space="preserve">Dues of creditors other than small enterprises and micro enterprises </t>
  </si>
  <si>
    <t>Dues of small enterprises and micro  enterprises</t>
  </si>
  <si>
    <t xml:space="preserve">Deferred tax liabilities (net) </t>
  </si>
  <si>
    <t xml:space="preserve">Financial liabilities </t>
  </si>
  <si>
    <t xml:space="preserve">Non-current liabilities </t>
  </si>
  <si>
    <t xml:space="preserve">Other equity </t>
  </si>
  <si>
    <t xml:space="preserve">Share capital </t>
  </si>
  <si>
    <t>Net Profit Margin×Asset Turnover×EM</t>
  </si>
  <si>
    <t>Average Total Assets/ Average Shareholders fund</t>
  </si>
  <si>
    <t>Equity Multiplier</t>
  </si>
  <si>
    <t>Sales/ Average total Assets</t>
  </si>
  <si>
    <t>Asset Turnover</t>
  </si>
  <si>
    <t>PAT/Revenue</t>
  </si>
  <si>
    <t xml:space="preserve">Other assets </t>
  </si>
  <si>
    <t xml:space="preserve">Other financial assets </t>
  </si>
  <si>
    <t xml:space="preserve">Loans </t>
  </si>
  <si>
    <t>Sales/Trade Receivables</t>
  </si>
  <si>
    <t xml:space="preserve">Other balances with banks </t>
  </si>
  <si>
    <t>Sales/Total Assets</t>
  </si>
  <si>
    <t xml:space="preserve">Cash and cash equivalents </t>
  </si>
  <si>
    <t>Sales/Net Fixed Assets</t>
  </si>
  <si>
    <t xml:space="preserve">Billed </t>
  </si>
  <si>
    <t>DPS/MPS*100</t>
  </si>
  <si>
    <t xml:space="preserve">Investments </t>
  </si>
  <si>
    <t>DPS/EPS*100</t>
  </si>
  <si>
    <t xml:space="preserve">Inventories </t>
  </si>
  <si>
    <t>Operating Profit/Net Sales*100</t>
  </si>
  <si>
    <t>Operating Expenses/Net Sales*100</t>
  </si>
  <si>
    <t>Other assets</t>
  </si>
  <si>
    <t>PAT/Net Sales*100</t>
  </si>
  <si>
    <t>PAT/Shareholders Fund*100</t>
  </si>
  <si>
    <t>PAT/Total Assets*100</t>
  </si>
  <si>
    <t/>
  </si>
  <si>
    <t>Shareholders Fund / Total Assets</t>
  </si>
  <si>
    <t>Net sales-Operating Expenses</t>
  </si>
  <si>
    <t xml:space="preserve">Operating Profit  </t>
  </si>
  <si>
    <t>Total non-current liabilities/Shareholders Fund</t>
  </si>
  <si>
    <t>Total Expenses- Finance Costs</t>
  </si>
  <si>
    <t>Operating Expenses</t>
  </si>
  <si>
    <t>Market Price at time of closing</t>
  </si>
  <si>
    <t>Intangible assets</t>
  </si>
  <si>
    <t xml:space="preserve">Dividend Per Share  ( ₹) </t>
  </si>
  <si>
    <t>(Cash &amp; Cash Equivalents+Trade Receivable)/Total Current Liabilities</t>
  </si>
  <si>
    <t>Total Current Assests/Total Current Liabilities</t>
  </si>
  <si>
    <t>March 31,2021</t>
  </si>
  <si>
    <t>March 31,2022</t>
  </si>
  <si>
    <t>Property,plant and equipment</t>
  </si>
  <si>
    <t xml:space="preserve">Formula </t>
  </si>
  <si>
    <t>(₹ crore)</t>
  </si>
  <si>
    <t>Operating Profit (Sales-Operating Cost)</t>
  </si>
  <si>
    <t>Market Price Per Share at closing ( In Rupees)</t>
  </si>
  <si>
    <t>Dividend Per Share ( In Rupees)</t>
  </si>
  <si>
    <t>Number of Shares</t>
  </si>
  <si>
    <t>Additional Information from Annual Report</t>
  </si>
  <si>
    <t>Earnings per Equity Share (Face Value ` 5) in `</t>
  </si>
  <si>
    <t>Total Comprehensive Income (VII + VIII)</t>
  </si>
  <si>
    <t>IX</t>
  </si>
  <si>
    <t>Total Other Comprehensive Income / (Loss) (A+B)</t>
  </si>
  <si>
    <t>(976)</t>
  </si>
  <si>
    <t>(352)</t>
  </si>
  <si>
    <t>II. Income Tax relating to items that will be reclassified to Profit or Loss</t>
  </si>
  <si>
    <t>Instruments in a Cash Flow Hedge (net)</t>
  </si>
  <si>
    <t>Effective portion of gain / (loss) on Designated Portion of Hedging</t>
  </si>
  <si>
    <t>I. Items that will be subsequently reclassified to Profit or Loss</t>
  </si>
  <si>
    <t>B</t>
  </si>
  <si>
    <t>(63)</t>
  </si>
  <si>
    <t>II. Income Tax relating to items that will not be reclassified to Profit or Loss</t>
  </si>
  <si>
    <t>- gain / (loss)</t>
  </si>
  <si>
    <t>(13)</t>
  </si>
  <si>
    <t>(b) Equity Instruments through Other Comprehensive Income</t>
  </si>
  <si>
    <t>(337)</t>
  </si>
  <si>
    <t>(a) Remeasurements of the Defined Benefit Liabilities</t>
  </si>
  <si>
    <t>I. Items that will not be reclassified to Profit or Loss</t>
  </si>
  <si>
    <t>A</t>
  </si>
  <si>
    <t>Other Comprehensive Income</t>
  </si>
  <si>
    <t>VIII</t>
  </si>
  <si>
    <t>Profit after tax (V-VI)</t>
  </si>
  <si>
    <t>Total Tax Expense</t>
  </si>
  <si>
    <t>(729)</t>
  </si>
  <si>
    <t>Deferred Tax</t>
  </si>
  <si>
    <t>Current Tax</t>
  </si>
  <si>
    <t>Less: Tax Expense</t>
  </si>
  <si>
    <t>Profit before Tax (III-IV)</t>
  </si>
  <si>
    <t>Total Expenses</t>
  </si>
  <si>
    <t>Impairment of non-current investments in subsidiaries</t>
  </si>
  <si>
    <t>Other Expenses</t>
  </si>
  <si>
    <t>Depreciation and Amortisation Expense</t>
  </si>
  <si>
    <t>Finance Costs</t>
  </si>
  <si>
    <t>Subcontracting Expenses</t>
  </si>
  <si>
    <t>Employee Benefit Expenses</t>
  </si>
  <si>
    <t>EXPENSES</t>
  </si>
  <si>
    <t>Total Income (I +II)</t>
  </si>
  <si>
    <t>Other Income</t>
  </si>
  <si>
    <t>PNL Statement (Standalone)</t>
  </si>
  <si>
    <t>Total Equity and Liabilities and Suspense Account</t>
  </si>
  <si>
    <t>Suspense Account (Net)</t>
  </si>
  <si>
    <t>Other Current Liabilities</t>
  </si>
  <si>
    <t>Income Tax Liabilities (Net)</t>
  </si>
  <si>
    <t>(iii)Other Financial Liabilities</t>
  </si>
  <si>
    <t>Average Shareholders fund</t>
  </si>
  <si>
    <t>Average Total Assets</t>
  </si>
  <si>
    <t>(2) Dues of creditors other than micro and small enterprises</t>
  </si>
  <si>
    <t>(1) Dues of micro and small enterprises</t>
  </si>
  <si>
    <t>(ii)Trade Payables</t>
  </si>
  <si>
    <t>(i)Lease liabilities</t>
  </si>
  <si>
    <t xml:space="preserve">Revenue </t>
  </si>
  <si>
    <t>Profit After Taxes</t>
  </si>
  <si>
    <t>Financial Liabilities</t>
  </si>
  <si>
    <t>Denomenator</t>
  </si>
  <si>
    <t>Total Non - Current Liabilities</t>
  </si>
  <si>
    <t>Other Non-Current Liabilities</t>
  </si>
  <si>
    <t>DuPont Analysis (ROE)</t>
  </si>
  <si>
    <t>(ii)Other Financial Liabilities</t>
  </si>
  <si>
    <t>Credit Sales (All Sales)</t>
  </si>
  <si>
    <t>Total Asset Turnover Ratio</t>
  </si>
  <si>
    <t>Other Equity</t>
  </si>
  <si>
    <t>Equity Share Capital</t>
  </si>
  <si>
    <t>Net Fixed Asset</t>
  </si>
  <si>
    <t>Fixed Asset Turnover Ratio</t>
  </si>
  <si>
    <t>Market Price Per Share</t>
  </si>
  <si>
    <t>Dividend Per Share</t>
  </si>
  <si>
    <t>Other Current Assets</t>
  </si>
  <si>
    <t>Earning Per Share</t>
  </si>
  <si>
    <t>(vi)Other Financial Assets</t>
  </si>
  <si>
    <t>Price Per Earnings Ratio</t>
  </si>
  <si>
    <t>(iv)Other Balances with Banks</t>
  </si>
  <si>
    <t>(iii)Cash and Cash Equivalents</t>
  </si>
  <si>
    <t>(2) Unbilled</t>
  </si>
  <si>
    <t>(1) Billed</t>
  </si>
  <si>
    <t>(i)Trade Receivables -</t>
  </si>
  <si>
    <t>Operating Cost (Total Expense - Finance Cost)</t>
  </si>
  <si>
    <t>Current Assets</t>
  </si>
  <si>
    <t>Profitablity Ratio (Sales)</t>
  </si>
  <si>
    <t>Total Non - Current Assets</t>
  </si>
  <si>
    <t>Other Non-Current Assets</t>
  </si>
  <si>
    <t>Total Equity (SH Fund)</t>
  </si>
  <si>
    <t>Deferred Tax Assets (Net)</t>
  </si>
  <si>
    <t>Income Tax Assets (Net)</t>
  </si>
  <si>
    <t>(iii)Other Financial Assets</t>
  </si>
  <si>
    <t>Profitability Ratios (Investments)</t>
  </si>
  <si>
    <t>(ii)Trade Receivables</t>
  </si>
  <si>
    <t>Propietary Ratio</t>
  </si>
  <si>
    <t>Total Current Liabiliies</t>
  </si>
  <si>
    <t>Dept-Equity Ratio</t>
  </si>
  <si>
    <t>Other Intangible Assets</t>
  </si>
  <si>
    <t>Investment Property</t>
  </si>
  <si>
    <t>Cash &amp; Cash equivalents + accounts receivable</t>
  </si>
  <si>
    <t>Right-of-Use Asset</t>
  </si>
  <si>
    <t>Capital Work-in-Progress</t>
  </si>
  <si>
    <t>Total Current Liabilites</t>
  </si>
  <si>
    <t>Property, Plant and Equipment</t>
  </si>
  <si>
    <t>Liquidy Ratios</t>
  </si>
  <si>
    <t>Non-Current Assets</t>
  </si>
  <si>
    <t>Financial Statement Analysis for FY 2021 and 2022</t>
  </si>
  <si>
    <t>Balance Sheet (Standalone)</t>
  </si>
  <si>
    <t>Weighted average number of equity shares used in computing earnings per equity share</t>
  </si>
  <si>
    <t>(Equity shares of par value Z2 each)</t>
  </si>
  <si>
    <t xml:space="preserve">Earnings per equity share </t>
  </si>
  <si>
    <t>Total other comprehensive income / (loss) for the year, net of taxes</t>
  </si>
  <si>
    <t xml:space="preserve">Income tax relating to items that will be reclassified to profit or loss </t>
  </si>
  <si>
    <t>Net change in fair value of investment in debt instruments measured at fair value through OCI</t>
  </si>
  <si>
    <t>Net change in fair value of forward contracts designated as cash flow hedges</t>
  </si>
  <si>
    <t>Net change in intrinsic value of option contracts designated as cash flow hedges</t>
  </si>
  <si>
    <t>Net change in time value of option contracts designated as cash flow hedges</t>
  </si>
  <si>
    <t>Items that will be reclassified to profit or loss:</t>
  </si>
  <si>
    <t xml:space="preserve">Income tax relating to items that will not be reclassified to profit or loss </t>
  </si>
  <si>
    <t>Net change in fair value of investment in equity instruments measured at fair value through OCI</t>
  </si>
  <si>
    <t xml:space="preserve">Re-measurements of the defined benefit plans, net </t>
  </si>
  <si>
    <t>Items that will not be reclassified to profit or loss:</t>
  </si>
  <si>
    <t>Other comprehensive income (OCI)</t>
  </si>
  <si>
    <t xml:space="preserve">Other expenses </t>
  </si>
  <si>
    <t>Marketing and brand building</t>
  </si>
  <si>
    <t>Legal and professional charges</t>
  </si>
  <si>
    <t>Communication</t>
  </si>
  <si>
    <t>Travel</t>
  </si>
  <si>
    <t>Facility expenses</t>
  </si>
  <si>
    <t>Sub-contracting and technical fees</t>
  </si>
  <si>
    <t>Depreciation, amortisation and impairment expense</t>
  </si>
  <si>
    <t xml:space="preserve">Employee benefits expense </t>
  </si>
  <si>
    <t xml:space="preserve">Changes in inventories of finished goods and stock-in-trade </t>
  </si>
  <si>
    <t>Purchases of stock-in-trade</t>
  </si>
  <si>
    <t>Total Income</t>
  </si>
  <si>
    <t>INCOME</t>
  </si>
  <si>
    <t>Year ended March 31, 2021</t>
  </si>
  <si>
    <t>Year ended March 31, 2022</t>
  </si>
  <si>
    <t>Income Statement</t>
  </si>
  <si>
    <t>Current tax liabilities (net)</t>
  </si>
  <si>
    <t xml:space="preserve">Other current liabilities </t>
  </si>
  <si>
    <t>Contract liabilities</t>
  </si>
  <si>
    <t>enterprises</t>
  </si>
  <si>
    <t xml:space="preserve">(b) Total outstanding dues of creditors other than micro enterprises and small </t>
  </si>
  <si>
    <t xml:space="preserve">(a) Total outstanding dues of micro enterprises and small enterprises </t>
  </si>
  <si>
    <t xml:space="preserve">Derivative liabilities </t>
  </si>
  <si>
    <t xml:space="preserve">Lease liabilities </t>
  </si>
  <si>
    <t xml:space="preserve">Borrowings </t>
  </si>
  <si>
    <t xml:space="preserve">Other non-current liabilities </t>
  </si>
  <si>
    <t>Non-current tax liabilities (net)</t>
  </si>
  <si>
    <t xml:space="preserve">Equity share capital </t>
  </si>
  <si>
    <t xml:space="preserve">TOTAL ASSETS </t>
  </si>
  <si>
    <t xml:space="preserve">Total current assets </t>
  </si>
  <si>
    <t xml:space="preserve">Other current assets </t>
  </si>
  <si>
    <t>Contract assets</t>
  </si>
  <si>
    <t>Current tax assets (net)</t>
  </si>
  <si>
    <t>Activity/Turnover Ratios</t>
  </si>
  <si>
    <t>Loans to subsidiaries</t>
  </si>
  <si>
    <t>Unbilled receivables</t>
  </si>
  <si>
    <t>Dividend Yield</t>
  </si>
  <si>
    <t xml:space="preserve">Trade receivables </t>
  </si>
  <si>
    <t>Dividend Payout</t>
  </si>
  <si>
    <t xml:space="preserve">Derivative assets </t>
  </si>
  <si>
    <t>Evaluation Ratios</t>
  </si>
  <si>
    <t>Total Sales (Revenue)</t>
  </si>
  <si>
    <t xml:space="preserve">Other non-current assets </t>
  </si>
  <si>
    <t>In Terms of Sales</t>
  </si>
  <si>
    <t>Non-current tax assets (net)</t>
  </si>
  <si>
    <t>Profitability Ratios</t>
  </si>
  <si>
    <t xml:space="preserve">Deferred tax assets (net) </t>
  </si>
  <si>
    <t>Return on Equity</t>
  </si>
  <si>
    <t>In Terms of Investments</t>
  </si>
  <si>
    <t xml:space="preserve">Other intangible assets </t>
  </si>
  <si>
    <t>Proprieter's Ratio</t>
  </si>
  <si>
    <t xml:space="preserve">Goodwill </t>
  </si>
  <si>
    <t>Du Point</t>
  </si>
  <si>
    <t>Debt-equity ratio</t>
  </si>
  <si>
    <t xml:space="preserve">Capital work-in-progress </t>
  </si>
  <si>
    <t>Solvency/Capital Structure Ratios</t>
  </si>
  <si>
    <t xml:space="preserve">Right-of-Use assets </t>
  </si>
  <si>
    <t xml:space="preserve">Property, plant and equipment </t>
  </si>
  <si>
    <t>Average total Assets</t>
  </si>
  <si>
    <t>Profit for the Year</t>
  </si>
  <si>
    <t>Du Point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</si>
</sst>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&quot;₹&quot;\ * #,##0.00_ ;_ &quot;₹&quot;\ * \-#,##0.00_ ;_ &quot;₹&quot;\ * &quot;-&quot;??_ ;_ @_ "/>
    <numFmt numFmtId="165" formatCode="0.00000"/>
    <numFmt numFmtId="166" formatCode="0.00000%"/>
    <numFmt numFmtId="167" formatCode="0.000%"/>
    <numFmt numFmtId="168" formatCode="0.000"/>
    <numFmt numFmtId="169" formatCode="0.0%"/>
    <numFmt numFmtId="170" formatCode="_ &quot;₹&quot;\ * #,##0_ ;_ &quot;₹&quot;\ * \-#,##0_ ;_ &quot;₹&quot;\ * &quot;-&quot;??_ ;_ @_ "/>
    <numFmt numFmtId="171" formatCode="_ [$₹-4009]\ * #,##0.00_ ;_ [$₹-4009]\ * \-#,##0.00_ ;_ [$₹-4009]\ * &quot;-&quot;??_ ;_ @_ "/>
    <numFmt numFmtId="172" formatCode="0.00000000%"/>
    <numFmt numFmtId="173" formatCode="0.0"/>
    <numFmt numFmtId="174" formatCode="&quot;₹&quot;\ #,##0.00"/>
    <numFmt numFmtId="175" formatCode="#,##0.00000000"/>
  </numFmts>
  <fonts count="24" x14ac:knownFonts="1"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theme="3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11"/>
      <color theme="2"/>
      <name val="Century Gothic"/>
      <family val="2"/>
      <scheme val="minor"/>
    </font>
    <font>
      <b/>
      <sz val="11"/>
      <color theme="2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22"/>
      <color theme="3"/>
      <name val="Century Gothic"/>
      <family val="2"/>
      <scheme val="minor"/>
    </font>
    <font>
      <sz val="7.5"/>
      <color rgb="FF000000"/>
      <name val="Tahoma"/>
      <family val="2"/>
    </font>
    <font>
      <u/>
      <sz val="11"/>
      <color theme="1"/>
      <name val="Century Gothic"/>
      <family val="2"/>
      <scheme val="minor"/>
    </font>
    <font>
      <b/>
      <u/>
      <sz val="11"/>
      <color theme="1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b/>
      <sz val="11"/>
      <color rgb="FF000000"/>
      <name val="Century Gothic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CCCCCC"/>
      </left>
      <right/>
      <top/>
      <bottom/>
      <diagonal/>
    </border>
    <border>
      <left/>
      <right/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5" borderId="6" applyNumberFormat="0" applyAlignment="0" applyProtection="0"/>
    <xf numFmtId="0" fontId="9" fillId="5" borderId="5" applyNumberFormat="0" applyAlignment="0" applyProtection="0"/>
  </cellStyleXfs>
  <cellXfs count="199">
    <xf numFmtId="0" fontId="0" fillId="0" borderId="0" xfId="0"/>
    <xf numFmtId="0" fontId="2" fillId="0" borderId="0" xfId="2"/>
    <xf numFmtId="0" fontId="3" fillId="0" borderId="0" xfId="2" applyFont="1"/>
    <xf numFmtId="165" fontId="3" fillId="0" borderId="0" xfId="2" applyNumberFormat="1" applyFont="1"/>
    <xf numFmtId="166" fontId="3" fillId="0" borderId="0" xfId="2" applyNumberFormat="1" applyFont="1"/>
    <xf numFmtId="10" fontId="3" fillId="0" borderId="0" xfId="2" applyNumberFormat="1" applyFont="1"/>
    <xf numFmtId="9" fontId="3" fillId="0" borderId="0" xfId="2" applyNumberFormat="1" applyFont="1"/>
    <xf numFmtId="10" fontId="3" fillId="0" borderId="2" xfId="2" applyNumberFormat="1" applyFont="1" applyBorder="1" applyAlignment="1">
      <alignment vertical="center" wrapText="1"/>
    </xf>
    <xf numFmtId="167" fontId="3" fillId="0" borderId="0" xfId="2" applyNumberFormat="1" applyFont="1"/>
    <xf numFmtId="165" fontId="3" fillId="0" borderId="0" xfId="2" applyNumberFormat="1" applyFont="1" applyFill="1" applyBorder="1"/>
    <xf numFmtId="0" fontId="3" fillId="0" borderId="0" xfId="2" applyFont="1" applyFill="1" applyBorder="1"/>
    <xf numFmtId="167" fontId="3" fillId="0" borderId="0" xfId="2" applyNumberFormat="1" applyFont="1" applyFill="1" applyBorder="1"/>
    <xf numFmtId="10" fontId="3" fillId="0" borderId="0" xfId="2" applyNumberFormat="1" applyFont="1" applyFill="1" applyBorder="1"/>
    <xf numFmtId="10" fontId="3" fillId="0" borderId="0" xfId="2" applyNumberFormat="1" applyFont="1" applyAlignment="1">
      <alignment vertical="center"/>
    </xf>
    <xf numFmtId="10" fontId="3" fillId="0" borderId="0" xfId="2" applyNumberFormat="1" applyFont="1" applyBorder="1"/>
    <xf numFmtId="0" fontId="6" fillId="2" borderId="0" xfId="0" applyFont="1" applyFill="1"/>
    <xf numFmtId="10" fontId="0" fillId="0" borderId="0" xfId="0" applyNumberFormat="1"/>
    <xf numFmtId="168" fontId="3" fillId="0" borderId="0" xfId="2" applyNumberFormat="1" applyFont="1"/>
    <xf numFmtId="168" fontId="3" fillId="0" borderId="0" xfId="2" applyNumberFormat="1" applyFont="1" applyFill="1" applyBorder="1"/>
    <xf numFmtId="168" fontId="0" fillId="0" borderId="0" xfId="0" applyNumberFormat="1"/>
    <xf numFmtId="2" fontId="3" fillId="0" borderId="0" xfId="2" applyNumberFormat="1" applyFont="1" applyProtection="1"/>
    <xf numFmtId="2" fontId="3" fillId="0" borderId="0" xfId="2" applyNumberFormat="1" applyFont="1"/>
    <xf numFmtId="2" fontId="3" fillId="0" borderId="0" xfId="2" applyNumberFormat="1" applyFont="1" applyFill="1" applyBorder="1"/>
    <xf numFmtId="2" fontId="0" fillId="0" borderId="0" xfId="0" applyNumberFormat="1"/>
    <xf numFmtId="0" fontId="2" fillId="0" borderId="0" xfId="2" applyBorder="1" applyAlignment="1">
      <alignment horizontal="left" vertical="top"/>
    </xf>
    <xf numFmtId="0" fontId="2" fillId="0" borderId="0" xfId="2" applyBorder="1" applyAlignment="1">
      <alignment horizontal="left" vertical="center"/>
    </xf>
    <xf numFmtId="0" fontId="6" fillId="3" borderId="0" xfId="2" applyFont="1" applyFill="1"/>
    <xf numFmtId="0" fontId="6" fillId="0" borderId="0" xfId="2" applyFont="1" applyBorder="1" applyAlignment="1">
      <alignment horizontal="left" vertical="top"/>
    </xf>
    <xf numFmtId="0" fontId="5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/>
    <xf numFmtId="0" fontId="6" fillId="4" borderId="3" xfId="0" applyFont="1" applyFill="1" applyBorder="1"/>
    <xf numFmtId="0" fontId="6" fillId="2" borderId="4" xfId="0" applyFont="1" applyFill="1" applyBorder="1"/>
    <xf numFmtId="165" fontId="0" fillId="0" borderId="0" xfId="0" applyNumberFormat="1"/>
    <xf numFmtId="167" fontId="0" fillId="0" borderId="0" xfId="0" applyNumberFormat="1"/>
    <xf numFmtId="0" fontId="3" fillId="0" borderId="0" xfId="2" applyFont="1" applyAlignment="1">
      <alignment vertical="top" wrapText="1"/>
    </xf>
    <xf numFmtId="9" fontId="0" fillId="0" borderId="0" xfId="0" applyNumberFormat="1"/>
    <xf numFmtId="0" fontId="10" fillId="0" borderId="0" xfId="0" applyFont="1"/>
    <xf numFmtId="0" fontId="1" fillId="0" borderId="1" xfId="1"/>
    <xf numFmtId="0" fontId="1" fillId="0" borderId="1" xfId="1" applyAlignment="1">
      <alignment horizontal="left" vertical="center"/>
    </xf>
    <xf numFmtId="0" fontId="1" fillId="0" borderId="1" xfId="1" applyAlignment="1">
      <alignment vertical="top" wrapText="1"/>
    </xf>
    <xf numFmtId="0" fontId="2" fillId="5" borderId="6" xfId="2" applyFill="1" applyBorder="1"/>
    <xf numFmtId="3" fontId="2" fillId="5" borderId="6" xfId="2" applyNumberFormat="1" applyFill="1" applyBorder="1"/>
    <xf numFmtId="1" fontId="2" fillId="5" borderId="6" xfId="2" applyNumberFormat="1" applyFill="1" applyBorder="1"/>
    <xf numFmtId="164" fontId="2" fillId="5" borderId="6" xfId="2" applyNumberFormat="1" applyFill="1" applyBorder="1"/>
    <xf numFmtId="164" fontId="2" fillId="5" borderId="6" xfId="2" applyNumberFormat="1" applyFill="1" applyBorder="1" applyAlignment="1">
      <alignment horizontal="right" vertical="center"/>
    </xf>
    <xf numFmtId="0" fontId="2" fillId="5" borderId="6" xfId="2" applyFill="1" applyBorder="1" applyAlignment="1">
      <alignment vertical="top" wrapText="1"/>
    </xf>
    <xf numFmtId="170" fontId="2" fillId="5" borderId="6" xfId="2" applyNumberFormat="1" applyFill="1" applyBorder="1"/>
    <xf numFmtId="171" fontId="2" fillId="5" borderId="6" xfId="2" applyNumberFormat="1" applyFill="1" applyBorder="1" applyAlignment="1">
      <alignment vertical="center" wrapText="1"/>
    </xf>
    <xf numFmtId="171" fontId="2" fillId="5" borderId="6" xfId="2" applyNumberFormat="1" applyFill="1" applyBorder="1"/>
    <xf numFmtId="37" fontId="2" fillId="5" borderId="6" xfId="2" applyNumberFormat="1" applyFill="1" applyBorder="1"/>
    <xf numFmtId="2" fontId="2" fillId="5" borderId="6" xfId="2" applyNumberFormat="1" applyFill="1" applyBorder="1"/>
    <xf numFmtId="165" fontId="8" fillId="5" borderId="6" xfId="4" applyNumberFormat="1"/>
    <xf numFmtId="0" fontId="8" fillId="5" borderId="6" xfId="4"/>
    <xf numFmtId="0" fontId="8" fillId="5" borderId="6" xfId="4" applyAlignment="1">
      <alignment wrapText="1"/>
    </xf>
    <xf numFmtId="167" fontId="8" fillId="5" borderId="6" xfId="3" applyNumberFormat="1" applyFont="1" applyFill="1" applyBorder="1"/>
    <xf numFmtId="0" fontId="2" fillId="5" borderId="6" xfId="2" applyNumberFormat="1" applyFill="1" applyBorder="1"/>
    <xf numFmtId="167" fontId="8" fillId="5" borderId="6" xfId="4" applyNumberFormat="1"/>
    <xf numFmtId="172" fontId="0" fillId="0" borderId="0" xfId="3" applyNumberFormat="1" applyFont="1"/>
    <xf numFmtId="10" fontId="8" fillId="5" borderId="6" xfId="4" applyNumberFormat="1"/>
    <xf numFmtId="167" fontId="0" fillId="0" borderId="0" xfId="3" applyNumberFormat="1" applyFont="1"/>
    <xf numFmtId="2" fontId="8" fillId="5" borderId="6" xfId="4" applyNumberFormat="1"/>
    <xf numFmtId="165" fontId="0" fillId="0" borderId="0" xfId="3" applyNumberFormat="1" applyFont="1"/>
    <xf numFmtId="166" fontId="0" fillId="0" borderId="0" xfId="3" applyNumberFormat="1" applyFont="1"/>
    <xf numFmtId="10" fontId="0" fillId="0" borderId="19" xfId="3" applyNumberFormat="1" applyFont="1" applyBorder="1"/>
    <xf numFmtId="0" fontId="10" fillId="0" borderId="19" xfId="0" applyFont="1" applyBorder="1" applyAlignment="1">
      <alignment horizontal="left"/>
    </xf>
    <xf numFmtId="169" fontId="0" fillId="0" borderId="0" xfId="3" applyNumberFormat="1" applyFont="1"/>
    <xf numFmtId="0" fontId="10" fillId="0" borderId="0" xfId="0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1" fontId="1" fillId="0" borderId="1" xfId="1" applyNumberFormat="1"/>
    <xf numFmtId="3" fontId="12" fillId="0" borderId="0" xfId="0" applyNumberFormat="1" applyFont="1" applyAlignment="1">
      <alignment horizontal="right" vertical="center" wrapText="1"/>
    </xf>
    <xf numFmtId="3" fontId="0" fillId="0" borderId="19" xfId="0" applyNumberFormat="1" applyBorder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0" fontId="0" fillId="0" borderId="0" xfId="3" applyNumberFormat="1" applyFont="1"/>
    <xf numFmtId="0" fontId="0" fillId="0" borderId="0" xfId="0" applyAlignment="1">
      <alignment vertical="top"/>
    </xf>
    <xf numFmtId="173" fontId="0" fillId="0" borderId="0" xfId="0" applyNumberFormat="1"/>
    <xf numFmtId="0" fontId="15" fillId="0" borderId="0" xfId="0" applyFont="1"/>
    <xf numFmtId="2" fontId="15" fillId="0" borderId="0" xfId="0" applyNumberFormat="1" applyFont="1"/>
    <xf numFmtId="3" fontId="15" fillId="0" borderId="0" xfId="0" applyNumberFormat="1" applyFont="1"/>
    <xf numFmtId="1" fontId="15" fillId="0" borderId="0" xfId="0" applyNumberFormat="1" applyFont="1"/>
    <xf numFmtId="15" fontId="15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3" fontId="16" fillId="0" borderId="0" xfId="0" applyNumberFormat="1" applyFont="1"/>
    <xf numFmtId="9" fontId="0" fillId="0" borderId="0" xfId="3" applyFont="1"/>
    <xf numFmtId="1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" fontId="16" fillId="0" borderId="0" xfId="0" applyNumberFormat="1" applyFont="1"/>
    <xf numFmtId="0" fontId="0" fillId="0" borderId="0" xfId="0" applyAlignment="1">
      <alignment horizontal="right" vertical="center"/>
    </xf>
    <xf numFmtId="0" fontId="16" fillId="0" borderId="0" xfId="0" applyFont="1"/>
    <xf numFmtId="2" fontId="15" fillId="0" borderId="0" xfId="0" applyNumberFormat="1" applyFont="1" applyAlignment="1">
      <alignment horizontal="right" vertical="center"/>
    </xf>
    <xf numFmtId="15" fontId="15" fillId="0" borderId="0" xfId="0" applyNumberFormat="1" applyFont="1" applyAlignment="1">
      <alignment horizontal="right" vertical="center"/>
    </xf>
    <xf numFmtId="15" fontId="0" fillId="0" borderId="0" xfId="0" applyNumberFormat="1"/>
    <xf numFmtId="0" fontId="4" fillId="0" borderId="1" xfId="1" applyFont="1" applyAlignment="1">
      <alignment wrapText="1"/>
    </xf>
    <xf numFmtId="165" fontId="2" fillId="0" borderId="0" xfId="2" applyNumberFormat="1" applyProtection="1">
      <protection locked="0"/>
    </xf>
    <xf numFmtId="165" fontId="2" fillId="0" borderId="0" xfId="2" applyNumberFormat="1"/>
    <xf numFmtId="3" fontId="2" fillId="5" borderId="6" xfId="2" applyNumberFormat="1" applyFill="1" applyBorder="1" applyAlignment="1">
      <alignment horizontal="right" vertical="center" wrapText="1"/>
    </xf>
    <xf numFmtId="0" fontId="2" fillId="5" borderId="6" xfId="2" applyFill="1" applyBorder="1" applyAlignment="1">
      <alignment horizontal="left" vertical="center" wrapText="1"/>
    </xf>
    <xf numFmtId="0" fontId="2" fillId="5" borderId="6" xfId="2" applyFill="1" applyBorder="1" applyAlignment="1">
      <alignment horizontal="right" vertical="center" wrapText="1"/>
    </xf>
    <xf numFmtId="174" fontId="2" fillId="5" borderId="6" xfId="2" applyNumberFormat="1" applyFill="1" applyBorder="1" applyAlignment="1">
      <alignment horizontal="left" vertical="center" wrapText="1"/>
    </xf>
    <xf numFmtId="0" fontId="2" fillId="5" borderId="6" xfId="2" applyFill="1" applyBorder="1" applyAlignment="1">
      <alignment horizontal="left" vertical="center" wrapText="1" indent="1"/>
    </xf>
    <xf numFmtId="0" fontId="2" fillId="5" borderId="6" xfId="2" applyFill="1" applyBorder="1" applyAlignment="1">
      <alignment horizontal="left" vertical="center" wrapText="1" indent="2"/>
    </xf>
    <xf numFmtId="0" fontId="2" fillId="5" borderId="6" xfId="2" applyFill="1" applyBorder="1" applyAlignment="1">
      <alignment horizontal="justify" vertical="center" wrapText="1"/>
    </xf>
    <xf numFmtId="0" fontId="2" fillId="5" borderId="6" xfId="2" applyFill="1" applyBorder="1" applyAlignment="1">
      <alignment horizontal="left" vertical="center" wrapText="1" indent="4"/>
    </xf>
    <xf numFmtId="0" fontId="2" fillId="0" borderId="0" xfId="2" applyAlignment="1">
      <alignment vertical="center"/>
    </xf>
    <xf numFmtId="0" fontId="2" fillId="0" borderId="0" xfId="2" applyAlignment="1">
      <alignment vertical="top" wrapText="1"/>
    </xf>
    <xf numFmtId="10" fontId="2" fillId="0" borderId="2" xfId="2" applyNumberFormat="1" applyBorder="1" applyAlignment="1">
      <alignment vertical="center" wrapText="1"/>
    </xf>
    <xf numFmtId="10" fontId="2" fillId="0" borderId="0" xfId="2" applyNumberFormat="1" applyAlignment="1">
      <alignment vertical="center"/>
    </xf>
    <xf numFmtId="0" fontId="2" fillId="0" borderId="0" xfId="2" applyAlignment="1">
      <alignment vertical="center" wrapText="1"/>
    </xf>
    <xf numFmtId="0" fontId="2" fillId="0" borderId="20" xfId="2" applyBorder="1" applyAlignment="1">
      <alignment vertical="center" wrapText="1"/>
    </xf>
    <xf numFmtId="165" fontId="2" fillId="0" borderId="0" xfId="2" applyNumberFormat="1" applyAlignment="1">
      <alignment vertical="center" wrapText="1"/>
    </xf>
    <xf numFmtId="0" fontId="2" fillId="0" borderId="21" xfId="2" applyBorder="1" applyAlignment="1">
      <alignment vertical="center" wrapText="1"/>
    </xf>
    <xf numFmtId="0" fontId="2" fillId="0" borderId="22" xfId="2" applyBorder="1" applyAlignment="1">
      <alignment vertical="center" wrapText="1"/>
    </xf>
    <xf numFmtId="10" fontId="2" fillId="0" borderId="22" xfId="2" applyNumberFormat="1" applyBorder="1" applyAlignment="1">
      <alignment vertical="center" wrapText="1"/>
    </xf>
    <xf numFmtId="0" fontId="2" fillId="5" borderId="6" xfId="2" applyFill="1" applyBorder="1" applyAlignment="1">
      <alignment horizontal="left" vertical="center" wrapText="1" indent="3"/>
    </xf>
    <xf numFmtId="10" fontId="2" fillId="0" borderId="0" xfId="2" applyNumberFormat="1"/>
    <xf numFmtId="2" fontId="2" fillId="5" borderId="6" xfId="2" applyNumberFormat="1" applyFill="1" applyBorder="1" applyAlignment="1">
      <alignment horizontal="right" vertical="center" wrapText="1"/>
    </xf>
    <xf numFmtId="0" fontId="2" fillId="0" borderId="0" xfId="2" applyAlignment="1">
      <alignment wrapText="1"/>
    </xf>
    <xf numFmtId="165" fontId="2" fillId="0" borderId="0" xfId="2" applyNumberFormat="1" applyProtection="1"/>
    <xf numFmtId="0" fontId="17" fillId="0" borderId="0" xfId="0" applyFont="1"/>
    <xf numFmtId="3" fontId="17" fillId="0" borderId="0" xfId="0" applyNumberFormat="1" applyFont="1"/>
    <xf numFmtId="4" fontId="17" fillId="0" borderId="0" xfId="0" applyNumberFormat="1" applyFont="1" applyAlignment="1">
      <alignment horizontal="right"/>
    </xf>
    <xf numFmtId="9" fontId="17" fillId="0" borderId="0" xfId="3" applyFont="1"/>
    <xf numFmtId="0" fontId="18" fillId="0" borderId="0" xfId="0" applyFont="1" applyAlignment="1">
      <alignment horizontal="left"/>
    </xf>
    <xf numFmtId="0" fontId="18" fillId="0" borderId="0" xfId="0" applyFont="1"/>
    <xf numFmtId="2" fontId="17" fillId="0" borderId="0" xfId="0" applyNumberFormat="1" applyFont="1" applyAlignment="1">
      <alignment horizontal="right"/>
    </xf>
    <xf numFmtId="2" fontId="17" fillId="0" borderId="19" xfId="0" applyNumberFormat="1" applyFont="1" applyBorder="1" applyAlignment="1">
      <alignment horizontal="right"/>
    </xf>
    <xf numFmtId="0" fontId="17" fillId="0" borderId="0" xfId="0" applyFont="1" applyAlignment="1">
      <alignment horizontal="right"/>
    </xf>
    <xf numFmtId="3" fontId="17" fillId="0" borderId="0" xfId="0" applyNumberFormat="1" applyFont="1" applyAlignment="1">
      <alignment horizontal="right"/>
    </xf>
    <xf numFmtId="1" fontId="17" fillId="0" borderId="0" xfId="0" applyNumberFormat="1" applyFont="1" applyAlignment="1">
      <alignment horizontal="right"/>
    </xf>
    <xf numFmtId="3" fontId="17" fillId="0" borderId="19" xfId="0" applyNumberFormat="1" applyFont="1" applyBorder="1" applyAlignment="1">
      <alignment horizontal="right"/>
    </xf>
    <xf numFmtId="0" fontId="17" fillId="0" borderId="0" xfId="0" applyFont="1" applyAlignment="1">
      <alignment horizontal="left"/>
    </xf>
    <xf numFmtId="3" fontId="17" fillId="0" borderId="19" xfId="0" applyNumberFormat="1" applyFont="1" applyBorder="1"/>
    <xf numFmtId="10" fontId="17" fillId="0" borderId="19" xfId="3" applyNumberFormat="1" applyFont="1" applyBorder="1"/>
    <xf numFmtId="0" fontId="17" fillId="0" borderId="19" xfId="0" applyFont="1" applyBorder="1"/>
    <xf numFmtId="2" fontId="17" fillId="0" borderId="0" xfId="0" applyNumberFormat="1" applyFont="1"/>
    <xf numFmtId="1" fontId="17" fillId="0" borderId="0" xfId="0" applyNumberFormat="1" applyFont="1"/>
    <xf numFmtId="10" fontId="17" fillId="0" borderId="0" xfId="0" applyNumberFormat="1" applyFont="1"/>
    <xf numFmtId="10" fontId="17" fillId="0" borderId="0" xfId="3" applyNumberFormat="1" applyFont="1"/>
    <xf numFmtId="0" fontId="20" fillId="0" borderId="0" xfId="0" applyFont="1"/>
    <xf numFmtId="0" fontId="9" fillId="5" borderId="0" xfId="5" applyBorder="1"/>
    <xf numFmtId="0" fontId="22" fillId="5" borderId="0" xfId="5" applyFont="1" applyBorder="1"/>
    <xf numFmtId="3" fontId="17" fillId="0" borderId="23" xfId="0" applyNumberFormat="1" applyFont="1" applyBorder="1"/>
    <xf numFmtId="3" fontId="17" fillId="0" borderId="24" xfId="0" applyNumberFormat="1" applyFont="1" applyBorder="1"/>
    <xf numFmtId="175" fontId="0" fillId="0" borderId="0" xfId="0" applyNumberFormat="1"/>
    <xf numFmtId="0" fontId="23" fillId="0" borderId="0" xfId="0" applyFont="1"/>
    <xf numFmtId="0" fontId="10" fillId="0" borderId="0" xfId="0" applyFont="1" applyAlignment="1">
      <alignment wrapText="1"/>
    </xf>
    <xf numFmtId="0" fontId="1" fillId="0" borderId="1" xfId="1"/>
    <xf numFmtId="0" fontId="4" fillId="0" borderId="0" xfId="1" applyFont="1" applyBorder="1"/>
    <xf numFmtId="0" fontId="4" fillId="0" borderId="1" xfId="1" applyFont="1"/>
    <xf numFmtId="0" fontId="4" fillId="0" borderId="1" xfId="1" applyFont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1" xfId="1" applyFont="1" applyAlignment="1">
      <alignment horizontal="left" vertical="top"/>
    </xf>
    <xf numFmtId="0" fontId="4" fillId="0" borderId="0" xfId="1" applyFont="1" applyBorder="1" applyAlignment="1">
      <alignment horizontal="left" vertical="top"/>
    </xf>
    <xf numFmtId="0" fontId="4" fillId="0" borderId="0" xfId="1" applyFont="1" applyBorder="1" applyAlignment="1"/>
    <xf numFmtId="0" fontId="4" fillId="0" borderId="1" xfId="1" applyFont="1" applyAlignment="1"/>
    <xf numFmtId="0" fontId="1" fillId="0" borderId="7" xfId="1" applyBorder="1"/>
    <xf numFmtId="0" fontId="11" fillId="5" borderId="1" xfId="1" applyFont="1" applyFill="1" applyAlignment="1">
      <alignment vertical="center"/>
    </xf>
    <xf numFmtId="0" fontId="11" fillId="0" borderId="1" xfId="1" applyFont="1"/>
    <xf numFmtId="0" fontId="1" fillId="0" borderId="1" xfId="1" applyAlignment="1">
      <alignment horizontal="center"/>
    </xf>
    <xf numFmtId="0" fontId="4" fillId="0" borderId="1" xfId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1" xfId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2" fillId="5" borderId="6" xfId="2" applyFill="1" applyBorder="1"/>
    <xf numFmtId="0" fontId="1" fillId="0" borderId="0" xfId="1" applyBorder="1"/>
    <xf numFmtId="0" fontId="11" fillId="5" borderId="1" xfId="1" applyFont="1" applyFill="1"/>
    <xf numFmtId="0" fontId="2" fillId="0" borderId="10" xfId="2" applyBorder="1" applyAlignment="1">
      <alignment horizontal="left" wrapText="1"/>
    </xf>
    <xf numFmtId="0" fontId="2" fillId="0" borderId="9" xfId="2" applyBorder="1" applyAlignment="1">
      <alignment horizontal="left" wrapText="1"/>
    </xf>
    <xf numFmtId="0" fontId="2" fillId="0" borderId="8" xfId="2" applyBorder="1" applyAlignment="1">
      <alignment horizontal="left" wrapText="1"/>
    </xf>
    <xf numFmtId="0" fontId="11" fillId="5" borderId="1" xfId="1" applyFont="1" applyFill="1" applyAlignment="1"/>
    <xf numFmtId="0" fontId="6" fillId="6" borderId="18" xfId="2" applyFont="1" applyFill="1" applyBorder="1" applyAlignment="1">
      <alignment horizontal="left" vertical="center" wrapText="1"/>
    </xf>
    <xf numFmtId="0" fontId="6" fillId="6" borderId="17" xfId="2" applyFont="1" applyFill="1" applyBorder="1" applyAlignment="1">
      <alignment horizontal="left" vertical="center" wrapText="1"/>
    </xf>
    <xf numFmtId="0" fontId="6" fillId="6" borderId="16" xfId="2" applyFont="1" applyFill="1" applyBorder="1" applyAlignment="1">
      <alignment horizontal="left" vertical="center" wrapText="1"/>
    </xf>
    <xf numFmtId="0" fontId="6" fillId="6" borderId="14" xfId="2" applyFont="1" applyFill="1" applyBorder="1" applyAlignment="1">
      <alignment horizontal="left" vertical="center" wrapText="1"/>
    </xf>
    <xf numFmtId="0" fontId="6" fillId="6" borderId="13" xfId="2" applyFont="1" applyFill="1" applyBorder="1" applyAlignment="1">
      <alignment horizontal="left" vertical="center" wrapText="1"/>
    </xf>
    <xf numFmtId="0" fontId="6" fillId="6" borderId="12" xfId="2" applyFont="1" applyFill="1" applyBorder="1" applyAlignment="1">
      <alignment horizontal="left" vertical="center" wrapText="1"/>
    </xf>
    <xf numFmtId="17" fontId="2" fillId="0" borderId="15" xfId="2" applyNumberFormat="1" applyBorder="1" applyAlignment="1">
      <alignment horizontal="center" vertical="center" wrapText="1"/>
    </xf>
    <xf numFmtId="17" fontId="2" fillId="0" borderId="11" xfId="2" applyNumberFormat="1" applyBorder="1" applyAlignment="1">
      <alignment horizontal="center" vertical="center" wrapText="1"/>
    </xf>
    <xf numFmtId="0" fontId="2" fillId="0" borderId="10" xfId="2" applyBorder="1" applyAlignment="1">
      <alignment wrapText="1"/>
    </xf>
    <xf numFmtId="0" fontId="2" fillId="0" borderId="9" xfId="2" applyBorder="1" applyAlignment="1">
      <alignment wrapText="1"/>
    </xf>
    <xf numFmtId="0" fontId="2" fillId="0" borderId="8" xfId="2" applyBorder="1" applyAlignment="1">
      <alignment wrapText="1"/>
    </xf>
    <xf numFmtId="0" fontId="2" fillId="0" borderId="10" xfId="2" applyBorder="1" applyAlignment="1">
      <alignment vertical="top" wrapText="1"/>
    </xf>
    <xf numFmtId="0" fontId="2" fillId="0" borderId="9" xfId="2" applyBorder="1" applyAlignment="1">
      <alignment vertical="top" wrapText="1"/>
    </xf>
    <xf numFmtId="0" fontId="2" fillId="0" borderId="8" xfId="2" applyBorder="1" applyAlignment="1">
      <alignment vertical="top" wrapText="1"/>
    </xf>
  </cellXfs>
  <cellStyles count="6">
    <cellStyle name="Calculation" xfId="5" builtinId="22"/>
    <cellStyle name="Heading 1" xfId="1" builtinId="16"/>
    <cellStyle name="Heading 4" xfId="2" builtinId="19"/>
    <cellStyle name="Normal" xfId="0" builtinId="0"/>
    <cellStyle name="Output" xfId="4" builtinId="21"/>
    <cellStyle name="Percent" xfId="3" builtinId="5"/>
  </cellStyles>
  <dxfs count="6">
    <dxf>
      <alignment horizontal="left" vertical="top" textRotation="0" wrapText="0" indent="0" justifyLastLine="0" shrinkToFit="0" readingOrder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11"/>
        <color theme="2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entury Gothic"/>
        <family val="2"/>
        <scheme val="minor"/>
      </font>
      <fill>
        <patternFill patternType="solid">
          <fgColor indexed="64"/>
          <bgColor theme="0"/>
        </patternFill>
      </fill>
    </dxf>
    <dxf>
      <alignment horizontal="left" vertical="center" textRotation="0" wrapText="0" indent="0" justifyLastLine="0" shrinkToFit="0" readingOrder="0"/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Analysis'!$U$3</c:f>
              <c:strCache>
                <c:ptCount val="1"/>
                <c:pt idx="0">
                  <c:v>Current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Analysis'!$T$4:$T$10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Analysis'!$U$4:$U$10</c:f>
              <c:numCache>
                <c:formatCode>0.00</c:formatCode>
                <c:ptCount val="7"/>
                <c:pt idx="0">
                  <c:v>2.4852114719928236</c:v>
                </c:pt>
                <c:pt idx="1">
                  <c:v>2.0994955156950672</c:v>
                </c:pt>
                <c:pt idx="2">
                  <c:v>2.9732389693685723</c:v>
                </c:pt>
                <c:pt idx="3">
                  <c:v>2.2340929588283269</c:v>
                </c:pt>
                <c:pt idx="4">
                  <c:v>2.5563558555843531</c:v>
                </c:pt>
                <c:pt idx="5">
                  <c:v>3.1856591664438247</c:v>
                </c:pt>
                <c:pt idx="6">
                  <c:v>2.5890089896521613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0B3-9CD6-87D18F4B103D}"/>
            </c:ext>
          </c:extLst>
        </c:ser>
        <c:ser>
          <c:idx val="1"/>
          <c:order val="1"/>
          <c:tx>
            <c:strRef>
              <c:f>'Overall Analysis'!$V$3</c:f>
              <c:strCache>
                <c:ptCount val="1"/>
                <c:pt idx="0">
                  <c:v>Current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Analysis'!$T$4:$T$10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Analysis'!$V$4:$V$10</c:f>
              <c:numCache>
                <c:formatCode>0.00</c:formatCode>
                <c:ptCount val="7"/>
                <c:pt idx="0">
                  <c:v>2.9153374233128835</c:v>
                </c:pt>
                <c:pt idx="1">
                  <c:v>2.7398706162751107</c:v>
                </c:pt>
                <c:pt idx="2">
                  <c:v>2.7661443257810161</c:v>
                </c:pt>
                <c:pt idx="3">
                  <c:v>2.5026747700249277</c:v>
                </c:pt>
                <c:pt idx="4">
                  <c:v>3.3583614312314429</c:v>
                </c:pt>
                <c:pt idx="5">
                  <c:v>3.2665804783451842</c:v>
                </c:pt>
                <c:pt idx="6">
                  <c:v>2.9248281741617608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0B3-9CD6-87D18F4B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338719"/>
        <c:axId val="1610350367"/>
        <c:axId val="0"/>
      </c:bar3DChart>
      <c:catAx>
        <c:axId val="16103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50367"/>
        <c:crosses val="autoZero"/>
        <c:auto val="1"/>
        <c:lblAlgn val="ctr"/>
        <c:lblOffset val="100"/>
        <c:noMultiLvlLbl val="0"/>
      </c:catAx>
      <c:valAx>
        <c:axId val="16103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Dividend Yield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Analysis'!$AG$89</c:f>
              <c:strCache>
                <c:ptCount val="1"/>
                <c:pt idx="0">
                  <c:v>Dividend Yield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Analysis'!$AF$90:$AF$96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Analysis'!$AG$90:$AG$96</c:f>
              <c:numCache>
                <c:formatCode>0.00%</c:formatCode>
                <c:ptCount val="7"/>
                <c:pt idx="0">
                  <c:v>1.1497479912833061E-2</c:v>
                </c:pt>
                <c:pt idx="1">
                  <c:v>1.625717806854236E-2</c:v>
                </c:pt>
                <c:pt idx="2">
                  <c:v>3.6090225563909777E-2</c:v>
                </c:pt>
                <c:pt idx="3">
                  <c:v>1.0136847440446021E-2</c:v>
                </c:pt>
                <c:pt idx="4">
                  <c:v>3.0074182984695583E-2</c:v>
                </c:pt>
                <c:pt idx="5">
                  <c:v>8.9352438509276415E-3</c:v>
                </c:pt>
                <c:pt idx="6">
                  <c:v>1.8831859636892406E-2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5-4C21-9B20-14ADF9DFA5C3}"/>
            </c:ext>
          </c:extLst>
        </c:ser>
        <c:ser>
          <c:idx val="1"/>
          <c:order val="1"/>
          <c:tx>
            <c:strRef>
              <c:f>'Overall Analysis'!$AH$89</c:f>
              <c:strCache>
                <c:ptCount val="1"/>
                <c:pt idx="0">
                  <c:v>Dividend Yield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Analysis'!$AF$90:$AF$96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Analysis'!$AH$90:$AH$96</c:f>
              <c:numCache>
                <c:formatCode>0.00%</c:formatCode>
                <c:ptCount val="7"/>
                <c:pt idx="0">
                  <c:v>1.1957770190537629E-2</c:v>
                </c:pt>
                <c:pt idx="1">
                  <c:v>1.9736120755820329E-2</c:v>
                </c:pt>
                <c:pt idx="2">
                  <c:v>1.0176563374548414E-2</c:v>
                </c:pt>
                <c:pt idx="3">
                  <c:v>2.4145840878908608E-3</c:v>
                </c:pt>
                <c:pt idx="4">
                  <c:v>3.0011004034812765E-2</c:v>
                </c:pt>
                <c:pt idx="5">
                  <c:v>9.8873827109225917E-3</c:v>
                </c:pt>
                <c:pt idx="6">
                  <c:v>1.4030570859088765E-2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5-4C21-9B20-14ADF9DF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5552719"/>
        <c:axId val="1845541071"/>
        <c:axId val="0"/>
      </c:bar3DChart>
      <c:catAx>
        <c:axId val="184555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41071"/>
        <c:crosses val="autoZero"/>
        <c:auto val="1"/>
        <c:lblAlgn val="ctr"/>
        <c:lblOffset val="100"/>
        <c:noMultiLvlLbl val="0"/>
      </c:catAx>
      <c:valAx>
        <c:axId val="18455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Fixed Assets Turnover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Analysis'!$U$117</c:f>
              <c:strCache>
                <c:ptCount val="1"/>
                <c:pt idx="0">
                  <c:v>Fixed Assets Turnover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Analysis'!$T$118:$T$124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Analysis'!$U$118:$U$124</c:f>
              <c:numCache>
                <c:formatCode>0.00</c:formatCode>
                <c:ptCount val="7"/>
                <c:pt idx="0">
                  <c:v>5.9229803110339478</c:v>
                </c:pt>
                <c:pt idx="1">
                  <c:v>2.3346286022326543</c:v>
                </c:pt>
                <c:pt idx="2">
                  <c:v>1.5314290021103407</c:v>
                </c:pt>
                <c:pt idx="3">
                  <c:v>2.0822492362970366</c:v>
                </c:pt>
                <c:pt idx="4">
                  <c:v>1.9249714520116632</c:v>
                </c:pt>
                <c:pt idx="5">
                  <c:v>5.5330491224027343</c:v>
                </c:pt>
                <c:pt idx="6">
                  <c:v>3.2215512876813963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6-481C-95F4-6D629979AF51}"/>
            </c:ext>
          </c:extLst>
        </c:ser>
        <c:ser>
          <c:idx val="1"/>
          <c:order val="1"/>
          <c:tx>
            <c:strRef>
              <c:f>'Overall Analysis'!$V$117</c:f>
              <c:strCache>
                <c:ptCount val="1"/>
                <c:pt idx="0">
                  <c:v>Fixed Assets Turnover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Analysis'!$T$118:$T$124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Analysis'!$V$118:$V$124</c:f>
              <c:numCache>
                <c:formatCode>0.00</c:formatCode>
                <c:ptCount val="7"/>
                <c:pt idx="0">
                  <c:v>5.1852713473933107</c:v>
                </c:pt>
                <c:pt idx="1">
                  <c:v>1.9824626176850655</c:v>
                </c:pt>
                <c:pt idx="2">
                  <c:v>1.29030274532499</c:v>
                </c:pt>
                <c:pt idx="3">
                  <c:v>2.470889334276507</c:v>
                </c:pt>
                <c:pt idx="4">
                  <c:v>2.2195439739413683</c:v>
                </c:pt>
                <c:pt idx="5">
                  <c:v>4.8023999335658525</c:v>
                </c:pt>
                <c:pt idx="6">
                  <c:v>2.9918116586978489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6-481C-95F4-6D629979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324159"/>
        <c:axId val="1610351615"/>
        <c:axId val="0"/>
      </c:bar3DChart>
      <c:catAx>
        <c:axId val="161032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51615"/>
        <c:crosses val="autoZero"/>
        <c:auto val="1"/>
        <c:lblAlgn val="ctr"/>
        <c:lblOffset val="100"/>
        <c:noMultiLvlLbl val="0"/>
      </c:catAx>
      <c:valAx>
        <c:axId val="16103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Assets Turnover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Analysis'!$AA$117</c:f>
              <c:strCache>
                <c:ptCount val="1"/>
                <c:pt idx="0">
                  <c:v>Total Assets Turnover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Analysis'!$Z$118:$Z$124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Analysis'!$AA$118:$AA$124</c:f>
              <c:numCache>
                <c:formatCode>0.00</c:formatCode>
                <c:ptCount val="7"/>
                <c:pt idx="0">
                  <c:v>1.3222582321070731</c:v>
                </c:pt>
                <c:pt idx="1">
                  <c:v>1.0458108203286145</c:v>
                </c:pt>
                <c:pt idx="2">
                  <c:v>0.76068360069632934</c:v>
                </c:pt>
                <c:pt idx="3">
                  <c:v>0.74113367536338615</c:v>
                </c:pt>
                <c:pt idx="4">
                  <c:v>0.99203823475637631</c:v>
                </c:pt>
                <c:pt idx="5">
                  <c:v>4.2822662148504849</c:v>
                </c:pt>
                <c:pt idx="6">
                  <c:v>1.5240317963503773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3-4B45-8330-5A1E890897EA}"/>
            </c:ext>
          </c:extLst>
        </c:ser>
        <c:ser>
          <c:idx val="1"/>
          <c:order val="1"/>
          <c:tx>
            <c:strRef>
              <c:f>'Overall Analysis'!$AB$117</c:f>
              <c:strCache>
                <c:ptCount val="1"/>
                <c:pt idx="0">
                  <c:v>Total Assets Turnover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Analysis'!$Z$118:$Z$124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Analysis'!$AB$118:$AB$124</c:f>
              <c:numCache>
                <c:formatCode>0.00</c:formatCode>
                <c:ptCount val="7"/>
                <c:pt idx="0">
                  <c:v>1.243022097073532</c:v>
                </c:pt>
                <c:pt idx="1">
                  <c:v>0.91455093198777926</c:v>
                </c:pt>
                <c:pt idx="2">
                  <c:v>0.64437058579144157</c:v>
                </c:pt>
                <c:pt idx="3">
                  <c:v>0.76516932045156172</c:v>
                </c:pt>
                <c:pt idx="4">
                  <c:v>0.88812483707718726</c:v>
                </c:pt>
                <c:pt idx="5">
                  <c:v>1.1579416328778094</c:v>
                </c:pt>
                <c:pt idx="6">
                  <c:v>0.93552990087655186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3-4B45-8330-5A1E8908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7777343"/>
        <c:axId val="2077780671"/>
        <c:axId val="0"/>
      </c:bar3DChart>
      <c:catAx>
        <c:axId val="20777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0671"/>
        <c:crosses val="autoZero"/>
        <c:auto val="1"/>
        <c:lblAlgn val="ctr"/>
        <c:lblOffset val="100"/>
        <c:noMultiLvlLbl val="0"/>
      </c:catAx>
      <c:valAx>
        <c:axId val="20777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DuPont</a:t>
            </a:r>
            <a:r>
              <a:rPr lang="en-IN" baseline="0"/>
              <a:t> Analysis (ROE)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Analysis'!$U$143</c:f>
              <c:strCache>
                <c:ptCount val="1"/>
                <c:pt idx="0">
                  <c:v>Du Pont Analysis (ROE)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Analysis'!$T$144:$T$150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Analysis'!$U$144:$U$150</c:f>
              <c:numCache>
                <c:formatCode>0.00%</c:formatCode>
                <c:ptCount val="7"/>
                <c:pt idx="0">
                  <c:v>0.49482331903645055</c:v>
                </c:pt>
                <c:pt idx="1">
                  <c:v>0.30639482873055723</c:v>
                </c:pt>
                <c:pt idx="2">
                  <c:v>0.2553121551501491</c:v>
                </c:pt>
                <c:pt idx="3">
                  <c:v>0.22327771307453262</c:v>
                </c:pt>
                <c:pt idx="4">
                  <c:v>0.19006777772619657</c:v>
                </c:pt>
                <c:pt idx="5">
                  <c:v>0.26906187149674515</c:v>
                </c:pt>
                <c:pt idx="6">
                  <c:v>0.28982294420243854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B-4AAA-B7D2-9C53EAB9C91F}"/>
            </c:ext>
          </c:extLst>
        </c:ser>
        <c:ser>
          <c:idx val="1"/>
          <c:order val="1"/>
          <c:tx>
            <c:strRef>
              <c:f>'Overall Analysis'!$V$143</c:f>
              <c:strCache>
                <c:ptCount val="1"/>
                <c:pt idx="0">
                  <c:v>Du Pont Analysis (ROE)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Analysis'!$T$144:$T$150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Analysis'!$V$144:$V$150</c:f>
              <c:numCache>
                <c:formatCode>0.00%</c:formatCode>
                <c:ptCount val="7"/>
                <c:pt idx="0">
                  <c:v>0.41393694681391552</c:v>
                </c:pt>
                <c:pt idx="1">
                  <c:v>0.25231018719156728</c:v>
                </c:pt>
                <c:pt idx="2">
                  <c:v>0.20074392119945811</c:v>
                </c:pt>
                <c:pt idx="3">
                  <c:v>0.22238161338237375</c:v>
                </c:pt>
                <c:pt idx="4">
                  <c:v>0.16945690323715412</c:v>
                </c:pt>
                <c:pt idx="5">
                  <c:v>0.25762770462992302</c:v>
                </c:pt>
                <c:pt idx="6">
                  <c:v>0.25274287940906531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B-4AAA-B7D2-9C53EAB9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7767359"/>
        <c:axId val="2077767775"/>
        <c:axId val="0"/>
      </c:bar3DChart>
      <c:catAx>
        <c:axId val="20777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67775"/>
        <c:crosses val="autoZero"/>
        <c:auto val="1"/>
        <c:lblAlgn val="ctr"/>
        <c:lblOffset val="100"/>
        <c:noMultiLvlLbl val="0"/>
      </c:catAx>
      <c:valAx>
        <c:axId val="20777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Proprietry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Analysis'!$AN$3</c:f>
              <c:strCache>
                <c:ptCount val="1"/>
                <c:pt idx="0">
                  <c:v>Proprietary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Analysis'!$AM$4:$AM$10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Analysis'!$AN$4:$AN$10</c:f>
              <c:numCache>
                <c:formatCode>0.00</c:formatCode>
                <c:ptCount val="7"/>
                <c:pt idx="0">
                  <c:v>0.63641011685345072</c:v>
                </c:pt>
                <c:pt idx="1">
                  <c:v>0.6973346614748408</c:v>
                </c:pt>
                <c:pt idx="2">
                  <c:v>0.79724088875577936</c:v>
                </c:pt>
                <c:pt idx="3">
                  <c:v>0.67614838000169186</c:v>
                </c:pt>
                <c:pt idx="4">
                  <c:v>0.7384472986561843</c:v>
                </c:pt>
                <c:pt idx="5">
                  <c:v>8.1245760392245528E-2</c:v>
                </c:pt>
                <c:pt idx="6">
                  <c:v>0.60447118435569869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1-4713-A23E-9A8BF234604A}"/>
            </c:ext>
          </c:extLst>
        </c:ser>
        <c:ser>
          <c:idx val="1"/>
          <c:order val="1"/>
          <c:tx>
            <c:strRef>
              <c:f>'Overall Analysis'!$AO$3</c:f>
              <c:strCache>
                <c:ptCount val="1"/>
                <c:pt idx="0">
                  <c:v>Proprietary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Analysis'!$AM$4:$AM$10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Analysis'!$AO$4:$AO$10</c:f>
              <c:numCache>
                <c:formatCode>0.00</c:formatCode>
                <c:ptCount val="7"/>
                <c:pt idx="0">
                  <c:v>0.68379334619358023</c:v>
                </c:pt>
                <c:pt idx="1">
                  <c:v>0.76146222548675202</c:v>
                </c:pt>
                <c:pt idx="2">
                  <c:v>0.78670905511099876</c:v>
                </c:pt>
                <c:pt idx="3">
                  <c:v>0.68822857386253866</c:v>
                </c:pt>
                <c:pt idx="4">
                  <c:v>0.74954381612418985</c:v>
                </c:pt>
                <c:pt idx="5">
                  <c:v>0.10461263649197615</c:v>
                </c:pt>
                <c:pt idx="6">
                  <c:v>0.62905827554500593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1-4713-A23E-9A8BF234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7834335"/>
        <c:axId val="2077841823"/>
        <c:axId val="0"/>
      </c:bar3DChart>
      <c:catAx>
        <c:axId val="20778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41823"/>
        <c:crosses val="autoZero"/>
        <c:auto val="1"/>
        <c:lblAlgn val="ctr"/>
        <c:lblOffset val="100"/>
        <c:noMultiLvlLbl val="0"/>
      </c:catAx>
      <c:valAx>
        <c:axId val="20778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Analysis'!$U$33</c:f>
              <c:strCache>
                <c:ptCount val="1"/>
                <c:pt idx="0">
                  <c:v>ROA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Analysis'!$T$34:$T$40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Analysis'!$U$34:$U$40</c:f>
              <c:numCache>
                <c:formatCode>0.00%</c:formatCode>
                <c:ptCount val="7"/>
                <c:pt idx="0">
                  <c:v>0.31491056628979985</c:v>
                </c:pt>
                <c:pt idx="1">
                  <c:v>0.21365973417046494</c:v>
                </c:pt>
                <c:pt idx="2">
                  <c:v>0.2035452894820583</c:v>
                </c:pt>
                <c:pt idx="3">
                  <c:v>0.15096886398582782</c:v>
                </c:pt>
                <c:pt idx="4">
                  <c:v>0.14035503702349392</c:v>
                </c:pt>
                <c:pt idx="5">
                  <c:v>0.19318482821084651</c:v>
                </c:pt>
                <c:pt idx="6">
                  <c:v>0.2027707198604152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8-4200-82A6-F29D161FC6A4}"/>
            </c:ext>
          </c:extLst>
        </c:ser>
        <c:ser>
          <c:idx val="1"/>
          <c:order val="1"/>
          <c:tx>
            <c:strRef>
              <c:f>'Overall Analysis'!$V$33</c:f>
              <c:strCache>
                <c:ptCount val="1"/>
                <c:pt idx="0">
                  <c:v>ROA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Analysis'!$T$34:$T$40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Analysis'!$V$34:$V$40</c:f>
              <c:numCache>
                <c:formatCode>0.00%</c:formatCode>
                <c:ptCount val="7"/>
                <c:pt idx="0">
                  <c:v>0.2830473299750414</c:v>
                </c:pt>
                <c:pt idx="1">
                  <c:v>0.19212467665186983</c:v>
                </c:pt>
                <c:pt idx="2">
                  <c:v>0.15792706056610248</c:v>
                </c:pt>
                <c:pt idx="3">
                  <c:v>0.15304938063140153</c:v>
                </c:pt>
                <c:pt idx="4">
                  <c:v>0.12701537392096407</c:v>
                </c:pt>
                <c:pt idx="5">
                  <c:v>0.17904590278820642</c:v>
                </c:pt>
                <c:pt idx="6">
                  <c:v>0.18203495408893092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8-4200-82A6-F29D161F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7830175"/>
        <c:axId val="2077844319"/>
        <c:axId val="0"/>
      </c:bar3DChart>
      <c:catAx>
        <c:axId val="20778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44319"/>
        <c:crosses val="autoZero"/>
        <c:auto val="1"/>
        <c:lblAlgn val="ctr"/>
        <c:lblOffset val="100"/>
        <c:noMultiLvlLbl val="0"/>
      </c:catAx>
      <c:valAx>
        <c:axId val="20778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Debtors</a:t>
            </a:r>
            <a:r>
              <a:rPr lang="en-IN" baseline="0"/>
              <a:t> Turnover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Analysis'!$AG$117</c:f>
              <c:strCache>
                <c:ptCount val="1"/>
                <c:pt idx="0">
                  <c:v>Debtors Turnover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Analysis'!$AF$118:$AF$124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Analysis'!$AG$118:$AG$124</c:f>
              <c:numCache>
                <c:formatCode>0.00</c:formatCode>
                <c:ptCount val="7"/>
                <c:pt idx="0">
                  <c:v>4.4413328901445901</c:v>
                </c:pt>
                <c:pt idx="1">
                  <c:v>5.4803332278814718</c:v>
                </c:pt>
                <c:pt idx="2">
                  <c:v>3.6456445680452139</c:v>
                </c:pt>
                <c:pt idx="3">
                  <c:v>6.4090195150289393</c:v>
                </c:pt>
                <c:pt idx="4">
                  <c:v>3.592677274514267</c:v>
                </c:pt>
                <c:pt idx="5">
                  <c:v>1.2309690429195184</c:v>
                </c:pt>
                <c:pt idx="6">
                  <c:v>4.1333294197556665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1FD-AEF9-B68B81B70542}"/>
            </c:ext>
          </c:extLst>
        </c:ser>
        <c:ser>
          <c:idx val="1"/>
          <c:order val="1"/>
          <c:tx>
            <c:strRef>
              <c:f>'Overall Analysis'!$AH$117</c:f>
              <c:strCache>
                <c:ptCount val="1"/>
                <c:pt idx="0">
                  <c:v>Debtors Turnover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Analysis'!$AF$118:$AF$124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Analysis'!$AH$118:$AH$124</c:f>
              <c:numCache>
                <c:formatCode>0.00</c:formatCode>
                <c:ptCount val="7"/>
                <c:pt idx="0">
                  <c:v>4.4401881062016262</c:v>
                </c:pt>
                <c:pt idx="1">
                  <c:v>5.2404538245699648</c:v>
                </c:pt>
                <c:pt idx="2">
                  <c:v>3.6704393456116886</c:v>
                </c:pt>
                <c:pt idx="3">
                  <c:v>6.2513236061743429</c:v>
                </c:pt>
                <c:pt idx="4">
                  <c:v>4.0947256451345524</c:v>
                </c:pt>
                <c:pt idx="5">
                  <c:v>5.7136294027565082</c:v>
                </c:pt>
                <c:pt idx="6">
                  <c:v>4.9017933217414473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2-41FD-AEF9-B68B81B7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7792319"/>
        <c:axId val="2077784415"/>
        <c:axId val="0"/>
      </c:bar3DChart>
      <c:catAx>
        <c:axId val="207779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4415"/>
        <c:crosses val="autoZero"/>
        <c:auto val="1"/>
        <c:lblAlgn val="ctr"/>
        <c:lblOffset val="100"/>
        <c:noMultiLvlLbl val="0"/>
      </c:catAx>
      <c:valAx>
        <c:axId val="20777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9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data'!$B$5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data'!$B$6:$B$12</c:f>
              <c:numCache>
                <c:formatCode>0.00</c:formatCode>
                <c:ptCount val="7"/>
                <c:pt idx="0">
                  <c:v>2.4852114719928236</c:v>
                </c:pt>
                <c:pt idx="1">
                  <c:v>2.0994955156950672</c:v>
                </c:pt>
                <c:pt idx="2">
                  <c:v>2.9732389693685723</c:v>
                </c:pt>
                <c:pt idx="3">
                  <c:v>2.2340929588283269</c:v>
                </c:pt>
                <c:pt idx="4">
                  <c:v>2.5563558555843531</c:v>
                </c:pt>
                <c:pt idx="5">
                  <c:v>3.1856591664438247</c:v>
                </c:pt>
                <c:pt idx="6">
                  <c:v>2.5890089896521613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FEF-82E3-4060D4EA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6492863"/>
        <c:axId val="1366490367"/>
      </c:barChart>
      <c:catAx>
        <c:axId val="136649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90367"/>
        <c:crosses val="autoZero"/>
        <c:auto val="1"/>
        <c:lblAlgn val="ctr"/>
        <c:lblOffset val="100"/>
        <c:noMultiLvlLbl val="0"/>
      </c:catAx>
      <c:valAx>
        <c:axId val="136649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data'!$C$5</c:f>
              <c:strCache>
                <c:ptCount val="1"/>
                <c:pt idx="0">
                  <c:v>Absolute Liquid 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data'!$C$6:$C$12</c:f>
              <c:numCache>
                <c:formatCode>0.00</c:formatCode>
                <c:ptCount val="7"/>
                <c:pt idx="0">
                  <c:v>1.1688082108651501</c:v>
                </c:pt>
                <c:pt idx="1">
                  <c:v>1.2506406149903908</c:v>
                </c:pt>
                <c:pt idx="2">
                  <c:v>0.3214641158907442</c:v>
                </c:pt>
                <c:pt idx="3">
                  <c:v>0.61248311663653188</c:v>
                </c:pt>
                <c:pt idx="4">
                  <c:v>1.6364595262491712</c:v>
                </c:pt>
                <c:pt idx="5">
                  <c:v>1.1029911754593726</c:v>
                </c:pt>
                <c:pt idx="6">
                  <c:v>1.0154744600152268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4-4098-9F1E-C404BEFA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669055"/>
        <c:axId val="1355670719"/>
      </c:barChart>
      <c:catAx>
        <c:axId val="135566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70719"/>
        <c:crosses val="autoZero"/>
        <c:auto val="1"/>
        <c:lblAlgn val="ctr"/>
        <c:lblOffset val="100"/>
        <c:noMultiLvlLbl val="0"/>
      </c:catAx>
      <c:valAx>
        <c:axId val="13556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6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data'!$D$5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data'!$D$6:$D$12</c:f>
              <c:numCache>
                <c:formatCode>0.00</c:formatCode>
                <c:ptCount val="7"/>
                <c:pt idx="0">
                  <c:v>8.0196441760719425E-2</c:v>
                </c:pt>
                <c:pt idx="1">
                  <c:v>7.3658846275935705E-2</c:v>
                </c:pt>
                <c:pt idx="2">
                  <c:v>4.2004179286703761E-2</c:v>
                </c:pt>
                <c:pt idx="3">
                  <c:v>5.2591778946729298E-2</c:v>
                </c:pt>
                <c:pt idx="4">
                  <c:v>0.25673521811119882</c:v>
                </c:pt>
                <c:pt idx="5">
                  <c:v>0.71799407004861882</c:v>
                </c:pt>
                <c:pt idx="6">
                  <c:v>0.20386342240498431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5-4172-90AB-DD05B122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1193887"/>
        <c:axId val="971194719"/>
      </c:barChart>
      <c:catAx>
        <c:axId val="97119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94719"/>
        <c:crosses val="autoZero"/>
        <c:auto val="1"/>
        <c:lblAlgn val="ctr"/>
        <c:lblOffset val="100"/>
        <c:noMultiLvlLbl val="0"/>
      </c:catAx>
      <c:valAx>
        <c:axId val="9711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9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Absolute</a:t>
            </a:r>
            <a:r>
              <a:rPr lang="en-IN" baseline="0"/>
              <a:t> Liquidity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Analysis'!$AA$3</c:f>
              <c:strCache>
                <c:ptCount val="1"/>
                <c:pt idx="0">
                  <c:v>Absolute Liquid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Analysis'!$Z$4:$Z$10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Analysis'!$AA$4:$AA$10</c:f>
              <c:numCache>
                <c:formatCode>0.00</c:formatCode>
                <c:ptCount val="7"/>
                <c:pt idx="0">
                  <c:v>1.1688082108651501</c:v>
                </c:pt>
                <c:pt idx="1">
                  <c:v>1.2506406149903908</c:v>
                </c:pt>
                <c:pt idx="2">
                  <c:v>0.3214641158907442</c:v>
                </c:pt>
                <c:pt idx="3">
                  <c:v>0.61248311663653188</c:v>
                </c:pt>
                <c:pt idx="4">
                  <c:v>1.6364595262491712</c:v>
                </c:pt>
                <c:pt idx="5">
                  <c:v>1.1029911754593726</c:v>
                </c:pt>
                <c:pt idx="6">
                  <c:v>1.0154744600152268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6-43C9-B48F-BAA4CA411C71}"/>
            </c:ext>
          </c:extLst>
        </c:ser>
        <c:ser>
          <c:idx val="1"/>
          <c:order val="1"/>
          <c:tx>
            <c:strRef>
              <c:f>'Overall Analysis'!$AB$3</c:f>
              <c:strCache>
                <c:ptCount val="1"/>
                <c:pt idx="0">
                  <c:v>Absolute Liquid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Analysis'!$Z$4:$Z$10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Analysis'!$AB$4:$AB$10</c:f>
              <c:numCache>
                <c:formatCode>0.00</c:formatCode>
                <c:ptCount val="7"/>
                <c:pt idx="0">
                  <c:v>1.1124627519719543</c:v>
                </c:pt>
                <c:pt idx="1">
                  <c:v>1.9297469072749971</c:v>
                </c:pt>
                <c:pt idx="2">
                  <c:v>0.28705459626709251</c:v>
                </c:pt>
                <c:pt idx="3">
                  <c:v>0.9832895810813792</c:v>
                </c:pt>
                <c:pt idx="4">
                  <c:v>1.3800345562209586</c:v>
                </c:pt>
                <c:pt idx="5">
                  <c:v>1.736996336996337</c:v>
                </c:pt>
                <c:pt idx="6">
                  <c:v>1.2382641216354531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6-43C9-B48F-BAA4CA41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728655"/>
        <c:axId val="1548721583"/>
        <c:axId val="0"/>
      </c:bar3DChart>
      <c:catAx>
        <c:axId val="15487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1583"/>
        <c:crosses val="autoZero"/>
        <c:auto val="1"/>
        <c:lblAlgn val="ctr"/>
        <c:lblOffset val="100"/>
        <c:noMultiLvlLbl val="0"/>
      </c:catAx>
      <c:valAx>
        <c:axId val="15487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data'!$E$5</c:f>
              <c:strCache>
                <c:ptCount val="1"/>
                <c:pt idx="0">
                  <c:v>Proprietary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data'!$E$6:$E$12</c:f>
              <c:numCache>
                <c:formatCode>0.00</c:formatCode>
                <c:ptCount val="7"/>
                <c:pt idx="0">
                  <c:v>0.63641011685345072</c:v>
                </c:pt>
                <c:pt idx="1">
                  <c:v>0.6973346614748408</c:v>
                </c:pt>
                <c:pt idx="2">
                  <c:v>0.79724088875577936</c:v>
                </c:pt>
                <c:pt idx="3">
                  <c:v>0.67614838000169186</c:v>
                </c:pt>
                <c:pt idx="4">
                  <c:v>0.7384472986561843</c:v>
                </c:pt>
                <c:pt idx="5">
                  <c:v>8.1245760392245528E-2</c:v>
                </c:pt>
                <c:pt idx="6">
                  <c:v>0.60447118435569869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8-4623-8DAF-ECDEEA3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937567"/>
        <c:axId val="1469936735"/>
      </c:barChart>
      <c:catAx>
        <c:axId val="146993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36735"/>
        <c:crosses val="autoZero"/>
        <c:auto val="1"/>
        <c:lblAlgn val="ctr"/>
        <c:lblOffset val="100"/>
        <c:noMultiLvlLbl val="0"/>
      </c:catAx>
      <c:valAx>
        <c:axId val="146993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3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data'!$F$5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data'!$F$6:$F$12</c:f>
              <c:numCache>
                <c:formatCode>0.00%</c:formatCode>
                <c:ptCount val="7"/>
                <c:pt idx="0">
                  <c:v>0.31491056628979985</c:v>
                </c:pt>
                <c:pt idx="1">
                  <c:v>0.21365973417046494</c:v>
                </c:pt>
                <c:pt idx="2">
                  <c:v>0.2035452894820583</c:v>
                </c:pt>
                <c:pt idx="3">
                  <c:v>0.15096886398582782</c:v>
                </c:pt>
                <c:pt idx="4">
                  <c:v>0.14035503702349392</c:v>
                </c:pt>
                <c:pt idx="5">
                  <c:v>0.19318482821084651</c:v>
                </c:pt>
                <c:pt idx="6">
                  <c:v>0.2027707198604152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55B-B4B6-86136857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900479"/>
        <c:axId val="1468900063"/>
      </c:barChart>
      <c:catAx>
        <c:axId val="146890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00063"/>
        <c:crosses val="autoZero"/>
        <c:auto val="1"/>
        <c:lblAlgn val="ctr"/>
        <c:lblOffset val="100"/>
        <c:noMultiLvlLbl val="0"/>
      </c:catAx>
      <c:valAx>
        <c:axId val="14689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0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data'!$G$5</c:f>
              <c:strCache>
                <c:ptCount val="1"/>
                <c:pt idx="0">
                  <c:v>ROE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data'!$G$6:$G$12</c:f>
              <c:numCache>
                <c:formatCode>0.00%</c:formatCode>
                <c:ptCount val="7"/>
                <c:pt idx="0">
                  <c:v>0.49482331903645055</c:v>
                </c:pt>
                <c:pt idx="1">
                  <c:v>0.30639482873055723</c:v>
                </c:pt>
                <c:pt idx="2">
                  <c:v>0.2553121551501491</c:v>
                </c:pt>
                <c:pt idx="3">
                  <c:v>0.22327771307453262</c:v>
                </c:pt>
                <c:pt idx="4">
                  <c:v>0.19006777772619657</c:v>
                </c:pt>
                <c:pt idx="5">
                  <c:v>0.26906187149674515</c:v>
                </c:pt>
                <c:pt idx="6">
                  <c:v>0.28982294420243854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9-4201-8B71-C5FD4A7B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7521423"/>
        <c:axId val="1577528911"/>
      </c:barChart>
      <c:catAx>
        <c:axId val="157752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28911"/>
        <c:crosses val="autoZero"/>
        <c:auto val="1"/>
        <c:lblAlgn val="ctr"/>
        <c:lblOffset val="100"/>
        <c:noMultiLvlLbl val="0"/>
      </c:catAx>
      <c:valAx>
        <c:axId val="15775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2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data'!$H$5</c:f>
              <c:strCache>
                <c:ptCount val="1"/>
                <c:pt idx="0">
                  <c:v>Net Profit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data'!$H$6:$H$12</c:f>
              <c:numCache>
                <c:formatCode>0.00%</c:formatCode>
                <c:ptCount val="7"/>
                <c:pt idx="0">
                  <c:v>0.23816116900855053</c:v>
                </c:pt>
                <c:pt idx="1">
                  <c:v>0.20430055801423899</c:v>
                </c:pt>
                <c:pt idx="2">
                  <c:v>0.26758206604655743</c:v>
                </c:pt>
                <c:pt idx="3">
                  <c:v>0.20369991137132729</c:v>
                </c:pt>
                <c:pt idx="4">
                  <c:v>0.14148147934838637</c:v>
                </c:pt>
                <c:pt idx="5">
                  <c:v>0.1569371945801866</c:v>
                </c:pt>
                <c:pt idx="6">
                  <c:v>0.20202706306154117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E-4C0D-B7E5-39B1891A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7244031"/>
        <c:axId val="1196755519"/>
      </c:barChart>
      <c:catAx>
        <c:axId val="94724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55519"/>
        <c:crosses val="autoZero"/>
        <c:auto val="1"/>
        <c:lblAlgn val="ctr"/>
        <c:lblOffset val="100"/>
        <c:noMultiLvlLbl val="0"/>
      </c:catAx>
      <c:valAx>
        <c:axId val="11967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4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data'!$I$5</c:f>
              <c:strCache>
                <c:ptCount val="1"/>
                <c:pt idx="0">
                  <c:v>Operating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data'!$I$6:$I$12</c:f>
              <c:numCache>
                <c:formatCode>0.00%</c:formatCode>
                <c:ptCount val="7"/>
                <c:pt idx="0">
                  <c:v>0.73354912343068834</c:v>
                </c:pt>
                <c:pt idx="1">
                  <c:v>0.75563786800076971</c:v>
                </c:pt>
                <c:pt idx="2">
                  <c:v>0.69247994487917708</c:v>
                </c:pt>
                <c:pt idx="3">
                  <c:v>0.8166074689799645</c:v>
                </c:pt>
                <c:pt idx="4">
                  <c:v>0.86104399860623571</c:v>
                </c:pt>
                <c:pt idx="5">
                  <c:v>0.19532985339848957</c:v>
                </c:pt>
                <c:pt idx="6">
                  <c:v>0.67577470954922081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A-4D75-9324-D10A2913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6379695"/>
        <c:axId val="1366390095"/>
      </c:barChart>
      <c:catAx>
        <c:axId val="136637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90095"/>
        <c:crosses val="autoZero"/>
        <c:auto val="1"/>
        <c:lblAlgn val="ctr"/>
        <c:lblOffset val="100"/>
        <c:noMultiLvlLbl val="0"/>
      </c:catAx>
      <c:valAx>
        <c:axId val="13663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data'!$J$5</c:f>
              <c:strCache>
                <c:ptCount val="1"/>
                <c:pt idx="0">
                  <c:v>Operating Profit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data'!$J$6:$J$12</c:f>
              <c:numCache>
                <c:formatCode>0.00%</c:formatCode>
                <c:ptCount val="7"/>
                <c:pt idx="0">
                  <c:v>0.26645087656931166</c:v>
                </c:pt>
                <c:pt idx="1">
                  <c:v>0.24436213199923032</c:v>
                </c:pt>
                <c:pt idx="2">
                  <c:v>0.30752005512082287</c:v>
                </c:pt>
                <c:pt idx="3">
                  <c:v>0.18339253102003544</c:v>
                </c:pt>
                <c:pt idx="4">
                  <c:v>0.13895600139376435</c:v>
                </c:pt>
                <c:pt idx="5">
                  <c:v>0.80467014660151048</c:v>
                </c:pt>
                <c:pt idx="6">
                  <c:v>0.32422529045077919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4-44E4-BFF9-4DD0B33D2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8275007"/>
        <c:axId val="1308273343"/>
      </c:barChart>
      <c:catAx>
        <c:axId val="130827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3343"/>
        <c:crosses val="autoZero"/>
        <c:auto val="1"/>
        <c:lblAlgn val="ctr"/>
        <c:lblOffset val="100"/>
        <c:noMultiLvlLbl val="0"/>
      </c:catAx>
      <c:valAx>
        <c:axId val="13082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data'!$K$5</c:f>
              <c:strCache>
                <c:ptCount val="1"/>
                <c:pt idx="0">
                  <c:v>P/E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data'!$K$6:$K$12</c:f>
              <c:numCache>
                <c:formatCode>0.00</c:formatCode>
                <c:ptCount val="7"/>
                <c:pt idx="0">
                  <c:v>36.225784579620303</c:v>
                </c:pt>
                <c:pt idx="1">
                  <c:v>37.93216630196936</c:v>
                </c:pt>
                <c:pt idx="2">
                  <c:v>29.021197007481295</c:v>
                </c:pt>
                <c:pt idx="3">
                  <c:v>26.662162162162161</c:v>
                </c:pt>
                <c:pt idx="4">
                  <c:v>29.641442155309033</c:v>
                </c:pt>
                <c:pt idx="5">
                  <c:v>47.664550100665949</c:v>
                </c:pt>
                <c:pt idx="6">
                  <c:v>34.524550384534678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3-4740-9742-02D2CDDA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812191"/>
        <c:axId val="1743830911"/>
      </c:barChart>
      <c:catAx>
        <c:axId val="174381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30911"/>
        <c:crosses val="autoZero"/>
        <c:auto val="1"/>
        <c:lblAlgn val="ctr"/>
        <c:lblOffset val="100"/>
        <c:noMultiLvlLbl val="0"/>
      </c:catAx>
      <c:valAx>
        <c:axId val="17438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1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data'!$L$5</c:f>
              <c:strCache>
                <c:ptCount val="1"/>
                <c:pt idx="0">
                  <c:v>Dividend Payout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data'!$L$6:$L$12</c:f>
              <c:numCache>
                <c:formatCode>0.00%</c:formatCode>
                <c:ptCount val="7"/>
                <c:pt idx="0">
                  <c:v>0.41650523053080202</c:v>
                </c:pt>
                <c:pt idx="1">
                  <c:v>0.61666998209667789</c:v>
                </c:pt>
                <c:pt idx="2">
                  <c:v>1.0473815461346634</c:v>
                </c:pt>
                <c:pt idx="3">
                  <c:v>0.27027027027027029</c:v>
                </c:pt>
                <c:pt idx="4">
                  <c:v>0.89144215530903337</c:v>
                </c:pt>
                <c:pt idx="5">
                  <c:v>0.42589437819420789</c:v>
                </c:pt>
                <c:pt idx="6">
                  <c:v>0.61136059375594243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3-45C6-937F-B89B94CB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2959983"/>
        <c:axId val="1572960399"/>
      </c:barChart>
      <c:catAx>
        <c:axId val="157295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0399"/>
        <c:crosses val="autoZero"/>
        <c:auto val="1"/>
        <c:lblAlgn val="ctr"/>
        <c:lblOffset val="100"/>
        <c:noMultiLvlLbl val="0"/>
      </c:catAx>
      <c:valAx>
        <c:axId val="15729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5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data'!$M$5</c:f>
              <c:strCache>
                <c:ptCount val="1"/>
                <c:pt idx="0">
                  <c:v>Dividend Yield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data'!$M$6:$M$12</c:f>
              <c:numCache>
                <c:formatCode>0.00%</c:formatCode>
                <c:ptCount val="7"/>
                <c:pt idx="0">
                  <c:v>1.1497479912833061E-2</c:v>
                </c:pt>
                <c:pt idx="1">
                  <c:v>1.625717806854236E-2</c:v>
                </c:pt>
                <c:pt idx="2">
                  <c:v>3.6090225563909777E-2</c:v>
                </c:pt>
                <c:pt idx="3">
                  <c:v>1.0136847440446021E-2</c:v>
                </c:pt>
                <c:pt idx="4">
                  <c:v>3.0074182984695583E-2</c:v>
                </c:pt>
                <c:pt idx="5" formatCode="0.000%">
                  <c:v>8.9352438509276415E-3</c:v>
                </c:pt>
                <c:pt idx="6">
                  <c:v>1.8831859636892406E-2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7-4BD2-9F58-B50257F8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835071"/>
        <c:axId val="1743836319"/>
      </c:barChart>
      <c:catAx>
        <c:axId val="174383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36319"/>
        <c:crosses val="autoZero"/>
        <c:auto val="1"/>
        <c:lblAlgn val="ctr"/>
        <c:lblOffset val="100"/>
        <c:noMultiLvlLbl val="0"/>
      </c:catAx>
      <c:valAx>
        <c:axId val="17438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3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data'!$N$5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data'!$N$6:$N$12</c:f>
              <c:numCache>
                <c:formatCode>0.00</c:formatCode>
                <c:ptCount val="7"/>
                <c:pt idx="0">
                  <c:v>5.9229803110339478</c:v>
                </c:pt>
                <c:pt idx="1">
                  <c:v>2.3346286022326543</c:v>
                </c:pt>
                <c:pt idx="2">
                  <c:v>1.5314290021103407</c:v>
                </c:pt>
                <c:pt idx="3">
                  <c:v>2.0822492362970366</c:v>
                </c:pt>
                <c:pt idx="4">
                  <c:v>1.9249714520116632</c:v>
                </c:pt>
                <c:pt idx="5">
                  <c:v>5.5330491224027343</c:v>
                </c:pt>
                <c:pt idx="6">
                  <c:v>3.2215512876813963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C-4559-ADEB-9D10D1B9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4401215"/>
        <c:axId val="1574397055"/>
      </c:barChart>
      <c:catAx>
        <c:axId val="157440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97055"/>
        <c:crosses val="autoZero"/>
        <c:auto val="1"/>
        <c:lblAlgn val="ctr"/>
        <c:lblOffset val="100"/>
        <c:noMultiLvlLbl val="0"/>
      </c:catAx>
      <c:valAx>
        <c:axId val="15743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Debt-</a:t>
            </a:r>
            <a:r>
              <a:rPr lang="en-IN" baseline="0"/>
              <a:t> Equity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Analysis'!$AH$3</c:f>
              <c:strCache>
                <c:ptCount val="1"/>
                <c:pt idx="0">
                  <c:v>Debt-Equity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Analysis'!$AG$4:$AG$10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Analysis'!$AH$4:$AH$10</c:f>
              <c:numCache>
                <c:formatCode>0.00</c:formatCode>
                <c:ptCount val="7"/>
                <c:pt idx="0">
                  <c:v>8.0196441760719425E-2</c:v>
                </c:pt>
                <c:pt idx="1">
                  <c:v>7.3658846275935705E-2</c:v>
                </c:pt>
                <c:pt idx="2">
                  <c:v>4.2004179286703761E-2</c:v>
                </c:pt>
                <c:pt idx="3">
                  <c:v>5.2591778946729298E-2</c:v>
                </c:pt>
                <c:pt idx="4">
                  <c:v>0.25673521811119882</c:v>
                </c:pt>
                <c:pt idx="5">
                  <c:v>0.71799407004861882</c:v>
                </c:pt>
                <c:pt idx="6">
                  <c:v>0.20386342240498431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4EE1-A11B-65A8FA7D2DED}"/>
            </c:ext>
          </c:extLst>
        </c:ser>
        <c:ser>
          <c:idx val="1"/>
          <c:order val="1"/>
          <c:tx>
            <c:strRef>
              <c:f>'Overall Analysis'!$AI$3</c:f>
              <c:strCache>
                <c:ptCount val="1"/>
                <c:pt idx="0">
                  <c:v>Debt-Equity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Analysis'!$AG$4:$AG$10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Analysis'!$AI$4:$AI$10</c:f>
              <c:numCache>
                <c:formatCode>0.00</c:formatCode>
                <c:ptCount val="7"/>
                <c:pt idx="0">
                  <c:v>8.1049282027970154E-2</c:v>
                </c:pt>
                <c:pt idx="1">
                  <c:v>6.9056070181513871E-2</c:v>
                </c:pt>
                <c:pt idx="2">
                  <c:v>4.107638968612954E-2</c:v>
                </c:pt>
                <c:pt idx="3">
                  <c:v>5.2215217852595842E-2</c:v>
                </c:pt>
                <c:pt idx="4">
                  <c:v>0.2383013935192958</c:v>
                </c:pt>
                <c:pt idx="5">
                  <c:v>0.69497922611002649</c:v>
                </c:pt>
                <c:pt idx="6">
                  <c:v>0.19611292989625528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1-4EE1-A11B-65A8FA7D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318335"/>
        <c:axId val="1610322495"/>
        <c:axId val="0"/>
      </c:bar3DChart>
      <c:catAx>
        <c:axId val="16103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22495"/>
        <c:crosses val="autoZero"/>
        <c:auto val="1"/>
        <c:lblAlgn val="ctr"/>
        <c:lblOffset val="100"/>
        <c:noMultiLvlLbl val="0"/>
      </c:catAx>
      <c:valAx>
        <c:axId val="16103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1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data'!$O$5</c:f>
              <c:strCache>
                <c:ptCount val="1"/>
                <c:pt idx="0">
                  <c:v>Total Assets Turnover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data'!$O$6:$O$12</c:f>
              <c:numCache>
                <c:formatCode>0.00</c:formatCode>
                <c:ptCount val="7"/>
                <c:pt idx="0">
                  <c:v>1.3222582321070731</c:v>
                </c:pt>
                <c:pt idx="1">
                  <c:v>1.0458108203286145</c:v>
                </c:pt>
                <c:pt idx="2">
                  <c:v>0.76068360069632934</c:v>
                </c:pt>
                <c:pt idx="3">
                  <c:v>0.74113367536338615</c:v>
                </c:pt>
                <c:pt idx="4">
                  <c:v>0.99203823475637631</c:v>
                </c:pt>
                <c:pt idx="5">
                  <c:v>4.2822662148504849</c:v>
                </c:pt>
                <c:pt idx="6">
                  <c:v>1.5240317963503773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2-4F63-8CDF-AAC4E26F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2289887"/>
        <c:axId val="1462294463"/>
      </c:barChart>
      <c:catAx>
        <c:axId val="146228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94463"/>
        <c:crosses val="autoZero"/>
        <c:auto val="1"/>
        <c:lblAlgn val="ctr"/>
        <c:lblOffset val="100"/>
        <c:noMultiLvlLbl val="0"/>
      </c:catAx>
      <c:valAx>
        <c:axId val="14622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data'!$P$5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data'!$P$6:$P$12</c:f>
              <c:numCache>
                <c:formatCode>0.00</c:formatCode>
                <c:ptCount val="7"/>
                <c:pt idx="0">
                  <c:v>4.4413328901445901</c:v>
                </c:pt>
                <c:pt idx="1">
                  <c:v>5.4803332278814718</c:v>
                </c:pt>
                <c:pt idx="2">
                  <c:v>3.6456445680452139</c:v>
                </c:pt>
                <c:pt idx="3">
                  <c:v>6.4090195150289393</c:v>
                </c:pt>
                <c:pt idx="4">
                  <c:v>3.592677274514267</c:v>
                </c:pt>
                <c:pt idx="5">
                  <c:v>1.2309690429195184</c:v>
                </c:pt>
                <c:pt idx="6">
                  <c:v>4.1333294197556665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2-4D12-9D3F-2BA541E3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2016367"/>
        <c:axId val="1572022607"/>
      </c:barChart>
      <c:catAx>
        <c:axId val="157201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2607"/>
        <c:crosses val="autoZero"/>
        <c:auto val="1"/>
        <c:lblAlgn val="ctr"/>
        <c:lblOffset val="100"/>
        <c:noMultiLvlLbl val="0"/>
      </c:catAx>
      <c:valAx>
        <c:axId val="157202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data'!$Q$5</c:f>
              <c:strCache>
                <c:ptCount val="1"/>
                <c:pt idx="0">
                  <c:v>Du Pont Analysis (ROE)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data'!$Q$6:$Q$12</c:f>
              <c:numCache>
                <c:formatCode>0.00%</c:formatCode>
                <c:ptCount val="7"/>
                <c:pt idx="0">
                  <c:v>0.49482331903645055</c:v>
                </c:pt>
                <c:pt idx="1">
                  <c:v>0.30639482873055723</c:v>
                </c:pt>
                <c:pt idx="2">
                  <c:v>0.2553121551501491</c:v>
                </c:pt>
                <c:pt idx="3">
                  <c:v>0.22327771307453262</c:v>
                </c:pt>
                <c:pt idx="4">
                  <c:v>0.19006777772619657</c:v>
                </c:pt>
                <c:pt idx="5">
                  <c:v>0.26906187149674515</c:v>
                </c:pt>
                <c:pt idx="6">
                  <c:v>0.28982294420243854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5-404E-9E9B-421ECFB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672383"/>
        <c:axId val="1355671967"/>
      </c:barChart>
      <c:catAx>
        <c:axId val="135567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71967"/>
        <c:crosses val="autoZero"/>
        <c:auto val="1"/>
        <c:lblAlgn val="ctr"/>
        <c:lblOffset val="100"/>
        <c:noMultiLvlLbl val="0"/>
      </c:catAx>
      <c:valAx>
        <c:axId val="135567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7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data'!$B$5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data'!$B$6:$B$12</c:f>
              <c:numCache>
                <c:formatCode>0.00</c:formatCode>
                <c:ptCount val="7"/>
                <c:pt idx="0">
                  <c:v>2.4852114719928236</c:v>
                </c:pt>
                <c:pt idx="1">
                  <c:v>2.0994955156950672</c:v>
                </c:pt>
                <c:pt idx="2">
                  <c:v>2.9732389693685723</c:v>
                </c:pt>
                <c:pt idx="3">
                  <c:v>2.2340929588283269</c:v>
                </c:pt>
                <c:pt idx="4">
                  <c:v>2.5563558555843531</c:v>
                </c:pt>
                <c:pt idx="5">
                  <c:v>3.1856591664438247</c:v>
                </c:pt>
                <c:pt idx="6">
                  <c:v>2.5890089896521613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6-4514-A9FE-C80A5D7C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6492863"/>
        <c:axId val="1366490367"/>
      </c:barChart>
      <c:catAx>
        <c:axId val="136649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90367"/>
        <c:crosses val="autoZero"/>
        <c:auto val="1"/>
        <c:lblAlgn val="ctr"/>
        <c:lblOffset val="100"/>
        <c:noMultiLvlLbl val="0"/>
      </c:catAx>
      <c:valAx>
        <c:axId val="136649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data'!$C$5</c:f>
              <c:strCache>
                <c:ptCount val="1"/>
                <c:pt idx="0">
                  <c:v>Absolute Liquid 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data'!$C$6:$C$12</c:f>
              <c:numCache>
                <c:formatCode>0.00</c:formatCode>
                <c:ptCount val="7"/>
                <c:pt idx="0">
                  <c:v>1.1688082108651501</c:v>
                </c:pt>
                <c:pt idx="1">
                  <c:v>1.2506406149903908</c:v>
                </c:pt>
                <c:pt idx="2">
                  <c:v>0.3214641158907442</c:v>
                </c:pt>
                <c:pt idx="3">
                  <c:v>0.61248311663653188</c:v>
                </c:pt>
                <c:pt idx="4">
                  <c:v>1.6364595262491712</c:v>
                </c:pt>
                <c:pt idx="5">
                  <c:v>1.1029911754593726</c:v>
                </c:pt>
                <c:pt idx="6">
                  <c:v>1.0154744600152268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D-4355-AA52-57094F3D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669055"/>
        <c:axId val="1355670719"/>
      </c:barChart>
      <c:catAx>
        <c:axId val="135566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70719"/>
        <c:crosses val="autoZero"/>
        <c:auto val="1"/>
        <c:lblAlgn val="ctr"/>
        <c:lblOffset val="100"/>
        <c:noMultiLvlLbl val="0"/>
      </c:catAx>
      <c:valAx>
        <c:axId val="13556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6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data'!$D$5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data'!$D$6:$D$12</c:f>
              <c:numCache>
                <c:formatCode>0.00</c:formatCode>
                <c:ptCount val="7"/>
                <c:pt idx="0">
                  <c:v>8.0196441760719425E-2</c:v>
                </c:pt>
                <c:pt idx="1">
                  <c:v>7.3658846275935705E-2</c:v>
                </c:pt>
                <c:pt idx="2">
                  <c:v>4.2004179286703761E-2</c:v>
                </c:pt>
                <c:pt idx="3">
                  <c:v>5.2591778946729298E-2</c:v>
                </c:pt>
                <c:pt idx="4">
                  <c:v>0.25673521811119882</c:v>
                </c:pt>
                <c:pt idx="5">
                  <c:v>0.71799407004861882</c:v>
                </c:pt>
                <c:pt idx="6">
                  <c:v>0.20386342240498431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D-40F4-ABAE-F18B96AD9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1193887"/>
        <c:axId val="971194719"/>
      </c:barChart>
      <c:catAx>
        <c:axId val="97119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94719"/>
        <c:crosses val="autoZero"/>
        <c:auto val="1"/>
        <c:lblAlgn val="ctr"/>
        <c:lblOffset val="100"/>
        <c:noMultiLvlLbl val="0"/>
      </c:catAx>
      <c:valAx>
        <c:axId val="9711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9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data'!$E$5</c:f>
              <c:strCache>
                <c:ptCount val="1"/>
                <c:pt idx="0">
                  <c:v>Proprietary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data'!$E$6:$E$12</c:f>
              <c:numCache>
                <c:formatCode>0.00</c:formatCode>
                <c:ptCount val="7"/>
                <c:pt idx="0">
                  <c:v>0.63641011685345072</c:v>
                </c:pt>
                <c:pt idx="1">
                  <c:v>0.6973346614748408</c:v>
                </c:pt>
                <c:pt idx="2">
                  <c:v>0.79724088875577936</c:v>
                </c:pt>
                <c:pt idx="3">
                  <c:v>0.67614838000169186</c:v>
                </c:pt>
                <c:pt idx="4">
                  <c:v>0.7384472986561843</c:v>
                </c:pt>
                <c:pt idx="5">
                  <c:v>8.1245760392245528E-2</c:v>
                </c:pt>
                <c:pt idx="6">
                  <c:v>0.60447118435569869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4-43F7-81BB-B60D008C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937567"/>
        <c:axId val="1469936735"/>
      </c:barChart>
      <c:catAx>
        <c:axId val="146993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36735"/>
        <c:crosses val="autoZero"/>
        <c:auto val="1"/>
        <c:lblAlgn val="ctr"/>
        <c:lblOffset val="100"/>
        <c:noMultiLvlLbl val="0"/>
      </c:catAx>
      <c:valAx>
        <c:axId val="146993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3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data'!$F$5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data'!$F$6:$F$12</c:f>
              <c:numCache>
                <c:formatCode>0.00%</c:formatCode>
                <c:ptCount val="7"/>
                <c:pt idx="0">
                  <c:v>0.31491056628979985</c:v>
                </c:pt>
                <c:pt idx="1">
                  <c:v>0.21365973417046494</c:v>
                </c:pt>
                <c:pt idx="2">
                  <c:v>0.2035452894820583</c:v>
                </c:pt>
                <c:pt idx="3">
                  <c:v>0.15096886398582782</c:v>
                </c:pt>
                <c:pt idx="4">
                  <c:v>0.14035503702349392</c:v>
                </c:pt>
                <c:pt idx="5">
                  <c:v>0.19318482821084651</c:v>
                </c:pt>
                <c:pt idx="6">
                  <c:v>0.2027707198604152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8-4A07-A65D-3E277573B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900479"/>
        <c:axId val="1468900063"/>
      </c:barChart>
      <c:catAx>
        <c:axId val="146890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00063"/>
        <c:crosses val="autoZero"/>
        <c:auto val="1"/>
        <c:lblAlgn val="ctr"/>
        <c:lblOffset val="100"/>
        <c:noMultiLvlLbl val="0"/>
      </c:catAx>
      <c:valAx>
        <c:axId val="14689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0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data'!$G$5</c:f>
              <c:strCache>
                <c:ptCount val="1"/>
                <c:pt idx="0">
                  <c:v>ROE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data'!$G$6:$G$12</c:f>
              <c:numCache>
                <c:formatCode>0.00%</c:formatCode>
                <c:ptCount val="7"/>
                <c:pt idx="0">
                  <c:v>0.49482331903645055</c:v>
                </c:pt>
                <c:pt idx="1">
                  <c:v>0.30639482873055723</c:v>
                </c:pt>
                <c:pt idx="2">
                  <c:v>0.2553121551501491</c:v>
                </c:pt>
                <c:pt idx="3">
                  <c:v>0.22327771307453262</c:v>
                </c:pt>
                <c:pt idx="4">
                  <c:v>0.19006777772619657</c:v>
                </c:pt>
                <c:pt idx="5">
                  <c:v>0.26906187149674515</c:v>
                </c:pt>
                <c:pt idx="6">
                  <c:v>0.28982294420243854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1-4396-9EA7-B1DF33AA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7521423"/>
        <c:axId val="1577528911"/>
      </c:barChart>
      <c:catAx>
        <c:axId val="157752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28911"/>
        <c:crosses val="autoZero"/>
        <c:auto val="1"/>
        <c:lblAlgn val="ctr"/>
        <c:lblOffset val="100"/>
        <c:noMultiLvlLbl val="0"/>
      </c:catAx>
      <c:valAx>
        <c:axId val="15775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2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data'!$H$5</c:f>
              <c:strCache>
                <c:ptCount val="1"/>
                <c:pt idx="0">
                  <c:v>Net Profit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data'!$H$6:$H$12</c:f>
              <c:numCache>
                <c:formatCode>0.00%</c:formatCode>
                <c:ptCount val="7"/>
                <c:pt idx="0">
                  <c:v>0.23816116900855053</c:v>
                </c:pt>
                <c:pt idx="1">
                  <c:v>0.20430055801423899</c:v>
                </c:pt>
                <c:pt idx="2">
                  <c:v>0.26758206604655743</c:v>
                </c:pt>
                <c:pt idx="3">
                  <c:v>0.20369991137132729</c:v>
                </c:pt>
                <c:pt idx="4">
                  <c:v>0.14148147934838637</c:v>
                </c:pt>
                <c:pt idx="5">
                  <c:v>0.1569371945801866</c:v>
                </c:pt>
                <c:pt idx="6">
                  <c:v>0.20202706306154117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8-4221-A590-430D4F9A7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7244031"/>
        <c:axId val="1196755519"/>
      </c:barChart>
      <c:catAx>
        <c:axId val="94724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55519"/>
        <c:crosses val="autoZero"/>
        <c:auto val="1"/>
        <c:lblAlgn val="ctr"/>
        <c:lblOffset val="100"/>
        <c:noMultiLvlLbl val="0"/>
      </c:catAx>
      <c:valAx>
        <c:axId val="11967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4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Analysis'!$AA$33</c:f>
              <c:strCache>
                <c:ptCount val="1"/>
                <c:pt idx="0">
                  <c:v>ROE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Analysis'!$Z$34:$Z$40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Analysis'!$AA$34:$AA$40</c:f>
              <c:numCache>
                <c:formatCode>0.00%</c:formatCode>
                <c:ptCount val="7"/>
                <c:pt idx="0">
                  <c:v>0.49482331903645055</c:v>
                </c:pt>
                <c:pt idx="1">
                  <c:v>0.30639482873055723</c:v>
                </c:pt>
                <c:pt idx="2">
                  <c:v>0.2553121551501491</c:v>
                </c:pt>
                <c:pt idx="3">
                  <c:v>0.22327771307453262</c:v>
                </c:pt>
                <c:pt idx="4">
                  <c:v>0.19006777772619657</c:v>
                </c:pt>
                <c:pt idx="5">
                  <c:v>0.26906187149674515</c:v>
                </c:pt>
                <c:pt idx="6">
                  <c:v>0.28982294420243854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1-411E-B461-3DBA973796EC}"/>
            </c:ext>
          </c:extLst>
        </c:ser>
        <c:ser>
          <c:idx val="1"/>
          <c:order val="1"/>
          <c:tx>
            <c:strRef>
              <c:f>'Overall Analysis'!$AB$33</c:f>
              <c:strCache>
                <c:ptCount val="1"/>
                <c:pt idx="0">
                  <c:v>ROE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Analysis'!$Z$34:$Z$40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Analysis'!$AB$34:$AB$40</c:f>
              <c:numCache>
                <c:formatCode>0.00%</c:formatCode>
                <c:ptCount val="7"/>
                <c:pt idx="0">
                  <c:v>0.41393694681391557</c:v>
                </c:pt>
                <c:pt idx="1">
                  <c:v>0.25231018719156728</c:v>
                </c:pt>
                <c:pt idx="2">
                  <c:v>0.20074392119945814</c:v>
                </c:pt>
                <c:pt idx="3">
                  <c:v>0.22238161338237375</c:v>
                </c:pt>
                <c:pt idx="4">
                  <c:v>0.16945690323715412</c:v>
                </c:pt>
                <c:pt idx="5">
                  <c:v>0.25762770462992307</c:v>
                </c:pt>
                <c:pt idx="6">
                  <c:v>0.25274287940906537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1-411E-B461-3DBA9737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726991"/>
        <c:axId val="1548726575"/>
        <c:axId val="0"/>
      </c:bar3DChart>
      <c:catAx>
        <c:axId val="15487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6575"/>
        <c:crosses val="autoZero"/>
        <c:auto val="1"/>
        <c:lblAlgn val="ctr"/>
        <c:lblOffset val="100"/>
        <c:noMultiLvlLbl val="0"/>
      </c:catAx>
      <c:valAx>
        <c:axId val="15487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data'!$I$5</c:f>
              <c:strCache>
                <c:ptCount val="1"/>
                <c:pt idx="0">
                  <c:v>Operating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data'!$I$6:$I$12</c:f>
              <c:numCache>
                <c:formatCode>0.00%</c:formatCode>
                <c:ptCount val="7"/>
                <c:pt idx="0">
                  <c:v>0.73354912343068834</c:v>
                </c:pt>
                <c:pt idx="1">
                  <c:v>0.75563786800076971</c:v>
                </c:pt>
                <c:pt idx="2">
                  <c:v>0.69247994487917708</c:v>
                </c:pt>
                <c:pt idx="3">
                  <c:v>0.8166074689799645</c:v>
                </c:pt>
                <c:pt idx="4">
                  <c:v>0.86104399860623571</c:v>
                </c:pt>
                <c:pt idx="5">
                  <c:v>0.19532985339848957</c:v>
                </c:pt>
                <c:pt idx="6">
                  <c:v>0.67577470954922081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F-46DF-B03E-C5A64B1A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6379695"/>
        <c:axId val="1366390095"/>
      </c:barChart>
      <c:catAx>
        <c:axId val="136637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90095"/>
        <c:crosses val="autoZero"/>
        <c:auto val="1"/>
        <c:lblAlgn val="ctr"/>
        <c:lblOffset val="100"/>
        <c:noMultiLvlLbl val="0"/>
      </c:catAx>
      <c:valAx>
        <c:axId val="13663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data'!$J$5</c:f>
              <c:strCache>
                <c:ptCount val="1"/>
                <c:pt idx="0">
                  <c:v>Operating Profit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data'!$J$6:$J$12</c:f>
              <c:numCache>
                <c:formatCode>0.00%</c:formatCode>
                <c:ptCount val="7"/>
                <c:pt idx="0">
                  <c:v>0.26645087656931166</c:v>
                </c:pt>
                <c:pt idx="1">
                  <c:v>0.24436213199923032</c:v>
                </c:pt>
                <c:pt idx="2">
                  <c:v>0.30752005512082287</c:v>
                </c:pt>
                <c:pt idx="3">
                  <c:v>0.18339253102003544</c:v>
                </c:pt>
                <c:pt idx="4">
                  <c:v>0.13895600139376435</c:v>
                </c:pt>
                <c:pt idx="5">
                  <c:v>0.80467014660151048</c:v>
                </c:pt>
                <c:pt idx="6">
                  <c:v>0.32422529045077919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F5E-93F8-965FAF6C3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8275007"/>
        <c:axId val="1308273343"/>
      </c:barChart>
      <c:catAx>
        <c:axId val="130827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3343"/>
        <c:crosses val="autoZero"/>
        <c:auto val="1"/>
        <c:lblAlgn val="ctr"/>
        <c:lblOffset val="100"/>
        <c:noMultiLvlLbl val="0"/>
      </c:catAx>
      <c:valAx>
        <c:axId val="13082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data'!$K$5</c:f>
              <c:strCache>
                <c:ptCount val="1"/>
                <c:pt idx="0">
                  <c:v>P/E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data'!$K$6:$K$12</c:f>
              <c:numCache>
                <c:formatCode>0.00</c:formatCode>
                <c:ptCount val="7"/>
                <c:pt idx="0">
                  <c:v>36.225784579620303</c:v>
                </c:pt>
                <c:pt idx="1">
                  <c:v>37.93216630196936</c:v>
                </c:pt>
                <c:pt idx="2">
                  <c:v>29.021197007481295</c:v>
                </c:pt>
                <c:pt idx="3">
                  <c:v>26.662162162162161</c:v>
                </c:pt>
                <c:pt idx="4">
                  <c:v>29.641442155309033</c:v>
                </c:pt>
                <c:pt idx="5">
                  <c:v>47.664550100665949</c:v>
                </c:pt>
                <c:pt idx="6">
                  <c:v>34.524550384534678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3-408A-9333-3263E1EA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812191"/>
        <c:axId val="1743830911"/>
      </c:barChart>
      <c:catAx>
        <c:axId val="174381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30911"/>
        <c:crosses val="autoZero"/>
        <c:auto val="1"/>
        <c:lblAlgn val="ctr"/>
        <c:lblOffset val="100"/>
        <c:noMultiLvlLbl val="0"/>
      </c:catAx>
      <c:valAx>
        <c:axId val="17438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1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data'!$L$5</c:f>
              <c:strCache>
                <c:ptCount val="1"/>
                <c:pt idx="0">
                  <c:v>Dividend Payout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data'!$L$6:$L$12</c:f>
              <c:numCache>
                <c:formatCode>0.00%</c:formatCode>
                <c:ptCount val="7"/>
                <c:pt idx="0">
                  <c:v>0.41650523053080202</c:v>
                </c:pt>
                <c:pt idx="1">
                  <c:v>0.61666998209667789</c:v>
                </c:pt>
                <c:pt idx="2">
                  <c:v>1.0473815461346634</c:v>
                </c:pt>
                <c:pt idx="3">
                  <c:v>0.27027027027027029</c:v>
                </c:pt>
                <c:pt idx="4">
                  <c:v>0.89144215530903337</c:v>
                </c:pt>
                <c:pt idx="5">
                  <c:v>0.42589437819420789</c:v>
                </c:pt>
                <c:pt idx="6">
                  <c:v>0.61136059375594243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768-9FFA-C5745F28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2959983"/>
        <c:axId val="1572960399"/>
      </c:barChart>
      <c:catAx>
        <c:axId val="157295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0399"/>
        <c:crosses val="autoZero"/>
        <c:auto val="1"/>
        <c:lblAlgn val="ctr"/>
        <c:lblOffset val="100"/>
        <c:noMultiLvlLbl val="0"/>
      </c:catAx>
      <c:valAx>
        <c:axId val="15729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5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data'!$M$5</c:f>
              <c:strCache>
                <c:ptCount val="1"/>
                <c:pt idx="0">
                  <c:v>Dividend Yield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data'!$M$6:$M$12</c:f>
              <c:numCache>
                <c:formatCode>0.00%</c:formatCode>
                <c:ptCount val="7"/>
                <c:pt idx="0">
                  <c:v>1.1497479912833061E-2</c:v>
                </c:pt>
                <c:pt idx="1">
                  <c:v>1.625717806854236E-2</c:v>
                </c:pt>
                <c:pt idx="2">
                  <c:v>3.6090225563909777E-2</c:v>
                </c:pt>
                <c:pt idx="3">
                  <c:v>1.0136847440446021E-2</c:v>
                </c:pt>
                <c:pt idx="4">
                  <c:v>3.0074182984695583E-2</c:v>
                </c:pt>
                <c:pt idx="5" formatCode="0.000%">
                  <c:v>8.9352438509276415E-3</c:v>
                </c:pt>
                <c:pt idx="6">
                  <c:v>1.8831859636892406E-2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3-42ED-A475-FBBFE246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835071"/>
        <c:axId val="1743836319"/>
      </c:barChart>
      <c:catAx>
        <c:axId val="174383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36319"/>
        <c:crosses val="autoZero"/>
        <c:auto val="1"/>
        <c:lblAlgn val="ctr"/>
        <c:lblOffset val="100"/>
        <c:noMultiLvlLbl val="0"/>
      </c:catAx>
      <c:valAx>
        <c:axId val="17438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3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data'!$N$5</c:f>
              <c:strCache>
                <c:ptCount val="1"/>
                <c:pt idx="0">
                  <c:v>Fixed Assets Turnover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data'!$N$6:$N$12</c:f>
              <c:numCache>
                <c:formatCode>0.00</c:formatCode>
                <c:ptCount val="7"/>
                <c:pt idx="0">
                  <c:v>5.9229803110339478</c:v>
                </c:pt>
                <c:pt idx="1">
                  <c:v>2.3346286022326543</c:v>
                </c:pt>
                <c:pt idx="2">
                  <c:v>1.5314290021103407</c:v>
                </c:pt>
                <c:pt idx="3">
                  <c:v>2.0822492362970366</c:v>
                </c:pt>
                <c:pt idx="4">
                  <c:v>1.9249714520116632</c:v>
                </c:pt>
                <c:pt idx="5">
                  <c:v>5.5330491224027343</c:v>
                </c:pt>
                <c:pt idx="6">
                  <c:v>3.2215512876813963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F-46B2-BBC9-F2DB82D0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4401215"/>
        <c:axId val="1574397055"/>
      </c:barChart>
      <c:catAx>
        <c:axId val="157440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97055"/>
        <c:crosses val="autoZero"/>
        <c:auto val="1"/>
        <c:lblAlgn val="ctr"/>
        <c:lblOffset val="100"/>
        <c:noMultiLvlLbl val="0"/>
      </c:catAx>
      <c:valAx>
        <c:axId val="15743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data'!$O$5</c:f>
              <c:strCache>
                <c:ptCount val="1"/>
                <c:pt idx="0">
                  <c:v>Total Assets Turnover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data'!$O$6:$O$12</c:f>
              <c:numCache>
                <c:formatCode>0.00</c:formatCode>
                <c:ptCount val="7"/>
                <c:pt idx="0">
                  <c:v>1.3222582321070731</c:v>
                </c:pt>
                <c:pt idx="1">
                  <c:v>1.0458108203286145</c:v>
                </c:pt>
                <c:pt idx="2">
                  <c:v>0.76068360069632934</c:v>
                </c:pt>
                <c:pt idx="3">
                  <c:v>0.74113367536338615</c:v>
                </c:pt>
                <c:pt idx="4">
                  <c:v>0.99203823475637631</c:v>
                </c:pt>
                <c:pt idx="5">
                  <c:v>4.2822662148504849</c:v>
                </c:pt>
                <c:pt idx="6">
                  <c:v>1.5240317963503773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C-4702-B791-123A71B2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2289887"/>
        <c:axId val="1462294463"/>
      </c:barChart>
      <c:catAx>
        <c:axId val="146228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94463"/>
        <c:crosses val="autoZero"/>
        <c:auto val="1"/>
        <c:lblAlgn val="ctr"/>
        <c:lblOffset val="100"/>
        <c:noMultiLvlLbl val="0"/>
      </c:catAx>
      <c:valAx>
        <c:axId val="14622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data'!$P$5</c:f>
              <c:strCache>
                <c:ptCount val="1"/>
                <c:pt idx="0">
                  <c:v>Debtors Turnover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data'!$P$6:$P$12</c:f>
              <c:numCache>
                <c:formatCode>0.00</c:formatCode>
                <c:ptCount val="7"/>
                <c:pt idx="0">
                  <c:v>4.4413328901445901</c:v>
                </c:pt>
                <c:pt idx="1">
                  <c:v>5.4803332278814718</c:v>
                </c:pt>
                <c:pt idx="2">
                  <c:v>3.6456445680452139</c:v>
                </c:pt>
                <c:pt idx="3">
                  <c:v>6.4090195150289393</c:v>
                </c:pt>
                <c:pt idx="4">
                  <c:v>3.592677274514267</c:v>
                </c:pt>
                <c:pt idx="5">
                  <c:v>1.2309690429195184</c:v>
                </c:pt>
                <c:pt idx="6">
                  <c:v>4.1333294197556665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8-4331-82D6-20659B1B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2016367"/>
        <c:axId val="1572022607"/>
      </c:barChart>
      <c:catAx>
        <c:axId val="157201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2607"/>
        <c:crosses val="autoZero"/>
        <c:auto val="1"/>
        <c:lblAlgn val="ctr"/>
        <c:lblOffset val="100"/>
        <c:noMultiLvlLbl val="0"/>
      </c:catAx>
      <c:valAx>
        <c:axId val="157202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 data'!$Q$5</c:f>
              <c:strCache>
                <c:ptCount val="1"/>
                <c:pt idx="0">
                  <c:v>Du Pont Analysis (ROE)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 data'!$A$6:$A$12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'2022 data'!$Q$6:$Q$12</c:f>
              <c:numCache>
                <c:formatCode>0.00%</c:formatCode>
                <c:ptCount val="7"/>
                <c:pt idx="0">
                  <c:v>0.49482331903645055</c:v>
                </c:pt>
                <c:pt idx="1">
                  <c:v>0.30639482873055723</c:v>
                </c:pt>
                <c:pt idx="2">
                  <c:v>0.2553121551501491</c:v>
                </c:pt>
                <c:pt idx="3">
                  <c:v>0.22327771307453262</c:v>
                </c:pt>
                <c:pt idx="4">
                  <c:v>0.19006777772619657</c:v>
                </c:pt>
                <c:pt idx="5">
                  <c:v>0.26906187149674515</c:v>
                </c:pt>
                <c:pt idx="6">
                  <c:v>0.28982294420243854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1-4872-B95D-996651A5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5672383"/>
        <c:axId val="1355671967"/>
      </c:barChart>
      <c:catAx>
        <c:axId val="135567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71967"/>
        <c:crosses val="autoZero"/>
        <c:auto val="1"/>
        <c:lblAlgn val="ctr"/>
        <c:lblOffset val="100"/>
        <c:noMultiLvlLbl val="0"/>
      </c:catAx>
      <c:valAx>
        <c:axId val="135567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7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Analysis'!$U$63</c:f>
              <c:strCache>
                <c:ptCount val="1"/>
                <c:pt idx="0">
                  <c:v>Net Profit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Analysis'!$T$64:$T$70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Analysis'!$U$64:$U$70</c:f>
              <c:numCache>
                <c:formatCode>0.00%</c:formatCode>
                <c:ptCount val="7"/>
                <c:pt idx="0">
                  <c:v>0.23816116900855053</c:v>
                </c:pt>
                <c:pt idx="1">
                  <c:v>0.20430055801423899</c:v>
                </c:pt>
                <c:pt idx="2">
                  <c:v>0.26758206604655743</c:v>
                </c:pt>
                <c:pt idx="3">
                  <c:v>0.20369991137132729</c:v>
                </c:pt>
                <c:pt idx="4">
                  <c:v>0.14148147934838637</c:v>
                </c:pt>
                <c:pt idx="5">
                  <c:v>0.1569371945801866</c:v>
                </c:pt>
                <c:pt idx="6">
                  <c:v>0.20202706306154117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0-4C2C-B802-E2960AE22B91}"/>
            </c:ext>
          </c:extLst>
        </c:ser>
        <c:ser>
          <c:idx val="1"/>
          <c:order val="1"/>
          <c:tx>
            <c:strRef>
              <c:f>'Overall Analysis'!$V$63</c:f>
              <c:strCache>
                <c:ptCount val="1"/>
                <c:pt idx="0">
                  <c:v>Net Profit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Analysis'!$T$64:$T$70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Analysis'!$V$64:$V$70</c:f>
              <c:numCache>
                <c:formatCode>0.00%</c:formatCode>
                <c:ptCount val="7"/>
                <c:pt idx="0">
                  <c:v>0.22770900906864366</c:v>
                </c:pt>
                <c:pt idx="1">
                  <c:v>0.21007542601732004</c:v>
                </c:pt>
                <c:pt idx="2">
                  <c:v>0.24508732094301011</c:v>
                </c:pt>
                <c:pt idx="3">
                  <c:v>0.2000202785719114</c:v>
                </c:pt>
                <c:pt idx="4">
                  <c:v>0.14301522558356866</c:v>
                </c:pt>
                <c:pt idx="5">
                  <c:v>0.15462428995080452</c:v>
                </c:pt>
                <c:pt idx="6">
                  <c:v>0.1967552583558764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0-4C2C-B802-E2960AE22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247791"/>
        <c:axId val="1173266511"/>
        <c:axId val="0"/>
      </c:bar3DChart>
      <c:catAx>
        <c:axId val="11732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6511"/>
        <c:crosses val="autoZero"/>
        <c:auto val="1"/>
        <c:lblAlgn val="ctr"/>
        <c:lblOffset val="100"/>
        <c:noMultiLvlLbl val="0"/>
      </c:catAx>
      <c:valAx>
        <c:axId val="11732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Analysis'!$AA$63</c:f>
              <c:strCache>
                <c:ptCount val="1"/>
                <c:pt idx="0">
                  <c:v>Operating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Analysis'!$Z$64:$Z$70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Analysis'!$AA$64:$AA$70</c:f>
              <c:numCache>
                <c:formatCode>0.00%</c:formatCode>
                <c:ptCount val="7"/>
                <c:pt idx="0">
                  <c:v>0.73354912343068834</c:v>
                </c:pt>
                <c:pt idx="1">
                  <c:v>0.75563786800076971</c:v>
                </c:pt>
                <c:pt idx="2">
                  <c:v>0.69247994487917708</c:v>
                </c:pt>
                <c:pt idx="3">
                  <c:v>0.8166074689799645</c:v>
                </c:pt>
                <c:pt idx="4">
                  <c:v>0.86104399860623571</c:v>
                </c:pt>
                <c:pt idx="5">
                  <c:v>0.19532985339848957</c:v>
                </c:pt>
                <c:pt idx="6">
                  <c:v>0.67577470954922081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F-4997-8BFD-64C8E7DB8074}"/>
            </c:ext>
          </c:extLst>
        </c:ser>
        <c:ser>
          <c:idx val="1"/>
          <c:order val="1"/>
          <c:tx>
            <c:strRef>
              <c:f>'Overall Analysis'!$AB$63</c:f>
              <c:strCache>
                <c:ptCount val="1"/>
                <c:pt idx="0">
                  <c:v>Operating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Analysis'!$Z$64:$Z$70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Analysis'!$AB$64:$AB$70</c:f>
              <c:numCache>
                <c:formatCode>0.00%</c:formatCode>
                <c:ptCount val="7"/>
                <c:pt idx="0">
                  <c:v>0.72597692019152271</c:v>
                </c:pt>
                <c:pt idx="1">
                  <c:v>0.74234100009311854</c:v>
                </c:pt>
                <c:pt idx="2">
                  <c:v>0.6742073837355983</c:v>
                </c:pt>
                <c:pt idx="3">
                  <c:v>0.78718434017105576</c:v>
                </c:pt>
                <c:pt idx="4">
                  <c:v>0.84251490339362167</c:v>
                </c:pt>
                <c:pt idx="5">
                  <c:v>0.1795159993429073</c:v>
                </c:pt>
                <c:pt idx="6">
                  <c:v>0.65862342448797073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F-4997-8BFD-64C8E7DB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272751"/>
        <c:axId val="1173255695"/>
        <c:axId val="0"/>
      </c:bar3DChart>
      <c:catAx>
        <c:axId val="11732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55695"/>
        <c:crosses val="autoZero"/>
        <c:auto val="1"/>
        <c:lblAlgn val="ctr"/>
        <c:lblOffset val="100"/>
        <c:noMultiLvlLbl val="0"/>
      </c:catAx>
      <c:valAx>
        <c:axId val="11732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</a:t>
            </a:r>
            <a:r>
              <a:rPr lang="en-IN" baseline="0"/>
              <a:t> Profit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Analysis'!$AG$63</c:f>
              <c:strCache>
                <c:ptCount val="1"/>
                <c:pt idx="0">
                  <c:v>Operating Profit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Analysis'!$AF$64:$AF$70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Analysis'!$AG$64:$AG$70</c:f>
              <c:numCache>
                <c:formatCode>0.00%</c:formatCode>
                <c:ptCount val="7"/>
                <c:pt idx="0">
                  <c:v>0.26645087656931166</c:v>
                </c:pt>
                <c:pt idx="1">
                  <c:v>0.24436213199923032</c:v>
                </c:pt>
                <c:pt idx="2">
                  <c:v>0.30752005512082287</c:v>
                </c:pt>
                <c:pt idx="3">
                  <c:v>0.18339253102003544</c:v>
                </c:pt>
                <c:pt idx="4">
                  <c:v>0.13895600139376435</c:v>
                </c:pt>
                <c:pt idx="5">
                  <c:v>0.80467014660151048</c:v>
                </c:pt>
                <c:pt idx="6">
                  <c:v>0.32422529045077919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5-4ED6-B0E1-B67A19655873}"/>
            </c:ext>
          </c:extLst>
        </c:ser>
        <c:ser>
          <c:idx val="1"/>
          <c:order val="1"/>
          <c:tx>
            <c:strRef>
              <c:f>'Overall Analysis'!$AH$63</c:f>
              <c:strCache>
                <c:ptCount val="1"/>
                <c:pt idx="0">
                  <c:v>Operating Profit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Analysis'!$AF$64:$AF$70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Analysis'!$AH$64:$AH$70</c:f>
              <c:numCache>
                <c:formatCode>0.00%</c:formatCode>
                <c:ptCount val="7"/>
                <c:pt idx="0">
                  <c:v>0.27402307980847729</c:v>
                </c:pt>
                <c:pt idx="1">
                  <c:v>0.25765899990688146</c:v>
                </c:pt>
                <c:pt idx="2" formatCode="0%">
                  <c:v>0.32579261626440165</c:v>
                </c:pt>
                <c:pt idx="3">
                  <c:v>0.21281565982894429</c:v>
                </c:pt>
                <c:pt idx="4">
                  <c:v>0.15748509660637836</c:v>
                </c:pt>
                <c:pt idx="5">
                  <c:v>0.8204840006570927</c:v>
                </c:pt>
                <c:pt idx="6">
                  <c:v>0.34137657551202927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5-4ED6-B0E1-B67A1965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4845327"/>
        <c:axId val="1694831183"/>
        <c:axId val="0"/>
      </c:bar3DChart>
      <c:catAx>
        <c:axId val="16948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31183"/>
        <c:crosses val="autoZero"/>
        <c:auto val="1"/>
        <c:lblAlgn val="ctr"/>
        <c:lblOffset val="100"/>
        <c:noMultiLvlLbl val="0"/>
      </c:catAx>
      <c:valAx>
        <c:axId val="1694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P/E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Analysis'!$U$89</c:f>
              <c:strCache>
                <c:ptCount val="1"/>
                <c:pt idx="0">
                  <c:v>P/E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Analysis'!$T$90:$T$96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Analysis'!$U$90:$U$96</c:f>
              <c:numCache>
                <c:formatCode>0.00</c:formatCode>
                <c:ptCount val="7"/>
                <c:pt idx="0">
                  <c:v>36.225784579620303</c:v>
                </c:pt>
                <c:pt idx="1">
                  <c:v>37.93216630196936</c:v>
                </c:pt>
                <c:pt idx="2">
                  <c:v>29.021197007481295</c:v>
                </c:pt>
                <c:pt idx="3">
                  <c:v>26.662162162162161</c:v>
                </c:pt>
                <c:pt idx="4">
                  <c:v>29.641442155309033</c:v>
                </c:pt>
                <c:pt idx="5">
                  <c:v>47.664550100665949</c:v>
                </c:pt>
                <c:pt idx="6">
                  <c:v>34.524550384534678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8-4667-8AD8-BE076BB75C1D}"/>
            </c:ext>
          </c:extLst>
        </c:ser>
        <c:ser>
          <c:idx val="1"/>
          <c:order val="1"/>
          <c:tx>
            <c:strRef>
              <c:f>'Overall Analysis'!$V$89</c:f>
              <c:strCache>
                <c:ptCount val="1"/>
                <c:pt idx="0">
                  <c:v>P/E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Analysis'!$T$90:$T$96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Analysis'!$V$90:$V$96</c:f>
              <c:numCache>
                <c:formatCode>0.00</c:formatCode>
                <c:ptCount val="7"/>
                <c:pt idx="0">
                  <c:v>38.389103648224207</c:v>
                </c:pt>
                <c:pt idx="1">
                  <c:v>32.288175595940523</c:v>
                </c:pt>
                <c:pt idx="2">
                  <c:v>30.498137802607076</c:v>
                </c:pt>
                <c:pt idx="3">
                  <c:v>23.253790005614825</c:v>
                </c:pt>
                <c:pt idx="4">
                  <c:v>34.265310786106035</c:v>
                </c:pt>
                <c:pt idx="5">
                  <c:v>39.465027802165643</c:v>
                </c:pt>
                <c:pt idx="6">
                  <c:v>33.02659094010972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8-4667-8AD8-BE076BB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336223"/>
        <c:axId val="1610367839"/>
        <c:axId val="0"/>
      </c:bar3DChart>
      <c:catAx>
        <c:axId val="16103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67839"/>
        <c:crosses val="autoZero"/>
        <c:auto val="1"/>
        <c:lblAlgn val="ctr"/>
        <c:lblOffset val="100"/>
        <c:noMultiLvlLbl val="0"/>
      </c:catAx>
      <c:valAx>
        <c:axId val="16103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Dividend</a:t>
            </a:r>
            <a:r>
              <a:rPr lang="en-IN" baseline="0"/>
              <a:t> Payout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Analysis'!$AA$89</c:f>
              <c:strCache>
                <c:ptCount val="1"/>
                <c:pt idx="0">
                  <c:v>Dividend Payout Ratio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Analysis'!$Z$90:$Z$96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Analysis'!$AA$90:$AA$96</c:f>
              <c:numCache>
                <c:formatCode>0.00%</c:formatCode>
                <c:ptCount val="7"/>
                <c:pt idx="0">
                  <c:v>0.41650523053080202</c:v>
                </c:pt>
                <c:pt idx="1">
                  <c:v>0.61666998209667789</c:v>
                </c:pt>
                <c:pt idx="2">
                  <c:v>1.0473815461346634</c:v>
                </c:pt>
                <c:pt idx="3">
                  <c:v>0.27027027027027029</c:v>
                </c:pt>
                <c:pt idx="4">
                  <c:v>0.89144215530903337</c:v>
                </c:pt>
                <c:pt idx="5">
                  <c:v>0.42589437819420789</c:v>
                </c:pt>
                <c:pt idx="6">
                  <c:v>0.61136059375594243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C60-8AA2-44B8F4976E4A}"/>
            </c:ext>
          </c:extLst>
        </c:ser>
        <c:ser>
          <c:idx val="1"/>
          <c:order val="1"/>
          <c:tx>
            <c:strRef>
              <c:f>'Overall Analysis'!$AB$89</c:f>
              <c:strCache>
                <c:ptCount val="1"/>
                <c:pt idx="0">
                  <c:v>Dividend Payout Ratio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'Overall Analysis'!$Z$90:$Z$96</c:f>
              <c:strCache>
                <c:ptCount val="7"/>
                <c:pt idx="0">
                  <c:v>TCS</c:v>
                </c:pt>
                <c:pt idx="1">
                  <c:v>Infosys Ltd.</c:v>
                </c:pt>
                <c:pt idx="2">
                  <c:v>HCL </c:v>
                </c:pt>
                <c:pt idx="3">
                  <c:v>WIPRO</c:v>
                </c:pt>
                <c:pt idx="4">
                  <c:v>Tech Mahindra</c:v>
                </c:pt>
                <c:pt idx="5">
                  <c:v>LTI</c:v>
                </c:pt>
                <c:pt idx="6">
                  <c:v>Average Value</c:v>
                </c:pt>
              </c:strCache>
            </c:strRef>
          </c:cat>
          <c:val>
            <c:numRef>
              <c:f>'Overall Analysis'!$AB$90:$AB$96</c:f>
              <c:numCache>
                <c:formatCode>0.00%</c:formatCode>
                <c:ptCount val="7"/>
                <c:pt idx="0">
                  <c:v>0.45904807924619473</c:v>
                </c:pt>
                <c:pt idx="1">
                  <c:v>0.63724333254661325</c:v>
                </c:pt>
                <c:pt idx="2">
                  <c:v>0.31036623215394166</c:v>
                </c:pt>
                <c:pt idx="3">
                  <c:v>5.6148231330713089E-2</c:v>
                </c:pt>
                <c:pt idx="4">
                  <c:v>1.0283363802559415</c:v>
                </c:pt>
                <c:pt idx="5">
                  <c:v>0.39020583357721195</c:v>
                </c:pt>
                <c:pt idx="6">
                  <c:v>0.48022468151843606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9-4C60-8AA2-44B8F497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5543567"/>
        <c:axId val="1845548975"/>
        <c:axId val="0"/>
      </c:bar3DChart>
      <c:catAx>
        <c:axId val="18455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48975"/>
        <c:crosses val="autoZero"/>
        <c:auto val="1"/>
        <c:lblAlgn val="ctr"/>
        <c:lblOffset val="100"/>
        <c:noMultiLvlLbl val="0"/>
      </c:catAx>
      <c:valAx>
        <c:axId val="18455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4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657513</xdr:colOff>
      <xdr:row>12</xdr:row>
      <xdr:rowOff>14431</xdr:rowOff>
    </xdr:from>
    <xdr:to>
      <xdr:col>23</xdr:col>
      <xdr:colOff>22718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39A5D-B841-98A1-87EC-2F5227911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14226</xdr:colOff>
      <xdr:row>11</xdr:row>
      <xdr:rowOff>163329</xdr:rowOff>
    </xdr:from>
    <xdr:to>
      <xdr:col>29</xdr:col>
      <xdr:colOff>14226</xdr:colOff>
      <xdr:row>27</xdr:row>
      <xdr:rowOff>138263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BD013-9E8F-7B9D-F452-49348D610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7156</xdr:colOff>
      <xdr:row>10</xdr:row>
      <xdr:rowOff>160574</xdr:rowOff>
    </xdr:from>
    <xdr:to>
      <xdr:col>36</xdr:col>
      <xdr:colOff>45859</xdr:colOff>
      <xdr:row>26</xdr:row>
      <xdr:rowOff>167873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C0AB6-A7F7-7318-A778-8FB194771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1874</xdr:colOff>
      <xdr:row>41</xdr:row>
      <xdr:rowOff>2632</xdr:rowOff>
    </xdr:from>
    <xdr:to>
      <xdr:col>29</xdr:col>
      <xdr:colOff>7216</xdr:colOff>
      <xdr:row>56</xdr:row>
      <xdr:rowOff>13518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05F24-D46E-E21D-F18F-438DE862E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70</xdr:row>
      <xdr:rowOff>163643</xdr:rowOff>
    </xdr:from>
    <xdr:to>
      <xdr:col>22</xdr:col>
      <xdr:colOff>49114</xdr:colOff>
      <xdr:row>85</xdr:row>
      <xdr:rowOff>7217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873055-B723-3971-F4E8-2965C9C5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7216</xdr:colOff>
      <xdr:row>71</xdr:row>
      <xdr:rowOff>5471</xdr:rowOff>
    </xdr:from>
    <xdr:to>
      <xdr:col>29</xdr:col>
      <xdr:colOff>0</xdr:colOff>
      <xdr:row>85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CD35C-9C21-0366-3A1A-978301E9B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884</xdr:colOff>
      <xdr:row>70</xdr:row>
      <xdr:rowOff>168929</xdr:rowOff>
    </xdr:from>
    <xdr:to>
      <xdr:col>34</xdr:col>
      <xdr:colOff>649432</xdr:colOff>
      <xdr:row>85</xdr:row>
      <xdr:rowOff>7217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BEF8BD-0198-E350-8030-9D862CFF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656648</xdr:colOff>
      <xdr:row>97</xdr:row>
      <xdr:rowOff>14432</xdr:rowOff>
    </xdr:from>
    <xdr:to>
      <xdr:col>22</xdr:col>
      <xdr:colOff>19164</xdr:colOff>
      <xdr:row>112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1021F5-4E1D-65C7-8E21-CBB08EE5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660486</xdr:colOff>
      <xdr:row>96</xdr:row>
      <xdr:rowOff>169098</xdr:rowOff>
    </xdr:from>
    <xdr:to>
      <xdr:col>29</xdr:col>
      <xdr:colOff>14432</xdr:colOff>
      <xdr:row>112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DD8BB9-B11D-F4CC-6419-34579E848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5901</xdr:colOff>
      <xdr:row>97</xdr:row>
      <xdr:rowOff>6034</xdr:rowOff>
    </xdr:from>
    <xdr:to>
      <xdr:col>35</xdr:col>
      <xdr:colOff>0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153DB4-771E-A5C1-7EE1-3068391F3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657513</xdr:colOff>
      <xdr:row>124</xdr:row>
      <xdr:rowOff>171185</xdr:rowOff>
    </xdr:from>
    <xdr:to>
      <xdr:col>22</xdr:col>
      <xdr:colOff>656286</xdr:colOff>
      <xdr:row>140</xdr:row>
      <xdr:rowOff>14432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9BC8FE-49B0-52AE-F343-73CA19187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8906</xdr:colOff>
      <xdr:row>125</xdr:row>
      <xdr:rowOff>7632</xdr:rowOff>
    </xdr:from>
    <xdr:to>
      <xdr:col>28</xdr:col>
      <xdr:colOff>642216</xdr:colOff>
      <xdr:row>140</xdr:row>
      <xdr:rowOff>7216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BB599D-9E77-238F-40BA-EC2447539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4855</xdr:colOff>
      <xdr:row>150</xdr:row>
      <xdr:rowOff>154230</xdr:rowOff>
    </xdr:from>
    <xdr:to>
      <xdr:col>23</xdr:col>
      <xdr:colOff>0</xdr:colOff>
      <xdr:row>165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4985DD-5589-6CE0-09CF-68872BAE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6826</xdr:colOff>
      <xdr:row>10</xdr:row>
      <xdr:rowOff>160932</xdr:rowOff>
    </xdr:from>
    <xdr:to>
      <xdr:col>42</xdr:col>
      <xdr:colOff>19280</xdr:colOff>
      <xdr:row>26</xdr:row>
      <xdr:rowOff>165255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1E4260B-A23C-8840-3D06-7186890B0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656648</xdr:colOff>
      <xdr:row>41</xdr:row>
      <xdr:rowOff>7216</xdr:rowOff>
    </xdr:from>
    <xdr:to>
      <xdr:col>23</xdr:col>
      <xdr:colOff>0</xdr:colOff>
      <xdr:row>56</xdr:row>
      <xdr:rowOff>7216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D0405F-A4AB-5ABA-F33E-7EEA81C2C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1443</xdr:colOff>
      <xdr:row>125</xdr:row>
      <xdr:rowOff>3032</xdr:rowOff>
    </xdr:from>
    <xdr:to>
      <xdr:col>35</xdr:col>
      <xdr:colOff>10583</xdr:colOff>
      <xdr:row>139</xdr:row>
      <xdr:rowOff>158751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FF5D19-D013-D675-0B62-D08396062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40033</xdr:rowOff>
    </xdr:from>
    <xdr:to>
      <xdr:col>5</xdr:col>
      <xdr:colOff>208446</xdr:colOff>
      <xdr:row>29</xdr:row>
      <xdr:rowOff>40033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20E31-CC81-EAEA-F35F-9906C3EA3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14080</xdr:colOff>
      <xdr:row>30</xdr:row>
      <xdr:rowOff>2761</xdr:rowOff>
    </xdr:from>
    <xdr:to>
      <xdr:col>5</xdr:col>
      <xdr:colOff>221145</xdr:colOff>
      <xdr:row>46</xdr:row>
      <xdr:rowOff>2760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9F0A69-9E33-D7B4-CBA2-D5ED0B652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283265</xdr:colOff>
      <xdr:row>12</xdr:row>
      <xdr:rowOff>164548</xdr:rowOff>
    </xdr:from>
    <xdr:to>
      <xdr:col>11</xdr:col>
      <xdr:colOff>286578</xdr:colOff>
      <xdr:row>28</xdr:row>
      <xdr:rowOff>164548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A8CB96-2E96-4449-7DCC-770DB062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410817</xdr:colOff>
      <xdr:row>30</xdr:row>
      <xdr:rowOff>12424</xdr:rowOff>
    </xdr:from>
    <xdr:to>
      <xdr:col>11</xdr:col>
      <xdr:colOff>414130</xdr:colOff>
      <xdr:row>46</xdr:row>
      <xdr:rowOff>12423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ED89AA-B4DF-B3DB-A28E-D8747E7CE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478459</xdr:colOff>
      <xdr:row>12</xdr:row>
      <xdr:rowOff>124791</xdr:rowOff>
    </xdr:from>
    <xdr:to>
      <xdr:col>15</xdr:col>
      <xdr:colOff>1007166</xdr:colOff>
      <xdr:row>28</xdr:row>
      <xdr:rowOff>124790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E18902-E549-14E2-0B9F-7FF57FF8D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655153</xdr:colOff>
      <xdr:row>30</xdr:row>
      <xdr:rowOff>17669</xdr:rowOff>
    </xdr:from>
    <xdr:to>
      <xdr:col>16</xdr:col>
      <xdr:colOff>61566</xdr:colOff>
      <xdr:row>46</xdr:row>
      <xdr:rowOff>17669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EF01B8-3CBA-8752-247F-CE1E8043D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258694</xdr:colOff>
      <xdr:row>12</xdr:row>
      <xdr:rowOff>161235</xdr:rowOff>
    </xdr:from>
    <xdr:to>
      <xdr:col>22</xdr:col>
      <xdr:colOff>499165</xdr:colOff>
      <xdr:row>28</xdr:row>
      <xdr:rowOff>161234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A5BE41-0208-1529-35ED-DA19E378D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193813</xdr:colOff>
      <xdr:row>30</xdr:row>
      <xdr:rowOff>41413</xdr:rowOff>
    </xdr:from>
    <xdr:to>
      <xdr:col>22</xdr:col>
      <xdr:colOff>445604</xdr:colOff>
      <xdr:row>46</xdr:row>
      <xdr:rowOff>41413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31ED42-2061-002D-1630-838892C82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615122</xdr:colOff>
      <xdr:row>13</xdr:row>
      <xdr:rowOff>14358</xdr:rowOff>
    </xdr:from>
    <xdr:to>
      <xdr:col>29</xdr:col>
      <xdr:colOff>549413</xdr:colOff>
      <xdr:row>29</xdr:row>
      <xdr:rowOff>14357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A23F06-E3B1-0930-B3EB-CE26FCAE8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553830</xdr:colOff>
      <xdr:row>30</xdr:row>
      <xdr:rowOff>66813</xdr:rowOff>
    </xdr:from>
    <xdr:to>
      <xdr:col>29</xdr:col>
      <xdr:colOff>488121</xdr:colOff>
      <xdr:row>46</xdr:row>
      <xdr:rowOff>66813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A45DDC-1E2C-0C3E-D5D2-6D6E3800A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649080</xdr:colOff>
      <xdr:row>13</xdr:row>
      <xdr:rowOff>41412</xdr:rowOff>
    </xdr:from>
    <xdr:to>
      <xdr:col>36</xdr:col>
      <xdr:colOff>583371</xdr:colOff>
      <xdr:row>29</xdr:row>
      <xdr:rowOff>41412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5B268D-AB00-38B7-5476-8028BC25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610151</xdr:colOff>
      <xdr:row>30</xdr:row>
      <xdr:rowOff>69022</xdr:rowOff>
    </xdr:from>
    <xdr:to>
      <xdr:col>36</xdr:col>
      <xdr:colOff>544442</xdr:colOff>
      <xdr:row>46</xdr:row>
      <xdr:rowOff>69022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ED70E20-5DDF-0F88-CD17-6D396AFEC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135283</xdr:colOff>
      <xdr:row>13</xdr:row>
      <xdr:rowOff>82827</xdr:rowOff>
    </xdr:from>
    <xdr:to>
      <xdr:col>44</xdr:col>
      <xdr:colOff>69574</xdr:colOff>
      <xdr:row>29</xdr:row>
      <xdr:rowOff>82827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D6BA8B-CF4A-7308-D19E-B6A246453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145222</xdr:colOff>
      <xdr:row>30</xdr:row>
      <xdr:rowOff>53009</xdr:rowOff>
    </xdr:from>
    <xdr:to>
      <xdr:col>44</xdr:col>
      <xdr:colOff>93593</xdr:colOff>
      <xdr:row>46</xdr:row>
      <xdr:rowOff>53009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0FCEF56-E590-B449-8788-7037EB8DF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144947</xdr:colOff>
      <xdr:row>13</xdr:row>
      <xdr:rowOff>139700</xdr:rowOff>
    </xdr:from>
    <xdr:to>
      <xdr:col>51</xdr:col>
      <xdr:colOff>95527</xdr:colOff>
      <xdr:row>29</xdr:row>
      <xdr:rowOff>139699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CCFEDE-A6C1-E98A-A01B-630D21BEA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239368</xdr:colOff>
      <xdr:row>30</xdr:row>
      <xdr:rowOff>138043</xdr:rowOff>
    </xdr:from>
    <xdr:to>
      <xdr:col>51</xdr:col>
      <xdr:colOff>192433</xdr:colOff>
      <xdr:row>47</xdr:row>
      <xdr:rowOff>30645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EB4DE13-D8AC-A476-72CE-A4544C671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40033</xdr:rowOff>
    </xdr:from>
    <xdr:to>
      <xdr:col>5</xdr:col>
      <xdr:colOff>208446</xdr:colOff>
      <xdr:row>29</xdr:row>
      <xdr:rowOff>40033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41CFB-337C-4D81-AE36-11DBFC2E5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14080</xdr:colOff>
      <xdr:row>30</xdr:row>
      <xdr:rowOff>2761</xdr:rowOff>
    </xdr:from>
    <xdr:to>
      <xdr:col>5</xdr:col>
      <xdr:colOff>221145</xdr:colOff>
      <xdr:row>46</xdr:row>
      <xdr:rowOff>2760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972EF-72ED-49B6-889C-E9C5B50CD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106876</xdr:colOff>
      <xdr:row>49</xdr:row>
      <xdr:rowOff>23437</xdr:rowOff>
    </xdr:from>
    <xdr:to>
      <xdr:col>6</xdr:col>
      <xdr:colOff>251299</xdr:colOff>
      <xdr:row>65</xdr:row>
      <xdr:rowOff>23437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5201BB-A0C9-4852-B1DD-CD0F1F953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118258</xdr:rowOff>
    </xdr:from>
    <xdr:to>
      <xdr:col>6</xdr:col>
      <xdr:colOff>144423</xdr:colOff>
      <xdr:row>82</xdr:row>
      <xdr:rowOff>118257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88C908-E11E-49DE-AE20-A4D1D759D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19848</xdr:colOff>
      <xdr:row>13</xdr:row>
      <xdr:rowOff>124791</xdr:rowOff>
    </xdr:from>
    <xdr:to>
      <xdr:col>13</xdr:col>
      <xdr:colOff>497755</xdr:colOff>
      <xdr:row>29</xdr:row>
      <xdr:rowOff>124790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60C235-3819-4DBD-A52C-16C02BF98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796264</xdr:colOff>
      <xdr:row>30</xdr:row>
      <xdr:rowOff>158780</xdr:rowOff>
    </xdr:from>
    <xdr:to>
      <xdr:col>13</xdr:col>
      <xdr:colOff>343788</xdr:colOff>
      <xdr:row>46</xdr:row>
      <xdr:rowOff>158780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ABE8C1-0BE3-42B1-BC25-A8F170514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258694</xdr:colOff>
      <xdr:row>12</xdr:row>
      <xdr:rowOff>161235</xdr:rowOff>
    </xdr:from>
    <xdr:to>
      <xdr:col>22</xdr:col>
      <xdr:colOff>499165</xdr:colOff>
      <xdr:row>28</xdr:row>
      <xdr:rowOff>161234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4E1A77-B9EE-4ADA-8DEA-1F82CC53E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193813</xdr:colOff>
      <xdr:row>30</xdr:row>
      <xdr:rowOff>41413</xdr:rowOff>
    </xdr:from>
    <xdr:to>
      <xdr:col>22</xdr:col>
      <xdr:colOff>445604</xdr:colOff>
      <xdr:row>46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A2C570-C4F1-4211-AD67-6E324D118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262345</xdr:colOff>
      <xdr:row>47</xdr:row>
      <xdr:rowOff>14357</xdr:rowOff>
    </xdr:from>
    <xdr:to>
      <xdr:col>23</xdr:col>
      <xdr:colOff>231914</xdr:colOff>
      <xdr:row>63</xdr:row>
      <xdr:rowOff>14357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BE43B9-1503-4793-BBC2-6F711EE7D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518551</xdr:colOff>
      <xdr:row>10</xdr:row>
      <xdr:rowOff>102090</xdr:rowOff>
    </xdr:from>
    <xdr:to>
      <xdr:col>36</xdr:col>
      <xdr:colOff>452843</xdr:colOff>
      <xdr:row>26</xdr:row>
      <xdr:rowOff>102091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20DDD9-9542-4B64-9C50-B82389DE1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472691</xdr:colOff>
      <xdr:row>29</xdr:row>
      <xdr:rowOff>6133</xdr:rowOff>
    </xdr:from>
    <xdr:to>
      <xdr:col>36</xdr:col>
      <xdr:colOff>406982</xdr:colOff>
      <xdr:row>45</xdr:row>
      <xdr:rowOff>6134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CA8E77-47D3-40A7-A260-787CF812B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398484</xdr:colOff>
      <xdr:row>47</xdr:row>
      <xdr:rowOff>33743</xdr:rowOff>
    </xdr:from>
    <xdr:to>
      <xdr:col>36</xdr:col>
      <xdr:colOff>332775</xdr:colOff>
      <xdr:row>63</xdr:row>
      <xdr:rowOff>33744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633F6B-9335-4AB7-9581-F4249B349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29450</xdr:colOff>
      <xdr:row>28</xdr:row>
      <xdr:rowOff>153381</xdr:rowOff>
    </xdr:from>
    <xdr:to>
      <xdr:col>44</xdr:col>
      <xdr:colOff>634019</xdr:colOff>
      <xdr:row>44</xdr:row>
      <xdr:rowOff>153382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2F94BF-03EF-4691-974C-86ED0FD95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109944</xdr:colOff>
      <xdr:row>46</xdr:row>
      <xdr:rowOff>123563</xdr:rowOff>
    </xdr:from>
    <xdr:to>
      <xdr:col>45</xdr:col>
      <xdr:colOff>58315</xdr:colOff>
      <xdr:row>62</xdr:row>
      <xdr:rowOff>123564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D6AB90-3876-4156-BF50-C3B4173B9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638835</xdr:colOff>
      <xdr:row>10</xdr:row>
      <xdr:rowOff>69144</xdr:rowOff>
    </xdr:from>
    <xdr:to>
      <xdr:col>44</xdr:col>
      <xdr:colOff>589416</xdr:colOff>
      <xdr:row>26</xdr:row>
      <xdr:rowOff>69144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8A3980-26B2-4080-8985-A770A2C1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349271</xdr:colOff>
      <xdr:row>30</xdr:row>
      <xdr:rowOff>90553</xdr:rowOff>
    </xdr:from>
    <xdr:to>
      <xdr:col>57</xdr:col>
      <xdr:colOff>302337</xdr:colOff>
      <xdr:row>47</xdr:row>
      <xdr:rowOff>795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D15203-05C5-4092-BC07-503BD8839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ya/Desktop/fawcm/TCS_FAWC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ya/Desktop/fawcm/InfosysIDFK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ya/Desktop/fawcm/HC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ya/Desktop/fawcm/fawc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ya/Downloads/tech%20mahindra_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ya/Desktop/LTI%20FIN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ya/Downloads/InfosysIDFK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cap"/>
      <sheetName val="Dividend"/>
      <sheetName val="Ratios"/>
    </sheetNames>
    <sheetDataSet>
      <sheetData sheetId="0" refreshError="1"/>
      <sheetData sheetId="1" refreshError="1"/>
      <sheetData sheetId="2">
        <row r="21">
          <cell r="B21">
            <v>27071</v>
          </cell>
          <cell r="C21">
            <v>26221</v>
          </cell>
        </row>
        <row r="28">
          <cell r="B28">
            <v>29852</v>
          </cell>
          <cell r="C28">
            <v>25222</v>
          </cell>
        </row>
        <row r="29">
          <cell r="B29">
            <v>6250</v>
          </cell>
          <cell r="C29">
            <v>5399</v>
          </cell>
        </row>
        <row r="30">
          <cell r="B30">
            <v>8197</v>
          </cell>
          <cell r="C30">
            <v>1112</v>
          </cell>
        </row>
        <row r="35">
          <cell r="B35">
            <v>94192</v>
          </cell>
          <cell r="C35">
            <v>83160</v>
          </cell>
        </row>
        <row r="36">
          <cell r="B36">
            <v>121263</v>
          </cell>
          <cell r="C36">
            <v>109381</v>
          </cell>
        </row>
        <row r="41">
          <cell r="B41">
            <v>77173</v>
          </cell>
          <cell r="C41">
            <v>74794</v>
          </cell>
        </row>
        <row r="50">
          <cell r="B50">
            <v>6189</v>
          </cell>
          <cell r="C50">
            <v>6062</v>
          </cell>
        </row>
        <row r="63">
          <cell r="B63">
            <v>37901</v>
          </cell>
          <cell r="C63">
            <v>28525</v>
          </cell>
        </row>
        <row r="68">
          <cell r="B68">
            <v>160341</v>
          </cell>
          <cell r="C68">
            <v>135963</v>
          </cell>
        </row>
        <row r="86">
          <cell r="B86">
            <v>38187</v>
          </cell>
          <cell r="C86">
            <v>30960</v>
          </cell>
        </row>
        <row r="98">
          <cell r="B98">
            <v>103.24</v>
          </cell>
          <cell r="C98">
            <v>82.78</v>
          </cell>
        </row>
        <row r="109">
          <cell r="E109">
            <v>43</v>
          </cell>
          <cell r="F109">
            <v>38</v>
          </cell>
        </row>
        <row r="110">
          <cell r="E110">
            <v>3739.95</v>
          </cell>
          <cell r="F110">
            <v>3177.85</v>
          </cell>
        </row>
        <row r="111">
          <cell r="E111">
            <v>117618</v>
          </cell>
          <cell r="F111">
            <v>98706</v>
          </cell>
        </row>
        <row r="112">
          <cell r="E112">
            <v>42723</v>
          </cell>
          <cell r="F112">
            <v>37257</v>
          </cell>
        </row>
        <row r="135">
          <cell r="M135">
            <v>0.23816116900855053</v>
          </cell>
          <cell r="N135">
            <v>0.22770900906864366</v>
          </cell>
        </row>
        <row r="136">
          <cell r="M136">
            <v>1.3222582321070731</v>
          </cell>
          <cell r="N136">
            <v>1.243022097073532</v>
          </cell>
        </row>
        <row r="137">
          <cell r="M137">
            <v>1.5713138014590595</v>
          </cell>
          <cell r="N137">
            <v>1.462430141455197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 0 (3)"/>
      <sheetName val="Profit and Loss"/>
      <sheetName val="Balance Sheet"/>
    </sheetNames>
    <sheetDataSet>
      <sheetData sheetId="0" refreshError="1"/>
      <sheetData sheetId="1" refreshError="1"/>
      <sheetData sheetId="2" refreshError="1"/>
      <sheetData sheetId="3">
        <row r="18">
          <cell r="B18">
            <v>46950</v>
          </cell>
          <cell r="C18">
            <v>45657</v>
          </cell>
        </row>
        <row r="22">
          <cell r="B22">
            <v>18966</v>
          </cell>
          <cell r="C22">
            <v>16394</v>
          </cell>
        </row>
        <row r="23">
          <cell r="B23">
            <v>12270</v>
          </cell>
          <cell r="C23">
            <v>17612</v>
          </cell>
        </row>
        <row r="27">
          <cell r="B27">
            <v>52437</v>
          </cell>
          <cell r="C27">
            <v>48282</v>
          </cell>
        </row>
        <row r="28">
          <cell r="B28">
            <v>99387</v>
          </cell>
          <cell r="C28">
            <v>93939</v>
          </cell>
        </row>
        <row r="33">
          <cell r="B33">
            <v>69306</v>
          </cell>
          <cell r="C33">
            <v>71531</v>
          </cell>
        </row>
        <row r="41">
          <cell r="B41">
            <v>5105</v>
          </cell>
          <cell r="C41">
            <v>4786</v>
          </cell>
        </row>
        <row r="52">
          <cell r="B52">
            <v>24976</v>
          </cell>
          <cell r="C52">
            <v>17622</v>
          </cell>
        </row>
        <row r="59">
          <cell r="B59">
            <v>103940</v>
          </cell>
          <cell r="C59">
            <v>85912</v>
          </cell>
        </row>
        <row r="69">
          <cell r="B69">
            <v>2429</v>
          </cell>
          <cell r="C69">
            <v>2321</v>
          </cell>
        </row>
        <row r="70">
          <cell r="B70">
            <v>128</v>
          </cell>
          <cell r="C70">
            <v>126</v>
          </cell>
        </row>
        <row r="72">
          <cell r="B72">
            <v>78669</v>
          </cell>
          <cell r="C72">
            <v>63902</v>
          </cell>
        </row>
        <row r="77">
          <cell r="B77">
            <v>21235</v>
          </cell>
          <cell r="C77">
            <v>18048</v>
          </cell>
        </row>
        <row r="89">
          <cell r="B89">
            <v>50.27</v>
          </cell>
          <cell r="C89">
            <v>42.37</v>
          </cell>
        </row>
        <row r="101">
          <cell r="B101">
            <v>31</v>
          </cell>
          <cell r="D101">
            <v>27</v>
          </cell>
        </row>
        <row r="104">
          <cell r="B104">
            <v>1906.85</v>
          </cell>
          <cell r="C104">
            <v>1368.05</v>
          </cell>
        </row>
        <row r="106">
          <cell r="B106">
            <v>25399</v>
          </cell>
          <cell r="C106">
            <v>22136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L TECH"/>
    </sheetNames>
    <sheetDataSet>
      <sheetData sheetId="0">
        <row r="5">
          <cell r="S5">
            <v>0.26758206604655743</v>
          </cell>
          <cell r="T5">
            <v>0.24508732094301011</v>
          </cell>
        </row>
        <row r="6">
          <cell r="S6">
            <v>0.76068360069632934</v>
          </cell>
          <cell r="T6">
            <v>0.64437058579144157</v>
          </cell>
        </row>
        <row r="7">
          <cell r="S7">
            <v>1.254326031321171</v>
          </cell>
          <cell r="T7">
            <v>1.2711179482469634</v>
          </cell>
        </row>
        <row r="9">
          <cell r="G9">
            <v>40.1</v>
          </cell>
          <cell r="H9">
            <v>32.22</v>
          </cell>
        </row>
        <row r="11">
          <cell r="G11">
            <v>42</v>
          </cell>
          <cell r="H11">
            <v>10</v>
          </cell>
        </row>
        <row r="12">
          <cell r="G12">
            <v>1163.75</v>
          </cell>
          <cell r="H12">
            <v>982.65</v>
          </cell>
        </row>
        <row r="13">
          <cell r="G13">
            <v>40638</v>
          </cell>
          <cell r="H13">
            <v>35673</v>
          </cell>
        </row>
        <row r="14">
          <cell r="G14">
            <v>28141</v>
          </cell>
          <cell r="H14">
            <v>24051</v>
          </cell>
        </row>
        <row r="15">
          <cell r="G15">
            <v>12497</v>
          </cell>
          <cell r="H15">
            <v>11622</v>
          </cell>
        </row>
        <row r="17">
          <cell r="G17">
            <v>11147</v>
          </cell>
          <cell r="H17">
            <v>9719</v>
          </cell>
        </row>
        <row r="18">
          <cell r="C18">
            <v>26536</v>
          </cell>
          <cell r="D18">
            <v>27647</v>
          </cell>
        </row>
        <row r="26">
          <cell r="C26">
            <v>2907</v>
          </cell>
          <cell r="D26">
            <v>2876</v>
          </cell>
        </row>
        <row r="32">
          <cell r="C32">
            <v>26887</v>
          </cell>
          <cell r="D32">
            <v>27714</v>
          </cell>
        </row>
        <row r="33">
          <cell r="C33">
            <v>53423</v>
          </cell>
          <cell r="D33">
            <v>55361</v>
          </cell>
        </row>
        <row r="37">
          <cell r="C37">
            <v>42591</v>
          </cell>
          <cell r="D37">
            <v>43553</v>
          </cell>
        </row>
        <row r="47">
          <cell r="C47">
            <v>1789</v>
          </cell>
          <cell r="D47">
            <v>1789</v>
          </cell>
        </row>
        <row r="62">
          <cell r="C62">
            <v>9043</v>
          </cell>
          <cell r="D62">
            <v>10019</v>
          </cell>
        </row>
        <row r="91">
          <cell r="C91">
            <v>10874</v>
          </cell>
          <cell r="D91">
            <v>8743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statementwipro"/>
      <sheetName val="balancesheetwipro"/>
      <sheetName val="Dividend"/>
      <sheetName val="profit and loss"/>
      <sheetName val="RATIOS &amp; DUPO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8">
          <cell r="B18">
            <v>286106</v>
          </cell>
          <cell r="C18">
            <v>203568</v>
          </cell>
        </row>
        <row r="24">
          <cell r="B24">
            <v>92954</v>
          </cell>
          <cell r="C24">
            <v>80462</v>
          </cell>
        </row>
        <row r="27">
          <cell r="B27">
            <v>48981</v>
          </cell>
          <cell r="C27">
            <v>97832</v>
          </cell>
        </row>
        <row r="32">
          <cell r="B32">
            <v>517722</v>
          </cell>
          <cell r="C32">
            <v>453795</v>
          </cell>
        </row>
        <row r="33">
          <cell r="B33">
            <v>803828</v>
          </cell>
          <cell r="C33">
            <v>657363</v>
          </cell>
        </row>
        <row r="38">
          <cell r="B38">
            <v>543507</v>
          </cell>
          <cell r="C38">
            <v>452416</v>
          </cell>
          <cell r="I38">
            <v>0.20369991137132729</v>
          </cell>
          <cell r="J38">
            <v>0.2000202785719114</v>
          </cell>
        </row>
        <row r="39">
          <cell r="I39">
            <v>0.74113367536338615</v>
          </cell>
          <cell r="J39">
            <v>0.76516932045156172</v>
          </cell>
        </row>
        <row r="40">
          <cell r="I40">
            <v>1.4789653123142847</v>
          </cell>
          <cell r="J40">
            <v>1.4530056408261423</v>
          </cell>
        </row>
        <row r="50">
          <cell r="B50">
            <v>28584</v>
          </cell>
          <cell r="C50">
            <v>23623</v>
          </cell>
        </row>
        <row r="66">
          <cell r="B66">
            <v>231737</v>
          </cell>
          <cell r="C66">
            <v>181324</v>
          </cell>
        </row>
        <row r="74">
          <cell r="B74">
            <v>595744</v>
          </cell>
          <cell r="C74">
            <v>502994</v>
          </cell>
        </row>
        <row r="82">
          <cell r="B82">
            <v>3674</v>
          </cell>
          <cell r="C82">
            <v>4026</v>
          </cell>
        </row>
        <row r="91">
          <cell r="B91">
            <v>490163</v>
          </cell>
          <cell r="C91">
            <v>399975</v>
          </cell>
        </row>
        <row r="97">
          <cell r="B97">
            <v>121353</v>
          </cell>
          <cell r="C97">
            <v>100609</v>
          </cell>
        </row>
        <row r="115">
          <cell r="B115">
            <v>22.2</v>
          </cell>
          <cell r="C115">
            <v>17.809999999999999</v>
          </cell>
        </row>
        <row r="121">
          <cell r="B121">
            <v>6</v>
          </cell>
          <cell r="C121">
            <v>1</v>
          </cell>
        </row>
        <row r="122">
          <cell r="B122">
            <v>591.9</v>
          </cell>
          <cell r="C122">
            <v>414.15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nl stat"/>
    </sheetNames>
    <sheetDataSet>
      <sheetData sheetId="0">
        <row r="20">
          <cell r="C20">
            <v>180398</v>
          </cell>
          <cell r="D20">
            <v>133545</v>
          </cell>
        </row>
        <row r="25">
          <cell r="C25">
            <v>60276</v>
          </cell>
          <cell r="D25">
            <v>51526</v>
          </cell>
        </row>
        <row r="26">
          <cell r="C26">
            <v>36382</v>
          </cell>
          <cell r="D26">
            <v>20862</v>
          </cell>
        </row>
        <row r="27">
          <cell r="C27">
            <v>11944</v>
          </cell>
          <cell r="D27">
            <v>9880</v>
          </cell>
        </row>
        <row r="32">
          <cell r="C32">
            <v>169650</v>
          </cell>
          <cell r="D32">
            <v>200202</v>
          </cell>
        </row>
        <row r="33">
          <cell r="C33">
            <v>350048</v>
          </cell>
          <cell r="D33">
            <v>333747</v>
          </cell>
        </row>
        <row r="38">
          <cell r="C38">
            <v>258492</v>
          </cell>
          <cell r="D38">
            <v>250158</v>
          </cell>
          <cell r="J38">
            <v>0.14148147934838637</v>
          </cell>
          <cell r="K38">
            <v>0.14301522558356866</v>
          </cell>
        </row>
        <row r="40">
          <cell r="J40">
            <v>0.99203823475637631</v>
          </cell>
          <cell r="K40">
            <v>0.88812483707718726</v>
          </cell>
        </row>
        <row r="42">
          <cell r="J42">
            <v>1.3541927796604925</v>
          </cell>
          <cell r="K42">
            <v>1.3341448204734607</v>
          </cell>
        </row>
        <row r="57">
          <cell r="C57">
            <v>66364</v>
          </cell>
          <cell r="D57">
            <v>59613</v>
          </cell>
        </row>
        <row r="68">
          <cell r="C68">
            <v>347261</v>
          </cell>
          <cell r="D68">
            <v>296409</v>
          </cell>
        </row>
        <row r="74">
          <cell r="C74">
            <v>636</v>
          </cell>
          <cell r="D74">
            <v>632</v>
          </cell>
        </row>
        <row r="78">
          <cell r="C78">
            <v>299643</v>
          </cell>
          <cell r="D78">
            <v>250361</v>
          </cell>
        </row>
        <row r="84">
          <cell r="C84">
            <v>49131</v>
          </cell>
          <cell r="D84">
            <v>42391</v>
          </cell>
        </row>
        <row r="107">
          <cell r="C107">
            <v>45</v>
          </cell>
          <cell r="D107">
            <v>45</v>
          </cell>
        </row>
        <row r="108">
          <cell r="C108">
            <v>50.48</v>
          </cell>
          <cell r="D108">
            <v>43.76</v>
          </cell>
        </row>
        <row r="109">
          <cell r="C109">
            <v>1496.3</v>
          </cell>
          <cell r="D109">
            <v>1499.45</v>
          </cell>
        </row>
        <row r="112">
          <cell r="C112">
            <v>48254</v>
          </cell>
          <cell r="D112">
            <v>46680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I Bal Sheet"/>
      <sheetName val="Sheet3"/>
      <sheetName val="PNL LTI"/>
      <sheetName val="Sheet2"/>
    </sheetNames>
    <sheetDataSet>
      <sheetData sheetId="0">
        <row r="3">
          <cell r="Y3">
            <v>0.1569371945801866</v>
          </cell>
          <cell r="Z3">
            <v>0.15462428995080452</v>
          </cell>
        </row>
        <row r="4">
          <cell r="J4">
            <v>144064</v>
          </cell>
          <cell r="K4">
            <v>115661</v>
          </cell>
          <cell r="Y4">
            <v>1.2309690429195184</v>
          </cell>
          <cell r="Z4">
            <v>1.1579416328778094</v>
          </cell>
        </row>
        <row r="5">
          <cell r="Y5">
            <v>1.3927691630270502</v>
          </cell>
          <cell r="Z5">
            <v>1.4388919300469618</v>
          </cell>
        </row>
        <row r="9">
          <cell r="J9">
            <v>28140</v>
          </cell>
          <cell r="K9">
            <v>20763</v>
          </cell>
        </row>
        <row r="19">
          <cell r="J19">
            <v>22609</v>
          </cell>
          <cell r="K19">
            <v>17884</v>
          </cell>
        </row>
        <row r="22">
          <cell r="D22">
            <v>33642</v>
          </cell>
          <cell r="E22">
            <v>24084</v>
          </cell>
        </row>
        <row r="25">
          <cell r="E25">
            <v>36282</v>
          </cell>
        </row>
        <row r="26">
          <cell r="D26">
            <v>26037</v>
          </cell>
          <cell r="E26">
            <v>20243</v>
          </cell>
        </row>
        <row r="28">
          <cell r="D28">
            <v>2836</v>
          </cell>
          <cell r="E28">
            <v>4025</v>
          </cell>
        </row>
        <row r="33">
          <cell r="D33">
            <v>83391</v>
          </cell>
          <cell r="E33">
            <v>75801</v>
          </cell>
        </row>
        <row r="34">
          <cell r="D34">
            <v>117033</v>
          </cell>
          <cell r="E34">
            <v>99885</v>
          </cell>
        </row>
        <row r="39">
          <cell r="J39">
            <v>129.13999999999999</v>
          </cell>
          <cell r="K39">
            <v>102.51</v>
          </cell>
        </row>
        <row r="41">
          <cell r="D41">
            <v>84029</v>
          </cell>
          <cell r="E41">
            <v>69418</v>
          </cell>
        </row>
        <row r="47">
          <cell r="J47">
            <v>6155.4</v>
          </cell>
          <cell r="K47">
            <v>4045.56</v>
          </cell>
        </row>
        <row r="48">
          <cell r="J48">
            <v>55</v>
          </cell>
          <cell r="K48">
            <v>40</v>
          </cell>
        </row>
        <row r="49">
          <cell r="D49">
            <v>6827</v>
          </cell>
          <cell r="E49">
            <v>7262</v>
          </cell>
        </row>
        <row r="60">
          <cell r="D60">
            <v>26177</v>
          </cell>
          <cell r="E60">
            <v>23205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 0 (3)"/>
      <sheetName val="Profit and Loss"/>
      <sheetName val="Balance Sheet"/>
    </sheetNames>
    <sheetDataSet>
      <sheetData sheetId="0"/>
      <sheetData sheetId="1"/>
      <sheetData sheetId="2"/>
      <sheetData sheetId="3">
        <row r="110">
          <cell r="B110">
            <v>0.20430055801423899</v>
          </cell>
          <cell r="C110">
            <v>0.21007542601732004</v>
          </cell>
        </row>
        <row r="111">
          <cell r="B111">
            <v>1.0458108203286145</v>
          </cell>
          <cell r="C111">
            <v>0.91455093198777926</v>
          </cell>
        </row>
        <row r="112">
          <cell r="B112">
            <v>1.434031685568349</v>
          </cell>
          <cell r="C112">
            <v>1.3132627811717996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522B41-5772-4A89-9BE2-1361B9803C21}" name="Table3" displayName="Table3" ref="A3:H4" insertRow="1" insertRowShift="1" totalsRowShown="0" tableBorderDxfId="5" headerRowCellStyle="Heading 4" dataCellStyle="Heading 4">
  <autoFilter ref="A3:H4" xr:uid="{42522B41-5772-4A89-9BE2-1361B9803C21}"/>
  <tableColumns count="8">
    <tableColumn id="1" xr3:uid="{F829B4B4-FC30-4537-A254-9FDCD6E3D9E7}" name="RATIOS" dataDxfId="4" dataCellStyle="Heading 4"/>
    <tableColumn id="2" xr3:uid="{8B2EDC6B-06A1-4314-911B-6CB27FF1883B}" name="TCS" dataCellStyle="Heading 4"/>
    <tableColumn id="3" xr3:uid="{9C8097B7-2BB6-407B-AF8B-DF986B913D33}" name="Infosys Ltd." dataCellStyle="Heading 4"/>
    <tableColumn id="4" xr3:uid="{64FC4FB9-3DF6-44CE-8322-22067B343DB2}" name="HCL " dataCellStyle="Heading 4"/>
    <tableColumn id="5" xr3:uid="{D46F9299-C204-4FB5-9BC3-297FBDB2CF19}" name="WIPRO" dataCellStyle="Heading 4"/>
    <tableColumn id="6" xr3:uid="{6BE0A490-265E-4A36-86D2-DE40AF158168}" name="Tech Mahindra" dataCellStyle="Heading 4"/>
    <tableColumn id="7" xr3:uid="{9BDB65C9-45E1-4A7C-9BF8-9D4CBDA19084}" name="LTI" dataCellStyle="Heading 4"/>
    <tableColumn id="8" xr3:uid="{31D6906E-B6C6-42CF-BAE6-7C0B8CEC158E}" name="Average Value" dataDxfId="3" dataCellStyle="Heading 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0FA867-D688-4C64-B950-1F2CAA943C0B}" name="Table4" displayName="Table4" ref="A35:H36" insertRow="1" insertRowShift="1" totalsRowShown="0" headerRowDxfId="2" tableBorderDxfId="1">
  <autoFilter ref="A35:H36" xr:uid="{330FA867-D688-4C64-B950-1F2CAA943C0B}"/>
  <tableColumns count="8">
    <tableColumn id="1" xr3:uid="{52F75587-F271-4BA8-8426-7583551B37FB}" name="RATIOS" dataDxfId="0" dataCellStyle="Heading 4"/>
    <tableColumn id="2" xr3:uid="{82C8E49F-666B-479E-A9C7-29AB557E13D4}" name="TCS"/>
    <tableColumn id="3" xr3:uid="{EC3DD206-D218-4C48-8A50-2C631F74C202}" name="Infosys Ltd."/>
    <tableColumn id="4" xr3:uid="{8E89C213-AB30-446D-A86B-F9EB04BAA9EB}" name="HCL "/>
    <tableColumn id="5" xr3:uid="{B4D0CB1D-E5C1-47EF-B13A-926113E71160}" name="WIPRO"/>
    <tableColumn id="6" xr3:uid="{00F988B9-1117-4892-9C67-578450E38B97}" name="Tech Mahindra"/>
    <tableColumn id="7" xr3:uid="{D5697D5C-C22D-4CB1-A034-D9951931627F}" name="LTI"/>
    <tableColumn id="8" xr3:uid="{1EF51AC3-CCB1-4276-AF68-3D4A34B08B9B}" name="AVERAGE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AF6DD3D-614C-47B8-BBF3-FC081988A082}">
  <we:reference id="4b95c8b8-79b6-483e-91ba-14a1beff78ad" version="1.0.0.0" store="EXCatalog" storeType="EXCatalog"/>
  <we:alternateReferences>
    <we:reference id="WA200001841" version="1.0.0.0" store="en-IN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BCD3-53FE-4880-B985-F45CCEB342DB}">
  <dimension ref="A1:AO150"/>
  <sheetViews>
    <sheetView zoomScale="79" zoomScaleNormal="85" workbookViewId="0">
      <pane xSplit="1" topLeftCell="B1" activePane="topRight" state="frozen"/>
      <selection pane="topRight" activeCell="M2" sqref="M2:M9"/>
    </sheetView>
  </sheetViews>
  <sheetFormatPr defaultRowHeight="13.8" x14ac:dyDescent="0.25"/>
  <cols>
    <col min="1" max="1" width="25.09765625" customWidth="1"/>
    <col min="2" max="2" width="17.296875" customWidth="1"/>
    <col min="3" max="3" width="17.3984375" customWidth="1"/>
    <col min="4" max="4" width="17.19921875" customWidth="1"/>
    <col min="5" max="5" width="17.296875" customWidth="1"/>
    <col min="6" max="6" width="17.3984375" customWidth="1"/>
    <col min="7" max="7" width="17.19921875" customWidth="1"/>
    <col min="8" max="8" width="17.5" customWidth="1"/>
    <col min="13" max="13" width="17.3984375" bestFit="1" customWidth="1"/>
    <col min="14" max="14" width="21.5" customWidth="1"/>
    <col min="20" max="20" width="16.5" bestFit="1" customWidth="1"/>
    <col min="21" max="21" width="30.69921875" customWidth="1"/>
    <col min="22" max="22" width="29.09765625" customWidth="1"/>
    <col min="26" max="26" width="16.5" bestFit="1" customWidth="1"/>
    <col min="27" max="27" width="33.69921875" customWidth="1"/>
    <col min="28" max="28" width="30.296875" customWidth="1"/>
    <col min="32" max="32" width="14.19921875" customWidth="1"/>
    <col min="33" max="33" width="30.5" customWidth="1"/>
    <col min="34" max="34" width="26.796875" customWidth="1"/>
    <col min="35" max="35" width="23.69921875" customWidth="1"/>
    <col min="39" max="39" width="16.5" bestFit="1" customWidth="1"/>
    <col min="40" max="40" width="21.5" customWidth="1"/>
    <col min="41" max="41" width="22" customWidth="1"/>
  </cols>
  <sheetData>
    <row r="1" spans="1:41" ht="13.95" customHeight="1" thickBot="1" x14ac:dyDescent="0.3">
      <c r="A1" s="153" t="s">
        <v>29</v>
      </c>
      <c r="B1" s="153"/>
      <c r="C1" s="153"/>
      <c r="D1" s="153"/>
      <c r="E1" s="153"/>
      <c r="F1" s="153"/>
      <c r="G1" s="153"/>
      <c r="H1" s="153"/>
      <c r="T1" s="157" t="s">
        <v>17</v>
      </c>
      <c r="U1" s="157"/>
      <c r="V1" s="157"/>
      <c r="W1" s="157"/>
      <c r="X1" s="157"/>
      <c r="Y1" s="157"/>
      <c r="Z1" s="157"/>
      <c r="AA1" s="157"/>
      <c r="AB1" s="157"/>
      <c r="AG1" s="151" t="s">
        <v>19</v>
      </c>
      <c r="AH1" s="151"/>
      <c r="AI1" s="151"/>
      <c r="AJ1" s="151"/>
      <c r="AK1" s="151"/>
      <c r="AL1" s="151"/>
      <c r="AM1" s="151"/>
      <c r="AN1" s="151"/>
      <c r="AO1" s="151"/>
    </row>
    <row r="2" spans="1:41" ht="13.95" customHeight="1" thickTop="1" thickBot="1" x14ac:dyDescent="0.3">
      <c r="A2" s="154"/>
      <c r="B2" s="154"/>
      <c r="C2" s="154"/>
      <c r="D2" s="154"/>
      <c r="E2" s="154"/>
      <c r="F2" s="154"/>
      <c r="G2" s="154"/>
      <c r="H2" s="154"/>
      <c r="T2" s="158"/>
      <c r="U2" s="158"/>
      <c r="V2" s="158"/>
      <c r="W2" s="158"/>
      <c r="X2" s="158"/>
      <c r="Y2" s="158"/>
      <c r="Z2" s="158"/>
      <c r="AA2" s="158"/>
      <c r="AB2" s="158"/>
      <c r="AG2" s="152"/>
      <c r="AH2" s="152"/>
      <c r="AI2" s="152"/>
      <c r="AJ2" s="152"/>
      <c r="AK2" s="152"/>
      <c r="AL2" s="152"/>
      <c r="AM2" s="152"/>
      <c r="AN2" s="152"/>
      <c r="AO2" s="152"/>
    </row>
    <row r="3" spans="1:41" ht="15" thickTop="1" thickBot="1" x14ac:dyDescent="0.3">
      <c r="A3" s="29" t="s">
        <v>32</v>
      </c>
      <c r="B3" s="30" t="s">
        <v>11</v>
      </c>
      <c r="C3" s="30" t="s">
        <v>12</v>
      </c>
      <c r="D3" s="30" t="s">
        <v>13</v>
      </c>
      <c r="E3" s="30" t="s">
        <v>14</v>
      </c>
      <c r="F3" s="30" t="s">
        <v>15</v>
      </c>
      <c r="G3" s="30" t="s">
        <v>16</v>
      </c>
      <c r="H3" s="15" t="s">
        <v>31</v>
      </c>
      <c r="U3" s="35" t="s">
        <v>34</v>
      </c>
      <c r="V3" s="35" t="s">
        <v>50</v>
      </c>
      <c r="AA3" s="35" t="s">
        <v>40</v>
      </c>
      <c r="AB3" s="35" t="s">
        <v>51</v>
      </c>
      <c r="AH3" s="35" t="s">
        <v>45</v>
      </c>
      <c r="AI3" s="35" t="s">
        <v>52</v>
      </c>
      <c r="AN3" s="35" t="s">
        <v>35</v>
      </c>
      <c r="AO3" s="35" t="s">
        <v>53</v>
      </c>
    </row>
    <row r="4" spans="1:41" ht="15" thickTop="1" thickBot="1" x14ac:dyDescent="0.3">
      <c r="A4" s="25"/>
      <c r="B4" s="1"/>
      <c r="C4" s="1"/>
      <c r="D4" s="1"/>
      <c r="E4" s="1"/>
      <c r="F4" s="1"/>
      <c r="G4" s="1"/>
      <c r="H4" s="26"/>
      <c r="T4" s="31" t="s">
        <v>11</v>
      </c>
      <c r="U4" s="23">
        <v>2.4852114719928236</v>
      </c>
      <c r="V4" s="23">
        <v>2.9153374233128835</v>
      </c>
      <c r="Z4" s="31" t="s">
        <v>11</v>
      </c>
      <c r="AA4" s="23">
        <v>1.1688082108651501</v>
      </c>
      <c r="AB4" s="23">
        <v>1.1124627519719543</v>
      </c>
      <c r="AG4" s="31" t="s">
        <v>11</v>
      </c>
      <c r="AH4" s="23">
        <v>8.0196441760719425E-2</v>
      </c>
      <c r="AI4" s="23">
        <v>8.1049282027970154E-2</v>
      </c>
      <c r="AM4" s="31" t="s">
        <v>11</v>
      </c>
      <c r="AN4" s="23">
        <v>0.63641011685345072</v>
      </c>
      <c r="AO4" s="23">
        <v>0.68379334619358023</v>
      </c>
    </row>
    <row r="5" spans="1:41" ht="15" thickTop="1" thickBot="1" x14ac:dyDescent="0.3">
      <c r="A5" s="1" t="s">
        <v>17</v>
      </c>
      <c r="T5" s="31" t="s">
        <v>12</v>
      </c>
      <c r="U5" s="23">
        <v>2.0994955156950672</v>
      </c>
      <c r="V5" s="23">
        <v>2.7398706162751107</v>
      </c>
      <c r="Z5" s="31" t="s">
        <v>12</v>
      </c>
      <c r="AA5" s="23">
        <v>1.2506406149903908</v>
      </c>
      <c r="AB5" s="23">
        <v>1.9297469072749971</v>
      </c>
      <c r="AG5" s="31" t="s">
        <v>12</v>
      </c>
      <c r="AH5" s="23">
        <v>7.3658846275935705E-2</v>
      </c>
      <c r="AI5" s="23">
        <v>6.9056070181513871E-2</v>
      </c>
      <c r="AM5" s="31" t="s">
        <v>12</v>
      </c>
      <c r="AN5" s="23">
        <v>0.6973346614748408</v>
      </c>
      <c r="AO5" s="23">
        <v>0.76146222548675202</v>
      </c>
    </row>
    <row r="6" spans="1:41" ht="15" thickTop="1" thickBot="1" x14ac:dyDescent="0.3">
      <c r="A6" s="2" t="s">
        <v>0</v>
      </c>
      <c r="B6" s="20">
        <f>[1]Ratios!B35/[1]Ratios!B63</f>
        <v>2.4852114719928236</v>
      </c>
      <c r="C6" s="21">
        <f>'[2]Balance Sheet'!B27/'[2]Balance Sheet'!B52</f>
        <v>2.0994955156950672</v>
      </c>
      <c r="D6" s="21">
        <f>'[3]HCL TECH'!C32/'[3]HCL TECH'!C62</f>
        <v>2.9732389693685723</v>
      </c>
      <c r="E6" s="21">
        <f>'[4]RATIOS &amp; DUPONT'!B32/'[4]RATIOS &amp; DUPONT'!B66</f>
        <v>2.2340929588283269</v>
      </c>
      <c r="F6" s="21">
        <f>'[5]balance sheet'!C32/'[5]balance sheet'!C57</f>
        <v>2.5563558555843531</v>
      </c>
      <c r="G6" s="22">
        <f>'[6]LTI Bal Sheet'!D33/'[6]LTI Bal Sheet'!D60</f>
        <v>3.1856591664438247</v>
      </c>
      <c r="H6" s="23">
        <f>AVERAGE(B6:G6)</f>
        <v>2.5890089896521613</v>
      </c>
      <c r="T6" s="31" t="s">
        <v>13</v>
      </c>
      <c r="U6" s="23">
        <v>2.9732389693685723</v>
      </c>
      <c r="V6" s="23">
        <v>2.7661443257810161</v>
      </c>
      <c r="Z6" s="31" t="s">
        <v>13</v>
      </c>
      <c r="AA6" s="23">
        <v>0.3214641158907442</v>
      </c>
      <c r="AB6" s="23">
        <v>0.28705459626709251</v>
      </c>
      <c r="AG6" s="31" t="s">
        <v>13</v>
      </c>
      <c r="AH6" s="23">
        <v>4.2004179286703761E-2</v>
      </c>
      <c r="AI6" s="23">
        <v>4.107638968612954E-2</v>
      </c>
      <c r="AM6" s="31" t="s">
        <v>13</v>
      </c>
      <c r="AN6" s="23">
        <v>0.79724088875577936</v>
      </c>
      <c r="AO6" s="23">
        <v>0.78670905511099876</v>
      </c>
    </row>
    <row r="7" spans="1:41" ht="15" thickTop="1" thickBot="1" x14ac:dyDescent="0.3">
      <c r="A7" s="2" t="s">
        <v>18</v>
      </c>
      <c r="B7" s="21">
        <f>([1]Ratios!B30+[1]Ratios!B29+[1]Ratios!B28)/[1]Ratios!B63</f>
        <v>1.1688082108651487</v>
      </c>
      <c r="C7" s="21">
        <f>('[2]Balance Sheet'!B23+'[2]Balance Sheet'!B22)/'[2]Balance Sheet'!B52</f>
        <v>1.2506406149903908</v>
      </c>
      <c r="D7" s="21">
        <f>'[3]HCL TECH'!C26/'[3]HCL TECH'!C62</f>
        <v>0.3214641158907442</v>
      </c>
      <c r="E7" s="21">
        <f>('[4]RATIOS &amp; DUPONT'!B24+'[4]RATIOS &amp; DUPONT'!B27)/'[4]RATIOS &amp; DUPONT'!B66</f>
        <v>0.61248311663653188</v>
      </c>
      <c r="F7" s="21">
        <f>('[5]balance sheet'!C25+'[5]balance sheet'!C26+'[5]balance sheet'!C27)/'[5]balance sheet'!C57</f>
        <v>1.6364595262491712</v>
      </c>
      <c r="G7" s="22">
        <f>('[6]LTI Bal Sheet'!D28+'[6]LTI Bal Sheet'!D26)/'[6]LTI Bal Sheet'!D60</f>
        <v>1.1029911754593726</v>
      </c>
      <c r="H7" s="23">
        <f>AVERAGE(B7:G7)</f>
        <v>1.0154744600152268</v>
      </c>
      <c r="T7" s="31" t="s">
        <v>14</v>
      </c>
      <c r="U7" s="23">
        <v>2.2340929588283269</v>
      </c>
      <c r="V7" s="23">
        <v>2.5026747700249277</v>
      </c>
      <c r="Z7" s="31" t="s">
        <v>14</v>
      </c>
      <c r="AA7" s="23">
        <v>0.61248311663653188</v>
      </c>
      <c r="AB7" s="23">
        <v>0.9832895810813792</v>
      </c>
      <c r="AG7" s="31" t="s">
        <v>14</v>
      </c>
      <c r="AH7" s="23">
        <v>5.2591778946729298E-2</v>
      </c>
      <c r="AI7" s="23">
        <v>5.2215217852595842E-2</v>
      </c>
      <c r="AM7" s="31" t="s">
        <v>14</v>
      </c>
      <c r="AN7" s="23">
        <v>0.67614838000169186</v>
      </c>
      <c r="AO7" s="23">
        <v>0.68822857386253866</v>
      </c>
    </row>
    <row r="8" spans="1:41" ht="15" thickTop="1" thickBot="1" x14ac:dyDescent="0.3">
      <c r="A8" s="1"/>
      <c r="B8" s="2"/>
      <c r="C8" s="3"/>
      <c r="D8" s="2"/>
      <c r="E8" s="2"/>
      <c r="F8" s="2"/>
      <c r="G8" s="9"/>
      <c r="T8" s="31" t="s">
        <v>15</v>
      </c>
      <c r="U8" s="23">
        <v>2.5563558555843531</v>
      </c>
      <c r="V8" s="23">
        <v>3.3583614312314429</v>
      </c>
      <c r="Z8" s="31" t="s">
        <v>15</v>
      </c>
      <c r="AA8" s="23">
        <v>1.6364595262491712</v>
      </c>
      <c r="AB8" s="23">
        <v>1.3800345562209586</v>
      </c>
      <c r="AG8" s="31" t="s">
        <v>15</v>
      </c>
      <c r="AH8" s="23">
        <v>0.25673521811119882</v>
      </c>
      <c r="AI8" s="23">
        <v>0.2383013935192958</v>
      </c>
      <c r="AM8" s="31" t="s">
        <v>15</v>
      </c>
      <c r="AN8" s="23">
        <v>0.7384472986561843</v>
      </c>
      <c r="AO8" s="23">
        <v>0.74954381612418985</v>
      </c>
    </row>
    <row r="9" spans="1:41" ht="15" thickTop="1" thickBot="1" x14ac:dyDescent="0.3">
      <c r="A9" s="1" t="s">
        <v>19</v>
      </c>
      <c r="B9" s="2"/>
      <c r="C9" s="2"/>
      <c r="D9" s="2"/>
      <c r="E9" s="2"/>
      <c r="F9" s="2"/>
      <c r="G9" s="10"/>
      <c r="T9" s="31" t="s">
        <v>16</v>
      </c>
      <c r="U9" s="23">
        <v>3.1856591664438247</v>
      </c>
      <c r="V9" s="23">
        <v>3.2665804783451842</v>
      </c>
      <c r="Z9" s="31" t="s">
        <v>16</v>
      </c>
      <c r="AA9" s="23">
        <v>1.1029911754593726</v>
      </c>
      <c r="AB9" s="23">
        <v>1.736996336996337</v>
      </c>
      <c r="AG9" s="31" t="s">
        <v>16</v>
      </c>
      <c r="AH9" s="23">
        <v>0.71799407004861882</v>
      </c>
      <c r="AI9" s="23">
        <v>0.69497922611002649</v>
      </c>
      <c r="AM9" s="31" t="s">
        <v>16</v>
      </c>
      <c r="AN9" s="23">
        <v>8.1245760392245528E-2</v>
      </c>
      <c r="AO9" s="23">
        <v>0.10461263649197615</v>
      </c>
    </row>
    <row r="10" spans="1:41" ht="14.4" thickTop="1" x14ac:dyDescent="0.25">
      <c r="A10" s="2" t="s">
        <v>1</v>
      </c>
      <c r="B10" s="21">
        <f>[1]Ratios!B50/[1]Ratios!B41</f>
        <v>8.0196441760719425E-2</v>
      </c>
      <c r="C10" s="21">
        <f>'[2]Balance Sheet'!B41/'[2]Balance Sheet'!B33</f>
        <v>7.3658846275935705E-2</v>
      </c>
      <c r="D10" s="21">
        <f>'[3]HCL TECH'!C47/'[3]HCL TECH'!C37</f>
        <v>4.2004179286703761E-2</v>
      </c>
      <c r="E10" s="21">
        <f>('[4]RATIOS &amp; DUPONT'!B50)/'[4]RATIOS &amp; DUPONT'!B38</f>
        <v>5.2591778946729298E-2</v>
      </c>
      <c r="F10" s="21">
        <f>'[5]balance sheet'!C57/'[5]balance sheet'!C38</f>
        <v>0.25673521811119882</v>
      </c>
      <c r="G10" s="22">
        <f>'[6]LTI Bal Sheet'!D41/'[6]LTI Bal Sheet'!D34</f>
        <v>0.71799407004861882</v>
      </c>
      <c r="H10" s="23">
        <f>AVERAGE(B10:G10)</f>
        <v>0.20386342240498431</v>
      </c>
      <c r="T10" s="32" t="s">
        <v>31</v>
      </c>
      <c r="U10" s="23">
        <v>2.5890089896521613</v>
      </c>
      <c r="V10" s="23">
        <v>2.9248281741617608</v>
      </c>
      <c r="Z10" s="32" t="s">
        <v>31</v>
      </c>
      <c r="AA10" s="23">
        <v>1.0154744600152268</v>
      </c>
      <c r="AB10" s="23">
        <v>1.2382641216354531</v>
      </c>
      <c r="AG10" s="32" t="s">
        <v>31</v>
      </c>
      <c r="AH10" s="23">
        <v>0.20386342240498431</v>
      </c>
      <c r="AI10" s="23">
        <v>0.19611292989625528</v>
      </c>
      <c r="AM10" s="32" t="s">
        <v>31</v>
      </c>
      <c r="AN10" s="23">
        <v>0.60447118435569869</v>
      </c>
      <c r="AO10" s="23">
        <v>0.62905827554500593</v>
      </c>
    </row>
    <row r="11" spans="1:41" ht="13.5" x14ac:dyDescent="0.25">
      <c r="A11" s="2" t="s">
        <v>20</v>
      </c>
      <c r="B11" s="21">
        <f>[1]Ratios!B41/[1]Ratios!B36</f>
        <v>0.63641011685345072</v>
      </c>
      <c r="C11" s="21">
        <f>'[2]Balance Sheet'!B33/'[2]Balance Sheet'!B28</f>
        <v>0.6973346614748408</v>
      </c>
      <c r="D11" s="21">
        <f>'[3]HCL TECH'!C37/'[3]HCL TECH'!C33</f>
        <v>0.79724088875577936</v>
      </c>
      <c r="E11" s="21">
        <f>'[4]RATIOS &amp; DUPONT'!B38/'[4]RATIOS &amp; DUPONT'!B33</f>
        <v>0.67614838000169186</v>
      </c>
      <c r="F11" s="21">
        <f>'[5]balance sheet'!C38/'[5]balance sheet'!C33</f>
        <v>0.7384472986561843</v>
      </c>
      <c r="G11" s="22">
        <f>'[6]LTI Bal Sheet'!D49/'[6]LTI Bal Sheet'!D41</f>
        <v>8.1245760392245528E-2</v>
      </c>
      <c r="H11" s="23">
        <f>AVERAGE(B11:G11)</f>
        <v>0.60447118435569869</v>
      </c>
    </row>
    <row r="12" spans="1:41" ht="13.95" x14ac:dyDescent="0.3">
      <c r="A12" s="1"/>
      <c r="B12" s="2"/>
      <c r="C12" s="2"/>
      <c r="D12" s="2"/>
      <c r="E12" s="2"/>
      <c r="F12" s="2"/>
      <c r="G12" s="10"/>
    </row>
    <row r="13" spans="1:41" ht="13.95" x14ac:dyDescent="0.3">
      <c r="A13" s="1" t="s">
        <v>21</v>
      </c>
      <c r="B13" s="2"/>
      <c r="C13" s="4"/>
      <c r="D13" s="2"/>
      <c r="E13" s="2"/>
      <c r="F13" s="2"/>
      <c r="G13" s="10"/>
    </row>
    <row r="14" spans="1:41" ht="13.95" x14ac:dyDescent="0.3">
      <c r="A14" s="1" t="s">
        <v>22</v>
      </c>
      <c r="B14" s="2"/>
      <c r="C14" s="2"/>
      <c r="D14" s="2"/>
      <c r="E14" s="2"/>
      <c r="F14" s="2"/>
      <c r="G14" s="10"/>
    </row>
    <row r="15" spans="1:41" ht="13.5" x14ac:dyDescent="0.25">
      <c r="A15" s="2" t="s">
        <v>23</v>
      </c>
      <c r="B15" s="5">
        <f>[1]Ratios!B86/[1]Ratios!B36</f>
        <v>0.31491056628979985</v>
      </c>
      <c r="C15" s="4">
        <f>'[2]Balance Sheet'!B77/'[2]Balance Sheet'!B28</f>
        <v>0.21365973417046494</v>
      </c>
      <c r="D15" s="5">
        <f>'[3]HCL TECH'!C91/'[3]HCL TECH'!C33</f>
        <v>0.2035452894820583</v>
      </c>
      <c r="E15" s="5">
        <f>'[4]RATIOS &amp; DUPONT'!B97/'[4]RATIOS &amp; DUPONT'!B33</f>
        <v>0.15096886398582782</v>
      </c>
      <c r="F15" s="5">
        <f>'[5]balance sheet'!C84/'[5]balance sheet'!C33</f>
        <v>0.14035503702349392</v>
      </c>
      <c r="G15" s="11">
        <f>'[6]LTI Bal Sheet'!J19/'[6]LTI Bal Sheet'!D34</f>
        <v>0.19318482821084651</v>
      </c>
      <c r="H15" s="16">
        <f>AVERAGE(B15:G15)</f>
        <v>0.2027707198604152</v>
      </c>
    </row>
    <row r="16" spans="1:41" ht="13.5" x14ac:dyDescent="0.25">
      <c r="A16" s="2" t="s">
        <v>24</v>
      </c>
      <c r="B16" s="5">
        <f>[1]Ratios!B86/[1]Ratios!B41</f>
        <v>0.49482331903645055</v>
      </c>
      <c r="C16" s="4">
        <f>'[2]Balance Sheet'!B77/'[2]Balance Sheet'!B33</f>
        <v>0.30639482873055723</v>
      </c>
      <c r="D16" s="5">
        <f>'[3]HCL TECH'!C91/'[3]HCL TECH'!C37</f>
        <v>0.2553121551501491</v>
      </c>
      <c r="E16" s="5">
        <f>'[4]RATIOS &amp; DUPONT'!B97/'[4]RATIOS &amp; DUPONT'!B38</f>
        <v>0.22327771307453262</v>
      </c>
      <c r="F16" s="5">
        <f>'[5]balance sheet'!C84/'[5]balance sheet'!C38</f>
        <v>0.19006777772619657</v>
      </c>
      <c r="G16" s="11">
        <f>'[6]LTI Bal Sheet'!J19/'[6]LTI Bal Sheet'!D41</f>
        <v>0.26906187149674515</v>
      </c>
      <c r="H16" s="16">
        <f>AVERAGE(B16:G16)</f>
        <v>0.28982294420243854</v>
      </c>
    </row>
    <row r="17" spans="1:28" ht="13.95" x14ac:dyDescent="0.3">
      <c r="A17" s="1" t="s">
        <v>25</v>
      </c>
      <c r="B17" s="5"/>
      <c r="C17" s="4"/>
      <c r="D17" s="2"/>
      <c r="E17" s="2"/>
      <c r="F17" s="2"/>
      <c r="G17" s="10"/>
    </row>
    <row r="18" spans="1:28" ht="13.5" x14ac:dyDescent="0.25">
      <c r="A18" s="2" t="s">
        <v>5</v>
      </c>
      <c r="B18" s="5">
        <f>[1]Ratios!B86/[1]Ratios!B68</f>
        <v>0.23816116900855053</v>
      </c>
      <c r="C18" s="4">
        <f>'[2]Balance Sheet'!B77/'[2]Balance Sheet'!B59</f>
        <v>0.20430055801423899</v>
      </c>
      <c r="D18" s="5">
        <f>'[3]HCL TECH'!C91/'[3]HCL TECH'!G13</f>
        <v>0.26758206604655743</v>
      </c>
      <c r="E18" s="5">
        <f>'[4]RATIOS &amp; DUPONT'!B97/'[4]RATIOS &amp; DUPONT'!B74</f>
        <v>0.20369991137132729</v>
      </c>
      <c r="F18" s="5">
        <f>'[5]balance sheet'!C84/'[5]balance sheet'!C68</f>
        <v>0.14148147934838637</v>
      </c>
      <c r="G18" s="11">
        <f>'[6]LTI Bal Sheet'!J19/'[6]LTI Bal Sheet'!J4</f>
        <v>0.1569371945801866</v>
      </c>
      <c r="H18" s="16">
        <f>AVERAGE(B18:G18)</f>
        <v>0.20202706306154117</v>
      </c>
    </row>
    <row r="19" spans="1:28" ht="13.5" x14ac:dyDescent="0.25">
      <c r="A19" s="2" t="s">
        <v>6</v>
      </c>
      <c r="B19" s="5">
        <f>[1]Ratios!E111/[1]Ratios!B68</f>
        <v>0.73354912343068834</v>
      </c>
      <c r="C19" s="4">
        <f>('[2]Balance Sheet'!B72-'[2]Balance Sheet'!B70)/'[2]Balance Sheet'!B59</f>
        <v>0.75563786800076971</v>
      </c>
      <c r="D19" s="5">
        <f>'[3]HCL TECH'!G14/'[3]HCL TECH'!G13</f>
        <v>0.69247994487917708</v>
      </c>
      <c r="E19" s="5">
        <f>('[4]RATIOS &amp; DUPONT'!B91-'[4]RATIOS &amp; DUPONT'!B82)/'[4]RATIOS &amp; DUPONT'!B74</f>
        <v>0.8166074689799645</v>
      </c>
      <c r="F19" s="5">
        <f>('[5]balance sheet'!C78-'[5]balance sheet'!C74)/'[5]balance sheet'!C68</f>
        <v>0.86104399860623571</v>
      </c>
      <c r="G19" s="11">
        <f>('[6]LTI Bal Sheet'!J9)/'[6]LTI Bal Sheet'!J4</f>
        <v>0.19532985339848957</v>
      </c>
      <c r="H19" s="16">
        <f>AVERAGE(B19:G19)</f>
        <v>0.67577470954922081</v>
      </c>
    </row>
    <row r="20" spans="1:28" ht="13.5" x14ac:dyDescent="0.25">
      <c r="A20" s="2" t="s">
        <v>7</v>
      </c>
      <c r="B20" s="5">
        <f>[1]Ratios!E112/[1]Ratios!B68</f>
        <v>0.26645087656931166</v>
      </c>
      <c r="C20" s="4">
        <f>'[2]Balance Sheet'!B106/'[2]Balance Sheet'!B59</f>
        <v>0.24436213199923032</v>
      </c>
      <c r="D20" s="5">
        <f>'[3]HCL TECH'!G15/'[3]HCL TECH'!G13</f>
        <v>0.30752005512082287</v>
      </c>
      <c r="E20" s="5">
        <f>('[4]RATIOS &amp; DUPONT'!B74-'[4]RATIOS &amp; DUPONT'!B91+'[4]RATIOS &amp; DUPONT'!B82)/'[4]RATIOS &amp; DUPONT'!B74</f>
        <v>0.18339253102003544</v>
      </c>
      <c r="F20" s="5">
        <f>'[5]balance sheet'!C112/'[5]balance sheet'!C68</f>
        <v>0.13895600139376435</v>
      </c>
      <c r="G20" s="11">
        <f>('[6]LTI Bal Sheet'!J4-'[6]LTI Bal Sheet'!J9)/'[6]LTI Bal Sheet'!J4</f>
        <v>0.80467014660151048</v>
      </c>
      <c r="H20" s="16">
        <f>AVERAGE(B20:G20)</f>
        <v>0.32422529045077919</v>
      </c>
    </row>
    <row r="21" spans="1:28" ht="13.95" x14ac:dyDescent="0.3">
      <c r="A21" s="1"/>
      <c r="B21" s="2"/>
      <c r="C21" s="4"/>
      <c r="D21" s="2"/>
      <c r="E21" s="2"/>
      <c r="F21" s="2"/>
      <c r="G21" s="10"/>
    </row>
    <row r="22" spans="1:28" ht="13.95" x14ac:dyDescent="0.3">
      <c r="A22" s="1" t="s">
        <v>26</v>
      </c>
      <c r="B22" s="2"/>
      <c r="C22" s="5"/>
      <c r="D22" s="2"/>
      <c r="E22" s="2"/>
      <c r="F22" s="2"/>
      <c r="G22" s="10"/>
    </row>
    <row r="23" spans="1:28" ht="13.5" x14ac:dyDescent="0.25">
      <c r="A23" s="2" t="s">
        <v>2</v>
      </c>
      <c r="B23" s="21">
        <f>[1]Ratios!E110/[1]Ratios!B98</f>
        <v>36.225784579620303</v>
      </c>
      <c r="C23" s="21">
        <f>'[2]Balance Sheet'!B104/'[2]Balance Sheet'!B89</f>
        <v>37.93216630196936</v>
      </c>
      <c r="D23" s="21">
        <f>'[3]HCL TECH'!G12/'[3]HCL TECH'!G9</f>
        <v>29.021197007481295</v>
      </c>
      <c r="E23" s="21">
        <f>'[4]RATIOS &amp; DUPONT'!B122/'[4]RATIOS &amp; DUPONT'!B115</f>
        <v>26.662162162162161</v>
      </c>
      <c r="F23" s="21">
        <f>'[5]balance sheet'!C109/'[5]balance sheet'!C108</f>
        <v>29.641442155309033</v>
      </c>
      <c r="G23" s="22">
        <f>('[6]LTI Bal Sheet'!J47/'[6]LTI Bal Sheet'!J39)</f>
        <v>47.664550100665949</v>
      </c>
      <c r="H23" s="23">
        <f>AVERAGE(B23:G23)</f>
        <v>34.524550384534678</v>
      </c>
    </row>
    <row r="24" spans="1:28" ht="13.5" x14ac:dyDescent="0.25">
      <c r="A24" s="2" t="s">
        <v>3</v>
      </c>
      <c r="B24" s="5">
        <f>[1]Ratios!E109/[1]Ratios!B98</f>
        <v>0.41650523053080202</v>
      </c>
      <c r="C24" s="4">
        <f>'[2]Balance Sheet'!B101/'[2]Balance Sheet'!B89</f>
        <v>0.61666998209667789</v>
      </c>
      <c r="D24" s="5">
        <f>'[3]HCL TECH'!G11/'[3]HCL TECH'!G9</f>
        <v>1.0473815461346634</v>
      </c>
      <c r="E24" s="5">
        <f>'[4]RATIOS &amp; DUPONT'!B121/'[4]RATIOS &amp; DUPONT'!B115</f>
        <v>0.27027027027027029</v>
      </c>
      <c r="F24" s="5">
        <f>'[5]balance sheet'!C107/'[5]balance sheet'!C108</f>
        <v>0.89144215530903337</v>
      </c>
      <c r="G24" s="12">
        <f>'[6]LTI Bal Sheet'!J48/'[6]LTI Bal Sheet'!J39</f>
        <v>0.42589437819420789</v>
      </c>
      <c r="H24" s="16">
        <f>AVERAGE(B24:G24)</f>
        <v>0.61136059375594243</v>
      </c>
    </row>
    <row r="25" spans="1:28" ht="13.5" x14ac:dyDescent="0.25">
      <c r="A25" s="2" t="s">
        <v>4</v>
      </c>
      <c r="B25" s="5">
        <f>[1]Ratios!E109/[1]Ratios!E110</f>
        <v>1.1497479912833061E-2</v>
      </c>
      <c r="C25" s="4">
        <f>'[2]Balance Sheet'!B101/'[2]Balance Sheet'!B104</f>
        <v>1.625717806854236E-2</v>
      </c>
      <c r="D25" s="5">
        <f>'[3]HCL TECH'!G11/'[3]HCL TECH'!G12</f>
        <v>3.6090225563909777E-2</v>
      </c>
      <c r="E25" s="5">
        <f>'[4]RATIOS &amp; DUPONT'!B121/'[4]RATIOS &amp; DUPONT'!B122</f>
        <v>1.0136847440446021E-2</v>
      </c>
      <c r="F25" s="5">
        <f>'[5]balance sheet'!C107/'[5]balance sheet'!C109</f>
        <v>3.0074182984695583E-2</v>
      </c>
      <c r="G25" s="11">
        <f>('[6]LTI Bal Sheet'!J48)/'[6]LTI Bal Sheet'!J47</f>
        <v>8.9352438509276415E-3</v>
      </c>
      <c r="H25" s="16">
        <f>AVERAGE(B25:G25)</f>
        <v>1.8831859636892406E-2</v>
      </c>
    </row>
    <row r="26" spans="1:28" ht="13.95" x14ac:dyDescent="0.3">
      <c r="A26" s="1"/>
      <c r="B26" s="2"/>
      <c r="C26" s="4"/>
      <c r="D26" s="2"/>
      <c r="E26" s="2"/>
      <c r="F26" s="2"/>
      <c r="G26" s="10"/>
    </row>
    <row r="27" spans="1:28" ht="13.95" x14ac:dyDescent="0.3">
      <c r="A27" s="1" t="s">
        <v>27</v>
      </c>
      <c r="B27" s="2"/>
      <c r="C27" s="2"/>
      <c r="D27" s="2"/>
      <c r="E27" s="2"/>
      <c r="F27" s="2"/>
      <c r="G27" s="10"/>
    </row>
    <row r="28" spans="1:28" ht="13.5" x14ac:dyDescent="0.25">
      <c r="A28" s="2" t="s">
        <v>9</v>
      </c>
      <c r="B28" s="21">
        <f>[1]Ratios!B68/[1]Ratios!B21</f>
        <v>5.9229803110339478</v>
      </c>
      <c r="C28" s="21">
        <f>'[2]Balance Sheet'!B59/('[2]Balance Sheet'!B18-'[2]Balance Sheet'!B69)</f>
        <v>2.3346286022326543</v>
      </c>
      <c r="D28" s="21">
        <f>'[3]HCL TECH'!G13/'[3]HCL TECH'!C18</f>
        <v>1.5314290021103407</v>
      </c>
      <c r="E28" s="21">
        <f>'[4]RATIOS &amp; DUPONT'!B74/'[4]RATIOS &amp; DUPONT'!B18</f>
        <v>2.0822492362970366</v>
      </c>
      <c r="F28" s="21">
        <f>'[5]balance sheet'!C68/'[5]balance sheet'!C20</f>
        <v>1.9249714520116632</v>
      </c>
      <c r="G28" s="22">
        <f>'[6]LTI Bal Sheet'!J4/'[6]LTI Bal Sheet'!D26</f>
        <v>5.5330491224027343</v>
      </c>
      <c r="H28" s="23">
        <f>AVERAGE(B28:G28)</f>
        <v>3.2215512876813963</v>
      </c>
    </row>
    <row r="29" spans="1:28" ht="13.5" x14ac:dyDescent="0.25">
      <c r="A29" s="2" t="s">
        <v>10</v>
      </c>
      <c r="B29" s="21">
        <f>[1]Ratios!B68/[1]Ratios!B36</f>
        <v>1.3222582321070731</v>
      </c>
      <c r="C29" s="21">
        <f>'[2]Balance Sheet'!B59/'[2]Balance Sheet'!B28</f>
        <v>1.0458108203286145</v>
      </c>
      <c r="D29" s="21">
        <f>'[3]HCL TECH'!G13/'[3]HCL TECH'!C33</f>
        <v>0.76068360069632934</v>
      </c>
      <c r="E29" s="21">
        <f>'[4]RATIOS &amp; DUPONT'!B74/'[4]RATIOS &amp; DUPONT'!B33</f>
        <v>0.74113367536338615</v>
      </c>
      <c r="F29" s="21">
        <f>'[5]balance sheet'!C68/'[5]balance sheet'!C33</f>
        <v>0.99203823475637631</v>
      </c>
      <c r="G29" s="22">
        <f>'[6]LTI Bal Sheet'!J4/'[6]LTI Bal Sheet'!D22</f>
        <v>4.2822662148504849</v>
      </c>
      <c r="H29" s="23">
        <f>AVERAGE(B29:G29)</f>
        <v>1.5240317963503773</v>
      </c>
    </row>
    <row r="30" spans="1:28" ht="13.5" x14ac:dyDescent="0.25">
      <c r="A30" s="2" t="s">
        <v>8</v>
      </c>
      <c r="B30" s="21">
        <f>[1]Ratios!B68/([1]Ratios!B28+[1]Ratios!B29)</f>
        <v>4.4413328901445901</v>
      </c>
      <c r="C30" s="21">
        <f>'[2]Balance Sheet'!B59/'[2]Balance Sheet'!B22</f>
        <v>5.4803332278814718</v>
      </c>
      <c r="D30" s="21">
        <f>'[3]HCL TECH'!G13/'[3]HCL TECH'!G17</f>
        <v>3.6456445680452139</v>
      </c>
      <c r="E30" s="21">
        <f>'[4]RATIOS &amp; DUPONT'!B74/'[4]RATIOS &amp; DUPONT'!B24</f>
        <v>6.4090195150289393</v>
      </c>
      <c r="F30" s="21">
        <f>'[5]balance sheet'!C68/('[5]balance sheet'!C25+'[5]balance sheet'!C26)</f>
        <v>3.592677274514267</v>
      </c>
      <c r="G30" s="22">
        <f>'[6]LTI Bal Sheet'!J4/'[6]LTI Bal Sheet'!D34</f>
        <v>1.2309690429195184</v>
      </c>
      <c r="H30" s="23">
        <f>AVERAGE(B30:G30)</f>
        <v>4.1333294197556665</v>
      </c>
    </row>
    <row r="31" spans="1:28" ht="19.95" thickBot="1" x14ac:dyDescent="0.45">
      <c r="A31" s="2" t="s">
        <v>30</v>
      </c>
      <c r="B31" s="13">
        <f>[1]Ratios!M135*[1]Ratios!M136*[1]Ratios!M137</f>
        <v>0.49482331903645055</v>
      </c>
      <c r="C31" s="14">
        <f>'[7]Balance Sheet'!B110*'[7]Balance Sheet'!B111*'[7]Balance Sheet'!B112</f>
        <v>0.30639482873055723</v>
      </c>
      <c r="D31" s="5">
        <f>'[3]HCL TECH'!S5*'[3]HCL TECH'!S6*'[3]HCL TECH'!S7</f>
        <v>0.2553121551501491</v>
      </c>
      <c r="E31" s="5">
        <f>'[4]RATIOS &amp; DUPONT'!I38*'[4]RATIOS &amp; DUPONT'!I39*'[4]RATIOS &amp; DUPONT'!I40</f>
        <v>0.22327771307453262</v>
      </c>
      <c r="F31" s="5">
        <f>'[5]balance sheet'!J38*'[5]balance sheet'!J40*'[5]balance sheet'!J42</f>
        <v>0.19006777772619657</v>
      </c>
      <c r="G31" s="8">
        <f>'[6]LTI Bal Sheet'!Y5*'[6]LTI Bal Sheet'!Y4*'[6]LTI Bal Sheet'!Y3</f>
        <v>0.26906187149674515</v>
      </c>
      <c r="H31" s="16">
        <f>AVERAGE(B31:G31)</f>
        <v>0.28982294420243854</v>
      </c>
      <c r="T31" s="150" t="s">
        <v>21</v>
      </c>
      <c r="U31" s="150"/>
      <c r="V31" s="150"/>
      <c r="W31" s="150"/>
      <c r="X31" s="150"/>
      <c r="Y31" s="150"/>
      <c r="Z31" s="150"/>
      <c r="AA31" s="150"/>
      <c r="AB31" s="150"/>
    </row>
    <row r="32" spans="1:28" ht="20.55" thickTop="1" thickBot="1" x14ac:dyDescent="0.45">
      <c r="T32" s="159" t="s">
        <v>22</v>
      </c>
      <c r="U32" s="159"/>
      <c r="V32" s="159"/>
      <c r="W32" s="159"/>
      <c r="X32" s="159"/>
      <c r="Y32" s="159"/>
      <c r="Z32" s="159"/>
      <c r="AA32" s="159"/>
      <c r="AB32" s="159"/>
    </row>
    <row r="33" spans="1:28" ht="15" thickTop="1" thickBot="1" x14ac:dyDescent="0.3">
      <c r="A33" s="155" t="s">
        <v>28</v>
      </c>
      <c r="B33" s="155"/>
      <c r="C33" s="155"/>
      <c r="D33" s="155"/>
      <c r="E33" s="155"/>
      <c r="F33" s="155"/>
      <c r="G33" s="155"/>
      <c r="H33" s="155"/>
      <c r="U33" s="35" t="s">
        <v>41</v>
      </c>
      <c r="V33" s="35" t="s">
        <v>54</v>
      </c>
      <c r="AA33" s="35" t="s">
        <v>46</v>
      </c>
      <c r="AB33" s="35" t="s">
        <v>55</v>
      </c>
    </row>
    <row r="34" spans="1:28" ht="15" thickTop="1" thickBot="1" x14ac:dyDescent="0.3">
      <c r="A34" s="156"/>
      <c r="B34" s="156"/>
      <c r="C34" s="156"/>
      <c r="D34" s="156"/>
      <c r="E34" s="156"/>
      <c r="F34" s="156"/>
      <c r="G34" s="156"/>
      <c r="H34" s="156"/>
      <c r="T34" s="31" t="s">
        <v>11</v>
      </c>
      <c r="U34" s="16">
        <v>0.31491056628979985</v>
      </c>
      <c r="V34" s="16">
        <v>0.2830473299750414</v>
      </c>
      <c r="Z34" s="31" t="s">
        <v>11</v>
      </c>
      <c r="AA34" s="16">
        <v>0.49482331903645055</v>
      </c>
      <c r="AB34" s="16">
        <v>0.41393694681391557</v>
      </c>
    </row>
    <row r="35" spans="1:28" ht="15" thickTop="1" thickBot="1" x14ac:dyDescent="0.35">
      <c r="A35" s="27" t="s">
        <v>32</v>
      </c>
      <c r="B35" s="28" t="s">
        <v>11</v>
      </c>
      <c r="C35" s="28" t="s">
        <v>12</v>
      </c>
      <c r="D35" s="28" t="s">
        <v>13</v>
      </c>
      <c r="E35" s="28" t="s">
        <v>14</v>
      </c>
      <c r="F35" s="28" t="s">
        <v>15</v>
      </c>
      <c r="G35" s="28" t="s">
        <v>16</v>
      </c>
      <c r="H35" s="28" t="s">
        <v>33</v>
      </c>
      <c r="T35" s="31" t="s">
        <v>12</v>
      </c>
      <c r="U35" s="16">
        <v>0.21365973417046494</v>
      </c>
      <c r="V35" s="16">
        <v>0.19212467665186983</v>
      </c>
      <c r="Z35" s="31" t="s">
        <v>12</v>
      </c>
      <c r="AA35" s="16">
        <v>0.30639482873055723</v>
      </c>
      <c r="AB35" s="16">
        <v>0.25231018719156728</v>
      </c>
    </row>
    <row r="36" spans="1:28" ht="15" thickTop="1" thickBot="1" x14ac:dyDescent="0.35">
      <c r="A36" s="24"/>
      <c r="T36" s="31" t="s">
        <v>13</v>
      </c>
      <c r="U36" s="16">
        <v>0.2035452894820583</v>
      </c>
      <c r="V36" s="16">
        <v>0.15792706056610248</v>
      </c>
      <c r="Z36" s="31" t="s">
        <v>13</v>
      </c>
      <c r="AA36" s="16">
        <v>0.2553121551501491</v>
      </c>
      <c r="AB36" s="16">
        <v>0.20074392119945814</v>
      </c>
    </row>
    <row r="37" spans="1:28" ht="15" thickTop="1" thickBot="1" x14ac:dyDescent="0.35">
      <c r="A37" s="1" t="s">
        <v>17</v>
      </c>
      <c r="T37" s="31" t="s">
        <v>14</v>
      </c>
      <c r="U37" s="16">
        <v>0.15096886398582782</v>
      </c>
      <c r="V37" s="16">
        <v>0.15304938063140153</v>
      </c>
      <c r="Z37" s="31" t="s">
        <v>14</v>
      </c>
      <c r="AA37" s="16">
        <v>0.22327771307453262</v>
      </c>
      <c r="AB37" s="16">
        <v>0.22238161338237375</v>
      </c>
    </row>
    <row r="38" spans="1:28" ht="15" thickTop="1" thickBot="1" x14ac:dyDescent="0.35">
      <c r="A38" s="2" t="s">
        <v>0</v>
      </c>
      <c r="B38" s="21">
        <f>[1]Ratios!C35/[1]Ratios!C63</f>
        <v>2.9153374233128835</v>
      </c>
      <c r="C38" s="21">
        <f>'[2]Balance Sheet'!C27/'[2]Balance Sheet'!C52</f>
        <v>2.7398706162751107</v>
      </c>
      <c r="D38" s="21">
        <f>'[3]HCL TECH'!D32/'[3]HCL TECH'!D62</f>
        <v>2.7661443257810161</v>
      </c>
      <c r="E38" s="21">
        <f>'[4]RATIOS &amp; DUPONT'!C32/'[4]RATIOS &amp; DUPONT'!C66</f>
        <v>2.5026747700249277</v>
      </c>
      <c r="F38" s="21">
        <f>'[5]balance sheet'!D32/'[5]balance sheet'!D57</f>
        <v>3.3583614312314429</v>
      </c>
      <c r="G38" s="22">
        <f>'[6]LTI Bal Sheet'!E33/'[6]LTI Bal Sheet'!E60</f>
        <v>3.2665804783451842</v>
      </c>
      <c r="H38" s="23">
        <f>AVERAGE(B38:G38)</f>
        <v>2.9248281741617608</v>
      </c>
      <c r="T38" s="31" t="s">
        <v>15</v>
      </c>
      <c r="U38" s="16">
        <v>0.14035503702349392</v>
      </c>
      <c r="V38" s="16">
        <v>0.12701537392096407</v>
      </c>
      <c r="Z38" s="31" t="s">
        <v>15</v>
      </c>
      <c r="AA38" s="16">
        <v>0.19006777772619657</v>
      </c>
      <c r="AB38" s="16">
        <v>0.16945690323715412</v>
      </c>
    </row>
    <row r="39" spans="1:28" ht="15" thickTop="1" thickBot="1" x14ac:dyDescent="0.3">
      <c r="A39" s="2" t="s">
        <v>18</v>
      </c>
      <c r="B39" s="21">
        <f>([1]Ratios!C30+[1]Ratios!C29+[1]Ratios!C28)/[1]Ratios!C63</f>
        <v>1.1124627519719543</v>
      </c>
      <c r="C39" s="21">
        <f>('[2]Balance Sheet'!C23+'[2]Balance Sheet'!C22)/'[2]Balance Sheet'!C52</f>
        <v>1.9297469072749971</v>
      </c>
      <c r="D39" s="21">
        <f>'[3]HCL TECH'!D26/'[3]HCL TECH'!D62</f>
        <v>0.28705459626709251</v>
      </c>
      <c r="E39" s="21">
        <f>('[4]RATIOS &amp; DUPONT'!C24+'[4]RATIOS &amp; DUPONT'!C27)/'[4]RATIOS &amp; DUPONT'!C66</f>
        <v>0.9832895810813792</v>
      </c>
      <c r="F39" s="21">
        <f>('[5]balance sheet'!D25+'[5]balance sheet'!D26+'[5]balance sheet'!D27)/'[5]balance sheet'!D57</f>
        <v>1.3800345562209586</v>
      </c>
      <c r="G39" s="22">
        <f>('[6]LTI Bal Sheet'!E28+'[6]LTI Bal Sheet'!E25)/'[6]LTI Bal Sheet'!E60</f>
        <v>1.736996336996337</v>
      </c>
      <c r="H39" s="23">
        <f>AVERAGE(B39:G39)</f>
        <v>1.2382641216354531</v>
      </c>
      <c r="T39" s="31" t="s">
        <v>16</v>
      </c>
      <c r="U39" s="16">
        <v>0.19318482821084651</v>
      </c>
      <c r="V39" s="16">
        <v>0.17904590278820642</v>
      </c>
      <c r="Z39" s="31" t="s">
        <v>16</v>
      </c>
      <c r="AA39" s="16">
        <v>0.26906187149674515</v>
      </c>
      <c r="AB39" s="16">
        <v>0.25762770462992307</v>
      </c>
    </row>
    <row r="40" spans="1:28" ht="14.4" thickTop="1" x14ac:dyDescent="0.25">
      <c r="A40" s="1"/>
      <c r="B40" s="2"/>
      <c r="C40" s="3"/>
      <c r="D40" s="2"/>
      <c r="E40" s="2"/>
      <c r="F40" s="2"/>
      <c r="G40" s="9"/>
      <c r="T40" s="32" t="s">
        <v>31</v>
      </c>
      <c r="U40" s="16">
        <v>0.2027707198604152</v>
      </c>
      <c r="V40" s="16">
        <v>0.18203495408893092</v>
      </c>
      <c r="Z40" s="32" t="s">
        <v>31</v>
      </c>
      <c r="AA40" s="16">
        <v>0.28982294420243854</v>
      </c>
      <c r="AB40" s="16">
        <v>0.25274287940906537</v>
      </c>
    </row>
    <row r="41" spans="1:28" x14ac:dyDescent="0.25">
      <c r="A41" s="1" t="s">
        <v>19</v>
      </c>
      <c r="B41" s="2"/>
      <c r="C41" s="2"/>
      <c r="D41" s="2"/>
      <c r="E41" s="2"/>
      <c r="F41" s="2"/>
      <c r="G41" s="10"/>
    </row>
    <row r="42" spans="1:28" x14ac:dyDescent="0.25">
      <c r="A42" s="2" t="s">
        <v>1</v>
      </c>
      <c r="B42" s="21">
        <f>[1]Ratios!C50/[1]Ratios!C41</f>
        <v>8.1049282027970154E-2</v>
      </c>
      <c r="C42" s="21">
        <f>'[2]Balance Sheet'!C41/'[2]Balance Sheet'!B33</f>
        <v>6.9056070181513871E-2</v>
      </c>
      <c r="D42" s="21">
        <f>'[3]HCL TECH'!D47/'[3]HCL TECH'!D37</f>
        <v>4.107638968612954E-2</v>
      </c>
      <c r="E42" s="21">
        <f>('[4]RATIOS &amp; DUPONT'!C50)/'[4]RATIOS &amp; DUPONT'!C38</f>
        <v>5.2215217852595842E-2</v>
      </c>
      <c r="F42" s="21">
        <f>'[5]balance sheet'!D57/'[5]balance sheet'!D38</f>
        <v>0.2383013935192958</v>
      </c>
      <c r="G42" s="22">
        <f>'[6]LTI Bal Sheet'!E41/'[6]LTI Bal Sheet'!E34</f>
        <v>0.69497922611002649</v>
      </c>
      <c r="H42" s="23">
        <f>AVERAGE(B42:G42)</f>
        <v>0.19611292989625528</v>
      </c>
    </row>
    <row r="43" spans="1:28" x14ac:dyDescent="0.25">
      <c r="A43" s="2" t="s">
        <v>20</v>
      </c>
      <c r="B43" s="21">
        <f>[1]Ratios!C41/[1]Ratios!C36</f>
        <v>0.68379334619358023</v>
      </c>
      <c r="C43" s="21">
        <f>'[2]Balance Sheet'!C33/'[2]Balance Sheet'!C28</f>
        <v>0.76146222548675202</v>
      </c>
      <c r="D43" s="21">
        <f>'[3]HCL TECH'!D37/'[3]HCL TECH'!D33</f>
        <v>0.78670905511099876</v>
      </c>
      <c r="E43" s="21">
        <f>'[4]RATIOS &amp; DUPONT'!C38/'[4]RATIOS &amp; DUPONT'!C33</f>
        <v>0.68822857386253866</v>
      </c>
      <c r="F43" s="21">
        <f>'[5]balance sheet'!D38/'[5]balance sheet'!D33</f>
        <v>0.74954381612418985</v>
      </c>
      <c r="G43" s="22">
        <f>'[6]LTI Bal Sheet'!E49/'[6]LTI Bal Sheet'!E41</f>
        <v>0.10461263649197615</v>
      </c>
      <c r="H43" s="23">
        <f>AVERAGE(B43:G43)</f>
        <v>0.62905827554500593</v>
      </c>
    </row>
    <row r="44" spans="1:28" x14ac:dyDescent="0.25">
      <c r="A44" s="1"/>
      <c r="B44" s="2"/>
      <c r="C44" s="2"/>
      <c r="D44" s="2"/>
      <c r="E44" s="2"/>
      <c r="F44" s="2"/>
      <c r="G44" s="10"/>
    </row>
    <row r="45" spans="1:28" x14ac:dyDescent="0.25">
      <c r="A45" s="1" t="s">
        <v>21</v>
      </c>
      <c r="B45" s="2"/>
      <c r="C45" s="4"/>
      <c r="D45" s="2"/>
      <c r="E45" s="2"/>
      <c r="F45" s="2"/>
      <c r="G45" s="10"/>
    </row>
    <row r="46" spans="1:28" x14ac:dyDescent="0.25">
      <c r="A46" s="1" t="s">
        <v>22</v>
      </c>
      <c r="B46" s="2"/>
      <c r="C46" s="2"/>
      <c r="D46" s="2"/>
      <c r="E46" s="2"/>
      <c r="F46" s="2"/>
      <c r="G46" s="10"/>
    </row>
    <row r="47" spans="1:28" x14ac:dyDescent="0.25">
      <c r="A47" s="2" t="s">
        <v>23</v>
      </c>
      <c r="B47" s="5">
        <f>[1]Ratios!C86/[1]Ratios!C36</f>
        <v>0.2830473299750414</v>
      </c>
      <c r="C47" s="4">
        <f>'[2]Balance Sheet'!C77/'[2]Balance Sheet'!C28</f>
        <v>0.19212467665186983</v>
      </c>
      <c r="D47" s="5">
        <f>'[3]HCL TECH'!D91/'[3]HCL TECH'!D33</f>
        <v>0.15792706056610248</v>
      </c>
      <c r="E47" s="5">
        <f>'[4]RATIOS &amp; DUPONT'!C97/'[4]RATIOS &amp; DUPONT'!C33</f>
        <v>0.15304938063140153</v>
      </c>
      <c r="F47" s="5">
        <f>'[5]balance sheet'!D84/'[5]balance sheet'!D33</f>
        <v>0.12701537392096407</v>
      </c>
      <c r="G47" s="11">
        <f>'[6]LTI Bal Sheet'!K19/'[6]LTI Bal Sheet'!E34</f>
        <v>0.17904590278820642</v>
      </c>
      <c r="H47" s="16">
        <f>AVERAGE(B47:G47)</f>
        <v>0.18203495408893092</v>
      </c>
    </row>
    <row r="48" spans="1:28" x14ac:dyDescent="0.25">
      <c r="A48" s="2" t="s">
        <v>24</v>
      </c>
      <c r="B48" s="5">
        <f>[1]Ratios!C86/[1]Ratios!C41</f>
        <v>0.41393694681391557</v>
      </c>
      <c r="C48" s="4">
        <f>'[2]Balance Sheet'!C77/'[2]Balance Sheet'!C33</f>
        <v>0.25231018719156728</v>
      </c>
      <c r="D48" s="5">
        <f>'[3]HCL TECH'!D91/'[3]HCL TECH'!D37</f>
        <v>0.20074392119945814</v>
      </c>
      <c r="E48" s="5">
        <f>'[4]RATIOS &amp; DUPONT'!C97/'[4]RATIOS &amp; DUPONT'!C38</f>
        <v>0.22238161338237375</v>
      </c>
      <c r="F48" s="5">
        <f>'[5]balance sheet'!D84/'[5]balance sheet'!D38</f>
        <v>0.16945690323715412</v>
      </c>
      <c r="G48" s="11">
        <f>'[6]LTI Bal Sheet'!K19/'[6]LTI Bal Sheet'!E41</f>
        <v>0.25762770462992307</v>
      </c>
      <c r="H48" s="16">
        <f>AVERAGE(B48:G48)</f>
        <v>0.25274287940906537</v>
      </c>
    </row>
    <row r="49" spans="1:34" x14ac:dyDescent="0.25">
      <c r="A49" s="1" t="s">
        <v>25</v>
      </c>
      <c r="B49" s="5"/>
      <c r="C49" s="4"/>
      <c r="D49" s="2"/>
      <c r="E49" s="2"/>
      <c r="F49" s="2"/>
      <c r="G49" s="10"/>
    </row>
    <row r="50" spans="1:34" x14ac:dyDescent="0.25">
      <c r="A50" s="2" t="s">
        <v>5</v>
      </c>
      <c r="B50" s="5">
        <f>[1]Ratios!C86/[1]Ratios!C68</f>
        <v>0.22770900906864366</v>
      </c>
      <c r="C50" s="4">
        <f>'[2]Balance Sheet'!C77/'[2]Balance Sheet'!C59</f>
        <v>0.21007542601732004</v>
      </c>
      <c r="D50" s="5">
        <f>'[3]HCL TECH'!D91/'[3]HCL TECH'!H13</f>
        <v>0.24508732094301011</v>
      </c>
      <c r="E50" s="5">
        <f>'[4]RATIOS &amp; DUPONT'!C97/'[4]RATIOS &amp; DUPONT'!C74</f>
        <v>0.2000202785719114</v>
      </c>
      <c r="F50" s="5">
        <f>'[5]balance sheet'!D84/'[5]balance sheet'!D68</f>
        <v>0.14301522558356866</v>
      </c>
      <c r="G50" s="11">
        <f>'[6]LTI Bal Sheet'!K19/'[6]LTI Bal Sheet'!K4</f>
        <v>0.15462428995080452</v>
      </c>
      <c r="H50" s="16">
        <f>AVERAGE(B50:G50)</f>
        <v>0.1967552583558764</v>
      </c>
    </row>
    <row r="51" spans="1:34" x14ac:dyDescent="0.25">
      <c r="A51" s="2" t="s">
        <v>6</v>
      </c>
      <c r="B51" s="5">
        <f>[1]Ratios!F111/[1]Ratios!C68</f>
        <v>0.72597692019152271</v>
      </c>
      <c r="C51" s="4">
        <f>('[2]Balance Sheet'!C72-'[2]Balance Sheet'!C70)/'[2]Balance Sheet'!C59</f>
        <v>0.74234100009311854</v>
      </c>
      <c r="D51" s="5">
        <f>'[3]HCL TECH'!H14/'[3]HCL TECH'!H13</f>
        <v>0.6742073837355983</v>
      </c>
      <c r="E51" s="5">
        <f>('[4]RATIOS &amp; DUPONT'!C91-'[4]RATIOS &amp; DUPONT'!C82)/'[4]RATIOS &amp; DUPONT'!C74</f>
        <v>0.78718434017105576</v>
      </c>
      <c r="F51" s="5">
        <f>('[5]balance sheet'!D78-'[5]balance sheet'!D74)/'[5]balance sheet'!D68</f>
        <v>0.84251490339362167</v>
      </c>
      <c r="G51" s="11">
        <f>('[6]LTI Bal Sheet'!K9)/'[6]LTI Bal Sheet'!K4</f>
        <v>0.1795159993429073</v>
      </c>
      <c r="H51" s="16">
        <f>AVERAGE(B51:G51)</f>
        <v>0.65862342448797073</v>
      </c>
    </row>
    <row r="52" spans="1:34" x14ac:dyDescent="0.25">
      <c r="A52" s="2" t="s">
        <v>7</v>
      </c>
      <c r="B52" s="5">
        <f>[1]Ratios!F112/[1]Ratios!C68</f>
        <v>0.27402307980847729</v>
      </c>
      <c r="C52" s="4">
        <f>'[2]Balance Sheet'!C106/'[2]Balance Sheet'!C59</f>
        <v>0.25765899990688146</v>
      </c>
      <c r="D52" s="6">
        <f>'[3]HCL TECH'!H15/'[3]HCL TECH'!H13</f>
        <v>0.32579261626440165</v>
      </c>
      <c r="E52" s="5">
        <f>('[4]RATIOS &amp; DUPONT'!C74-'[4]RATIOS &amp; DUPONT'!C91+'[4]RATIOS &amp; DUPONT'!C82)/'[4]RATIOS &amp; DUPONT'!C74</f>
        <v>0.21281565982894429</v>
      </c>
      <c r="F52" s="5">
        <f>'[5]balance sheet'!D112/'[5]balance sheet'!D68</f>
        <v>0.15748509660637836</v>
      </c>
      <c r="G52" s="11">
        <f>('[6]LTI Bal Sheet'!K4-'[6]LTI Bal Sheet'!K9)/'[6]LTI Bal Sheet'!K4</f>
        <v>0.8204840006570927</v>
      </c>
      <c r="H52" s="16">
        <f>AVERAGE(B52:G52)</f>
        <v>0.34137657551202927</v>
      </c>
    </row>
    <row r="53" spans="1:34" x14ac:dyDescent="0.25">
      <c r="A53" s="1"/>
      <c r="B53" s="2"/>
      <c r="C53" s="4"/>
      <c r="D53" s="2"/>
      <c r="E53" s="2"/>
      <c r="F53" s="2"/>
      <c r="G53" s="10"/>
    </row>
    <row r="54" spans="1:34" x14ac:dyDescent="0.25">
      <c r="A54" s="1" t="s">
        <v>26</v>
      </c>
      <c r="B54" s="2"/>
      <c r="C54" s="5"/>
      <c r="D54" s="2"/>
      <c r="E54" s="2"/>
      <c r="F54" s="2"/>
      <c r="G54" s="10"/>
    </row>
    <row r="55" spans="1:34" x14ac:dyDescent="0.25">
      <c r="A55" s="2" t="s">
        <v>2</v>
      </c>
      <c r="B55" s="17">
        <f>[1]Ratios!F110/[1]Ratios!C98</f>
        <v>38.389103648224207</v>
      </c>
      <c r="C55" s="17">
        <f>'[2]Balance Sheet'!C104/'[2]Balance Sheet'!C89</f>
        <v>32.288175595940523</v>
      </c>
      <c r="D55" s="17">
        <f>'[3]HCL TECH'!H12/'[3]HCL TECH'!H9</f>
        <v>30.498137802607076</v>
      </c>
      <c r="E55" s="17">
        <f>'[4]RATIOS &amp; DUPONT'!C122/'[4]RATIOS &amp; DUPONT'!C115</f>
        <v>23.253790005614825</v>
      </c>
      <c r="F55" s="17">
        <f>'[5]balance sheet'!D109/'[5]balance sheet'!D108</f>
        <v>34.265310786106035</v>
      </c>
      <c r="G55" s="18">
        <f>('[6]LTI Bal Sheet'!K47/'[6]LTI Bal Sheet'!K39)</f>
        <v>39.465027802165643</v>
      </c>
      <c r="H55" s="19">
        <f>AVERAGE(B55:G55)</f>
        <v>33.02659094010972</v>
      </c>
    </row>
    <row r="56" spans="1:34" x14ac:dyDescent="0.25">
      <c r="A56" s="2" t="s">
        <v>3</v>
      </c>
      <c r="B56" s="5">
        <f>[1]Ratios!F109/[1]Ratios!C98</f>
        <v>0.45904807924619473</v>
      </c>
      <c r="C56" s="4">
        <f>'[2]Balance Sheet'!D101/'[2]Balance Sheet'!C89</f>
        <v>0.63724333254661325</v>
      </c>
      <c r="D56" s="5">
        <f>'[3]HCL TECH'!H11/'[3]HCL TECH'!H9</f>
        <v>0.31036623215394166</v>
      </c>
      <c r="E56" s="5">
        <f>'[4]RATIOS &amp; DUPONT'!C121/'[4]RATIOS &amp; DUPONT'!C115</f>
        <v>5.6148231330713089E-2</v>
      </c>
      <c r="F56" s="5">
        <f>'[5]balance sheet'!D107/'[5]balance sheet'!D108</f>
        <v>1.0283363802559415</v>
      </c>
      <c r="G56" s="11">
        <f>('[6]LTI Bal Sheet'!K48)/'[6]LTI Bal Sheet'!K39</f>
        <v>0.39020583357721195</v>
      </c>
      <c r="H56" s="16">
        <f>AVERAGE(B56:G56)</f>
        <v>0.48022468151843606</v>
      </c>
    </row>
    <row r="57" spans="1:34" x14ac:dyDescent="0.25">
      <c r="A57" s="2" t="s">
        <v>4</v>
      </c>
      <c r="B57" s="5">
        <f>[1]Ratios!F109/[1]Ratios!F110</f>
        <v>1.1957770190537629E-2</v>
      </c>
      <c r="C57" s="4">
        <f>'[2]Balance Sheet'!D101/'[2]Balance Sheet'!C104</f>
        <v>1.9736120755820329E-2</v>
      </c>
      <c r="D57" s="5">
        <f>'[3]HCL TECH'!H11/'[3]HCL TECH'!H12</f>
        <v>1.0176563374548414E-2</v>
      </c>
      <c r="E57" s="5">
        <f>'[4]RATIOS &amp; DUPONT'!C121/'[4]RATIOS &amp; DUPONT'!C122</f>
        <v>2.4145840878908608E-3</v>
      </c>
      <c r="F57" s="5">
        <f>'[5]balance sheet'!D107/'[5]balance sheet'!D109</f>
        <v>3.0011004034812765E-2</v>
      </c>
      <c r="G57" s="11">
        <f>'[6]LTI Bal Sheet'!K48/'[6]LTI Bal Sheet'!K47</f>
        <v>9.8873827109225917E-3</v>
      </c>
      <c r="H57" s="16">
        <f>AVERAGE(B57:G57)</f>
        <v>1.4030570859088765E-2</v>
      </c>
    </row>
    <row r="58" spans="1:34" x14ac:dyDescent="0.25">
      <c r="A58" s="1"/>
      <c r="B58" s="2"/>
      <c r="C58" s="4"/>
      <c r="D58" s="2"/>
      <c r="E58" s="2"/>
      <c r="F58" s="2"/>
      <c r="G58" s="10"/>
    </row>
    <row r="59" spans="1:34" x14ac:dyDescent="0.25">
      <c r="A59" s="1" t="s">
        <v>27</v>
      </c>
      <c r="B59" s="2"/>
      <c r="C59" s="2"/>
      <c r="D59" s="2"/>
      <c r="E59" s="2"/>
      <c r="F59" s="2"/>
      <c r="G59" s="10"/>
    </row>
    <row r="60" spans="1:34" x14ac:dyDescent="0.25">
      <c r="A60" s="2" t="s">
        <v>9</v>
      </c>
      <c r="B60" s="21">
        <f>[1]Ratios!C68/[1]Ratios!C21</f>
        <v>5.1852713473933107</v>
      </c>
      <c r="C60" s="21">
        <f>'[2]Balance Sheet'!C59/('[2]Balance Sheet'!C18-'[2]Balance Sheet'!C69)</f>
        <v>1.9824626176850655</v>
      </c>
      <c r="D60" s="21">
        <f>'[3]HCL TECH'!H13/'[3]HCL TECH'!D18</f>
        <v>1.29030274532499</v>
      </c>
      <c r="E60" s="21">
        <f>'[4]RATIOS &amp; DUPONT'!C74/'[4]RATIOS &amp; DUPONT'!C18</f>
        <v>2.470889334276507</v>
      </c>
      <c r="F60" s="21">
        <f>'[5]balance sheet'!D68/'[5]balance sheet'!D20</f>
        <v>2.2195439739413683</v>
      </c>
      <c r="G60" s="22">
        <f>'[6]LTI Bal Sheet'!K4/'[6]LTI Bal Sheet'!E22</f>
        <v>4.8023999335658525</v>
      </c>
      <c r="H60" s="23">
        <f>AVERAGE(B60:G60)</f>
        <v>2.9918116586978489</v>
      </c>
    </row>
    <row r="61" spans="1:34" ht="19.2" thickBot="1" x14ac:dyDescent="0.35">
      <c r="A61" s="2" t="s">
        <v>10</v>
      </c>
      <c r="B61" s="21">
        <f>[1]Ratios!C68/[1]Ratios!C36</f>
        <v>1.243022097073532</v>
      </c>
      <c r="C61" s="21">
        <f>'[2]Balance Sheet'!C59/'[2]Balance Sheet'!C28</f>
        <v>0.91455093198777926</v>
      </c>
      <c r="D61" s="21">
        <f>'[3]HCL TECH'!H13/'[3]HCL TECH'!D33</f>
        <v>0.64437058579144157</v>
      </c>
      <c r="E61" s="21">
        <f>'[4]RATIOS &amp; DUPONT'!C74/'[4]RATIOS &amp; DUPONT'!C33</f>
        <v>0.76516932045156172</v>
      </c>
      <c r="F61" s="21">
        <f>'[5]balance sheet'!D68/'[5]balance sheet'!D33</f>
        <v>0.88812483707718726</v>
      </c>
      <c r="G61" s="22">
        <f>'[6]LTI Bal Sheet'!K4/'[6]LTI Bal Sheet'!E34</f>
        <v>1.1579416328778094</v>
      </c>
      <c r="H61" s="23">
        <f>AVERAGE(B61:G61)</f>
        <v>0.93552990087655186</v>
      </c>
      <c r="T61" s="150" t="s">
        <v>21</v>
      </c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</row>
    <row r="62" spans="1:34" ht="19.8" thickTop="1" thickBot="1" x14ac:dyDescent="0.3">
      <c r="A62" s="2" t="s">
        <v>8</v>
      </c>
      <c r="B62" s="21">
        <f>[1]Ratios!C68/([1]Ratios!C28+[1]Ratios!C29)</f>
        <v>4.4401881062016262</v>
      </c>
      <c r="C62" s="21">
        <f>'[2]Balance Sheet'!C59/'[2]Balance Sheet'!C22</f>
        <v>5.2404538245699648</v>
      </c>
      <c r="D62" s="21">
        <f>'[3]HCL TECH'!H13/'[3]HCL TECH'!H17</f>
        <v>3.6704393456116886</v>
      </c>
      <c r="E62" s="21">
        <f>'[4]RATIOS &amp; DUPONT'!C74/'[4]RATIOS &amp; DUPONT'!C24</f>
        <v>6.2513236061743429</v>
      </c>
      <c r="F62" s="21">
        <f>'[5]balance sheet'!D68/('[5]balance sheet'!D25+'[5]balance sheet'!D26)</f>
        <v>4.0947256451345524</v>
      </c>
      <c r="G62" s="22">
        <f>'[6]LTI Bal Sheet'!K4/'[6]LTI Bal Sheet'!E26</f>
        <v>5.7136294027565082</v>
      </c>
      <c r="H62" s="23">
        <f>AVERAGE(B62:G62)</f>
        <v>4.9017933217414473</v>
      </c>
      <c r="T62" s="39" t="s">
        <v>25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</row>
    <row r="63" spans="1:34" ht="15" thickTop="1" thickBot="1" x14ac:dyDescent="0.3">
      <c r="A63" t="s">
        <v>30</v>
      </c>
      <c r="B63" s="7">
        <f>[1]Ratios!N135*[1]Ratios!N136*[1]Ratios!N137</f>
        <v>0.41393694681391552</v>
      </c>
      <c r="C63" s="14">
        <f>'[7]Balance Sheet'!C110*'[7]Balance Sheet'!C111*'[7]Balance Sheet'!C112</f>
        <v>0.25231018719156728</v>
      </c>
      <c r="D63" s="5">
        <f>'[3]HCL TECH'!T5*'[3]HCL TECH'!T6*'[3]HCL TECH'!T7</f>
        <v>0.20074392119945811</v>
      </c>
      <c r="E63" s="5">
        <f>'[4]RATIOS &amp; DUPONT'!J38*'[4]RATIOS &amp; DUPONT'!J39*'[4]RATIOS &amp; DUPONT'!J40</f>
        <v>0.22238161338237375</v>
      </c>
      <c r="F63" s="5">
        <f>'[5]balance sheet'!K38*'[5]balance sheet'!K40*'[5]balance sheet'!K42</f>
        <v>0.16945690323715412</v>
      </c>
      <c r="G63" s="8">
        <f>'[6]LTI Bal Sheet'!Z3*'[6]LTI Bal Sheet'!Z4*'[6]LTI Bal Sheet'!Z5</f>
        <v>0.25762770462992302</v>
      </c>
      <c r="H63" s="16">
        <f>AVERAGE(B63:G63)</f>
        <v>0.25274287940906531</v>
      </c>
      <c r="U63" s="35" t="s">
        <v>36</v>
      </c>
      <c r="V63" s="35" t="s">
        <v>56</v>
      </c>
      <c r="AA63" s="35" t="s">
        <v>42</v>
      </c>
      <c r="AB63" s="35" t="s">
        <v>57</v>
      </c>
      <c r="AG63" s="35" t="s">
        <v>47</v>
      </c>
      <c r="AH63" s="35" t="s">
        <v>58</v>
      </c>
    </row>
    <row r="64" spans="1:34" ht="15" thickTop="1" thickBot="1" x14ac:dyDescent="0.3">
      <c r="T64" s="31" t="s">
        <v>11</v>
      </c>
      <c r="U64" s="16">
        <v>0.23816116900855053</v>
      </c>
      <c r="V64" s="16">
        <v>0.22770900906864366</v>
      </c>
      <c r="Z64" s="31" t="s">
        <v>11</v>
      </c>
      <c r="AA64" s="16">
        <v>0.73354912343068834</v>
      </c>
      <c r="AB64" s="16">
        <v>0.72597692019152271</v>
      </c>
      <c r="AF64" s="31" t="s">
        <v>11</v>
      </c>
      <c r="AG64" s="16">
        <v>0.26645087656931166</v>
      </c>
      <c r="AH64" s="16">
        <v>0.27402307980847729</v>
      </c>
    </row>
    <row r="65" spans="20:34" ht="15" thickTop="1" thickBot="1" x14ac:dyDescent="0.3">
      <c r="T65" s="31" t="s">
        <v>12</v>
      </c>
      <c r="U65" s="16">
        <v>0.20430055801423899</v>
      </c>
      <c r="V65" s="16">
        <v>0.21007542601732004</v>
      </c>
      <c r="Z65" s="31" t="s">
        <v>12</v>
      </c>
      <c r="AA65" s="16">
        <v>0.75563786800076971</v>
      </c>
      <c r="AB65" s="16">
        <v>0.74234100009311854</v>
      </c>
      <c r="AF65" s="31" t="s">
        <v>12</v>
      </c>
      <c r="AG65" s="16">
        <v>0.24436213199923032</v>
      </c>
      <c r="AH65" s="16">
        <v>0.25765899990688146</v>
      </c>
    </row>
    <row r="66" spans="20:34" ht="15" thickTop="1" thickBot="1" x14ac:dyDescent="0.3">
      <c r="T66" s="31" t="s">
        <v>13</v>
      </c>
      <c r="U66" s="16">
        <v>0.26758206604655743</v>
      </c>
      <c r="V66" s="16">
        <v>0.24508732094301011</v>
      </c>
      <c r="Z66" s="31" t="s">
        <v>13</v>
      </c>
      <c r="AA66" s="16">
        <v>0.69247994487917708</v>
      </c>
      <c r="AB66" s="16">
        <v>0.6742073837355983</v>
      </c>
      <c r="AF66" s="31" t="s">
        <v>13</v>
      </c>
      <c r="AG66" s="16">
        <v>0.30752005512082287</v>
      </c>
      <c r="AH66" s="36">
        <v>0.32579261626440165</v>
      </c>
    </row>
    <row r="67" spans="20:34" ht="15" thickTop="1" thickBot="1" x14ac:dyDescent="0.3">
      <c r="T67" s="31" t="s">
        <v>14</v>
      </c>
      <c r="U67" s="16">
        <v>0.20369991137132729</v>
      </c>
      <c r="V67" s="16">
        <v>0.2000202785719114</v>
      </c>
      <c r="Z67" s="31" t="s">
        <v>14</v>
      </c>
      <c r="AA67" s="16">
        <v>0.8166074689799645</v>
      </c>
      <c r="AB67" s="16">
        <v>0.78718434017105576</v>
      </c>
      <c r="AF67" s="31" t="s">
        <v>14</v>
      </c>
      <c r="AG67" s="16">
        <v>0.18339253102003544</v>
      </c>
      <c r="AH67" s="16">
        <v>0.21281565982894429</v>
      </c>
    </row>
    <row r="68" spans="20:34" ht="15" thickTop="1" thickBot="1" x14ac:dyDescent="0.3">
      <c r="T68" s="31" t="s">
        <v>15</v>
      </c>
      <c r="U68" s="16">
        <v>0.14148147934838637</v>
      </c>
      <c r="V68" s="16">
        <v>0.14301522558356866</v>
      </c>
      <c r="Z68" s="31" t="s">
        <v>15</v>
      </c>
      <c r="AA68" s="16">
        <v>0.86104399860623571</v>
      </c>
      <c r="AB68" s="16">
        <v>0.84251490339362167</v>
      </c>
      <c r="AF68" s="31" t="s">
        <v>15</v>
      </c>
      <c r="AG68" s="16">
        <v>0.13895600139376435</v>
      </c>
      <c r="AH68" s="16">
        <v>0.15748509660637836</v>
      </c>
    </row>
    <row r="69" spans="20:34" ht="15" thickTop="1" thickBot="1" x14ac:dyDescent="0.3">
      <c r="T69" s="31" t="s">
        <v>16</v>
      </c>
      <c r="U69" s="16">
        <v>0.1569371945801866</v>
      </c>
      <c r="V69" s="16">
        <v>0.15462428995080452</v>
      </c>
      <c r="Z69" s="31" t="s">
        <v>16</v>
      </c>
      <c r="AA69" s="16">
        <v>0.19532985339848957</v>
      </c>
      <c r="AB69" s="16">
        <v>0.1795159993429073</v>
      </c>
      <c r="AF69" s="31" t="s">
        <v>16</v>
      </c>
      <c r="AG69" s="16">
        <v>0.80467014660151048</v>
      </c>
      <c r="AH69" s="16">
        <v>0.8204840006570927</v>
      </c>
    </row>
    <row r="70" spans="20:34" ht="14.4" thickTop="1" x14ac:dyDescent="0.25">
      <c r="T70" s="32" t="s">
        <v>31</v>
      </c>
      <c r="U70" s="16">
        <v>0.20202706306154117</v>
      </c>
      <c r="V70" s="16">
        <v>0.1967552583558764</v>
      </c>
      <c r="Z70" s="32" t="s">
        <v>31</v>
      </c>
      <c r="AA70" s="16">
        <v>0.67577470954922081</v>
      </c>
      <c r="AB70" s="16">
        <v>0.65862342448797073</v>
      </c>
      <c r="AF70" s="32" t="s">
        <v>31</v>
      </c>
      <c r="AG70" s="16">
        <v>0.32422529045077919</v>
      </c>
      <c r="AH70" s="16">
        <v>0.34137657551202927</v>
      </c>
    </row>
    <row r="88" spans="20:34" ht="19.2" thickBot="1" x14ac:dyDescent="0.35">
      <c r="T88" s="150" t="s">
        <v>26</v>
      </c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</row>
    <row r="89" spans="20:34" ht="15" thickTop="1" thickBot="1" x14ac:dyDescent="0.3">
      <c r="U89" s="35" t="s">
        <v>37</v>
      </c>
      <c r="V89" s="35" t="s">
        <v>59</v>
      </c>
      <c r="AA89" s="35" t="s">
        <v>43</v>
      </c>
      <c r="AB89" s="35" t="s">
        <v>60</v>
      </c>
      <c r="AG89" s="35" t="s">
        <v>48</v>
      </c>
      <c r="AH89" s="35" t="s">
        <v>61</v>
      </c>
    </row>
    <row r="90" spans="20:34" ht="15" thickTop="1" thickBot="1" x14ac:dyDescent="0.3">
      <c r="T90" s="31" t="s">
        <v>11</v>
      </c>
      <c r="U90" s="23">
        <v>36.225784579620303</v>
      </c>
      <c r="V90" s="23">
        <v>38.389103648224207</v>
      </c>
      <c r="Z90" s="31" t="s">
        <v>11</v>
      </c>
      <c r="AA90" s="16">
        <v>0.41650523053080202</v>
      </c>
      <c r="AB90" s="16">
        <v>0.45904807924619473</v>
      </c>
      <c r="AF90" s="31" t="s">
        <v>11</v>
      </c>
      <c r="AG90" s="16">
        <v>1.1497479912833061E-2</v>
      </c>
      <c r="AH90" s="16">
        <v>1.1957770190537629E-2</v>
      </c>
    </row>
    <row r="91" spans="20:34" ht="15" thickTop="1" thickBot="1" x14ac:dyDescent="0.3">
      <c r="T91" s="31" t="s">
        <v>12</v>
      </c>
      <c r="U91" s="23">
        <v>37.93216630196936</v>
      </c>
      <c r="V91" s="23">
        <v>32.288175595940523</v>
      </c>
      <c r="Z91" s="31" t="s">
        <v>12</v>
      </c>
      <c r="AA91" s="16">
        <v>0.61666998209667789</v>
      </c>
      <c r="AB91" s="16">
        <v>0.63724333254661325</v>
      </c>
      <c r="AF91" s="31" t="s">
        <v>12</v>
      </c>
      <c r="AG91" s="16">
        <v>1.625717806854236E-2</v>
      </c>
      <c r="AH91" s="16">
        <v>1.9736120755820329E-2</v>
      </c>
    </row>
    <row r="92" spans="20:34" ht="15" thickTop="1" thickBot="1" x14ac:dyDescent="0.3">
      <c r="T92" s="31" t="s">
        <v>13</v>
      </c>
      <c r="U92" s="23">
        <v>29.021197007481295</v>
      </c>
      <c r="V92" s="23">
        <v>30.498137802607076</v>
      </c>
      <c r="Z92" s="31" t="s">
        <v>13</v>
      </c>
      <c r="AA92" s="16">
        <v>1.0473815461346634</v>
      </c>
      <c r="AB92" s="16">
        <v>0.31036623215394166</v>
      </c>
      <c r="AF92" s="31" t="s">
        <v>13</v>
      </c>
      <c r="AG92" s="16">
        <v>3.6090225563909777E-2</v>
      </c>
      <c r="AH92" s="16">
        <v>1.0176563374548414E-2</v>
      </c>
    </row>
    <row r="93" spans="20:34" ht="15" thickTop="1" thickBot="1" x14ac:dyDescent="0.3">
      <c r="T93" s="31" t="s">
        <v>14</v>
      </c>
      <c r="U93" s="23">
        <v>26.662162162162161</v>
      </c>
      <c r="V93" s="23">
        <v>23.253790005614825</v>
      </c>
      <c r="Z93" s="31" t="s">
        <v>14</v>
      </c>
      <c r="AA93" s="16">
        <v>0.27027027027027029</v>
      </c>
      <c r="AB93" s="16">
        <v>5.6148231330713089E-2</v>
      </c>
      <c r="AF93" s="31" t="s">
        <v>14</v>
      </c>
      <c r="AG93" s="16">
        <v>1.0136847440446021E-2</v>
      </c>
      <c r="AH93" s="16">
        <v>2.4145840878908608E-3</v>
      </c>
    </row>
    <row r="94" spans="20:34" ht="15" thickTop="1" thickBot="1" x14ac:dyDescent="0.3">
      <c r="T94" s="31" t="s">
        <v>15</v>
      </c>
      <c r="U94" s="23">
        <v>29.641442155309033</v>
      </c>
      <c r="V94" s="23">
        <v>34.265310786106035</v>
      </c>
      <c r="Z94" s="31" t="s">
        <v>15</v>
      </c>
      <c r="AA94" s="16">
        <v>0.89144215530903337</v>
      </c>
      <c r="AB94" s="16">
        <v>1.0283363802559415</v>
      </c>
      <c r="AF94" s="31" t="s">
        <v>15</v>
      </c>
      <c r="AG94" s="16">
        <v>3.0074182984695583E-2</v>
      </c>
      <c r="AH94" s="16">
        <v>3.0011004034812765E-2</v>
      </c>
    </row>
    <row r="95" spans="20:34" ht="15" thickTop="1" thickBot="1" x14ac:dyDescent="0.3">
      <c r="T95" s="31" t="s">
        <v>16</v>
      </c>
      <c r="U95" s="23">
        <v>47.664550100665949</v>
      </c>
      <c r="V95" s="23">
        <v>39.465027802165643</v>
      </c>
      <c r="Z95" s="31" t="s">
        <v>16</v>
      </c>
      <c r="AA95" s="16">
        <v>0.42589437819420789</v>
      </c>
      <c r="AB95" s="16">
        <v>0.39020583357721195</v>
      </c>
      <c r="AF95" s="31" t="s">
        <v>16</v>
      </c>
      <c r="AG95" s="16">
        <v>8.9352438509276415E-3</v>
      </c>
      <c r="AH95" s="16">
        <v>9.8873827109225917E-3</v>
      </c>
    </row>
    <row r="96" spans="20:34" ht="14.4" thickTop="1" x14ac:dyDescent="0.25">
      <c r="T96" s="32" t="s">
        <v>31</v>
      </c>
      <c r="U96" s="23">
        <v>34.524550384534678</v>
      </c>
      <c r="V96" s="23">
        <v>33.02659094010972</v>
      </c>
      <c r="Z96" s="32" t="s">
        <v>31</v>
      </c>
      <c r="AA96" s="16">
        <v>0.61136059375594243</v>
      </c>
      <c r="AB96" s="16">
        <v>0.48022468151843606</v>
      </c>
      <c r="AF96" s="32" t="s">
        <v>31</v>
      </c>
      <c r="AG96" s="16">
        <v>1.8831859636892406E-2</v>
      </c>
      <c r="AH96" s="16">
        <v>1.4030570859088765E-2</v>
      </c>
    </row>
    <row r="116" spans="20:34" ht="19.2" thickBot="1" x14ac:dyDescent="0.35">
      <c r="T116" s="150" t="s">
        <v>27</v>
      </c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</row>
    <row r="117" spans="20:34" ht="28.8" thickTop="1" thickBot="1" x14ac:dyDescent="0.3">
      <c r="U117" s="35" t="s">
        <v>38</v>
      </c>
      <c r="V117" s="35" t="s">
        <v>62</v>
      </c>
      <c r="AA117" s="35" t="s">
        <v>44</v>
      </c>
      <c r="AB117" s="35" t="s">
        <v>63</v>
      </c>
      <c r="AG117" s="35" t="s">
        <v>39</v>
      </c>
      <c r="AH117" s="35" t="s">
        <v>64</v>
      </c>
    </row>
    <row r="118" spans="20:34" ht="15" thickTop="1" thickBot="1" x14ac:dyDescent="0.3">
      <c r="T118" s="31" t="s">
        <v>11</v>
      </c>
      <c r="U118" s="23">
        <v>5.9229803110339478</v>
      </c>
      <c r="V118" s="23">
        <v>5.1852713473933107</v>
      </c>
      <c r="Z118" s="31" t="s">
        <v>11</v>
      </c>
      <c r="AA118" s="23">
        <v>1.3222582321070731</v>
      </c>
      <c r="AB118" s="23">
        <v>1.243022097073532</v>
      </c>
      <c r="AF118" s="31" t="s">
        <v>11</v>
      </c>
      <c r="AG118" s="23">
        <v>4.4413328901445901</v>
      </c>
      <c r="AH118" s="23">
        <v>4.4401881062016262</v>
      </c>
    </row>
    <row r="119" spans="20:34" ht="15" thickTop="1" thickBot="1" x14ac:dyDescent="0.3">
      <c r="T119" s="31" t="s">
        <v>12</v>
      </c>
      <c r="U119" s="23">
        <v>2.3346286022326543</v>
      </c>
      <c r="V119" s="23">
        <v>1.9824626176850655</v>
      </c>
      <c r="Z119" s="31" t="s">
        <v>12</v>
      </c>
      <c r="AA119" s="23">
        <v>1.0458108203286145</v>
      </c>
      <c r="AB119" s="23">
        <v>0.91455093198777926</v>
      </c>
      <c r="AF119" s="31" t="s">
        <v>12</v>
      </c>
      <c r="AG119" s="23">
        <v>5.4803332278814718</v>
      </c>
      <c r="AH119" s="23">
        <v>5.2404538245699648</v>
      </c>
    </row>
    <row r="120" spans="20:34" ht="15" thickTop="1" thickBot="1" x14ac:dyDescent="0.3">
      <c r="T120" s="31" t="s">
        <v>13</v>
      </c>
      <c r="U120" s="23">
        <v>1.5314290021103407</v>
      </c>
      <c r="V120" s="23">
        <v>1.29030274532499</v>
      </c>
      <c r="Z120" s="31" t="s">
        <v>13</v>
      </c>
      <c r="AA120" s="23">
        <v>0.76068360069632934</v>
      </c>
      <c r="AB120" s="23">
        <v>0.64437058579144157</v>
      </c>
      <c r="AF120" s="31" t="s">
        <v>13</v>
      </c>
      <c r="AG120" s="23">
        <v>3.6456445680452139</v>
      </c>
      <c r="AH120" s="23">
        <v>3.6704393456116886</v>
      </c>
    </row>
    <row r="121" spans="20:34" ht="15" thickTop="1" thickBot="1" x14ac:dyDescent="0.3">
      <c r="T121" s="31" t="s">
        <v>14</v>
      </c>
      <c r="U121" s="23">
        <v>2.0822492362970366</v>
      </c>
      <c r="V121" s="23">
        <v>2.470889334276507</v>
      </c>
      <c r="Z121" s="31" t="s">
        <v>14</v>
      </c>
      <c r="AA121" s="23">
        <v>0.74113367536338615</v>
      </c>
      <c r="AB121" s="23">
        <v>0.76516932045156172</v>
      </c>
      <c r="AF121" s="31" t="s">
        <v>14</v>
      </c>
      <c r="AG121" s="23">
        <v>6.4090195150289393</v>
      </c>
      <c r="AH121" s="23">
        <v>6.2513236061743429</v>
      </c>
    </row>
    <row r="122" spans="20:34" ht="15" thickTop="1" thickBot="1" x14ac:dyDescent="0.3">
      <c r="T122" s="31" t="s">
        <v>15</v>
      </c>
      <c r="U122" s="23">
        <v>1.9249714520116632</v>
      </c>
      <c r="V122" s="23">
        <v>2.2195439739413683</v>
      </c>
      <c r="Z122" s="31" t="s">
        <v>15</v>
      </c>
      <c r="AA122" s="23">
        <v>0.99203823475637631</v>
      </c>
      <c r="AB122" s="23">
        <v>0.88812483707718726</v>
      </c>
      <c r="AF122" s="31" t="s">
        <v>15</v>
      </c>
      <c r="AG122" s="23">
        <v>3.592677274514267</v>
      </c>
      <c r="AH122" s="23">
        <v>4.0947256451345524</v>
      </c>
    </row>
    <row r="123" spans="20:34" ht="15" thickTop="1" thickBot="1" x14ac:dyDescent="0.3">
      <c r="T123" s="31" t="s">
        <v>16</v>
      </c>
      <c r="U123" s="23">
        <v>5.5330491224027343</v>
      </c>
      <c r="V123" s="23">
        <v>4.8023999335658525</v>
      </c>
      <c r="Z123" s="31" t="s">
        <v>16</v>
      </c>
      <c r="AA123" s="23">
        <v>4.2822662148504849</v>
      </c>
      <c r="AB123" s="23">
        <v>1.1579416328778094</v>
      </c>
      <c r="AF123" s="31" t="s">
        <v>16</v>
      </c>
      <c r="AG123" s="23">
        <v>1.2309690429195184</v>
      </c>
      <c r="AH123" s="23">
        <v>5.7136294027565082</v>
      </c>
    </row>
    <row r="124" spans="20:34" ht="14.4" thickTop="1" x14ac:dyDescent="0.25">
      <c r="T124" s="32" t="s">
        <v>31</v>
      </c>
      <c r="U124" s="23">
        <v>3.2215512876813963</v>
      </c>
      <c r="V124" s="23">
        <v>2.9918116586978489</v>
      </c>
      <c r="Z124" s="32" t="s">
        <v>31</v>
      </c>
      <c r="AA124" s="23">
        <v>1.5240317963503773</v>
      </c>
      <c r="AB124" s="23">
        <v>0.93552990087655186</v>
      </c>
      <c r="AF124" s="32" t="s">
        <v>31</v>
      </c>
      <c r="AG124" s="23">
        <v>4.1333294197556665</v>
      </c>
      <c r="AH124" s="23">
        <v>4.9017933217414473</v>
      </c>
    </row>
    <row r="143" spans="20:22" ht="37.799999999999997" thickBot="1" x14ac:dyDescent="0.3">
      <c r="U143" s="40" t="s">
        <v>49</v>
      </c>
      <c r="V143" s="40" t="s">
        <v>65</v>
      </c>
    </row>
    <row r="144" spans="20:22" ht="15" thickTop="1" thickBot="1" x14ac:dyDescent="0.3">
      <c r="T144" s="31" t="s">
        <v>11</v>
      </c>
      <c r="U144" s="16">
        <v>0.49482331903645055</v>
      </c>
      <c r="V144" s="16">
        <v>0.41393694681391552</v>
      </c>
    </row>
    <row r="145" spans="20:22" ht="15" thickTop="1" thickBot="1" x14ac:dyDescent="0.3">
      <c r="T145" s="31" t="s">
        <v>12</v>
      </c>
      <c r="U145" s="16">
        <v>0.30639482873055723</v>
      </c>
      <c r="V145" s="16">
        <v>0.25231018719156728</v>
      </c>
    </row>
    <row r="146" spans="20:22" ht="15" thickTop="1" thickBot="1" x14ac:dyDescent="0.3">
      <c r="T146" s="31" t="s">
        <v>13</v>
      </c>
      <c r="U146" s="16">
        <v>0.2553121551501491</v>
      </c>
      <c r="V146" s="16">
        <v>0.20074392119945811</v>
      </c>
    </row>
    <row r="147" spans="20:22" ht="15" thickTop="1" thickBot="1" x14ac:dyDescent="0.3">
      <c r="T147" s="31" t="s">
        <v>14</v>
      </c>
      <c r="U147" s="16">
        <v>0.22327771307453262</v>
      </c>
      <c r="V147" s="16">
        <v>0.22238161338237375</v>
      </c>
    </row>
    <row r="148" spans="20:22" ht="15" thickTop="1" thickBot="1" x14ac:dyDescent="0.3">
      <c r="T148" s="31" t="s">
        <v>15</v>
      </c>
      <c r="U148" s="16">
        <v>0.19006777772619657</v>
      </c>
      <c r="V148" s="16">
        <v>0.16945690323715412</v>
      </c>
    </row>
    <row r="149" spans="20:22" ht="15" thickTop="1" thickBot="1" x14ac:dyDescent="0.3">
      <c r="T149" s="31" t="s">
        <v>16</v>
      </c>
      <c r="U149" s="16">
        <v>0.26906187149674515</v>
      </c>
      <c r="V149" s="16">
        <v>0.25762770462992302</v>
      </c>
    </row>
    <row r="150" spans="20:22" ht="14.4" thickTop="1" x14ac:dyDescent="0.25">
      <c r="T150" s="32" t="s">
        <v>31</v>
      </c>
      <c r="U150" s="16">
        <v>0.28982294420243854</v>
      </c>
      <c r="V150" s="16">
        <v>0.25274287940906531</v>
      </c>
    </row>
  </sheetData>
  <mergeCells count="9">
    <mergeCell ref="T116:AH116"/>
    <mergeCell ref="AG1:AO2"/>
    <mergeCell ref="T88:AH88"/>
    <mergeCell ref="T61:AH61"/>
    <mergeCell ref="A1:H2"/>
    <mergeCell ref="A33:H34"/>
    <mergeCell ref="T1:AB2"/>
    <mergeCell ref="T31:AB31"/>
    <mergeCell ref="T32:AB3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532C-2C79-4059-B33F-91FCCF983FB5}">
  <dimension ref="A1:V137"/>
  <sheetViews>
    <sheetView topLeftCell="B1" zoomScale="54" workbookViewId="0">
      <selection activeCell="F17" sqref="F17"/>
    </sheetView>
  </sheetViews>
  <sheetFormatPr defaultRowHeight="13.8" x14ac:dyDescent="0.25"/>
  <cols>
    <col min="1" max="1" width="36.3984375" customWidth="1"/>
    <col min="2" max="2" width="18.09765625" customWidth="1"/>
    <col min="3" max="3" width="20.59765625" customWidth="1"/>
    <col min="4" max="4" width="28.5" customWidth="1"/>
    <col min="5" max="5" width="15.296875" customWidth="1"/>
    <col min="6" max="6" width="16.5" customWidth="1"/>
    <col min="7" max="7" width="29.59765625" customWidth="1"/>
    <col min="9" max="9" width="19.3984375" customWidth="1"/>
    <col min="10" max="10" width="10.69921875" customWidth="1"/>
    <col min="11" max="11" width="8" customWidth="1"/>
    <col min="12" max="12" width="25.5" customWidth="1"/>
    <col min="13" max="13" width="16.5" customWidth="1"/>
    <col min="14" max="14" width="17.5" customWidth="1"/>
    <col min="16" max="16" width="49.59765625" customWidth="1"/>
    <col min="20" max="20" width="15.796875" customWidth="1"/>
  </cols>
  <sheetData>
    <row r="1" spans="1:16" ht="28.2" thickBot="1" x14ac:dyDescent="0.5">
      <c r="A1" s="161" t="s">
        <v>411</v>
      </c>
      <c r="B1" s="161"/>
      <c r="C1" s="1" t="s">
        <v>491</v>
      </c>
      <c r="D1" s="1"/>
      <c r="L1" s="161" t="s">
        <v>197</v>
      </c>
      <c r="M1" s="161"/>
      <c r="N1" s="161"/>
      <c r="O1" s="161"/>
      <c r="P1" s="161"/>
    </row>
    <row r="2" spans="1:16" ht="14.55" thickTop="1" x14ac:dyDescent="0.3">
      <c r="B2" s="1" t="s">
        <v>189</v>
      </c>
      <c r="C2" s="1" t="s">
        <v>189</v>
      </c>
      <c r="D2" s="1"/>
    </row>
    <row r="3" spans="1:16" ht="13.95" x14ac:dyDescent="0.3">
      <c r="A3" t="s">
        <v>475</v>
      </c>
      <c r="B3" s="1" t="s">
        <v>488</v>
      </c>
      <c r="C3" s="1" t="s">
        <v>487</v>
      </c>
      <c r="D3" s="1"/>
    </row>
    <row r="4" spans="1:16" ht="13.95" x14ac:dyDescent="0.3">
      <c r="A4" s="41" t="s">
        <v>176</v>
      </c>
      <c r="B4" s="41" t="s">
        <v>475</v>
      </c>
      <c r="C4" s="41" t="s">
        <v>475</v>
      </c>
      <c r="E4" s="41"/>
      <c r="F4" s="41"/>
      <c r="G4" s="41"/>
      <c r="H4" s="41"/>
      <c r="L4" s="1"/>
      <c r="M4" s="1" t="s">
        <v>488</v>
      </c>
      <c r="N4" s="1" t="s">
        <v>487</v>
      </c>
      <c r="O4" s="1"/>
      <c r="P4" s="1"/>
    </row>
    <row r="5" spans="1:16" ht="13.95" x14ac:dyDescent="0.3">
      <c r="A5" s="41" t="s">
        <v>174</v>
      </c>
      <c r="B5" s="41" t="s">
        <v>475</v>
      </c>
      <c r="C5" s="41" t="s">
        <v>475</v>
      </c>
      <c r="E5" s="41"/>
      <c r="F5" s="41" t="s">
        <v>189</v>
      </c>
      <c r="G5" s="41" t="s">
        <v>189</v>
      </c>
      <c r="H5" s="41"/>
      <c r="L5" s="1" t="s">
        <v>17</v>
      </c>
      <c r="M5" s="1"/>
      <c r="N5" s="1"/>
      <c r="O5" s="1"/>
      <c r="P5" s="1" t="s">
        <v>490</v>
      </c>
    </row>
    <row r="6" spans="1:16" ht="13.95" x14ac:dyDescent="0.3">
      <c r="A6" s="41" t="s">
        <v>489</v>
      </c>
      <c r="B6" s="42">
        <v>9669</v>
      </c>
      <c r="C6" s="42">
        <v>9821</v>
      </c>
      <c r="E6" s="41"/>
      <c r="F6" s="41" t="s">
        <v>488</v>
      </c>
      <c r="G6" s="41" t="s">
        <v>487</v>
      </c>
      <c r="H6" s="41"/>
      <c r="L6" s="2" t="s">
        <v>0</v>
      </c>
      <c r="M6" s="121">
        <f>B34/B62</f>
        <v>2.4852114719928236</v>
      </c>
      <c r="N6" s="98">
        <f>C34/C62</f>
        <v>2.9153374233128835</v>
      </c>
      <c r="O6" s="1"/>
      <c r="P6" s="1" t="s">
        <v>486</v>
      </c>
    </row>
    <row r="7" spans="1:16" ht="28.05" x14ac:dyDescent="0.3">
      <c r="A7" s="41" t="s">
        <v>167</v>
      </c>
      <c r="B7" s="42">
        <v>1146</v>
      </c>
      <c r="C7" s="41">
        <v>861</v>
      </c>
      <c r="E7" s="41" t="s">
        <v>103</v>
      </c>
      <c r="F7" s="99">
        <v>3659051373</v>
      </c>
      <c r="G7" s="99">
        <v>3699051373</v>
      </c>
      <c r="H7" s="41"/>
      <c r="L7" s="2" t="s">
        <v>18</v>
      </c>
      <c r="M7" s="98">
        <f>(B29+B28+B27)/B62</f>
        <v>1.1688082108651487</v>
      </c>
      <c r="N7" s="98">
        <f>(C29+C28+C27)/C62</f>
        <v>1.1124627519719543</v>
      </c>
      <c r="O7" s="1"/>
      <c r="P7" s="120" t="s">
        <v>485</v>
      </c>
    </row>
    <row r="8" spans="1:16" x14ac:dyDescent="0.25">
      <c r="A8" s="41" t="s">
        <v>276</v>
      </c>
      <c r="B8" s="42">
        <v>5837</v>
      </c>
      <c r="C8" s="42">
        <v>5876</v>
      </c>
      <c r="E8" s="41" t="s">
        <v>484</v>
      </c>
      <c r="F8" s="99">
        <v>43</v>
      </c>
      <c r="G8" s="99">
        <v>38</v>
      </c>
      <c r="H8" s="41"/>
      <c r="L8" s="1"/>
      <c r="M8" s="1"/>
      <c r="N8" s="1"/>
      <c r="O8" s="1"/>
      <c r="P8" s="1"/>
    </row>
    <row r="9" spans="1:16" ht="13.95" x14ac:dyDescent="0.3">
      <c r="A9" s="41" t="s">
        <v>483</v>
      </c>
      <c r="B9" s="42">
        <v>1018</v>
      </c>
      <c r="C9" s="41">
        <v>362</v>
      </c>
      <c r="E9" s="41" t="s">
        <v>482</v>
      </c>
      <c r="F9" s="119">
        <v>3739.95</v>
      </c>
      <c r="G9" s="119">
        <v>3177.85</v>
      </c>
      <c r="H9" s="41"/>
      <c r="L9" s="1" t="s">
        <v>19</v>
      </c>
      <c r="M9" s="1"/>
      <c r="N9" s="1"/>
      <c r="O9" s="1"/>
      <c r="P9" s="1"/>
    </row>
    <row r="10" spans="1:16" ht="13.95" x14ac:dyDescent="0.3">
      <c r="A10" s="41" t="s">
        <v>128</v>
      </c>
      <c r="B10" s="41" t="s">
        <v>475</v>
      </c>
      <c r="C10" s="41" t="s">
        <v>475</v>
      </c>
      <c r="E10" s="41" t="s">
        <v>481</v>
      </c>
      <c r="F10" s="42">
        <f>B76-B73</f>
        <v>117618</v>
      </c>
      <c r="G10" s="42">
        <f>C76-C73</f>
        <v>98706</v>
      </c>
      <c r="H10" s="41" t="s">
        <v>480</v>
      </c>
      <c r="L10" s="2" t="s">
        <v>1</v>
      </c>
      <c r="M10" s="98">
        <f>B49/B40</f>
        <v>8.0196441760719425E-2</v>
      </c>
      <c r="N10" s="98">
        <f>C49/C40</f>
        <v>8.1049282027970154E-2</v>
      </c>
      <c r="O10" s="1"/>
      <c r="P10" s="1" t="s">
        <v>479</v>
      </c>
    </row>
    <row r="11" spans="1:16" ht="13.95" x14ac:dyDescent="0.3">
      <c r="A11" s="41" t="s">
        <v>126</v>
      </c>
      <c r="B11" s="42">
        <v>2405</v>
      </c>
      <c r="C11" s="42">
        <v>2405</v>
      </c>
      <c r="E11" s="41" t="s">
        <v>478</v>
      </c>
      <c r="F11" s="42">
        <f>B67-F10</f>
        <v>42723</v>
      </c>
      <c r="G11" s="42">
        <f>C67-G10</f>
        <v>37257</v>
      </c>
      <c r="H11" s="41" t="s">
        <v>477</v>
      </c>
      <c r="L11" s="2" t="s">
        <v>20</v>
      </c>
      <c r="M11" s="98">
        <f>B40/B35</f>
        <v>0.63641011685345072</v>
      </c>
      <c r="N11" s="98">
        <f>C40/C35</f>
        <v>0.68379334619358023</v>
      </c>
      <c r="O11" s="1"/>
      <c r="P11" s="1" t="s">
        <v>476</v>
      </c>
    </row>
    <row r="12" spans="1:16" ht="13.95" x14ac:dyDescent="0.3">
      <c r="A12" s="41" t="s">
        <v>124</v>
      </c>
      <c r="B12" s="41" t="s">
        <v>475</v>
      </c>
      <c r="C12" s="41" t="s">
        <v>475</v>
      </c>
      <c r="L12" s="1"/>
      <c r="M12" s="1"/>
      <c r="N12" s="1"/>
      <c r="O12" s="1"/>
      <c r="P12" s="1"/>
    </row>
    <row r="13" spans="1:16" ht="13.95" x14ac:dyDescent="0.3">
      <c r="A13" s="41" t="s">
        <v>321</v>
      </c>
      <c r="B13" s="41">
        <v>90</v>
      </c>
      <c r="C13" s="41">
        <v>55</v>
      </c>
      <c r="L13" s="1" t="s">
        <v>21</v>
      </c>
      <c r="M13" s="1"/>
      <c r="N13" s="1"/>
      <c r="O13" s="1"/>
      <c r="P13" s="1"/>
    </row>
    <row r="14" spans="1:16" ht="13.95" x14ac:dyDescent="0.3">
      <c r="A14" s="41" t="s">
        <v>355</v>
      </c>
      <c r="B14" s="41">
        <v>53</v>
      </c>
      <c r="C14" s="41">
        <v>260</v>
      </c>
      <c r="L14" s="1" t="s">
        <v>22</v>
      </c>
      <c r="M14" s="1"/>
      <c r="N14" s="1"/>
      <c r="O14" s="1"/>
      <c r="P14" s="1"/>
    </row>
    <row r="15" spans="1:16" ht="13.95" x14ac:dyDescent="0.3">
      <c r="A15" s="41" t="s">
        <v>113</v>
      </c>
      <c r="B15" s="41">
        <v>8</v>
      </c>
      <c r="C15" s="41">
        <v>2</v>
      </c>
      <c r="L15" s="2" t="s">
        <v>23</v>
      </c>
      <c r="M15" s="118">
        <f>B85/B35</f>
        <v>0.31491056628979985</v>
      </c>
      <c r="N15" s="118">
        <f>C85/C35</f>
        <v>0.2830473299750414</v>
      </c>
      <c r="O15" s="1"/>
      <c r="P15" s="1" t="s">
        <v>474</v>
      </c>
    </row>
    <row r="16" spans="1:16" ht="13.95" x14ac:dyDescent="0.3">
      <c r="A16" s="41" t="s">
        <v>148</v>
      </c>
      <c r="B16" s="41">
        <v>626</v>
      </c>
      <c r="C16" s="41">
        <v>645</v>
      </c>
      <c r="L16" s="2" t="s">
        <v>24</v>
      </c>
      <c r="M16" s="118">
        <f>B85/B40</f>
        <v>0.49482331903645055</v>
      </c>
      <c r="N16" s="118">
        <f>C85/C40</f>
        <v>0.41393694681391557</v>
      </c>
      <c r="O16" s="1"/>
      <c r="P16" s="1" t="s">
        <v>473</v>
      </c>
    </row>
    <row r="17" spans="1:16" ht="13.95" x14ac:dyDescent="0.3">
      <c r="A17" s="41" t="s">
        <v>141</v>
      </c>
      <c r="B17" s="42">
        <v>1643</v>
      </c>
      <c r="C17" s="42">
        <v>1501</v>
      </c>
      <c r="L17" s="1" t="s">
        <v>25</v>
      </c>
      <c r="M17" s="118"/>
      <c r="N17" s="118"/>
      <c r="O17" s="1"/>
      <c r="P17" s="1"/>
    </row>
    <row r="18" spans="1:16" ht="13.95" x14ac:dyDescent="0.3">
      <c r="A18" s="41" t="s">
        <v>145</v>
      </c>
      <c r="B18" s="42">
        <v>2779</v>
      </c>
      <c r="C18" s="42">
        <v>3160</v>
      </c>
      <c r="L18" s="2" t="s">
        <v>5</v>
      </c>
      <c r="M18" s="118">
        <f>B85/B67</f>
        <v>0.23816116900855053</v>
      </c>
      <c r="N18" s="118">
        <f>C85/C67</f>
        <v>0.22770900906864366</v>
      </c>
      <c r="O18" s="1"/>
      <c r="P18" s="1" t="s">
        <v>472</v>
      </c>
    </row>
    <row r="19" spans="1:16" ht="13.95" x14ac:dyDescent="0.3">
      <c r="A19" s="41" t="s">
        <v>471</v>
      </c>
      <c r="B19" s="42">
        <v>1797</v>
      </c>
      <c r="C19" s="42">
        <v>1273</v>
      </c>
      <c r="L19" s="2" t="s">
        <v>6</v>
      </c>
      <c r="M19" s="118">
        <f>F10/B67</f>
        <v>0.73354912343068834</v>
      </c>
      <c r="N19" s="118">
        <f>G10/C67</f>
        <v>0.72597692019152271</v>
      </c>
      <c r="O19" s="1"/>
      <c r="P19" s="1" t="s">
        <v>470</v>
      </c>
    </row>
    <row r="20" spans="1:16" ht="13.95" x14ac:dyDescent="0.3">
      <c r="A20" s="41" t="s">
        <v>270</v>
      </c>
      <c r="B20" s="42">
        <v>27071</v>
      </c>
      <c r="C20" s="42">
        <v>26221</v>
      </c>
      <c r="L20" s="2" t="s">
        <v>7</v>
      </c>
      <c r="M20" s="118">
        <f>F11/B67</f>
        <v>0.26645087656931166</v>
      </c>
      <c r="N20" s="118">
        <f>G11/C67</f>
        <v>0.27402307980847729</v>
      </c>
      <c r="O20" s="1"/>
      <c r="P20" s="1" t="s">
        <v>469</v>
      </c>
    </row>
    <row r="21" spans="1:16" ht="13.95" x14ac:dyDescent="0.3">
      <c r="A21" s="41"/>
      <c r="B21" s="41"/>
      <c r="C21" s="41"/>
      <c r="L21" s="1"/>
      <c r="M21" s="1"/>
      <c r="N21" s="1"/>
      <c r="O21" s="1"/>
      <c r="P21" s="1"/>
    </row>
    <row r="22" spans="1:16" ht="13.95" x14ac:dyDescent="0.3">
      <c r="A22" s="100" t="s">
        <v>133</v>
      </c>
      <c r="B22" s="41"/>
      <c r="C22" s="41"/>
      <c r="L22" s="1" t="s">
        <v>26</v>
      </c>
      <c r="M22" s="1"/>
      <c r="N22" s="1"/>
      <c r="O22" s="1"/>
      <c r="P22" s="1"/>
    </row>
    <row r="23" spans="1:16" ht="13.95" x14ac:dyDescent="0.3">
      <c r="A23" s="103" t="s">
        <v>468</v>
      </c>
      <c r="B23" s="101">
        <v>19</v>
      </c>
      <c r="C23" s="101">
        <v>7</v>
      </c>
      <c r="L23" s="2" t="s">
        <v>2</v>
      </c>
      <c r="M23" s="98">
        <f>F9/B97</f>
        <v>36.225784579620303</v>
      </c>
      <c r="N23" s="98">
        <f>G9/C97</f>
        <v>38.389103648224207</v>
      </c>
      <c r="O23" s="1"/>
      <c r="P23" s="1" t="s">
        <v>359</v>
      </c>
    </row>
    <row r="24" spans="1:16" ht="13.95" x14ac:dyDescent="0.3">
      <c r="A24" s="103" t="s">
        <v>128</v>
      </c>
      <c r="B24" s="41"/>
      <c r="C24" s="41"/>
      <c r="L24" s="2" t="s">
        <v>3</v>
      </c>
      <c r="M24" s="118">
        <f>F8/B97</f>
        <v>0.41650523053080202</v>
      </c>
      <c r="N24" s="118">
        <f>G8/C97</f>
        <v>0.45904807924619473</v>
      </c>
      <c r="O24" s="1"/>
      <c r="P24" s="1" t="s">
        <v>467</v>
      </c>
    </row>
    <row r="25" spans="1:16" ht="13.95" x14ac:dyDescent="0.3">
      <c r="A25" s="117" t="s">
        <v>466</v>
      </c>
      <c r="B25" s="99">
        <v>29262</v>
      </c>
      <c r="C25" s="99">
        <v>28324</v>
      </c>
      <c r="L25" s="2" t="s">
        <v>4</v>
      </c>
      <c r="M25" s="118">
        <f>F8/F9</f>
        <v>1.1497479912833061E-2</v>
      </c>
      <c r="N25" s="118">
        <f>G8/G9</f>
        <v>1.1957770190537629E-2</v>
      </c>
      <c r="O25" s="1"/>
      <c r="P25" s="1" t="s">
        <v>465</v>
      </c>
    </row>
    <row r="26" spans="1:16" ht="13.95" x14ac:dyDescent="0.3">
      <c r="A26" s="104" t="s">
        <v>124</v>
      </c>
      <c r="B26" s="41"/>
      <c r="C26" s="41"/>
      <c r="L26" s="1"/>
      <c r="M26" s="1"/>
      <c r="N26" s="1"/>
      <c r="O26" s="1"/>
      <c r="P26" s="1"/>
    </row>
    <row r="27" spans="1:16" ht="13.95" x14ac:dyDescent="0.3">
      <c r="A27" s="106" t="s">
        <v>464</v>
      </c>
      <c r="B27" s="99">
        <v>29852</v>
      </c>
      <c r="C27" s="99">
        <v>25222</v>
      </c>
      <c r="L27" s="1" t="s">
        <v>27</v>
      </c>
      <c r="M27" s="1"/>
      <c r="N27" s="1"/>
      <c r="O27" s="1"/>
      <c r="P27" s="1"/>
    </row>
    <row r="28" spans="1:16" ht="13.95" x14ac:dyDescent="0.3">
      <c r="A28" s="106" t="s">
        <v>355</v>
      </c>
      <c r="B28" s="99">
        <v>6250</v>
      </c>
      <c r="C28" s="99">
        <v>5399</v>
      </c>
      <c r="L28" s="2" t="s">
        <v>9</v>
      </c>
      <c r="M28" s="98">
        <f>B67/B20</f>
        <v>5.9229803110339478</v>
      </c>
      <c r="N28" s="98">
        <f>C67/C20</f>
        <v>5.1852713473933107</v>
      </c>
      <c r="O28" s="1"/>
      <c r="P28" s="1" t="s">
        <v>463</v>
      </c>
    </row>
    <row r="29" spans="1:16" ht="13.95" x14ac:dyDescent="0.3">
      <c r="A29" s="104" t="s">
        <v>462</v>
      </c>
      <c r="B29" s="99">
        <v>8197</v>
      </c>
      <c r="C29" s="99">
        <v>1112</v>
      </c>
      <c r="L29" s="2" t="s">
        <v>10</v>
      </c>
      <c r="M29" s="98">
        <f>B67/B35</f>
        <v>1.3222582321070731</v>
      </c>
      <c r="N29" s="98">
        <f>C67/C35</f>
        <v>1.243022097073532</v>
      </c>
      <c r="O29" s="1"/>
      <c r="P29" s="1" t="s">
        <v>461</v>
      </c>
    </row>
    <row r="30" spans="1:16" ht="13.95" x14ac:dyDescent="0.3">
      <c r="A30" s="104" t="s">
        <v>460</v>
      </c>
      <c r="B30" s="99">
        <v>5495</v>
      </c>
      <c r="C30" s="99">
        <v>2030</v>
      </c>
      <c r="L30" s="2" t="s">
        <v>8</v>
      </c>
      <c r="M30" s="98">
        <f>B67/(B27+B28)</f>
        <v>4.4413328901445901</v>
      </c>
      <c r="N30" s="98">
        <f>C67/(C27+C28)</f>
        <v>4.4401881062016262</v>
      </c>
      <c r="O30" s="1"/>
      <c r="P30" s="1" t="s">
        <v>459</v>
      </c>
    </row>
    <row r="31" spans="1:16" ht="13.95" x14ac:dyDescent="0.3">
      <c r="A31" s="117" t="s">
        <v>458</v>
      </c>
      <c r="B31" s="99">
        <v>5653</v>
      </c>
      <c r="C31" s="99">
        <v>10486</v>
      </c>
      <c r="L31" s="1"/>
      <c r="M31" s="1"/>
      <c r="N31" s="1"/>
      <c r="O31" s="1"/>
      <c r="P31" s="1"/>
    </row>
    <row r="32" spans="1:16" ht="13.95" x14ac:dyDescent="0.3">
      <c r="A32" s="104" t="s">
        <v>457</v>
      </c>
      <c r="B32" s="99">
        <v>1432</v>
      </c>
      <c r="C32" s="99">
        <v>1363</v>
      </c>
      <c r="L32" s="1"/>
      <c r="M32" s="111"/>
      <c r="N32" s="111"/>
      <c r="O32" s="111"/>
      <c r="P32" s="112"/>
    </row>
    <row r="33" spans="1:16" ht="13.95" x14ac:dyDescent="0.25">
      <c r="A33" s="103" t="s">
        <v>456</v>
      </c>
      <c r="B33" s="99">
        <v>8032</v>
      </c>
      <c r="C33" s="99">
        <v>9217</v>
      </c>
      <c r="L33" s="111" t="s">
        <v>177</v>
      </c>
      <c r="M33" s="111"/>
      <c r="N33" s="111"/>
      <c r="O33" s="111"/>
      <c r="P33" s="112"/>
    </row>
    <row r="34" spans="1:16" ht="13.95" x14ac:dyDescent="0.25">
      <c r="A34" s="100" t="s">
        <v>265</v>
      </c>
      <c r="B34" s="99">
        <v>94192</v>
      </c>
      <c r="C34" s="99">
        <v>83160</v>
      </c>
      <c r="L34" s="115" t="s">
        <v>190</v>
      </c>
      <c r="M34" s="116">
        <f>B85/B67</f>
        <v>0.23816116900855053</v>
      </c>
      <c r="N34" s="116">
        <f>C85/C67</f>
        <v>0.22770900906864366</v>
      </c>
      <c r="O34" s="115"/>
      <c r="P34" s="114" t="s">
        <v>455</v>
      </c>
    </row>
    <row r="35" spans="1:16" ht="13.95" x14ac:dyDescent="0.25">
      <c r="A35" s="100" t="s">
        <v>109</v>
      </c>
      <c r="B35" s="99">
        <v>121263</v>
      </c>
      <c r="C35" s="99">
        <v>109381</v>
      </c>
      <c r="L35" s="111" t="s">
        <v>454</v>
      </c>
      <c r="M35" s="113">
        <f>B67/B35</f>
        <v>1.3222582321070731</v>
      </c>
      <c r="N35" s="113">
        <f>C67/C35</f>
        <v>1.243022097073532</v>
      </c>
      <c r="O35" s="111"/>
      <c r="P35" s="112" t="s">
        <v>453</v>
      </c>
    </row>
    <row r="36" spans="1:16" ht="13.95" x14ac:dyDescent="0.3">
      <c r="A36" s="100" t="s">
        <v>108</v>
      </c>
      <c r="B36" s="41"/>
      <c r="C36" s="41"/>
      <c r="L36" s="111" t="s">
        <v>452</v>
      </c>
      <c r="M36" s="113">
        <f>B35/B40</f>
        <v>1.5713138014590595</v>
      </c>
      <c r="N36" s="113">
        <f>C35/C40</f>
        <v>1.462430141455197</v>
      </c>
      <c r="O36" s="111"/>
      <c r="P36" s="112" t="s">
        <v>451</v>
      </c>
    </row>
    <row r="37" spans="1:16" x14ac:dyDescent="0.25">
      <c r="A37" s="100" t="s">
        <v>107</v>
      </c>
      <c r="B37" s="41"/>
      <c r="C37" s="41"/>
      <c r="L37" s="111" t="s">
        <v>30</v>
      </c>
      <c r="M37" s="110">
        <f>M34*M35*M36</f>
        <v>0.49482331903645055</v>
      </c>
      <c r="N37" s="109">
        <f>N34*N35*N36</f>
        <v>0.41393694681391552</v>
      </c>
      <c r="O37" s="108"/>
      <c r="P37" s="107" t="s">
        <v>450</v>
      </c>
    </row>
    <row r="38" spans="1:16" ht="13.95" x14ac:dyDescent="0.25">
      <c r="A38" s="103" t="s">
        <v>449</v>
      </c>
      <c r="B38" s="101">
        <v>366</v>
      </c>
      <c r="C38" s="101">
        <v>370</v>
      </c>
    </row>
    <row r="39" spans="1:16" ht="13.95" x14ac:dyDescent="0.25">
      <c r="A39" s="100" t="s">
        <v>448</v>
      </c>
      <c r="B39" s="99">
        <v>76807</v>
      </c>
      <c r="C39" s="99">
        <v>74424</v>
      </c>
    </row>
    <row r="40" spans="1:16" ht="13.95" x14ac:dyDescent="0.25">
      <c r="A40" s="100" t="s">
        <v>259</v>
      </c>
      <c r="B40" s="99">
        <v>77173</v>
      </c>
      <c r="C40" s="99">
        <v>74794</v>
      </c>
    </row>
    <row r="41" spans="1:16" ht="13.95" x14ac:dyDescent="0.3">
      <c r="A41" s="100" t="s">
        <v>96</v>
      </c>
      <c r="B41" s="41"/>
      <c r="C41" s="41"/>
    </row>
    <row r="42" spans="1:16" ht="13.95" x14ac:dyDescent="0.3">
      <c r="A42" s="103" t="s">
        <v>447</v>
      </c>
      <c r="B42" s="41"/>
      <c r="C42" s="41"/>
    </row>
    <row r="43" spans="1:16" ht="13.95" x14ac:dyDescent="0.3">
      <c r="A43" s="41" t="s">
        <v>446</v>
      </c>
      <c r="B43" s="41"/>
      <c r="C43" s="41"/>
    </row>
    <row r="44" spans="1:16" ht="13.95" x14ac:dyDescent="0.3">
      <c r="A44" s="41" t="s">
        <v>76</v>
      </c>
      <c r="B44" s="99">
        <v>4879</v>
      </c>
      <c r="C44" s="99">
        <v>5077</v>
      </c>
    </row>
    <row r="45" spans="1:16" ht="13.95" x14ac:dyDescent="0.25">
      <c r="A45" s="104" t="s">
        <v>78</v>
      </c>
      <c r="B45" s="101">
        <v>518</v>
      </c>
      <c r="C45" s="101">
        <v>228</v>
      </c>
    </row>
    <row r="46" spans="1:16" ht="13.95" x14ac:dyDescent="0.25">
      <c r="A46" s="103" t="s">
        <v>438</v>
      </c>
      <c r="B46" s="101">
        <v>103</v>
      </c>
      <c r="C46" s="101">
        <v>108</v>
      </c>
    </row>
    <row r="47" spans="1:16" ht="13.95" x14ac:dyDescent="0.25">
      <c r="A47" s="103" t="s">
        <v>445</v>
      </c>
      <c r="B47" s="101">
        <v>129</v>
      </c>
      <c r="C47" s="101">
        <v>365</v>
      </c>
    </row>
    <row r="48" spans="1:16" ht="13.95" x14ac:dyDescent="0.25">
      <c r="A48" s="103" t="s">
        <v>441</v>
      </c>
      <c r="B48" s="101">
        <v>560</v>
      </c>
      <c r="C48" s="101">
        <v>284</v>
      </c>
    </row>
    <row r="49" spans="1:3" ht="13.95" x14ac:dyDescent="0.25">
      <c r="A49" s="100" t="s">
        <v>248</v>
      </c>
      <c r="B49" s="99">
        <v>6189</v>
      </c>
      <c r="C49" s="99">
        <v>6062</v>
      </c>
    </row>
    <row r="50" spans="1:3" ht="13.95" x14ac:dyDescent="0.3">
      <c r="A50" s="100" t="s">
        <v>86</v>
      </c>
      <c r="B50" s="41"/>
      <c r="C50" s="41"/>
    </row>
    <row r="51" spans="1:3" ht="13.95" x14ac:dyDescent="0.3">
      <c r="A51" s="103" t="s">
        <v>84</v>
      </c>
      <c r="B51" s="41"/>
      <c r="C51" s="41"/>
    </row>
    <row r="52" spans="1:3" ht="13.95" x14ac:dyDescent="0.25">
      <c r="A52" s="104" t="s">
        <v>76</v>
      </c>
      <c r="B52" s="101">
        <v>976</v>
      </c>
      <c r="C52" s="101">
        <v>835</v>
      </c>
    </row>
    <row r="53" spans="1:3" ht="13.95" x14ac:dyDescent="0.3">
      <c r="A53" s="104" t="s">
        <v>82</v>
      </c>
      <c r="B53" s="41"/>
      <c r="C53" s="41"/>
    </row>
    <row r="54" spans="1:3" ht="28.05" x14ac:dyDescent="0.25">
      <c r="A54" s="106" t="s">
        <v>444</v>
      </c>
      <c r="B54" s="101" t="s">
        <v>90</v>
      </c>
      <c r="C54" s="101" t="s">
        <v>90</v>
      </c>
    </row>
    <row r="55" spans="1:3" ht="42" x14ac:dyDescent="0.25">
      <c r="A55" s="106" t="s">
        <v>443</v>
      </c>
      <c r="B55" s="99">
        <v>10082</v>
      </c>
      <c r="C55" s="99">
        <v>7962</v>
      </c>
    </row>
    <row r="56" spans="1:3" ht="13.95" x14ac:dyDescent="0.25">
      <c r="A56" s="104" t="s">
        <v>442</v>
      </c>
      <c r="B56" s="99">
        <v>5826</v>
      </c>
      <c r="C56" s="99">
        <v>4473</v>
      </c>
    </row>
    <row r="57" spans="1:3" ht="13.95" x14ac:dyDescent="0.25">
      <c r="A57" s="103" t="s">
        <v>441</v>
      </c>
      <c r="B57" s="99">
        <v>3013</v>
      </c>
      <c r="C57" s="99">
        <v>2877</v>
      </c>
    </row>
    <row r="58" spans="1:3" ht="13.95" x14ac:dyDescent="0.25">
      <c r="A58" s="103" t="s">
        <v>440</v>
      </c>
      <c r="B58" s="99">
        <v>7033</v>
      </c>
      <c r="C58" s="99">
        <v>2720</v>
      </c>
    </row>
    <row r="59" spans="1:3" ht="13.95" x14ac:dyDescent="0.25">
      <c r="A59" s="103" t="s">
        <v>439</v>
      </c>
      <c r="B59" s="99">
        <v>1377</v>
      </c>
      <c r="C59" s="99">
        <v>1350</v>
      </c>
    </row>
    <row r="60" spans="1:3" ht="13.95" x14ac:dyDescent="0.25">
      <c r="A60" s="103" t="s">
        <v>438</v>
      </c>
      <c r="B60" s="99">
        <v>2844</v>
      </c>
      <c r="C60" s="99">
        <v>2598</v>
      </c>
    </row>
    <row r="61" spans="1:3" ht="13.95" x14ac:dyDescent="0.25">
      <c r="A61" s="103" t="s">
        <v>70</v>
      </c>
      <c r="B61" s="99">
        <v>6750</v>
      </c>
      <c r="C61" s="99">
        <v>5710</v>
      </c>
    </row>
    <row r="62" spans="1:3" x14ac:dyDescent="0.25">
      <c r="A62" s="100" t="s">
        <v>245</v>
      </c>
      <c r="B62" s="99">
        <v>37901</v>
      </c>
      <c r="C62" s="99">
        <v>28525</v>
      </c>
    </row>
    <row r="63" spans="1:3" x14ac:dyDescent="0.25">
      <c r="A63" s="100" t="s">
        <v>68</v>
      </c>
      <c r="B63" s="99">
        <v>121263</v>
      </c>
      <c r="C63" s="99">
        <v>109381</v>
      </c>
    </row>
    <row r="64" spans="1:3" x14ac:dyDescent="0.25">
      <c r="A64" s="41"/>
      <c r="B64" s="41"/>
      <c r="C64" s="41"/>
    </row>
    <row r="65" spans="1:3" ht="28.2" thickBot="1" x14ac:dyDescent="0.3">
      <c r="A65" s="160" t="s">
        <v>311</v>
      </c>
      <c r="B65" s="160"/>
      <c r="C65" s="160"/>
    </row>
    <row r="66" spans="1:3" ht="14.4" thickTop="1" x14ac:dyDescent="0.25">
      <c r="A66" s="41"/>
      <c r="B66" s="41"/>
      <c r="C66" s="41"/>
    </row>
    <row r="67" spans="1:3" x14ac:dyDescent="0.25">
      <c r="A67" s="100" t="s">
        <v>437</v>
      </c>
      <c r="B67" s="99">
        <v>160341</v>
      </c>
      <c r="C67" s="99">
        <v>135963</v>
      </c>
    </row>
    <row r="68" spans="1:3" x14ac:dyDescent="0.25">
      <c r="A68" s="100" t="s">
        <v>436</v>
      </c>
      <c r="B68" s="99">
        <v>7486</v>
      </c>
      <c r="C68" s="99">
        <v>5400</v>
      </c>
    </row>
    <row r="69" spans="1:3" x14ac:dyDescent="0.25">
      <c r="A69" s="100" t="s">
        <v>435</v>
      </c>
      <c r="B69" s="99">
        <v>167827</v>
      </c>
      <c r="C69" s="99">
        <v>141363</v>
      </c>
    </row>
    <row r="70" spans="1:3" x14ac:dyDescent="0.25">
      <c r="A70" s="100" t="s">
        <v>175</v>
      </c>
      <c r="B70" s="41"/>
      <c r="C70" s="41"/>
    </row>
    <row r="71" spans="1:3" x14ac:dyDescent="0.25">
      <c r="A71" s="103" t="s">
        <v>240</v>
      </c>
      <c r="B71" s="99">
        <v>81097</v>
      </c>
      <c r="C71" s="99">
        <v>69046</v>
      </c>
    </row>
    <row r="72" spans="1:3" ht="27.6" x14ac:dyDescent="0.25">
      <c r="A72" s="103" t="s">
        <v>434</v>
      </c>
      <c r="B72" s="99">
        <v>1010</v>
      </c>
      <c r="C72" s="99">
        <v>1230</v>
      </c>
    </row>
    <row r="73" spans="1:3" x14ac:dyDescent="0.25">
      <c r="A73" s="103" t="s">
        <v>433</v>
      </c>
      <c r="B73" s="101">
        <v>486</v>
      </c>
      <c r="C73" s="101">
        <v>537</v>
      </c>
    </row>
    <row r="74" spans="1:3" ht="27.6" x14ac:dyDescent="0.25">
      <c r="A74" s="103" t="s">
        <v>432</v>
      </c>
      <c r="B74" s="99">
        <v>3522</v>
      </c>
      <c r="C74" s="99">
        <v>3053</v>
      </c>
    </row>
    <row r="75" spans="1:3" x14ac:dyDescent="0.25">
      <c r="A75" s="103" t="s">
        <v>164</v>
      </c>
      <c r="B75" s="99">
        <v>31989</v>
      </c>
      <c r="C75" s="99">
        <v>25377</v>
      </c>
    </row>
    <row r="76" spans="1:3" x14ac:dyDescent="0.25">
      <c r="A76" s="100" t="s">
        <v>431</v>
      </c>
      <c r="B76" s="99">
        <v>118104</v>
      </c>
      <c r="C76" s="99">
        <v>99243</v>
      </c>
    </row>
    <row r="77" spans="1:3" ht="27.6" x14ac:dyDescent="0.25">
      <c r="A77" s="100" t="s">
        <v>430</v>
      </c>
      <c r="B77" s="99">
        <v>49723</v>
      </c>
      <c r="C77" s="99">
        <v>42120</v>
      </c>
    </row>
    <row r="78" spans="1:3" x14ac:dyDescent="0.25">
      <c r="A78" s="100" t="s">
        <v>429</v>
      </c>
      <c r="B78" s="101" t="s">
        <v>90</v>
      </c>
      <c r="C78" s="99">
        <v>1218</v>
      </c>
    </row>
    <row r="79" spans="1:3" x14ac:dyDescent="0.25">
      <c r="A79" s="103" t="s">
        <v>428</v>
      </c>
      <c r="B79" s="41"/>
      <c r="C79" s="41"/>
    </row>
    <row r="80" spans="1:3" x14ac:dyDescent="0.25">
      <c r="A80" s="100" t="s">
        <v>427</v>
      </c>
      <c r="B80" s="99">
        <v>49723</v>
      </c>
      <c r="C80" s="99">
        <v>40902</v>
      </c>
    </row>
    <row r="81" spans="1:3" x14ac:dyDescent="0.25">
      <c r="A81" s="100" t="s">
        <v>153</v>
      </c>
      <c r="B81" s="41"/>
      <c r="C81" s="41"/>
    </row>
    <row r="82" spans="1:3" x14ac:dyDescent="0.25">
      <c r="A82" s="103" t="s">
        <v>426</v>
      </c>
      <c r="B82" s="99">
        <v>11931</v>
      </c>
      <c r="C82" s="99">
        <v>10300</v>
      </c>
    </row>
    <row r="83" spans="1:3" x14ac:dyDescent="0.25">
      <c r="A83" s="103" t="s">
        <v>425</v>
      </c>
      <c r="B83" s="101">
        <v>-395</v>
      </c>
      <c r="C83" s="101">
        <v>-358</v>
      </c>
    </row>
    <row r="84" spans="1:3" x14ac:dyDescent="0.25">
      <c r="A84" s="100" t="s">
        <v>424</v>
      </c>
      <c r="B84" s="99">
        <v>11536</v>
      </c>
      <c r="C84" s="99">
        <v>9942</v>
      </c>
    </row>
    <row r="85" spans="1:3" x14ac:dyDescent="0.25">
      <c r="A85" s="100" t="s">
        <v>423</v>
      </c>
      <c r="B85" s="99">
        <v>38187</v>
      </c>
      <c r="C85" s="99">
        <v>30960</v>
      </c>
    </row>
    <row r="86" spans="1:3" x14ac:dyDescent="0.25">
      <c r="A86" s="100" t="s">
        <v>422</v>
      </c>
      <c r="B86" s="41"/>
      <c r="C86" s="41"/>
    </row>
    <row r="87" spans="1:3" ht="37.200000000000003" customHeight="1" x14ac:dyDescent="0.25">
      <c r="A87" s="103" t="s">
        <v>230</v>
      </c>
      <c r="B87" s="41"/>
      <c r="C87" s="41"/>
    </row>
    <row r="88" spans="1:3" ht="35.4" customHeight="1" x14ac:dyDescent="0.25">
      <c r="A88" s="104" t="s">
        <v>421</v>
      </c>
      <c r="B88" s="101">
        <v>180</v>
      </c>
      <c r="C88" s="101">
        <v>-16</v>
      </c>
    </row>
    <row r="89" spans="1:3" ht="39.6" customHeight="1" x14ac:dyDescent="0.25">
      <c r="A89" s="103" t="s">
        <v>420</v>
      </c>
      <c r="B89" s="101">
        <v>-39</v>
      </c>
      <c r="C89" s="101">
        <v>3</v>
      </c>
    </row>
    <row r="90" spans="1:3" ht="39" customHeight="1" x14ac:dyDescent="0.25">
      <c r="A90" s="103" t="s">
        <v>227</v>
      </c>
      <c r="B90" s="41"/>
      <c r="C90" s="41"/>
    </row>
    <row r="91" spans="1:3" ht="45.6" customHeight="1" x14ac:dyDescent="0.25">
      <c r="A91" s="105" t="s">
        <v>419</v>
      </c>
      <c r="B91" s="101">
        <v>-516</v>
      </c>
      <c r="C91" s="101">
        <v>51</v>
      </c>
    </row>
    <row r="92" spans="1:3" ht="42" customHeight="1" x14ac:dyDescent="0.25">
      <c r="A92" s="104" t="s">
        <v>418</v>
      </c>
      <c r="B92" s="101">
        <v>-37</v>
      </c>
      <c r="C92" s="101">
        <v>14</v>
      </c>
    </row>
    <row r="93" spans="1:3" ht="37.799999999999997" customHeight="1" x14ac:dyDescent="0.25">
      <c r="A93" s="104" t="s">
        <v>417</v>
      </c>
      <c r="B93" s="101">
        <v>-34</v>
      </c>
      <c r="C93" s="101">
        <v>53</v>
      </c>
    </row>
    <row r="94" spans="1:3" ht="44.4" customHeight="1" x14ac:dyDescent="0.25">
      <c r="A94" s="103" t="s">
        <v>416</v>
      </c>
      <c r="B94" s="101">
        <v>196</v>
      </c>
      <c r="C94" s="101">
        <v>-32</v>
      </c>
    </row>
    <row r="95" spans="1:3" ht="27.6" x14ac:dyDescent="0.25">
      <c r="A95" s="100" t="s">
        <v>415</v>
      </c>
      <c r="B95" s="101">
        <v>-250</v>
      </c>
      <c r="C95" s="101">
        <v>73</v>
      </c>
    </row>
    <row r="96" spans="1:3" ht="27.6" x14ac:dyDescent="0.25">
      <c r="A96" s="100" t="s">
        <v>414</v>
      </c>
      <c r="B96" s="99">
        <v>37937</v>
      </c>
      <c r="C96" s="99">
        <v>31033</v>
      </c>
    </row>
    <row r="97" spans="1:22" ht="27.6" x14ac:dyDescent="0.25">
      <c r="A97" s="102" t="s">
        <v>413</v>
      </c>
      <c r="B97" s="101">
        <v>103.24</v>
      </c>
      <c r="C97" s="101">
        <v>82.78</v>
      </c>
    </row>
    <row r="98" spans="1:22" ht="28.2" customHeight="1" x14ac:dyDescent="0.25">
      <c r="A98" s="100" t="s">
        <v>412</v>
      </c>
      <c r="B98" s="99">
        <v>3698832195</v>
      </c>
      <c r="C98" s="99">
        <v>3740110733</v>
      </c>
    </row>
    <row r="99" spans="1:22" x14ac:dyDescent="0.25">
      <c r="A99" s="41"/>
      <c r="B99" s="41"/>
      <c r="C99" s="41"/>
    </row>
    <row r="102" spans="1:22" x14ac:dyDescent="0.25">
      <c r="K102" s="1"/>
      <c r="L102" s="1"/>
      <c r="M102" s="1"/>
      <c r="N102" s="1"/>
      <c r="O102" s="1"/>
      <c r="P102" s="1"/>
    </row>
    <row r="103" spans="1:22" x14ac:dyDescent="0.25">
      <c r="K103" s="1"/>
      <c r="L103" s="1"/>
      <c r="M103" s="1"/>
      <c r="N103" s="1"/>
      <c r="O103" s="1"/>
      <c r="P103" s="1"/>
    </row>
    <row r="104" spans="1:22" x14ac:dyDescent="0.25">
      <c r="K104" s="1"/>
    </row>
    <row r="105" spans="1:22" x14ac:dyDescent="0.25">
      <c r="K105" s="1"/>
    </row>
    <row r="106" spans="1:22" x14ac:dyDescent="0.25">
      <c r="K106" s="1"/>
      <c r="T106" s="98"/>
    </row>
    <row r="107" spans="1:22" ht="33" customHeight="1" x14ac:dyDescent="0.25">
      <c r="K107" s="1"/>
      <c r="V107" s="97"/>
    </row>
    <row r="108" spans="1:22" x14ac:dyDescent="0.25">
      <c r="K108" s="1"/>
    </row>
    <row r="109" spans="1:22" x14ac:dyDescent="0.25">
      <c r="K109" s="1"/>
    </row>
    <row r="110" spans="1:22" x14ac:dyDescent="0.25">
      <c r="K110" s="1"/>
    </row>
    <row r="111" spans="1:22" x14ac:dyDescent="0.25">
      <c r="K111" s="1"/>
    </row>
    <row r="112" spans="1:22" x14ac:dyDescent="0.25">
      <c r="K112" s="1"/>
    </row>
    <row r="113" spans="11:11" x14ac:dyDescent="0.25">
      <c r="K113" s="1"/>
    </row>
    <row r="114" spans="11:11" x14ac:dyDescent="0.25">
      <c r="K114" s="1"/>
    </row>
    <row r="115" spans="11:11" x14ac:dyDescent="0.25">
      <c r="K115" s="1"/>
    </row>
    <row r="116" spans="11:11" x14ac:dyDescent="0.25">
      <c r="K116" s="1"/>
    </row>
    <row r="117" spans="11:11" x14ac:dyDescent="0.25">
      <c r="K117" s="1"/>
    </row>
    <row r="118" spans="11:11" x14ac:dyDescent="0.25">
      <c r="K118" s="1"/>
    </row>
    <row r="119" spans="11:11" x14ac:dyDescent="0.25">
      <c r="K119" s="1"/>
    </row>
    <row r="120" spans="11:11" x14ac:dyDescent="0.25">
      <c r="K120" s="1"/>
    </row>
    <row r="121" spans="11:11" x14ac:dyDescent="0.25">
      <c r="K121" s="1"/>
    </row>
    <row r="122" spans="11:11" x14ac:dyDescent="0.25">
      <c r="K122" s="1"/>
    </row>
    <row r="123" spans="11:11" x14ac:dyDescent="0.25">
      <c r="K123" s="1"/>
    </row>
    <row r="124" spans="11:11" x14ac:dyDescent="0.25">
      <c r="K124" s="1"/>
    </row>
    <row r="125" spans="11:11" x14ac:dyDescent="0.25">
      <c r="K125" s="1"/>
    </row>
    <row r="126" spans="11:11" x14ac:dyDescent="0.25">
      <c r="K126" s="1"/>
    </row>
    <row r="127" spans="11:11" x14ac:dyDescent="0.25">
      <c r="K127" s="1"/>
    </row>
    <row r="128" spans="11:11" x14ac:dyDescent="0.25">
      <c r="K128" s="1"/>
    </row>
    <row r="129" spans="11:11" x14ac:dyDescent="0.25">
      <c r="K129" s="1"/>
    </row>
    <row r="130" spans="11:11" x14ac:dyDescent="0.25">
      <c r="K130" s="1"/>
    </row>
    <row r="131" spans="11:11" x14ac:dyDescent="0.25">
      <c r="K131" s="1"/>
    </row>
    <row r="132" spans="11:11" x14ac:dyDescent="0.25">
      <c r="K132" s="1"/>
    </row>
    <row r="133" spans="11:11" ht="14.4" customHeight="1" x14ac:dyDescent="0.25">
      <c r="K133" s="1"/>
    </row>
    <row r="134" spans="11:11" ht="33.6" customHeight="1" x14ac:dyDescent="0.25">
      <c r="K134" s="1"/>
    </row>
    <row r="135" spans="11:11" ht="26.4" customHeight="1" x14ac:dyDescent="0.25">
      <c r="K135" s="1"/>
    </row>
    <row r="136" spans="11:11" ht="35.4" customHeight="1" x14ac:dyDescent="0.25">
      <c r="K136" s="1"/>
    </row>
    <row r="137" spans="11:11" ht="45.6" customHeight="1" x14ac:dyDescent="0.25">
      <c r="K137" s="1"/>
    </row>
  </sheetData>
  <mergeCells count="3">
    <mergeCell ref="A65:C65"/>
    <mergeCell ref="A1:B1"/>
    <mergeCell ref="L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60CB-9AD4-417B-AF06-41E23001F5F0}">
  <dimension ref="A1:K113"/>
  <sheetViews>
    <sheetView topLeftCell="A10" zoomScale="70" zoomScaleNormal="70" workbookViewId="0">
      <selection activeCell="E13" sqref="E13"/>
    </sheetView>
  </sheetViews>
  <sheetFormatPr defaultRowHeight="13.8" x14ac:dyDescent="0.25"/>
  <cols>
    <col min="1" max="1" width="69.8984375" customWidth="1"/>
    <col min="2" max="2" width="24.3984375" customWidth="1"/>
    <col min="3" max="3" width="19.296875" customWidth="1"/>
    <col min="4" max="5" width="33.5" customWidth="1"/>
    <col min="6" max="6" width="21.69921875" style="37" customWidth="1"/>
    <col min="7" max="7" width="23.3984375" customWidth="1"/>
    <col min="8" max="8" width="20.69921875" customWidth="1"/>
    <col min="9" max="9" width="25.69921875" customWidth="1"/>
    <col min="10" max="10" width="22.5" customWidth="1"/>
  </cols>
  <sheetData>
    <row r="1" spans="1:10" ht="24.6" thickBot="1" x14ac:dyDescent="0.4">
      <c r="A1" s="163" t="s">
        <v>284</v>
      </c>
      <c r="B1" s="163"/>
      <c r="C1" s="163"/>
      <c r="F1" s="165" t="s">
        <v>197</v>
      </c>
      <c r="G1" s="165"/>
      <c r="H1" s="165"/>
      <c r="I1" s="165"/>
      <c r="J1" s="165"/>
    </row>
    <row r="2" spans="1:10" s="37" customFormat="1" ht="14.4" thickTop="1" x14ac:dyDescent="0.25">
      <c r="A2" s="37" t="s">
        <v>184</v>
      </c>
      <c r="G2" s="164" t="s">
        <v>283</v>
      </c>
      <c r="H2" s="164"/>
    </row>
    <row r="3" spans="1:10" s="37" customFormat="1" x14ac:dyDescent="0.25">
      <c r="B3" s="37" t="s">
        <v>280</v>
      </c>
      <c r="C3" s="37" t="s">
        <v>279</v>
      </c>
      <c r="G3" s="37" t="s">
        <v>282</v>
      </c>
      <c r="H3" s="37" t="s">
        <v>281</v>
      </c>
      <c r="I3" s="37" t="s">
        <v>280</v>
      </c>
      <c r="J3" s="37" t="s">
        <v>279</v>
      </c>
    </row>
    <row r="4" spans="1:10" s="37" customFormat="1" x14ac:dyDescent="0.25">
      <c r="A4" s="37" t="s">
        <v>278</v>
      </c>
      <c r="F4" s="74" t="s">
        <v>277</v>
      </c>
      <c r="G4"/>
      <c r="H4"/>
    </row>
    <row r="5" spans="1:10" x14ac:dyDescent="0.25">
      <c r="A5" s="73" t="s">
        <v>174</v>
      </c>
      <c r="C5" s="68"/>
      <c r="F5" s="37" t="s">
        <v>0</v>
      </c>
      <c r="G5" t="s">
        <v>110</v>
      </c>
      <c r="H5" t="s">
        <v>69</v>
      </c>
      <c r="I5" s="33">
        <f>B27/B52</f>
        <v>2.0994955156950672</v>
      </c>
      <c r="J5" s="33">
        <f>C27/C52</f>
        <v>2.7398706162751107</v>
      </c>
    </row>
    <row r="6" spans="1:10" x14ac:dyDescent="0.25">
      <c r="A6" t="s">
        <v>172</v>
      </c>
      <c r="B6" s="68">
        <v>11384</v>
      </c>
      <c r="C6">
        <v>10930</v>
      </c>
    </row>
    <row r="7" spans="1:10" x14ac:dyDescent="0.25">
      <c r="A7" t="s">
        <v>276</v>
      </c>
      <c r="B7" s="68">
        <v>3311</v>
      </c>
      <c r="C7" s="68">
        <v>3435</v>
      </c>
      <c r="F7" s="37" t="s">
        <v>187</v>
      </c>
      <c r="G7" t="s">
        <v>275</v>
      </c>
      <c r="H7" t="s">
        <v>69</v>
      </c>
      <c r="I7" s="33">
        <f>(B23+B22)/B52</f>
        <v>1.2506406149903908</v>
      </c>
      <c r="J7" s="33">
        <f>(C23+C22)/C52</f>
        <v>1.9297469072749971</v>
      </c>
    </row>
    <row r="8" spans="1:10" x14ac:dyDescent="0.25">
      <c r="A8" t="s">
        <v>167</v>
      </c>
      <c r="B8">
        <v>411</v>
      </c>
      <c r="C8">
        <v>906</v>
      </c>
    </row>
    <row r="9" spans="1:10" x14ac:dyDescent="0.25">
      <c r="A9" t="s">
        <v>165</v>
      </c>
      <c r="B9">
        <v>211</v>
      </c>
      <c r="C9">
        <v>167</v>
      </c>
      <c r="F9" s="74" t="s">
        <v>274</v>
      </c>
    </row>
    <row r="10" spans="1:10" x14ac:dyDescent="0.25">
      <c r="A10" t="s">
        <v>273</v>
      </c>
      <c r="B10">
        <v>32</v>
      </c>
      <c r="C10">
        <v>67</v>
      </c>
      <c r="F10" s="37" t="s">
        <v>1</v>
      </c>
      <c r="G10" t="s">
        <v>272</v>
      </c>
      <c r="H10" t="s">
        <v>271</v>
      </c>
      <c r="I10" s="33">
        <f>B41/B33</f>
        <v>7.3658846275935705E-2</v>
      </c>
      <c r="J10" s="33">
        <f>C41/B33</f>
        <v>6.9056070181513871E-2</v>
      </c>
    </row>
    <row r="11" spans="1:10" x14ac:dyDescent="0.25">
      <c r="A11" t="s">
        <v>128</v>
      </c>
    </row>
    <row r="12" spans="1:10" x14ac:dyDescent="0.25">
      <c r="A12" t="s">
        <v>126</v>
      </c>
      <c r="B12" s="68">
        <v>22869</v>
      </c>
      <c r="C12" s="68">
        <v>22118</v>
      </c>
      <c r="F12" s="37" t="s">
        <v>178</v>
      </c>
      <c r="G12" t="s">
        <v>266</v>
      </c>
      <c r="H12" t="s">
        <v>129</v>
      </c>
      <c r="I12" s="33">
        <f>B33/B28</f>
        <v>0.6973346614748408</v>
      </c>
      <c r="J12" s="33">
        <f>C33/C28</f>
        <v>0.76146222548675202</v>
      </c>
    </row>
    <row r="13" spans="1:10" x14ac:dyDescent="0.25">
      <c r="A13" t="s">
        <v>113</v>
      </c>
      <c r="B13">
        <v>34</v>
      </c>
      <c r="C13">
        <v>30</v>
      </c>
    </row>
    <row r="14" spans="1:10" x14ac:dyDescent="0.25">
      <c r="A14" t="s">
        <v>148</v>
      </c>
      <c r="B14">
        <v>727</v>
      </c>
      <c r="C14">
        <v>613</v>
      </c>
      <c r="I14" s="76"/>
      <c r="J14" s="76"/>
    </row>
    <row r="15" spans="1:10" x14ac:dyDescent="0.25">
      <c r="A15" t="s">
        <v>145</v>
      </c>
      <c r="B15">
        <v>970</v>
      </c>
      <c r="C15">
        <v>955</v>
      </c>
      <c r="F15" s="74" t="s">
        <v>26</v>
      </c>
      <c r="I15" s="76"/>
      <c r="J15" s="76"/>
    </row>
    <row r="16" spans="1:10" x14ac:dyDescent="0.25">
      <c r="A16" t="s">
        <v>141</v>
      </c>
      <c r="B16" s="68">
        <v>5585</v>
      </c>
      <c r="C16" s="68">
        <v>5287</v>
      </c>
      <c r="F16" s="37" t="s">
        <v>3</v>
      </c>
      <c r="G16" t="s">
        <v>88</v>
      </c>
      <c r="H16" t="s">
        <v>101</v>
      </c>
      <c r="I16" s="63">
        <f>B101/B89</f>
        <v>0.61666998209667789</v>
      </c>
      <c r="J16" s="63">
        <f>D101/C89</f>
        <v>0.63724333254661325</v>
      </c>
    </row>
    <row r="17" spans="1:11" x14ac:dyDescent="0.25">
      <c r="A17" t="s">
        <v>138</v>
      </c>
      <c r="B17" s="68">
        <v>1416</v>
      </c>
      <c r="C17" s="68">
        <v>1149</v>
      </c>
    </row>
    <row r="18" spans="1:11" x14ac:dyDescent="0.25">
      <c r="A18" t="s">
        <v>270</v>
      </c>
      <c r="B18" s="72">
        <v>46950</v>
      </c>
      <c r="C18" s="72">
        <v>45657</v>
      </c>
      <c r="F18" s="37" t="s">
        <v>4</v>
      </c>
      <c r="G18" t="s">
        <v>88</v>
      </c>
      <c r="H18" t="s">
        <v>162</v>
      </c>
      <c r="I18" s="63">
        <f>B101/B104</f>
        <v>1.625717806854236E-2</v>
      </c>
      <c r="J18" s="63">
        <f>D101/C104</f>
        <v>1.9736120755820329E-2</v>
      </c>
    </row>
    <row r="19" spans="1:11" x14ac:dyDescent="0.25">
      <c r="A19" s="73" t="s">
        <v>133</v>
      </c>
    </row>
    <row r="20" spans="1:11" x14ac:dyDescent="0.25">
      <c r="A20" t="s">
        <v>128</v>
      </c>
      <c r="F20" s="37" t="s">
        <v>269</v>
      </c>
      <c r="G20" t="s">
        <v>162</v>
      </c>
      <c r="H20" t="s">
        <v>101</v>
      </c>
      <c r="I20" s="33">
        <f>B104/B89</f>
        <v>37.93216630196936</v>
      </c>
      <c r="J20" s="33">
        <f>C104/C89</f>
        <v>32.288175595940523</v>
      </c>
    </row>
    <row r="21" spans="1:11" x14ac:dyDescent="0.25">
      <c r="A21" t="s">
        <v>126</v>
      </c>
      <c r="B21" s="68">
        <v>5467</v>
      </c>
      <c r="C21" s="68">
        <v>2037</v>
      </c>
      <c r="I21" s="78"/>
      <c r="J21" s="78"/>
    </row>
    <row r="22" spans="1:11" x14ac:dyDescent="0.25">
      <c r="A22" t="s">
        <v>124</v>
      </c>
      <c r="B22" s="68">
        <v>18966</v>
      </c>
      <c r="C22" s="68">
        <v>16394</v>
      </c>
      <c r="I22" s="78"/>
      <c r="J22" s="78"/>
    </row>
    <row r="23" spans="1:11" x14ac:dyDescent="0.25">
      <c r="A23" t="s">
        <v>119</v>
      </c>
      <c r="B23" s="68">
        <v>12270</v>
      </c>
      <c r="C23" s="68">
        <v>17612</v>
      </c>
      <c r="F23" s="74" t="s">
        <v>268</v>
      </c>
    </row>
    <row r="24" spans="1:11" x14ac:dyDescent="0.25">
      <c r="A24" t="s">
        <v>113</v>
      </c>
      <c r="B24">
        <v>219</v>
      </c>
      <c r="C24">
        <v>229</v>
      </c>
      <c r="F24" s="37" t="s">
        <v>267</v>
      </c>
      <c r="G24" t="s">
        <v>142</v>
      </c>
      <c r="H24" t="s">
        <v>129</v>
      </c>
      <c r="I24" s="63">
        <f>B77/B28</f>
        <v>0.21365973417046494</v>
      </c>
      <c r="J24" s="63">
        <f>C77/C28</f>
        <v>0.19212467665186983</v>
      </c>
    </row>
    <row r="25" spans="1:11" x14ac:dyDescent="0.25">
      <c r="A25" t="s">
        <v>148</v>
      </c>
      <c r="B25" s="68">
        <v>6580</v>
      </c>
      <c r="C25" s="68">
        <v>5226</v>
      </c>
    </row>
    <row r="26" spans="1:11" x14ac:dyDescent="0.25">
      <c r="A26" t="s">
        <v>111</v>
      </c>
      <c r="B26" s="68">
        <v>8935</v>
      </c>
      <c r="C26" s="68">
        <v>6784</v>
      </c>
      <c r="F26" s="37" t="s">
        <v>24</v>
      </c>
      <c r="G26" t="s">
        <v>142</v>
      </c>
      <c r="H26" t="s">
        <v>266</v>
      </c>
      <c r="I26" s="63">
        <f>B77/B33</f>
        <v>0.30639482873055723</v>
      </c>
      <c r="J26" s="63">
        <f>C77/C33</f>
        <v>0.25231018719156728</v>
      </c>
    </row>
    <row r="27" spans="1:11" x14ac:dyDescent="0.25">
      <c r="A27" t="s">
        <v>265</v>
      </c>
      <c r="B27" s="72">
        <v>52437</v>
      </c>
      <c r="C27" s="72">
        <v>48282</v>
      </c>
      <c r="I27" s="76"/>
      <c r="J27" s="76"/>
    </row>
    <row r="28" spans="1:11" x14ac:dyDescent="0.25">
      <c r="A28" t="s">
        <v>264</v>
      </c>
      <c r="B28" s="72">
        <v>99387</v>
      </c>
      <c r="C28" s="72">
        <v>93939</v>
      </c>
      <c r="F28" s="74" t="s">
        <v>263</v>
      </c>
    </row>
    <row r="29" spans="1:11" s="37" customFormat="1" x14ac:dyDescent="0.25">
      <c r="A29" s="37" t="s">
        <v>262</v>
      </c>
      <c r="F29" s="37" t="s">
        <v>5</v>
      </c>
      <c r="G29" t="s">
        <v>261</v>
      </c>
      <c r="H29" t="s">
        <v>257</v>
      </c>
      <c r="I29" s="63">
        <f>B77/B59</f>
        <v>0.20430055801423899</v>
      </c>
      <c r="J29" s="63">
        <f>C77/C59</f>
        <v>0.21007542601732004</v>
      </c>
      <c r="K29"/>
    </row>
    <row r="30" spans="1:11" s="37" customFormat="1" x14ac:dyDescent="0.25">
      <c r="A30" s="37" t="s">
        <v>107</v>
      </c>
      <c r="G30"/>
      <c r="H30"/>
      <c r="I30"/>
      <c r="J30"/>
      <c r="K30"/>
    </row>
    <row r="31" spans="1:11" x14ac:dyDescent="0.25">
      <c r="A31" t="s">
        <v>105</v>
      </c>
      <c r="B31" s="68">
        <v>2103</v>
      </c>
      <c r="C31" s="68">
        <v>2130</v>
      </c>
      <c r="F31" s="37" t="s">
        <v>6</v>
      </c>
      <c r="G31" s="77" t="s">
        <v>260</v>
      </c>
      <c r="H31" t="s">
        <v>257</v>
      </c>
      <c r="I31" s="63">
        <f>(B72-B70)/B59</f>
        <v>0.75563786800076971</v>
      </c>
      <c r="J31" s="63">
        <f>(C72-C70)/C59</f>
        <v>0.74234100009311854</v>
      </c>
    </row>
    <row r="32" spans="1:11" x14ac:dyDescent="0.25">
      <c r="A32" t="s">
        <v>104</v>
      </c>
      <c r="B32" s="68">
        <v>67203</v>
      </c>
      <c r="C32" s="68">
        <v>69401</v>
      </c>
      <c r="G32" s="77"/>
    </row>
    <row r="33" spans="1:11" x14ac:dyDescent="0.25">
      <c r="A33" t="s">
        <v>259</v>
      </c>
      <c r="B33" s="72">
        <v>69306</v>
      </c>
      <c r="C33" s="72">
        <v>71531</v>
      </c>
      <c r="F33" s="37" t="s">
        <v>7</v>
      </c>
      <c r="G33" t="s">
        <v>258</v>
      </c>
      <c r="H33" t="s">
        <v>257</v>
      </c>
      <c r="I33" s="63">
        <f>B106/B59</f>
        <v>0.24436213199923032</v>
      </c>
      <c r="J33" s="63">
        <f>C106/C59</f>
        <v>0.25765899990688146</v>
      </c>
    </row>
    <row r="34" spans="1:11" s="37" customFormat="1" x14ac:dyDescent="0.25">
      <c r="A34" s="37" t="s">
        <v>96</v>
      </c>
      <c r="G34"/>
      <c r="H34"/>
      <c r="I34"/>
      <c r="J34" s="76"/>
    </row>
    <row r="35" spans="1:11" s="73" customFormat="1" x14ac:dyDescent="0.25">
      <c r="A35" s="73" t="s">
        <v>95</v>
      </c>
      <c r="F35" s="74" t="s">
        <v>256</v>
      </c>
      <c r="G35"/>
      <c r="H35"/>
      <c r="I35"/>
      <c r="J35"/>
      <c r="K35" s="37"/>
    </row>
    <row r="36" spans="1:11" x14ac:dyDescent="0.25">
      <c r="A36" t="s">
        <v>84</v>
      </c>
      <c r="F36" s="37" t="s">
        <v>255</v>
      </c>
      <c r="G36" t="s">
        <v>254</v>
      </c>
      <c r="H36" t="s">
        <v>253</v>
      </c>
      <c r="I36" s="33">
        <f>B59/B22</f>
        <v>5.4803332278814718</v>
      </c>
      <c r="J36" s="33">
        <f>C59/C22</f>
        <v>5.2404538245699648</v>
      </c>
    </row>
    <row r="37" spans="1:11" x14ac:dyDescent="0.25">
      <c r="A37" t="s">
        <v>76</v>
      </c>
      <c r="B37" s="68">
        <v>3228</v>
      </c>
      <c r="C37" s="68">
        <v>3367</v>
      </c>
      <c r="I37" s="23"/>
      <c r="J37" s="23"/>
    </row>
    <row r="38" spans="1:11" x14ac:dyDescent="0.25">
      <c r="A38" t="s">
        <v>78</v>
      </c>
      <c r="B38">
        <v>676</v>
      </c>
      <c r="C38">
        <v>259</v>
      </c>
      <c r="F38" s="37" t="s">
        <v>9</v>
      </c>
      <c r="G38" t="s">
        <v>249</v>
      </c>
      <c r="H38" t="s">
        <v>252</v>
      </c>
      <c r="I38" s="33">
        <f>B59/(B18-B69)</f>
        <v>2.3346286022326543</v>
      </c>
      <c r="J38" s="33">
        <f>C59/(C18-C69)</f>
        <v>1.9824626176850655</v>
      </c>
    </row>
    <row r="39" spans="1:11" x14ac:dyDescent="0.25">
      <c r="A39" t="s">
        <v>251</v>
      </c>
      <c r="B39">
        <v>841</v>
      </c>
      <c r="C39">
        <v>511</v>
      </c>
      <c r="K39" s="37"/>
    </row>
    <row r="40" spans="1:11" x14ac:dyDescent="0.25">
      <c r="A40" t="s">
        <v>250</v>
      </c>
      <c r="B40">
        <v>360</v>
      </c>
      <c r="C40">
        <v>649</v>
      </c>
      <c r="F40" s="37" t="s">
        <v>10</v>
      </c>
      <c r="G40" t="s">
        <v>249</v>
      </c>
      <c r="H40" t="s">
        <v>129</v>
      </c>
      <c r="I40" s="33">
        <f>B59/B28</f>
        <v>1.0458108203286145</v>
      </c>
      <c r="J40" s="33">
        <f>C59/C28</f>
        <v>0.91455093198777926</v>
      </c>
      <c r="K40" s="73"/>
    </row>
    <row r="41" spans="1:11" x14ac:dyDescent="0.25">
      <c r="A41" t="s">
        <v>248</v>
      </c>
      <c r="B41" s="72">
        <v>5105</v>
      </c>
      <c r="C41" s="72">
        <v>4786</v>
      </c>
    </row>
    <row r="42" spans="1:11" s="73" customFormat="1" x14ac:dyDescent="0.25">
      <c r="A42" s="73" t="s">
        <v>86</v>
      </c>
      <c r="F42" s="37"/>
      <c r="G42" s="37"/>
      <c r="H42" s="37"/>
      <c r="I42" s="37"/>
      <c r="J42" s="37"/>
      <c r="K42"/>
    </row>
    <row r="43" spans="1:11" x14ac:dyDescent="0.25">
      <c r="A43" t="s">
        <v>84</v>
      </c>
      <c r="F43" s="74"/>
      <c r="G43" s="73"/>
      <c r="H43" s="73"/>
      <c r="I43" s="73"/>
      <c r="J43" s="73"/>
    </row>
    <row r="44" spans="1:11" x14ac:dyDescent="0.25">
      <c r="A44" t="s">
        <v>76</v>
      </c>
      <c r="B44">
        <v>558</v>
      </c>
      <c r="C44">
        <v>487</v>
      </c>
    </row>
    <row r="45" spans="1:11" x14ac:dyDescent="0.25">
      <c r="A45" t="s">
        <v>82</v>
      </c>
    </row>
    <row r="46" spans="1:11" x14ac:dyDescent="0.25">
      <c r="A46" t="s">
        <v>247</v>
      </c>
      <c r="B46">
        <v>3</v>
      </c>
      <c r="C46" s="75" t="s">
        <v>90</v>
      </c>
    </row>
    <row r="47" spans="1:11" x14ac:dyDescent="0.25">
      <c r="A47" t="s">
        <v>246</v>
      </c>
      <c r="B47" s="68">
        <v>2666</v>
      </c>
      <c r="C47" s="68">
        <v>1562</v>
      </c>
      <c r="K47" s="73"/>
    </row>
    <row r="48" spans="1:11" x14ac:dyDescent="0.25">
      <c r="A48" t="s">
        <v>78</v>
      </c>
      <c r="B48" s="68">
        <v>11269</v>
      </c>
      <c r="C48" s="68">
        <v>8359</v>
      </c>
    </row>
    <row r="49" spans="1:10" x14ac:dyDescent="0.25">
      <c r="A49" t="s">
        <v>74</v>
      </c>
      <c r="B49" s="68">
        <v>7381</v>
      </c>
      <c r="C49" s="68">
        <v>4816</v>
      </c>
    </row>
    <row r="50" spans="1:10" x14ac:dyDescent="0.25">
      <c r="A50" t="s">
        <v>72</v>
      </c>
      <c r="B50">
        <v>920</v>
      </c>
      <c r="C50">
        <v>661</v>
      </c>
      <c r="F50" s="74"/>
      <c r="G50" s="73"/>
      <c r="H50" s="73"/>
      <c r="I50" s="73"/>
      <c r="J50" s="73"/>
    </row>
    <row r="51" spans="1:10" x14ac:dyDescent="0.25">
      <c r="A51" t="s">
        <v>70</v>
      </c>
      <c r="B51" s="68">
        <v>2179</v>
      </c>
      <c r="C51" s="68">
        <v>1737</v>
      </c>
    </row>
    <row r="52" spans="1:10" x14ac:dyDescent="0.25">
      <c r="A52" t="s">
        <v>245</v>
      </c>
      <c r="B52" s="72">
        <v>24976</v>
      </c>
      <c r="C52" s="72">
        <v>17622</v>
      </c>
    </row>
    <row r="53" spans="1:10" x14ac:dyDescent="0.25">
      <c r="A53" t="s">
        <v>244</v>
      </c>
      <c r="B53" s="72">
        <v>99387</v>
      </c>
      <c r="C53" s="72">
        <v>93939</v>
      </c>
    </row>
    <row r="56" spans="1:10" x14ac:dyDescent="0.25">
      <c r="A56" s="67" t="s">
        <v>243</v>
      </c>
    </row>
    <row r="57" spans="1:10" x14ac:dyDescent="0.25">
      <c r="A57" s="37" t="s">
        <v>184</v>
      </c>
      <c r="B57" s="37" t="s">
        <v>242</v>
      </c>
      <c r="C57" s="37"/>
    </row>
    <row r="58" spans="1:10" x14ac:dyDescent="0.25">
      <c r="A58" s="37"/>
      <c r="B58" s="37">
        <v>2022</v>
      </c>
      <c r="C58" s="37">
        <v>2021</v>
      </c>
    </row>
    <row r="59" spans="1:10" x14ac:dyDescent="0.25">
      <c r="A59" t="s">
        <v>188</v>
      </c>
      <c r="B59" s="68">
        <v>103940</v>
      </c>
      <c r="C59" s="68">
        <v>85912</v>
      </c>
    </row>
    <row r="60" spans="1:10" x14ac:dyDescent="0.25">
      <c r="A60" t="s">
        <v>241</v>
      </c>
      <c r="B60" s="68">
        <v>3224</v>
      </c>
      <c r="C60" s="68">
        <v>2467</v>
      </c>
    </row>
    <row r="61" spans="1:10" x14ac:dyDescent="0.25">
      <c r="A61" t="s">
        <v>179</v>
      </c>
      <c r="B61" s="68">
        <v>107164</v>
      </c>
      <c r="C61" s="68">
        <v>88379</v>
      </c>
    </row>
    <row r="62" spans="1:10" x14ac:dyDescent="0.25">
      <c r="A62" s="37" t="s">
        <v>175</v>
      </c>
      <c r="B62" s="37"/>
      <c r="C62" s="37"/>
    </row>
    <row r="63" spans="1:10" x14ac:dyDescent="0.25">
      <c r="A63" t="s">
        <v>240</v>
      </c>
      <c r="B63" s="68">
        <v>51664</v>
      </c>
      <c r="C63" s="68">
        <v>45179</v>
      </c>
    </row>
    <row r="64" spans="1:10" x14ac:dyDescent="0.25">
      <c r="A64" t="s">
        <v>239</v>
      </c>
      <c r="B64" s="68">
        <v>16298</v>
      </c>
      <c r="C64" s="68">
        <v>9528</v>
      </c>
    </row>
    <row r="65" spans="1:3" x14ac:dyDescent="0.25">
      <c r="A65" t="s">
        <v>238</v>
      </c>
      <c r="B65">
        <v>731</v>
      </c>
      <c r="C65">
        <v>484</v>
      </c>
    </row>
    <row r="66" spans="1:3" x14ac:dyDescent="0.25">
      <c r="A66" t="s">
        <v>237</v>
      </c>
      <c r="B66" s="68">
        <v>2985</v>
      </c>
      <c r="C66" s="68">
        <v>2058</v>
      </c>
    </row>
    <row r="67" spans="1:3" x14ac:dyDescent="0.25">
      <c r="A67" t="s">
        <v>236</v>
      </c>
      <c r="B67">
        <v>433</v>
      </c>
      <c r="C67">
        <v>464</v>
      </c>
    </row>
    <row r="68" spans="1:3" x14ac:dyDescent="0.25">
      <c r="A68" t="s">
        <v>235</v>
      </c>
      <c r="B68" s="68">
        <v>1511</v>
      </c>
      <c r="C68">
        <v>999</v>
      </c>
    </row>
    <row r="69" spans="1:3" x14ac:dyDescent="0.25">
      <c r="A69" t="s">
        <v>234</v>
      </c>
      <c r="B69" s="68">
        <v>2429</v>
      </c>
      <c r="C69" s="68">
        <v>2321</v>
      </c>
    </row>
    <row r="70" spans="1:3" x14ac:dyDescent="0.25">
      <c r="A70" t="s">
        <v>233</v>
      </c>
      <c r="B70">
        <v>128</v>
      </c>
      <c r="C70">
        <v>126</v>
      </c>
    </row>
    <row r="71" spans="1:3" x14ac:dyDescent="0.25">
      <c r="A71" t="s">
        <v>164</v>
      </c>
      <c r="B71" s="68">
        <v>2490</v>
      </c>
      <c r="C71" s="68">
        <v>2743</v>
      </c>
    </row>
    <row r="72" spans="1:3" x14ac:dyDescent="0.25">
      <c r="A72" s="37" t="s">
        <v>159</v>
      </c>
      <c r="B72" s="72">
        <v>78669</v>
      </c>
      <c r="C72" s="72">
        <v>63902</v>
      </c>
    </row>
    <row r="73" spans="1:3" x14ac:dyDescent="0.25">
      <c r="A73" t="s">
        <v>156</v>
      </c>
      <c r="B73" s="68">
        <v>28495</v>
      </c>
      <c r="C73" s="68">
        <v>24477</v>
      </c>
    </row>
    <row r="74" spans="1:3" x14ac:dyDescent="0.25">
      <c r="A74" s="37" t="s">
        <v>153</v>
      </c>
      <c r="B74" s="37"/>
      <c r="C74" s="37"/>
    </row>
    <row r="75" spans="1:3" x14ac:dyDescent="0.25">
      <c r="A75" t="s">
        <v>151</v>
      </c>
      <c r="B75" s="68">
        <v>6960</v>
      </c>
      <c r="C75" s="68">
        <v>6013</v>
      </c>
    </row>
    <row r="76" spans="1:3" x14ac:dyDescent="0.25">
      <c r="A76" t="s">
        <v>149</v>
      </c>
      <c r="B76">
        <v>300</v>
      </c>
      <c r="C76">
        <v>416</v>
      </c>
    </row>
    <row r="77" spans="1:3" x14ac:dyDescent="0.25">
      <c r="A77" t="s">
        <v>232</v>
      </c>
      <c r="B77" s="68">
        <v>21235</v>
      </c>
      <c r="C77" s="68">
        <v>18048</v>
      </c>
    </row>
    <row r="78" spans="1:3" x14ac:dyDescent="0.25">
      <c r="A78" s="37" t="s">
        <v>231</v>
      </c>
      <c r="B78" s="37"/>
      <c r="C78" s="37"/>
    </row>
    <row r="79" spans="1:3" x14ac:dyDescent="0.25">
      <c r="A79" t="s">
        <v>230</v>
      </c>
    </row>
    <row r="80" spans="1:3" x14ac:dyDescent="0.25">
      <c r="A80" t="s">
        <v>229</v>
      </c>
      <c r="B80">
        <v>-98</v>
      </c>
      <c r="C80">
        <v>148</v>
      </c>
    </row>
    <row r="81" spans="1:5" x14ac:dyDescent="0.25">
      <c r="A81" t="s">
        <v>228</v>
      </c>
      <c r="B81">
        <v>97</v>
      </c>
      <c r="C81">
        <v>120</v>
      </c>
    </row>
    <row r="82" spans="1:5" x14ac:dyDescent="0.25">
      <c r="A82" s="37" t="s">
        <v>227</v>
      </c>
      <c r="B82" s="37"/>
      <c r="C82" s="37"/>
    </row>
    <row r="83" spans="1:5" x14ac:dyDescent="0.25">
      <c r="A83" t="s">
        <v>226</v>
      </c>
      <c r="B83">
        <v>-8</v>
      </c>
      <c r="C83">
        <v>25</v>
      </c>
    </row>
    <row r="84" spans="1:5" x14ac:dyDescent="0.25">
      <c r="A84" t="s">
        <v>225</v>
      </c>
      <c r="B84">
        <v>-39</v>
      </c>
      <c r="C84">
        <v>-102</v>
      </c>
    </row>
    <row r="85" spans="1:5" x14ac:dyDescent="0.25">
      <c r="A85" t="s">
        <v>224</v>
      </c>
      <c r="B85">
        <v>-48</v>
      </c>
      <c r="C85">
        <v>191</v>
      </c>
    </row>
    <row r="86" spans="1:5" x14ac:dyDescent="0.25">
      <c r="A86" t="s">
        <v>223</v>
      </c>
      <c r="B86" s="68">
        <v>21187</v>
      </c>
      <c r="C86" s="68">
        <v>18239</v>
      </c>
    </row>
    <row r="87" spans="1:5" x14ac:dyDescent="0.25">
      <c r="A87" s="37" t="s">
        <v>222</v>
      </c>
      <c r="B87" s="37"/>
      <c r="C87" s="37"/>
    </row>
    <row r="88" spans="1:5" x14ac:dyDescent="0.25">
      <c r="A88" t="s">
        <v>221</v>
      </c>
    </row>
    <row r="89" spans="1:5" x14ac:dyDescent="0.25">
      <c r="A89" t="s">
        <v>220</v>
      </c>
      <c r="B89">
        <v>50.27</v>
      </c>
      <c r="C89">
        <v>42.37</v>
      </c>
    </row>
    <row r="90" spans="1:5" x14ac:dyDescent="0.25">
      <c r="A90" t="s">
        <v>219</v>
      </c>
      <c r="B90">
        <v>50.21</v>
      </c>
      <c r="C90">
        <v>42.33</v>
      </c>
    </row>
    <row r="91" spans="1:5" x14ac:dyDescent="0.25">
      <c r="A91" s="37" t="s">
        <v>218</v>
      </c>
      <c r="B91" s="37"/>
      <c r="C91" s="37"/>
    </row>
    <row r="92" spans="1:5" x14ac:dyDescent="0.25">
      <c r="A92" t="s">
        <v>123</v>
      </c>
      <c r="B92" s="71">
        <v>4224339562</v>
      </c>
      <c r="C92" s="71">
        <v>4259438950</v>
      </c>
    </row>
    <row r="93" spans="1:5" x14ac:dyDescent="0.25">
      <c r="A93" t="s">
        <v>118</v>
      </c>
      <c r="B93" s="71">
        <v>4229546328</v>
      </c>
      <c r="C93" s="71">
        <v>4263092514</v>
      </c>
    </row>
    <row r="94" spans="1:5" x14ac:dyDescent="0.25">
      <c r="A94" t="s">
        <v>217</v>
      </c>
      <c r="B94" s="68">
        <v>4206738641</v>
      </c>
      <c r="C94" s="68">
        <v>4260660846</v>
      </c>
    </row>
    <row r="96" spans="1:5" ht="19.2" thickBot="1" x14ac:dyDescent="0.35">
      <c r="A96" s="162" t="s">
        <v>216</v>
      </c>
      <c r="B96" s="162"/>
      <c r="C96" s="162"/>
      <c r="D96" s="162"/>
      <c r="E96" s="162"/>
    </row>
    <row r="97" spans="1:11" s="37" customFormat="1" ht="14.4" thickTop="1" x14ac:dyDescent="0.25">
      <c r="B97" s="164" t="s">
        <v>215</v>
      </c>
      <c r="C97" s="164"/>
      <c r="D97" s="164" t="s">
        <v>214</v>
      </c>
      <c r="E97" s="164"/>
      <c r="G97"/>
      <c r="H97"/>
      <c r="I97"/>
      <c r="J97"/>
      <c r="K97"/>
    </row>
    <row r="98" spans="1:11" s="37" customFormat="1" x14ac:dyDescent="0.25">
      <c r="B98" s="37" t="s">
        <v>213</v>
      </c>
      <c r="C98" s="37" t="s">
        <v>212</v>
      </c>
      <c r="D98" s="37" t="s">
        <v>213</v>
      </c>
      <c r="E98" s="37" t="s">
        <v>212</v>
      </c>
      <c r="G98"/>
      <c r="H98"/>
      <c r="I98"/>
      <c r="J98"/>
      <c r="K98"/>
    </row>
    <row r="99" spans="1:11" x14ac:dyDescent="0.25">
      <c r="A99" t="s">
        <v>211</v>
      </c>
      <c r="B99">
        <v>15</v>
      </c>
      <c r="C99" s="68">
        <v>6308</v>
      </c>
      <c r="D99">
        <v>12</v>
      </c>
      <c r="E99" s="68">
        <v>5112</v>
      </c>
    </row>
    <row r="100" spans="1:11" x14ac:dyDescent="0.25">
      <c r="A100" t="s">
        <v>210</v>
      </c>
      <c r="B100">
        <v>16</v>
      </c>
      <c r="C100" s="68">
        <v>6731</v>
      </c>
      <c r="D100">
        <v>15</v>
      </c>
      <c r="E100" s="68">
        <v>6391</v>
      </c>
    </row>
    <row r="101" spans="1:11" x14ac:dyDescent="0.25">
      <c r="A101" t="s">
        <v>209</v>
      </c>
      <c r="B101">
        <v>31</v>
      </c>
      <c r="D101">
        <v>27</v>
      </c>
    </row>
    <row r="102" spans="1:11" x14ac:dyDescent="0.25">
      <c r="K102" s="37"/>
    </row>
    <row r="103" spans="1:11" ht="19.2" thickBot="1" x14ac:dyDescent="0.35">
      <c r="A103" s="38" t="s">
        <v>208</v>
      </c>
      <c r="B103" s="70">
        <v>2022</v>
      </c>
      <c r="C103" s="38">
        <v>2021</v>
      </c>
      <c r="K103" s="37"/>
    </row>
    <row r="104" spans="1:11" ht="14.4" thickTop="1" x14ac:dyDescent="0.25">
      <c r="A104" t="s">
        <v>207</v>
      </c>
      <c r="B104" s="69">
        <v>1906.85</v>
      </c>
      <c r="C104" s="69">
        <v>1368.05</v>
      </c>
      <c r="E104" s="37"/>
    </row>
    <row r="105" spans="1:11" x14ac:dyDescent="0.25">
      <c r="A105" t="s">
        <v>206</v>
      </c>
      <c r="B105" s="68">
        <f>B72-B70</f>
        <v>78541</v>
      </c>
      <c r="C105" s="68">
        <f>C72-C70</f>
        <v>63776</v>
      </c>
      <c r="F105" s="67"/>
      <c r="G105" s="37"/>
      <c r="H105" s="37"/>
      <c r="I105" s="37"/>
      <c r="J105" s="37"/>
    </row>
    <row r="106" spans="1:11" x14ac:dyDescent="0.25">
      <c r="A106" t="s">
        <v>205</v>
      </c>
      <c r="B106" s="68">
        <f>B59-B105</f>
        <v>25399</v>
      </c>
      <c r="C106" s="68">
        <f>C59-C105</f>
        <v>22136</v>
      </c>
      <c r="F106" s="67"/>
      <c r="G106" s="37"/>
      <c r="H106" s="37"/>
      <c r="I106" s="37"/>
      <c r="J106" s="37"/>
    </row>
    <row r="107" spans="1:11" x14ac:dyDescent="0.25">
      <c r="A107" t="s">
        <v>204</v>
      </c>
      <c r="G107" s="37"/>
      <c r="H107" s="37"/>
      <c r="I107" s="37"/>
      <c r="J107" s="37"/>
    </row>
    <row r="108" spans="1:11" ht="19.2" thickBot="1" x14ac:dyDescent="0.35">
      <c r="A108" s="162" t="s">
        <v>203</v>
      </c>
      <c r="B108" s="162"/>
      <c r="C108" s="162"/>
      <c r="G108" s="37"/>
      <c r="H108" s="37"/>
      <c r="I108" s="37"/>
      <c r="J108" s="37"/>
    </row>
    <row r="109" spans="1:11" ht="14.4" thickTop="1" x14ac:dyDescent="0.25">
      <c r="A109" s="67"/>
      <c r="B109" s="67">
        <v>2022</v>
      </c>
      <c r="C109" s="67">
        <v>2021</v>
      </c>
      <c r="F109"/>
    </row>
    <row r="110" spans="1:11" x14ac:dyDescent="0.25">
      <c r="A110" t="s">
        <v>202</v>
      </c>
      <c r="B110" s="66">
        <f>B77/B59</f>
        <v>0.20430055801423899</v>
      </c>
      <c r="C110" s="66">
        <f>C77/C59</f>
        <v>0.21007542601732004</v>
      </c>
      <c r="F110"/>
    </row>
    <row r="111" spans="1:11" x14ac:dyDescent="0.25">
      <c r="A111" t="s">
        <v>201</v>
      </c>
      <c r="B111" s="23">
        <f>I40</f>
        <v>1.0458108203286145</v>
      </c>
      <c r="C111" s="23">
        <f>J40</f>
        <v>0.91455093198777926</v>
      </c>
      <c r="F111"/>
    </row>
    <row r="112" spans="1:11" x14ac:dyDescent="0.25">
      <c r="A112" t="s">
        <v>200</v>
      </c>
      <c r="B112" s="23">
        <f>B28/B33</f>
        <v>1.434031685568349</v>
      </c>
      <c r="C112" s="23">
        <f>C28/C33</f>
        <v>1.3132627811717996</v>
      </c>
      <c r="F112"/>
    </row>
    <row r="113" spans="1:3" x14ac:dyDescent="0.25">
      <c r="A113" s="65" t="s">
        <v>196</v>
      </c>
      <c r="B113" s="64">
        <f>B110*B111*B112</f>
        <v>0.30639482873055723</v>
      </c>
      <c r="C113" s="64">
        <f>C110*C111*C112</f>
        <v>0.25231018719156728</v>
      </c>
    </row>
  </sheetData>
  <mergeCells count="7">
    <mergeCell ref="A108:C108"/>
    <mergeCell ref="A1:C1"/>
    <mergeCell ref="G2:H2"/>
    <mergeCell ref="F1:J1"/>
    <mergeCell ref="B97:C97"/>
    <mergeCell ref="D97:E97"/>
    <mergeCell ref="A96:E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644B-53C8-4D43-B5A0-F98E169FC655}">
  <dimension ref="A1:T102"/>
  <sheetViews>
    <sheetView zoomScale="64" zoomScaleNormal="100" workbookViewId="0">
      <selection activeCell="F70" sqref="F70"/>
    </sheetView>
  </sheetViews>
  <sheetFormatPr defaultColWidth="8.796875" defaultRowHeight="13.8" x14ac:dyDescent="0.25"/>
  <cols>
    <col min="2" max="2" width="41.296875" customWidth="1"/>
    <col min="3" max="3" width="9.69921875" customWidth="1"/>
    <col min="4" max="4" width="11.5" customWidth="1"/>
    <col min="6" max="6" width="44.19921875" customWidth="1"/>
    <col min="7" max="7" width="16" customWidth="1"/>
    <col min="8" max="8" width="11.19921875" customWidth="1"/>
    <col min="9" max="9" width="14" customWidth="1"/>
    <col min="10" max="10" width="40.69921875" customWidth="1"/>
    <col min="11" max="11" width="18.5" customWidth="1"/>
    <col min="12" max="12" width="17.5" customWidth="1"/>
    <col min="13" max="13" width="52.19921875" customWidth="1"/>
    <col min="18" max="18" width="56.296875" customWidth="1"/>
    <col min="19" max="19" width="14.296875" customWidth="1"/>
    <col min="20" max="20" width="14.19921875" customWidth="1"/>
  </cols>
  <sheetData>
    <row r="1" spans="1:20" ht="28.2" thickBot="1" x14ac:dyDescent="0.5">
      <c r="A1" s="161" t="s">
        <v>411</v>
      </c>
      <c r="B1" s="161"/>
      <c r="C1" s="161"/>
      <c r="D1" s="161"/>
      <c r="J1" s="79"/>
    </row>
    <row r="2" spans="1:20" ht="14.25" customHeight="1" thickTop="1" x14ac:dyDescent="0.25">
      <c r="A2" s="168" t="s">
        <v>310</v>
      </c>
      <c r="B2" s="168"/>
      <c r="C2" s="168"/>
      <c r="D2" s="168"/>
      <c r="J2" s="79"/>
    </row>
    <row r="3" spans="1:20" ht="33" customHeight="1" thickBot="1" x14ac:dyDescent="0.4">
      <c r="C3" s="169" t="s">
        <v>410</v>
      </c>
      <c r="D3" s="168"/>
      <c r="F3" s="38" t="s">
        <v>409</v>
      </c>
      <c r="J3" s="96" t="s">
        <v>197</v>
      </c>
      <c r="R3" s="37" t="s">
        <v>408</v>
      </c>
      <c r="S3" t="s">
        <v>181</v>
      </c>
      <c r="T3" t="s">
        <v>180</v>
      </c>
    </row>
    <row r="4" spans="1:20" ht="14.25" customHeight="1" thickTop="1" x14ac:dyDescent="0.25">
      <c r="A4" t="s">
        <v>308</v>
      </c>
      <c r="B4" t="s">
        <v>176</v>
      </c>
      <c r="C4" s="95">
        <v>44651</v>
      </c>
      <c r="D4" s="95">
        <v>44286</v>
      </c>
      <c r="F4" s="79"/>
      <c r="G4" s="94">
        <v>44651</v>
      </c>
      <c r="H4" s="94">
        <v>44286</v>
      </c>
      <c r="J4" s="83"/>
      <c r="K4" t="s">
        <v>181</v>
      </c>
      <c r="L4" t="s">
        <v>180</v>
      </c>
      <c r="M4" t="s">
        <v>407</v>
      </c>
      <c r="R4" t="s">
        <v>406</v>
      </c>
    </row>
    <row r="5" spans="1:20" ht="14.25" customHeight="1" x14ac:dyDescent="0.25">
      <c r="B5" t="s">
        <v>405</v>
      </c>
      <c r="F5" s="79" t="s">
        <v>101</v>
      </c>
      <c r="G5" s="93">
        <v>40.1</v>
      </c>
      <c r="H5" s="93">
        <v>32.22</v>
      </c>
      <c r="J5" s="86" t="s">
        <v>404</v>
      </c>
      <c r="R5" t="s">
        <v>403</v>
      </c>
      <c r="S5" s="76">
        <f>C91/C74</f>
        <v>0.26758206604655743</v>
      </c>
      <c r="T5" s="76">
        <f>D91/D74</f>
        <v>0.24508732094301011</v>
      </c>
    </row>
    <row r="6" spans="1:20" ht="14.25" customHeight="1" x14ac:dyDescent="0.25">
      <c r="B6" t="s">
        <v>402</v>
      </c>
      <c r="C6" s="68">
        <v>3894</v>
      </c>
      <c r="D6" s="68">
        <v>3608</v>
      </c>
      <c r="F6" t="s">
        <v>401</v>
      </c>
      <c r="G6" s="91">
        <v>2713665096</v>
      </c>
      <c r="H6" s="91">
        <v>2713665096</v>
      </c>
      <c r="J6" s="82" t="s">
        <v>0</v>
      </c>
      <c r="K6" s="33">
        <f>C32/C62</f>
        <v>2.9732389693685723</v>
      </c>
      <c r="L6">
        <f>D32/D62</f>
        <v>2.7661443257810161</v>
      </c>
      <c r="M6" t="s">
        <v>400</v>
      </c>
      <c r="R6" t="s">
        <v>399</v>
      </c>
      <c r="S6" s="33">
        <f>C74/C33</f>
        <v>0.76068360069632934</v>
      </c>
      <c r="T6" s="33">
        <f>D74/D33</f>
        <v>0.64437058579144157</v>
      </c>
    </row>
    <row r="7" spans="1:20" ht="14.25" customHeight="1" x14ac:dyDescent="0.25">
      <c r="B7" t="s">
        <v>398</v>
      </c>
      <c r="C7" s="84">
        <v>79</v>
      </c>
      <c r="D7" s="84">
        <v>245</v>
      </c>
      <c r="F7" t="s">
        <v>88</v>
      </c>
      <c r="G7" s="91">
        <v>42</v>
      </c>
      <c r="H7" s="91">
        <v>10</v>
      </c>
      <c r="J7" s="81" t="s">
        <v>397</v>
      </c>
      <c r="K7" s="33">
        <f>C26/C62</f>
        <v>0.3214641158907442</v>
      </c>
      <c r="L7">
        <f>D26/D62</f>
        <v>0.28705459626709251</v>
      </c>
      <c r="M7" t="s">
        <v>396</v>
      </c>
      <c r="R7" t="s">
        <v>395</v>
      </c>
      <c r="S7" s="33">
        <f>C33/C37</f>
        <v>1.254326031321171</v>
      </c>
      <c r="T7" s="33">
        <f>D33/D37</f>
        <v>1.2711179482469634</v>
      </c>
    </row>
    <row r="8" spans="1:20" ht="14.25" customHeight="1" x14ac:dyDescent="0.25">
      <c r="B8" t="s">
        <v>394</v>
      </c>
      <c r="C8" s="84">
        <v>875</v>
      </c>
      <c r="D8" s="84">
        <v>894</v>
      </c>
      <c r="F8" t="s">
        <v>162</v>
      </c>
      <c r="G8" s="91">
        <v>1163.75</v>
      </c>
      <c r="H8" s="91">
        <v>982.65</v>
      </c>
      <c r="J8" s="92" t="s">
        <v>393</v>
      </c>
      <c r="R8" t="s">
        <v>392</v>
      </c>
      <c r="S8" s="76">
        <f>S5*S6*S7</f>
        <v>0.2553121551501491</v>
      </c>
      <c r="T8" s="76">
        <f>T5*T6*T7</f>
        <v>0.20074392119945811</v>
      </c>
    </row>
    <row r="9" spans="1:20" ht="14.25" customHeight="1" x14ac:dyDescent="0.25">
      <c r="B9" t="s">
        <v>391</v>
      </c>
      <c r="C9" s="68">
        <v>6550</v>
      </c>
      <c r="D9" s="68">
        <v>6549</v>
      </c>
      <c r="F9" t="s">
        <v>249</v>
      </c>
      <c r="G9" s="91">
        <v>40638</v>
      </c>
      <c r="H9" s="91">
        <v>35673</v>
      </c>
      <c r="J9" s="82" t="s">
        <v>390</v>
      </c>
      <c r="K9" s="33">
        <f>C47/C37</f>
        <v>4.2004179286703761E-2</v>
      </c>
      <c r="L9">
        <f>D47/D37</f>
        <v>4.107638968612954E-2</v>
      </c>
      <c r="M9" t="s">
        <v>389</v>
      </c>
    </row>
    <row r="10" spans="1:20" ht="14.25" customHeight="1" x14ac:dyDescent="0.25">
      <c r="B10" t="s">
        <v>388</v>
      </c>
      <c r="C10" s="68">
        <v>8205</v>
      </c>
      <c r="D10" s="68">
        <v>9854</v>
      </c>
      <c r="F10" t="s">
        <v>387</v>
      </c>
      <c r="G10" s="89">
        <f>C85-C82</f>
        <v>28141</v>
      </c>
      <c r="H10" s="89">
        <f>D85-D82</f>
        <v>24051</v>
      </c>
      <c r="J10" s="79" t="s">
        <v>386</v>
      </c>
      <c r="K10" s="33">
        <f>C37/C33</f>
        <v>0.79724088875577936</v>
      </c>
      <c r="L10">
        <f>D37/D33</f>
        <v>0.78670905511099876</v>
      </c>
      <c r="M10" t="s">
        <v>385</v>
      </c>
    </row>
    <row r="11" spans="1:20" ht="14.25" customHeight="1" x14ac:dyDescent="0.25">
      <c r="B11" t="s">
        <v>384</v>
      </c>
      <c r="F11" t="s">
        <v>383</v>
      </c>
      <c r="G11" s="89">
        <f>G9-G10</f>
        <v>12497</v>
      </c>
      <c r="H11" s="89">
        <f>H9-H10</f>
        <v>11622</v>
      </c>
      <c r="J11" s="81"/>
    </row>
    <row r="12" spans="1:20" ht="31.05" customHeight="1" x14ac:dyDescent="0.25">
      <c r="B12" s="85" t="s">
        <v>382</v>
      </c>
      <c r="C12" s="68">
        <v>5057</v>
      </c>
      <c r="D12" s="68">
        <v>5041</v>
      </c>
      <c r="F12" t="s">
        <v>381</v>
      </c>
      <c r="G12" s="91"/>
      <c r="H12" s="91"/>
      <c r="J12" s="86" t="s">
        <v>380</v>
      </c>
    </row>
    <row r="13" spans="1:20" ht="14.25" customHeight="1" x14ac:dyDescent="0.25">
      <c r="B13" t="s">
        <v>379</v>
      </c>
      <c r="C13" s="84">
        <v>57</v>
      </c>
      <c r="D13" s="84">
        <v>47</v>
      </c>
      <c r="F13" t="s">
        <v>378</v>
      </c>
      <c r="G13" s="89">
        <f>C24+C25</f>
        <v>11147</v>
      </c>
      <c r="H13" s="89">
        <f>D24+D25</f>
        <v>9719</v>
      </c>
      <c r="J13" s="90"/>
    </row>
    <row r="14" spans="1:20" ht="14.25" customHeight="1" x14ac:dyDescent="0.25">
      <c r="B14" t="s">
        <v>377</v>
      </c>
      <c r="C14" s="84">
        <v>200</v>
      </c>
      <c r="D14" t="s">
        <v>90</v>
      </c>
      <c r="F14" t="s">
        <v>376</v>
      </c>
      <c r="G14" s="89">
        <f>C74-C85</f>
        <v>12388</v>
      </c>
      <c r="H14" s="89">
        <f>D74-D85</f>
        <v>11445</v>
      </c>
      <c r="J14" s="81" t="s">
        <v>375</v>
      </c>
      <c r="K14" s="76">
        <f>C91/C33</f>
        <v>0.2035452894820583</v>
      </c>
      <c r="L14" s="76">
        <f>D91/D33</f>
        <v>0.15792706056610248</v>
      </c>
      <c r="M14" t="s">
        <v>374</v>
      </c>
    </row>
    <row r="15" spans="1:20" ht="14.25" customHeight="1" x14ac:dyDescent="0.25">
      <c r="B15" t="s">
        <v>373</v>
      </c>
      <c r="C15" s="84">
        <v>502</v>
      </c>
      <c r="D15" s="84">
        <v>312</v>
      </c>
      <c r="G15" s="88">
        <f>C54+C55+C56</f>
        <v>2213</v>
      </c>
      <c r="H15" s="88">
        <f>D54+D55+D56</f>
        <v>4526</v>
      </c>
      <c r="J15" s="81" t="s">
        <v>372</v>
      </c>
      <c r="K15" s="76">
        <f>C91/C37</f>
        <v>0.2553121551501491</v>
      </c>
      <c r="L15" s="76">
        <f>D91/D37</f>
        <v>0.20074392119945814</v>
      </c>
      <c r="M15" t="s">
        <v>371</v>
      </c>
    </row>
    <row r="16" spans="1:20" ht="14.25" customHeight="1" x14ac:dyDescent="0.25">
      <c r="B16" t="s">
        <v>370</v>
      </c>
      <c r="C16" s="84">
        <v>736</v>
      </c>
      <c r="D16" s="84">
        <v>668</v>
      </c>
      <c r="J16" s="81"/>
      <c r="K16" s="68"/>
    </row>
    <row r="17" spans="2:13" ht="14.25" customHeight="1" x14ac:dyDescent="0.25">
      <c r="B17" t="s">
        <v>369</v>
      </c>
      <c r="C17" s="84">
        <v>381</v>
      </c>
      <c r="D17" s="84">
        <v>429</v>
      </c>
    </row>
    <row r="18" spans="2:13" ht="14.25" customHeight="1" x14ac:dyDescent="0.25">
      <c r="B18" t="s">
        <v>270</v>
      </c>
      <c r="C18" s="68">
        <v>26536</v>
      </c>
      <c r="D18" s="68">
        <v>27647</v>
      </c>
      <c r="J18" s="37" t="s">
        <v>368</v>
      </c>
    </row>
    <row r="19" spans="2:13" ht="14.25" customHeight="1" x14ac:dyDescent="0.25">
      <c r="B19" t="s">
        <v>367</v>
      </c>
      <c r="J19" s="81" t="s">
        <v>366</v>
      </c>
      <c r="K19" s="76">
        <f>G7/G5</f>
        <v>1.0473815461346634</v>
      </c>
      <c r="L19" s="76">
        <f>H7/H5</f>
        <v>0.31036623215394166</v>
      </c>
      <c r="M19" t="s">
        <v>365</v>
      </c>
    </row>
    <row r="20" spans="2:13" ht="14.25" customHeight="1" x14ac:dyDescent="0.25">
      <c r="B20" t="s">
        <v>364</v>
      </c>
      <c r="C20" s="84">
        <v>23</v>
      </c>
      <c r="D20" s="84">
        <v>18</v>
      </c>
      <c r="J20" s="79" t="s">
        <v>363</v>
      </c>
      <c r="K20" s="76">
        <f>G7/G8</f>
        <v>3.6090225563909777E-2</v>
      </c>
      <c r="L20" s="76">
        <f>H7/H8</f>
        <v>1.0176563374548414E-2</v>
      </c>
      <c r="M20" t="s">
        <v>362</v>
      </c>
    </row>
    <row r="21" spans="2:13" ht="14.25" customHeight="1" x14ac:dyDescent="0.25">
      <c r="B21" t="s">
        <v>361</v>
      </c>
      <c r="J21" s="81" t="s">
        <v>360</v>
      </c>
      <c r="K21" s="33">
        <f>G8/G5</f>
        <v>29.021197007481295</v>
      </c>
      <c r="L21">
        <f>H8/H5</f>
        <v>30.498137802607076</v>
      </c>
      <c r="M21" t="s">
        <v>359</v>
      </c>
    </row>
    <row r="22" spans="2:13" ht="14.25" customHeight="1" x14ac:dyDescent="0.25">
      <c r="B22" t="s">
        <v>358</v>
      </c>
      <c r="C22" s="68">
        <v>6039</v>
      </c>
      <c r="D22" s="68">
        <v>6605</v>
      </c>
      <c r="J22" s="81"/>
    </row>
    <row r="23" spans="2:13" ht="14.25" customHeight="1" x14ac:dyDescent="0.25">
      <c r="B23" t="s">
        <v>357</v>
      </c>
      <c r="J23" s="37" t="s">
        <v>356</v>
      </c>
    </row>
    <row r="24" spans="2:13" ht="14.25" customHeight="1" x14ac:dyDescent="0.25">
      <c r="B24" t="s">
        <v>321</v>
      </c>
      <c r="C24" s="68">
        <v>4604</v>
      </c>
      <c r="D24" s="68">
        <v>5217</v>
      </c>
      <c r="J24" s="81"/>
      <c r="K24" s="76"/>
      <c r="L24" s="76"/>
    </row>
    <row r="25" spans="2:13" ht="14.25" customHeight="1" x14ac:dyDescent="0.25">
      <c r="B25" t="s">
        <v>355</v>
      </c>
      <c r="C25" s="68">
        <v>6543</v>
      </c>
      <c r="D25" s="68">
        <v>4502</v>
      </c>
      <c r="J25" s="79" t="s">
        <v>354</v>
      </c>
      <c r="K25" s="76">
        <f>C91/G9</f>
        <v>0.26758206604655743</v>
      </c>
      <c r="L25" s="76">
        <f>D91/H9</f>
        <v>0.24508732094301011</v>
      </c>
      <c r="M25" t="s">
        <v>353</v>
      </c>
    </row>
    <row r="26" spans="2:13" ht="14.25" customHeight="1" x14ac:dyDescent="0.25">
      <c r="B26" t="s">
        <v>352</v>
      </c>
      <c r="C26" s="68">
        <v>2907</v>
      </c>
      <c r="D26" s="68">
        <v>2876</v>
      </c>
      <c r="J26" s="81" t="s">
        <v>351</v>
      </c>
      <c r="K26" s="76">
        <f>G10/G9</f>
        <v>0.69247994487917708</v>
      </c>
      <c r="L26" s="76">
        <f>H10/H9</f>
        <v>0.6742073837355983</v>
      </c>
      <c r="M26" t="s">
        <v>350</v>
      </c>
    </row>
    <row r="27" spans="2:13" ht="14.25" customHeight="1" x14ac:dyDescent="0.25">
      <c r="B27" t="s">
        <v>349</v>
      </c>
      <c r="C27" s="68">
        <v>1942</v>
      </c>
      <c r="D27" s="68">
        <v>2180</v>
      </c>
      <c r="J27" s="82" t="s">
        <v>348</v>
      </c>
      <c r="K27" s="76">
        <f>G11/G9</f>
        <v>0.30752005512082287</v>
      </c>
      <c r="L27" s="87">
        <f>H11/H9</f>
        <v>0.32579261626440165</v>
      </c>
      <c r="M27" t="s">
        <v>347</v>
      </c>
    </row>
    <row r="28" spans="2:13" ht="14.25" customHeight="1" x14ac:dyDescent="0.25">
      <c r="B28" t="s">
        <v>346</v>
      </c>
      <c r="C28" s="68">
        <v>3008</v>
      </c>
      <c r="D28" s="68">
        <v>4841</v>
      </c>
      <c r="J28" s="82"/>
    </row>
    <row r="29" spans="2:13" ht="14.25" customHeight="1" x14ac:dyDescent="0.25">
      <c r="B29" t="s">
        <v>345</v>
      </c>
      <c r="C29" s="84">
        <v>726</v>
      </c>
      <c r="D29" s="84">
        <v>792</v>
      </c>
      <c r="J29" s="86" t="s">
        <v>344</v>
      </c>
    </row>
    <row r="30" spans="2:13" ht="14.25" customHeight="1" x14ac:dyDescent="0.25">
      <c r="B30" t="s">
        <v>343</v>
      </c>
      <c r="C30" s="84">
        <v>1</v>
      </c>
      <c r="D30" s="84">
        <v>1</v>
      </c>
      <c r="J30" s="79"/>
    </row>
    <row r="31" spans="2:13" ht="14.25" customHeight="1" x14ac:dyDescent="0.25">
      <c r="B31" t="s">
        <v>342</v>
      </c>
      <c r="C31" s="68">
        <v>1094</v>
      </c>
      <c r="D31" s="84">
        <v>682</v>
      </c>
      <c r="J31" s="80" t="s">
        <v>341</v>
      </c>
      <c r="K31" s="33">
        <f>G9/G13</f>
        <v>3.6456445680452139</v>
      </c>
      <c r="L31" s="33">
        <f>H9/H13</f>
        <v>3.6704393456116886</v>
      </c>
      <c r="M31" t="s">
        <v>340</v>
      </c>
    </row>
    <row r="32" spans="2:13" ht="14.25" customHeight="1" x14ac:dyDescent="0.25">
      <c r="B32" t="s">
        <v>265</v>
      </c>
      <c r="C32" s="68">
        <v>26887</v>
      </c>
      <c r="D32" s="68">
        <v>27714</v>
      </c>
      <c r="J32" s="80" t="s">
        <v>339</v>
      </c>
      <c r="K32" s="33">
        <f>G9/C18</f>
        <v>1.5314290021103407</v>
      </c>
      <c r="L32" s="33">
        <f>H9/D18</f>
        <v>1.29030274532499</v>
      </c>
      <c r="M32" t="s">
        <v>338</v>
      </c>
    </row>
    <row r="33" spans="1:13" ht="14.25" customHeight="1" x14ac:dyDescent="0.25">
      <c r="B33" t="s">
        <v>109</v>
      </c>
      <c r="C33" s="68">
        <v>53423</v>
      </c>
      <c r="D33" s="68">
        <v>55361</v>
      </c>
      <c r="J33" s="79" t="s">
        <v>337</v>
      </c>
      <c r="K33" s="33">
        <f>G9/C33</f>
        <v>0.76068360069632934</v>
      </c>
      <c r="L33" s="33">
        <f>H9/D33</f>
        <v>0.64437058579144157</v>
      </c>
      <c r="M33" t="s">
        <v>336</v>
      </c>
    </row>
    <row r="34" spans="1:13" ht="14.25" customHeight="1" x14ac:dyDescent="0.25">
      <c r="A34" t="s">
        <v>306</v>
      </c>
      <c r="B34" t="s">
        <v>335</v>
      </c>
    </row>
    <row r="35" spans="1:13" ht="14.25" customHeight="1" x14ac:dyDescent="0.25">
      <c r="B35" t="s">
        <v>334</v>
      </c>
      <c r="C35" s="84">
        <v>543</v>
      </c>
      <c r="D35" s="84">
        <v>543</v>
      </c>
    </row>
    <row r="36" spans="1:13" ht="14.25" customHeight="1" x14ac:dyDescent="0.25">
      <c r="B36" t="s">
        <v>333</v>
      </c>
      <c r="C36" s="68">
        <v>42048</v>
      </c>
      <c r="D36" s="68">
        <v>43010</v>
      </c>
    </row>
    <row r="37" spans="1:13" ht="14.25" customHeight="1" x14ac:dyDescent="0.25">
      <c r="B37" t="s">
        <v>332</v>
      </c>
      <c r="C37" s="68">
        <v>42591</v>
      </c>
      <c r="D37" s="68">
        <v>43553</v>
      </c>
    </row>
    <row r="38" spans="1:13" ht="14.25" customHeight="1" x14ac:dyDescent="0.25">
      <c r="A38" t="s">
        <v>301</v>
      </c>
      <c r="B38" t="s">
        <v>331</v>
      </c>
    </row>
    <row r="39" spans="1:13" x14ac:dyDescent="0.25">
      <c r="B39" t="s">
        <v>330</v>
      </c>
    </row>
    <row r="40" spans="1:13" x14ac:dyDescent="0.25">
      <c r="B40" t="s">
        <v>325</v>
      </c>
    </row>
    <row r="41" spans="1:13" x14ac:dyDescent="0.25">
      <c r="B41" t="s">
        <v>324</v>
      </c>
      <c r="C41" s="82">
        <v>164</v>
      </c>
      <c r="D41" s="84">
        <v>207</v>
      </c>
      <c r="E41" s="84"/>
    </row>
    <row r="42" spans="1:13" x14ac:dyDescent="0.25">
      <c r="B42" t="s">
        <v>323</v>
      </c>
      <c r="C42" s="82">
        <v>491</v>
      </c>
      <c r="D42" s="84">
        <v>574</v>
      </c>
      <c r="E42" s="84"/>
    </row>
    <row r="43" spans="1:13" x14ac:dyDescent="0.25">
      <c r="B43" t="s">
        <v>329</v>
      </c>
      <c r="C43" s="82">
        <v>25</v>
      </c>
      <c r="D43" s="84">
        <v>3</v>
      </c>
      <c r="E43" s="84"/>
    </row>
    <row r="44" spans="1:13" x14ac:dyDescent="0.25">
      <c r="B44" t="s">
        <v>316</v>
      </c>
      <c r="C44" s="82">
        <v>119</v>
      </c>
      <c r="D44" s="84">
        <v>110</v>
      </c>
      <c r="E44" s="84"/>
    </row>
    <row r="45" spans="1:13" x14ac:dyDescent="0.25">
      <c r="B45" t="s">
        <v>328</v>
      </c>
      <c r="C45" s="82">
        <v>958</v>
      </c>
      <c r="D45" s="84">
        <v>866</v>
      </c>
      <c r="E45" s="84"/>
    </row>
    <row r="46" spans="1:13" x14ac:dyDescent="0.25">
      <c r="B46" t="s">
        <v>327</v>
      </c>
      <c r="C46" s="82">
        <v>32</v>
      </c>
      <c r="D46" s="84">
        <v>29</v>
      </c>
      <c r="E46" s="84"/>
    </row>
    <row r="47" spans="1:13" x14ac:dyDescent="0.25">
      <c r="B47" t="s">
        <v>248</v>
      </c>
      <c r="C47" s="81">
        <v>1789</v>
      </c>
      <c r="D47" s="68">
        <v>1789</v>
      </c>
      <c r="E47" s="68"/>
    </row>
    <row r="48" spans="1:13" x14ac:dyDescent="0.25">
      <c r="B48" t="s">
        <v>326</v>
      </c>
      <c r="C48" s="79"/>
    </row>
    <row r="49" spans="2:5" x14ac:dyDescent="0.25">
      <c r="B49" t="s">
        <v>325</v>
      </c>
      <c r="C49" s="79"/>
    </row>
    <row r="50" spans="2:5" x14ac:dyDescent="0.25">
      <c r="B50" t="s">
        <v>324</v>
      </c>
      <c r="C50" s="82">
        <v>62</v>
      </c>
      <c r="D50" s="84">
        <v>18</v>
      </c>
      <c r="E50" s="84"/>
    </row>
    <row r="51" spans="2:5" x14ac:dyDescent="0.25">
      <c r="B51" t="s">
        <v>323</v>
      </c>
      <c r="C51" s="82">
        <v>163</v>
      </c>
      <c r="D51" s="84">
        <v>144</v>
      </c>
      <c r="E51" s="84"/>
    </row>
    <row r="52" spans="2:5" x14ac:dyDescent="0.25">
      <c r="B52" t="s">
        <v>322</v>
      </c>
      <c r="C52" s="79"/>
    </row>
    <row r="53" spans="2:5" x14ac:dyDescent="0.25">
      <c r="B53" t="s">
        <v>321</v>
      </c>
      <c r="C53" s="79"/>
    </row>
    <row r="54" spans="2:5" ht="22.05" customHeight="1" x14ac:dyDescent="0.25">
      <c r="B54" t="s">
        <v>320</v>
      </c>
      <c r="C54" s="82">
        <v>11</v>
      </c>
      <c r="D54" s="84">
        <v>5</v>
      </c>
      <c r="E54" s="84"/>
    </row>
    <row r="55" spans="2:5" ht="41.4" x14ac:dyDescent="0.25">
      <c r="B55" s="85" t="s">
        <v>319</v>
      </c>
      <c r="C55" s="82">
        <v>874</v>
      </c>
      <c r="D55" s="68">
        <v>2702</v>
      </c>
      <c r="E55" s="68"/>
    </row>
    <row r="56" spans="2:5" x14ac:dyDescent="0.25">
      <c r="B56" t="s">
        <v>318</v>
      </c>
      <c r="C56" s="81">
        <v>1328</v>
      </c>
      <c r="D56" s="68">
        <v>1819</v>
      </c>
      <c r="E56" s="68"/>
    </row>
    <row r="57" spans="2:5" x14ac:dyDescent="0.25">
      <c r="B57" t="s">
        <v>317</v>
      </c>
      <c r="C57" s="81">
        <v>1898</v>
      </c>
      <c r="D57" s="68">
        <v>1622</v>
      </c>
      <c r="E57" s="68"/>
    </row>
    <row r="58" spans="2:5" x14ac:dyDescent="0.25">
      <c r="B58" t="s">
        <v>316</v>
      </c>
      <c r="C58" s="81">
        <v>3254</v>
      </c>
      <c r="D58" s="68">
        <v>2432</v>
      </c>
      <c r="E58" s="68"/>
    </row>
    <row r="59" spans="2:5" x14ac:dyDescent="0.25">
      <c r="B59" t="s">
        <v>315</v>
      </c>
      <c r="C59" s="82">
        <v>308</v>
      </c>
      <c r="D59" s="84">
        <v>261</v>
      </c>
      <c r="E59" s="84"/>
    </row>
    <row r="60" spans="2:5" x14ac:dyDescent="0.25">
      <c r="B60" t="s">
        <v>314</v>
      </c>
      <c r="C60" s="82">
        <v>240</v>
      </c>
      <c r="D60" s="84">
        <v>227</v>
      </c>
      <c r="E60" s="84"/>
    </row>
    <row r="61" spans="2:5" x14ac:dyDescent="0.25">
      <c r="B61" t="s">
        <v>313</v>
      </c>
      <c r="C61" s="82">
        <v>905</v>
      </c>
      <c r="D61" s="84">
        <v>789</v>
      </c>
      <c r="E61" s="84"/>
    </row>
    <row r="62" spans="2:5" x14ac:dyDescent="0.25">
      <c r="B62" t="s">
        <v>245</v>
      </c>
      <c r="C62" s="81">
        <v>9043</v>
      </c>
      <c r="D62" s="68">
        <v>10019</v>
      </c>
      <c r="E62" s="68"/>
    </row>
    <row r="63" spans="2:5" x14ac:dyDescent="0.25">
      <c r="B63" t="s">
        <v>312</v>
      </c>
      <c r="C63" s="81">
        <v>10832</v>
      </c>
      <c r="D63" s="68">
        <v>11808</v>
      </c>
      <c r="E63" s="68"/>
    </row>
    <row r="64" spans="2:5" x14ac:dyDescent="0.25">
      <c r="B64" t="s">
        <v>68</v>
      </c>
      <c r="C64" s="81">
        <v>53423</v>
      </c>
      <c r="D64" s="68">
        <v>55361</v>
      </c>
      <c r="E64" s="68"/>
    </row>
    <row r="65" spans="1:4" x14ac:dyDescent="0.25">
      <c r="A65" s="168" t="s">
        <v>285</v>
      </c>
      <c r="B65" s="168"/>
      <c r="C65" s="84"/>
    </row>
    <row r="70" spans="1:4" ht="28.2" thickBot="1" x14ac:dyDescent="0.5">
      <c r="A70" s="161" t="s">
        <v>311</v>
      </c>
      <c r="B70" s="161"/>
      <c r="C70" s="161"/>
      <c r="D70" s="161"/>
    </row>
    <row r="71" spans="1:4" ht="14.4" thickTop="1" x14ac:dyDescent="0.25">
      <c r="A71" s="166" t="s">
        <v>310</v>
      </c>
      <c r="B71" s="166"/>
      <c r="C71" s="166"/>
      <c r="D71" s="166"/>
    </row>
    <row r="72" spans="1:4" x14ac:dyDescent="0.25">
      <c r="A72" s="79"/>
      <c r="B72" s="79"/>
      <c r="C72" s="167" t="s">
        <v>309</v>
      </c>
      <c r="D72" s="167"/>
    </row>
    <row r="73" spans="1:4" x14ac:dyDescent="0.25">
      <c r="A73" s="79" t="s">
        <v>308</v>
      </c>
      <c r="B73" s="79" t="s">
        <v>307</v>
      </c>
      <c r="C73" s="83">
        <v>44651</v>
      </c>
      <c r="D73" s="83">
        <v>44286</v>
      </c>
    </row>
    <row r="74" spans="1:4" x14ac:dyDescent="0.25">
      <c r="A74" s="79"/>
      <c r="B74" s="79" t="s">
        <v>188</v>
      </c>
      <c r="C74" s="81">
        <v>40638</v>
      </c>
      <c r="D74" s="81">
        <v>35673</v>
      </c>
    </row>
    <row r="75" spans="1:4" x14ac:dyDescent="0.25">
      <c r="A75" s="79"/>
      <c r="B75" s="79" t="s">
        <v>183</v>
      </c>
      <c r="C75" s="82">
        <v>880</v>
      </c>
      <c r="D75" s="82">
        <v>965</v>
      </c>
    </row>
    <row r="76" spans="1:4" x14ac:dyDescent="0.25">
      <c r="A76" s="79"/>
      <c r="B76" s="79" t="s">
        <v>179</v>
      </c>
      <c r="C76" s="81">
        <v>41518</v>
      </c>
      <c r="D76" s="81">
        <v>36638</v>
      </c>
    </row>
    <row r="77" spans="1:4" x14ac:dyDescent="0.25">
      <c r="A77" s="79" t="s">
        <v>306</v>
      </c>
      <c r="B77" s="79" t="s">
        <v>175</v>
      </c>
      <c r="C77" s="79"/>
      <c r="D77" s="79"/>
    </row>
    <row r="78" spans="1:4" x14ac:dyDescent="0.25">
      <c r="A78" s="79"/>
      <c r="B78" s="79" t="s">
        <v>305</v>
      </c>
      <c r="C78" s="82">
        <v>155</v>
      </c>
      <c r="D78" s="82">
        <v>142</v>
      </c>
    </row>
    <row r="79" spans="1:4" x14ac:dyDescent="0.25">
      <c r="A79" s="79"/>
      <c r="B79" s="79" t="s">
        <v>304</v>
      </c>
      <c r="C79" s="79">
        <v>-5</v>
      </c>
      <c r="D79" s="79">
        <v>-3</v>
      </c>
    </row>
    <row r="80" spans="1:4" x14ac:dyDescent="0.25">
      <c r="A80" s="79"/>
      <c r="B80" s="79" t="s">
        <v>173</v>
      </c>
      <c r="C80" s="81">
        <v>15872</v>
      </c>
      <c r="D80" s="81">
        <v>11749</v>
      </c>
    </row>
    <row r="81" spans="1:4" x14ac:dyDescent="0.25">
      <c r="A81" s="79"/>
      <c r="B81" s="79" t="s">
        <v>303</v>
      </c>
      <c r="C81" s="81">
        <v>7277</v>
      </c>
      <c r="D81" s="81">
        <v>7515</v>
      </c>
    </row>
    <row r="82" spans="1:4" x14ac:dyDescent="0.25">
      <c r="A82" s="79"/>
      <c r="B82" s="79" t="s">
        <v>169</v>
      </c>
      <c r="C82" s="82">
        <v>109</v>
      </c>
      <c r="D82" s="82">
        <v>177</v>
      </c>
    </row>
    <row r="83" spans="1:4" x14ac:dyDescent="0.25">
      <c r="A83" s="79"/>
      <c r="B83" s="79" t="s">
        <v>302</v>
      </c>
      <c r="C83" s="81">
        <v>2615</v>
      </c>
      <c r="D83" s="81">
        <v>2813</v>
      </c>
    </row>
    <row r="84" spans="1:4" x14ac:dyDescent="0.25">
      <c r="A84" s="79"/>
      <c r="B84" s="79" t="s">
        <v>164</v>
      </c>
      <c r="C84" s="81">
        <v>2227</v>
      </c>
      <c r="D84" s="81">
        <v>1835</v>
      </c>
    </row>
    <row r="85" spans="1:4" x14ac:dyDescent="0.25">
      <c r="A85" s="79"/>
      <c r="B85" s="79" t="s">
        <v>159</v>
      </c>
      <c r="C85" s="81">
        <v>28250</v>
      </c>
      <c r="D85" s="81">
        <v>24228</v>
      </c>
    </row>
    <row r="86" spans="1:4" x14ac:dyDescent="0.25">
      <c r="A86" s="79" t="s">
        <v>301</v>
      </c>
      <c r="B86" s="79" t="s">
        <v>156</v>
      </c>
      <c r="C86" s="81">
        <v>13268</v>
      </c>
      <c r="D86" s="81">
        <v>12410</v>
      </c>
    </row>
    <row r="87" spans="1:4" ht="12" customHeight="1" x14ac:dyDescent="0.25">
      <c r="A87" s="79" t="s">
        <v>300</v>
      </c>
      <c r="B87" s="79" t="s">
        <v>153</v>
      </c>
      <c r="C87" s="79"/>
      <c r="D87" s="79"/>
    </row>
    <row r="88" spans="1:4" x14ac:dyDescent="0.25">
      <c r="A88" s="79"/>
      <c r="B88" s="79" t="s">
        <v>151</v>
      </c>
      <c r="C88" s="81">
        <v>2464</v>
      </c>
      <c r="D88" s="81">
        <v>2480</v>
      </c>
    </row>
    <row r="89" spans="1:4" x14ac:dyDescent="0.25">
      <c r="A89" s="79"/>
      <c r="B89" s="79" t="s">
        <v>299</v>
      </c>
      <c r="C89" s="79">
        <v>-70</v>
      </c>
      <c r="D89" s="81">
        <v>1187</v>
      </c>
    </row>
    <row r="90" spans="1:4" x14ac:dyDescent="0.25">
      <c r="A90" s="79"/>
      <c r="B90" s="79" t="s">
        <v>298</v>
      </c>
      <c r="C90" s="81">
        <v>2394</v>
      </c>
      <c r="D90" s="81">
        <v>3667</v>
      </c>
    </row>
    <row r="91" spans="1:4" x14ac:dyDescent="0.25">
      <c r="A91" s="79" t="s">
        <v>297</v>
      </c>
      <c r="B91" s="79" t="s">
        <v>232</v>
      </c>
      <c r="C91" s="81">
        <v>10874</v>
      </c>
      <c r="D91" s="81">
        <v>8743</v>
      </c>
    </row>
    <row r="92" spans="1:4" x14ac:dyDescent="0.25">
      <c r="A92" s="79" t="s">
        <v>296</v>
      </c>
      <c r="B92" s="79" t="s">
        <v>231</v>
      </c>
      <c r="C92" s="79"/>
      <c r="D92" s="79"/>
    </row>
    <row r="93" spans="1:4" x14ac:dyDescent="0.25">
      <c r="A93" s="79" t="s">
        <v>295</v>
      </c>
      <c r="B93" s="79" t="s">
        <v>294</v>
      </c>
      <c r="C93" s="82">
        <v>36</v>
      </c>
      <c r="D93" s="82">
        <v>43</v>
      </c>
    </row>
    <row r="94" spans="1:4" x14ac:dyDescent="0.25">
      <c r="A94" s="79"/>
      <c r="B94" s="79" t="s">
        <v>293</v>
      </c>
      <c r="C94" s="79">
        <v>-13</v>
      </c>
      <c r="D94" s="79">
        <v>-11</v>
      </c>
    </row>
    <row r="95" spans="1:4" x14ac:dyDescent="0.25">
      <c r="A95" s="79" t="s">
        <v>292</v>
      </c>
      <c r="B95" s="79" t="s">
        <v>291</v>
      </c>
      <c r="C95" s="82">
        <v>243</v>
      </c>
      <c r="D95" s="82">
        <v>652</v>
      </c>
    </row>
    <row r="96" spans="1:4" x14ac:dyDescent="0.25">
      <c r="A96" s="79"/>
      <c r="B96" s="79" t="s">
        <v>290</v>
      </c>
      <c r="C96" s="82">
        <v>11</v>
      </c>
      <c r="D96" s="79">
        <v>-164</v>
      </c>
    </row>
    <row r="97" spans="1:4" x14ac:dyDescent="0.25">
      <c r="A97" s="79"/>
      <c r="B97" s="79" t="s">
        <v>127</v>
      </c>
      <c r="C97" s="82">
        <v>277</v>
      </c>
      <c r="D97" s="82">
        <v>520</v>
      </c>
    </row>
    <row r="98" spans="1:4" x14ac:dyDescent="0.25">
      <c r="A98" s="79" t="s">
        <v>289</v>
      </c>
      <c r="B98" s="79" t="s">
        <v>223</v>
      </c>
      <c r="C98" s="81">
        <v>11151</v>
      </c>
      <c r="D98" s="81">
        <v>9263</v>
      </c>
    </row>
    <row r="99" spans="1:4" x14ac:dyDescent="0.25">
      <c r="A99" s="79"/>
      <c r="B99" s="79" t="s">
        <v>288</v>
      </c>
      <c r="C99" s="79"/>
      <c r="D99" s="79"/>
    </row>
    <row r="100" spans="1:4" x14ac:dyDescent="0.25">
      <c r="A100" s="79"/>
      <c r="B100" s="79" t="s">
        <v>287</v>
      </c>
      <c r="C100" s="80">
        <v>40.1</v>
      </c>
      <c r="D100" s="80">
        <v>32.22</v>
      </c>
    </row>
    <row r="101" spans="1:4" x14ac:dyDescent="0.25">
      <c r="A101" s="79"/>
      <c r="B101" s="79" t="s">
        <v>286</v>
      </c>
      <c r="C101" s="80">
        <v>40.090000000000003</v>
      </c>
      <c r="D101" s="80">
        <v>32.22</v>
      </c>
    </row>
    <row r="102" spans="1:4" x14ac:dyDescent="0.25">
      <c r="A102" s="166" t="s">
        <v>285</v>
      </c>
      <c r="B102" s="166"/>
      <c r="C102" s="79"/>
      <c r="D102" s="79"/>
    </row>
  </sheetData>
  <mergeCells count="8">
    <mergeCell ref="A71:D71"/>
    <mergeCell ref="C72:D72"/>
    <mergeCell ref="A102:B102"/>
    <mergeCell ref="A70:D70"/>
    <mergeCell ref="A1:D1"/>
    <mergeCell ref="A2:D2"/>
    <mergeCell ref="C3:D3"/>
    <mergeCell ref="A65:B65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C8C9-8BC7-4A9F-8DA2-008DAD76AE44}">
  <dimension ref="A1:R123"/>
  <sheetViews>
    <sheetView zoomScale="75" zoomScaleNormal="115" workbookViewId="0">
      <selection activeCell="G74" sqref="G74"/>
    </sheetView>
  </sheetViews>
  <sheetFormatPr defaultRowHeight="13.8" x14ac:dyDescent="0.25"/>
  <cols>
    <col min="1" max="1" width="29.296875" customWidth="1"/>
    <col min="2" max="2" width="25.69921875" customWidth="1"/>
    <col min="3" max="3" width="29.296875" customWidth="1"/>
    <col min="5" max="5" width="5.69921875" customWidth="1"/>
    <col min="6" max="6" width="30.296875" customWidth="1"/>
    <col min="7" max="7" width="55.3984375" customWidth="1"/>
    <col min="8" max="8" width="21" customWidth="1"/>
    <col min="9" max="9" width="34.5" customWidth="1"/>
    <col min="10" max="10" width="33.3984375" customWidth="1"/>
    <col min="14" max="14" width="19.69921875" bestFit="1" customWidth="1"/>
    <col min="15" max="15" width="19.5" bestFit="1" customWidth="1"/>
    <col min="16" max="16" width="25.09765625" bestFit="1" customWidth="1"/>
    <col min="17" max="18" width="13.3984375" bestFit="1" customWidth="1"/>
  </cols>
  <sheetData>
    <row r="1" spans="1:18" ht="28.2" thickBot="1" x14ac:dyDescent="0.5">
      <c r="A1" s="161" t="s">
        <v>199</v>
      </c>
      <c r="B1" s="161"/>
      <c r="C1" s="161"/>
      <c r="F1" s="161" t="s">
        <v>197</v>
      </c>
      <c r="G1" s="161"/>
      <c r="H1" s="161"/>
      <c r="I1" s="161"/>
      <c r="J1" s="161"/>
      <c r="N1" s="161" t="s">
        <v>673</v>
      </c>
      <c r="O1" s="161"/>
      <c r="P1" s="161"/>
      <c r="Q1" s="161"/>
      <c r="R1" s="161"/>
    </row>
    <row r="2" spans="1:18" ht="28.2" thickTop="1" x14ac:dyDescent="0.25">
      <c r="A2" s="37" t="s">
        <v>184</v>
      </c>
      <c r="B2" s="37" t="s">
        <v>181</v>
      </c>
      <c r="C2" s="37" t="s">
        <v>180</v>
      </c>
      <c r="G2" s="37" t="s">
        <v>282</v>
      </c>
      <c r="H2" s="37" t="s">
        <v>551</v>
      </c>
      <c r="I2" s="149" t="s">
        <v>488</v>
      </c>
      <c r="J2" s="149" t="s">
        <v>487</v>
      </c>
      <c r="O2" s="37" t="s">
        <v>282</v>
      </c>
      <c r="P2" s="37" t="s">
        <v>551</v>
      </c>
      <c r="Q2" s="149" t="s">
        <v>488</v>
      </c>
      <c r="R2" s="149" t="s">
        <v>487</v>
      </c>
    </row>
    <row r="3" spans="1:18" x14ac:dyDescent="0.25">
      <c r="F3" s="37" t="s">
        <v>277</v>
      </c>
    </row>
    <row r="4" spans="1:18" x14ac:dyDescent="0.25">
      <c r="A4" t="s">
        <v>176</v>
      </c>
      <c r="F4" t="s">
        <v>0</v>
      </c>
      <c r="G4" t="s">
        <v>110</v>
      </c>
      <c r="H4" t="s">
        <v>592</v>
      </c>
      <c r="I4">
        <f>B33/B67</f>
        <v>2.2340929588283269</v>
      </c>
      <c r="J4">
        <f>C33/C67</f>
        <v>2.5026747700249277</v>
      </c>
      <c r="K4" s="37"/>
      <c r="N4" s="148" t="s">
        <v>204</v>
      </c>
      <c r="O4" s="148" t="s">
        <v>672</v>
      </c>
      <c r="P4" s="148" t="s">
        <v>188</v>
      </c>
      <c r="Q4" s="76">
        <f>B98/B75</f>
        <v>0.20369991137132729</v>
      </c>
      <c r="R4">
        <f>C98/C75</f>
        <v>0.2000202785719114</v>
      </c>
    </row>
    <row r="5" spans="1:18" x14ac:dyDescent="0.25">
      <c r="A5" t="s">
        <v>174</v>
      </c>
      <c r="F5" t="s">
        <v>187</v>
      </c>
      <c r="G5" t="s">
        <v>186</v>
      </c>
      <c r="H5" t="s">
        <v>69</v>
      </c>
      <c r="I5">
        <f>(B25+B28)/B67</f>
        <v>0.61248311663653188</v>
      </c>
      <c r="J5">
        <f>(C25+C28)/C67</f>
        <v>0.9832895810813792</v>
      </c>
      <c r="N5" t="s">
        <v>454</v>
      </c>
      <c r="O5" t="s">
        <v>249</v>
      </c>
      <c r="P5" t="s">
        <v>671</v>
      </c>
      <c r="Q5">
        <f>B75/B34</f>
        <v>0.74113367536338615</v>
      </c>
      <c r="R5">
        <f>C75/C34</f>
        <v>0.76516932045156172</v>
      </c>
    </row>
    <row r="6" spans="1:18" x14ac:dyDescent="0.25">
      <c r="A6" t="s">
        <v>670</v>
      </c>
      <c r="B6" s="68">
        <v>65167</v>
      </c>
      <c r="C6" s="68">
        <v>56758</v>
      </c>
      <c r="N6" t="s">
        <v>452</v>
      </c>
      <c r="O6" t="s">
        <v>543</v>
      </c>
      <c r="P6" t="s">
        <v>542</v>
      </c>
      <c r="Q6">
        <f>B34/B39</f>
        <v>1.4789653123142847</v>
      </c>
      <c r="R6">
        <f>C34/C39</f>
        <v>1.4530056408261423</v>
      </c>
    </row>
    <row r="7" spans="1:18" x14ac:dyDescent="0.25">
      <c r="A7" t="s">
        <v>669</v>
      </c>
      <c r="B7" s="68">
        <v>8699</v>
      </c>
      <c r="C7" s="68">
        <v>9029</v>
      </c>
      <c r="F7" s="37" t="s">
        <v>668</v>
      </c>
    </row>
    <row r="8" spans="1:18" x14ac:dyDescent="0.25">
      <c r="A8" t="s">
        <v>667</v>
      </c>
      <c r="B8" s="68">
        <v>15845</v>
      </c>
      <c r="C8" s="68">
        <v>18480</v>
      </c>
      <c r="F8" t="s">
        <v>666</v>
      </c>
      <c r="G8" t="s">
        <v>87</v>
      </c>
      <c r="H8" t="s">
        <v>578</v>
      </c>
      <c r="I8" s="147">
        <f>(B51)/B39</f>
        <v>5.2591778946729298E-2</v>
      </c>
      <c r="J8">
        <f>(C51)/C39</f>
        <v>5.2215217852595842E-2</v>
      </c>
      <c r="N8" t="s">
        <v>665</v>
      </c>
      <c r="Q8" s="76">
        <f>Q4*Q5*Q6</f>
        <v>0.22327771307453262</v>
      </c>
      <c r="R8" s="76">
        <f>R4*R5*R6</f>
        <v>0.22238161338237375</v>
      </c>
    </row>
    <row r="9" spans="1:18" x14ac:dyDescent="0.25">
      <c r="A9" t="s">
        <v>664</v>
      </c>
      <c r="B9" s="68">
        <v>4604</v>
      </c>
      <c r="C9" s="68">
        <v>4571</v>
      </c>
      <c r="F9" t="s">
        <v>663</v>
      </c>
      <c r="G9" t="s">
        <v>578</v>
      </c>
      <c r="H9" t="s">
        <v>129</v>
      </c>
      <c r="I9">
        <f>B39/B34</f>
        <v>0.67614838000169186</v>
      </c>
      <c r="J9">
        <f>C39/C34</f>
        <v>0.68822857386253866</v>
      </c>
    </row>
    <row r="10" spans="1:18" x14ac:dyDescent="0.25">
      <c r="A10" t="s">
        <v>662</v>
      </c>
      <c r="B10" s="68">
        <v>1907</v>
      </c>
      <c r="C10" s="68">
        <v>2523</v>
      </c>
    </row>
    <row r="11" spans="1:18" x14ac:dyDescent="0.25">
      <c r="A11" t="s">
        <v>128</v>
      </c>
      <c r="F11" s="37" t="s">
        <v>658</v>
      </c>
    </row>
    <row r="12" spans="1:18" x14ac:dyDescent="0.25">
      <c r="A12" t="s">
        <v>466</v>
      </c>
      <c r="B12" s="68">
        <v>165572</v>
      </c>
      <c r="C12" s="68">
        <v>82067</v>
      </c>
      <c r="F12" s="37" t="s">
        <v>661</v>
      </c>
    </row>
    <row r="13" spans="1:18" x14ac:dyDescent="0.25">
      <c r="A13" t="s">
        <v>652</v>
      </c>
      <c r="B13">
        <v>6</v>
      </c>
      <c r="C13">
        <v>16</v>
      </c>
      <c r="F13" t="s">
        <v>267</v>
      </c>
      <c r="G13" t="s">
        <v>232</v>
      </c>
      <c r="H13" t="s">
        <v>129</v>
      </c>
      <c r="I13" s="76">
        <f>B98/B34</f>
        <v>0.15096886398582782</v>
      </c>
      <c r="J13" s="76">
        <f>C98/C34</f>
        <v>0.15304938063140153</v>
      </c>
    </row>
    <row r="14" spans="1:18" x14ac:dyDescent="0.25">
      <c r="A14" t="s">
        <v>650</v>
      </c>
      <c r="B14" t="s">
        <v>90</v>
      </c>
      <c r="C14" s="68">
        <v>3079</v>
      </c>
      <c r="F14" t="s">
        <v>660</v>
      </c>
      <c r="G14" t="s">
        <v>232</v>
      </c>
      <c r="H14" t="s">
        <v>578</v>
      </c>
      <c r="I14" s="76">
        <f>B98/B39</f>
        <v>0.22327771307453262</v>
      </c>
      <c r="J14" s="76">
        <f>C98/C39</f>
        <v>0.22238161338237375</v>
      </c>
    </row>
    <row r="15" spans="1:18" x14ac:dyDescent="0.25">
      <c r="A15" t="s">
        <v>457</v>
      </c>
      <c r="B15" s="68">
        <v>3188</v>
      </c>
      <c r="C15" s="68">
        <v>4469</v>
      </c>
    </row>
    <row r="16" spans="1:18" x14ac:dyDescent="0.25">
      <c r="A16" t="s">
        <v>659</v>
      </c>
      <c r="B16">
        <v>533</v>
      </c>
      <c r="C16">
        <v>474</v>
      </c>
      <c r="F16" s="37" t="s">
        <v>658</v>
      </c>
    </row>
    <row r="17" spans="1:10" x14ac:dyDescent="0.25">
      <c r="A17" t="s">
        <v>657</v>
      </c>
      <c r="B17" s="68">
        <v>9747</v>
      </c>
      <c r="C17" s="68">
        <v>13829</v>
      </c>
      <c r="F17" s="37" t="s">
        <v>656</v>
      </c>
    </row>
    <row r="18" spans="1:10" x14ac:dyDescent="0.25">
      <c r="A18" t="s">
        <v>655</v>
      </c>
      <c r="B18" s="68">
        <v>10838</v>
      </c>
      <c r="C18" s="68">
        <v>8273</v>
      </c>
      <c r="F18" t="s">
        <v>5</v>
      </c>
      <c r="G18" t="s">
        <v>232</v>
      </c>
      <c r="H18" t="s">
        <v>654</v>
      </c>
      <c r="I18" s="76">
        <f>B98/B75</f>
        <v>0.20369991137132729</v>
      </c>
      <c r="J18" s="76">
        <f>C98/C75</f>
        <v>0.2000202785719114</v>
      </c>
    </row>
    <row r="19" spans="1:10" x14ac:dyDescent="0.25">
      <c r="A19" t="s">
        <v>270</v>
      </c>
      <c r="B19" s="68">
        <v>286106</v>
      </c>
      <c r="C19" s="68">
        <v>203568</v>
      </c>
      <c r="F19" t="s">
        <v>6</v>
      </c>
      <c r="G19" t="s">
        <v>573</v>
      </c>
      <c r="H19" t="s">
        <v>654</v>
      </c>
      <c r="I19" s="76">
        <f>(B92-B83)/B75</f>
        <v>0.8166074689799645</v>
      </c>
      <c r="J19" s="76">
        <f>(C92-C83)/C75</f>
        <v>0.78718434017105576</v>
      </c>
    </row>
    <row r="20" spans="1:10" x14ac:dyDescent="0.25">
      <c r="A20" t="s">
        <v>133</v>
      </c>
      <c r="F20" t="s">
        <v>7</v>
      </c>
      <c r="G20" t="s">
        <v>150</v>
      </c>
      <c r="H20" t="s">
        <v>654</v>
      </c>
      <c r="I20">
        <f>(B75-B92+B83)/B75</f>
        <v>0.18339253102003544</v>
      </c>
      <c r="J20">
        <f>(C75-C92+C83)/C75</f>
        <v>0.21281565982894429</v>
      </c>
    </row>
    <row r="21" spans="1:10" x14ac:dyDescent="0.25">
      <c r="A21" t="s">
        <v>468</v>
      </c>
      <c r="B21">
        <v>875</v>
      </c>
      <c r="C21">
        <v>910</v>
      </c>
    </row>
    <row r="22" spans="1:10" x14ac:dyDescent="0.25">
      <c r="A22" t="s">
        <v>128</v>
      </c>
      <c r="F22" s="37" t="s">
        <v>653</v>
      </c>
    </row>
    <row r="23" spans="1:10" x14ac:dyDescent="0.25">
      <c r="A23" t="s">
        <v>466</v>
      </c>
      <c r="B23" s="68">
        <v>240737</v>
      </c>
      <c r="C23" s="68">
        <v>174952</v>
      </c>
      <c r="F23" t="s">
        <v>2</v>
      </c>
      <c r="G23" t="s">
        <v>89</v>
      </c>
      <c r="H23" t="s">
        <v>565</v>
      </c>
      <c r="I23">
        <f>B123/B116</f>
        <v>26.662162162162161</v>
      </c>
      <c r="J23">
        <f>C123/C116</f>
        <v>23.253790005614825</v>
      </c>
    </row>
    <row r="24" spans="1:10" x14ac:dyDescent="0.25">
      <c r="A24" t="s">
        <v>652</v>
      </c>
      <c r="B24" s="68">
        <v>2995</v>
      </c>
      <c r="C24" s="68">
        <v>4049</v>
      </c>
      <c r="F24" t="s">
        <v>651</v>
      </c>
      <c r="G24" t="s">
        <v>563</v>
      </c>
      <c r="H24" t="s">
        <v>565</v>
      </c>
      <c r="I24">
        <f>B122/B116</f>
        <v>0.27027027027027029</v>
      </c>
      <c r="J24">
        <f>C122/C116</f>
        <v>5.6148231330713089E-2</v>
      </c>
    </row>
    <row r="25" spans="1:10" x14ac:dyDescent="0.25">
      <c r="A25" t="s">
        <v>650</v>
      </c>
      <c r="B25" s="68">
        <v>92954</v>
      </c>
      <c r="C25" s="68">
        <v>80462</v>
      </c>
      <c r="F25" t="s">
        <v>649</v>
      </c>
      <c r="G25" t="s">
        <v>563</v>
      </c>
      <c r="H25" t="s">
        <v>562</v>
      </c>
      <c r="I25">
        <f>B122/B123</f>
        <v>1.0136847440446021E-2</v>
      </c>
      <c r="J25">
        <f>C122/C123</f>
        <v>2.4145840878908608E-3</v>
      </c>
    </row>
    <row r="26" spans="1:10" x14ac:dyDescent="0.25">
      <c r="A26" t="s">
        <v>648</v>
      </c>
      <c r="B26" s="68">
        <v>35127</v>
      </c>
      <c r="C26" s="68">
        <v>15823</v>
      </c>
    </row>
    <row r="27" spans="1:10" x14ac:dyDescent="0.25">
      <c r="A27" t="s">
        <v>647</v>
      </c>
      <c r="B27" s="68">
        <v>19130</v>
      </c>
      <c r="C27" s="68">
        <v>42015</v>
      </c>
    </row>
    <row r="28" spans="1:10" x14ac:dyDescent="0.25">
      <c r="A28" t="s">
        <v>462</v>
      </c>
      <c r="B28" s="68">
        <v>48981</v>
      </c>
      <c r="C28" s="68">
        <v>97832</v>
      </c>
      <c r="F28" s="37" t="s">
        <v>646</v>
      </c>
    </row>
    <row r="29" spans="1:10" x14ac:dyDescent="0.25">
      <c r="A29" t="s">
        <v>457</v>
      </c>
      <c r="B29" s="68">
        <v>39431</v>
      </c>
      <c r="C29" s="68">
        <v>5187</v>
      </c>
      <c r="F29" t="s">
        <v>8</v>
      </c>
      <c r="G29" t="s">
        <v>130</v>
      </c>
      <c r="H29" t="s">
        <v>124</v>
      </c>
      <c r="I29">
        <f>B75/B25</f>
        <v>6.4090195150289393</v>
      </c>
      <c r="J29">
        <f>C75/C25</f>
        <v>6.2513236061743429</v>
      </c>
    </row>
    <row r="30" spans="1:10" x14ac:dyDescent="0.25">
      <c r="A30" t="s">
        <v>645</v>
      </c>
      <c r="B30">
        <v>529</v>
      </c>
      <c r="C30">
        <v>973</v>
      </c>
      <c r="F30" t="s">
        <v>9</v>
      </c>
      <c r="G30" t="s">
        <v>130</v>
      </c>
      <c r="H30" t="s">
        <v>134</v>
      </c>
      <c r="I30">
        <f>B75/B19</f>
        <v>2.0822492362970366</v>
      </c>
      <c r="J30">
        <f>C75/C19</f>
        <v>2.470889334276507</v>
      </c>
    </row>
    <row r="31" spans="1:10" x14ac:dyDescent="0.25">
      <c r="A31" t="s">
        <v>644</v>
      </c>
      <c r="B31" s="68">
        <v>13979</v>
      </c>
      <c r="C31" s="68">
        <v>10809</v>
      </c>
      <c r="F31" t="s">
        <v>10</v>
      </c>
      <c r="G31" t="s">
        <v>130</v>
      </c>
      <c r="H31" t="s">
        <v>129</v>
      </c>
      <c r="I31">
        <f>B75/B34</f>
        <v>0.74113367536338615</v>
      </c>
      <c r="J31">
        <f>C75/C34</f>
        <v>0.76516932045156172</v>
      </c>
    </row>
    <row r="32" spans="1:10" x14ac:dyDescent="0.25">
      <c r="A32" t="s">
        <v>643</v>
      </c>
      <c r="B32" s="68">
        <v>22984</v>
      </c>
      <c r="C32" s="68">
        <v>20783</v>
      </c>
    </row>
    <row r="33" spans="1:3" x14ac:dyDescent="0.25">
      <c r="A33" t="s">
        <v>642</v>
      </c>
      <c r="B33" s="68">
        <v>517722</v>
      </c>
      <c r="C33" s="68">
        <v>453795</v>
      </c>
    </row>
    <row r="34" spans="1:3" x14ac:dyDescent="0.25">
      <c r="A34" t="s">
        <v>641</v>
      </c>
      <c r="B34" s="68">
        <v>803828</v>
      </c>
      <c r="C34" s="68">
        <v>657363</v>
      </c>
    </row>
    <row r="35" spans="1:3" x14ac:dyDescent="0.25">
      <c r="A35" t="s">
        <v>108</v>
      </c>
    </row>
    <row r="36" spans="1:3" x14ac:dyDescent="0.25">
      <c r="A36" t="s">
        <v>335</v>
      </c>
    </row>
    <row r="37" spans="1:3" x14ac:dyDescent="0.25">
      <c r="A37" t="s">
        <v>640</v>
      </c>
      <c r="B37" s="68">
        <v>10964</v>
      </c>
      <c r="C37" s="68">
        <v>10958</v>
      </c>
    </row>
    <row r="38" spans="1:3" x14ac:dyDescent="0.25">
      <c r="A38" t="s">
        <v>104</v>
      </c>
      <c r="B38" s="68">
        <v>532543</v>
      </c>
      <c r="C38" s="68">
        <v>441458</v>
      </c>
    </row>
    <row r="39" spans="1:3" x14ac:dyDescent="0.25">
      <c r="A39" t="s">
        <v>332</v>
      </c>
      <c r="B39" s="68">
        <v>543507</v>
      </c>
      <c r="C39" s="68">
        <v>452416</v>
      </c>
    </row>
    <row r="40" spans="1:3" x14ac:dyDescent="0.25">
      <c r="A40" t="s">
        <v>331</v>
      </c>
    </row>
    <row r="41" spans="1:3" x14ac:dyDescent="0.25">
      <c r="A41" t="s">
        <v>95</v>
      </c>
    </row>
    <row r="42" spans="1:3" x14ac:dyDescent="0.25">
      <c r="A42" t="s">
        <v>84</v>
      </c>
    </row>
    <row r="43" spans="1:3" x14ac:dyDescent="0.25">
      <c r="A43" t="s">
        <v>637</v>
      </c>
      <c r="B43">
        <v>57</v>
      </c>
      <c r="C43">
        <v>141</v>
      </c>
    </row>
    <row r="44" spans="1:3" x14ac:dyDescent="0.25">
      <c r="A44" t="s">
        <v>636</v>
      </c>
      <c r="B44" s="68">
        <v>6939</v>
      </c>
      <c r="C44" s="68">
        <v>7073</v>
      </c>
    </row>
    <row r="45" spans="1:3" x14ac:dyDescent="0.25">
      <c r="A45" t="s">
        <v>635</v>
      </c>
      <c r="B45">
        <v>48</v>
      </c>
    </row>
    <row r="46" spans="1:3" x14ac:dyDescent="0.25">
      <c r="A46" t="s">
        <v>442</v>
      </c>
      <c r="B46">
        <v>2</v>
      </c>
      <c r="C46">
        <v>130</v>
      </c>
    </row>
    <row r="47" spans="1:3" x14ac:dyDescent="0.25">
      <c r="A47" t="s">
        <v>439</v>
      </c>
      <c r="B47">
        <v>641</v>
      </c>
      <c r="C47">
        <v>885</v>
      </c>
    </row>
    <row r="48" spans="1:3" x14ac:dyDescent="0.25">
      <c r="A48" t="s">
        <v>445</v>
      </c>
      <c r="C48" s="68">
        <v>1305</v>
      </c>
    </row>
    <row r="49" spans="1:3" x14ac:dyDescent="0.25">
      <c r="A49" t="s">
        <v>639</v>
      </c>
      <c r="B49" s="68">
        <v>16052</v>
      </c>
      <c r="C49" s="68">
        <v>9110</v>
      </c>
    </row>
    <row r="50" spans="1:3" x14ac:dyDescent="0.25">
      <c r="A50" t="s">
        <v>638</v>
      </c>
      <c r="B50" s="68">
        <v>4845</v>
      </c>
      <c r="C50" s="68">
        <v>4979</v>
      </c>
    </row>
    <row r="51" spans="1:3" x14ac:dyDescent="0.25">
      <c r="A51" t="s">
        <v>248</v>
      </c>
      <c r="B51" s="68">
        <v>28584</v>
      </c>
      <c r="C51" s="68">
        <v>23623</v>
      </c>
    </row>
    <row r="52" spans="1:3" x14ac:dyDescent="0.25">
      <c r="A52" t="s">
        <v>86</v>
      </c>
      <c r="B52" s="68">
        <v>76734</v>
      </c>
    </row>
    <row r="53" spans="1:3" x14ac:dyDescent="0.25">
      <c r="A53" t="s">
        <v>84</v>
      </c>
    </row>
    <row r="54" spans="1:3" x14ac:dyDescent="0.25">
      <c r="A54" t="s">
        <v>637</v>
      </c>
      <c r="B54" s="68">
        <v>76734</v>
      </c>
      <c r="C54" s="68">
        <v>58011</v>
      </c>
    </row>
    <row r="55" spans="1:3" x14ac:dyDescent="0.25">
      <c r="A55" t="s">
        <v>636</v>
      </c>
      <c r="B55" s="68">
        <v>4311</v>
      </c>
      <c r="C55" s="68">
        <v>4021</v>
      </c>
    </row>
    <row r="56" spans="1:3" x14ac:dyDescent="0.25">
      <c r="A56" t="s">
        <v>635</v>
      </c>
      <c r="B56">
        <v>585</v>
      </c>
      <c r="C56" s="68">
        <v>1021</v>
      </c>
    </row>
    <row r="57" spans="1:3" x14ac:dyDescent="0.25">
      <c r="A57" t="s">
        <v>82</v>
      </c>
    </row>
    <row r="58" spans="1:3" x14ac:dyDescent="0.25">
      <c r="A58" t="s">
        <v>634</v>
      </c>
      <c r="B58" s="68">
        <v>1117</v>
      </c>
      <c r="C58">
        <v>184</v>
      </c>
    </row>
    <row r="59" spans="1:3" x14ac:dyDescent="0.25">
      <c r="A59" t="s">
        <v>633</v>
      </c>
      <c r="B59" s="68">
        <v>45734</v>
      </c>
      <c r="C59" s="68">
        <v>41055</v>
      </c>
    </row>
    <row r="60" spans="1:3" x14ac:dyDescent="0.25">
      <c r="A60" t="s">
        <v>632</v>
      </c>
    </row>
    <row r="61" spans="1:3" x14ac:dyDescent="0.25">
      <c r="A61" t="s">
        <v>442</v>
      </c>
      <c r="B61" s="68">
        <v>53714</v>
      </c>
      <c r="C61" s="68">
        <v>22049</v>
      </c>
    </row>
    <row r="62" spans="1:3" x14ac:dyDescent="0.25">
      <c r="A62" t="s">
        <v>631</v>
      </c>
      <c r="B62" s="68">
        <v>21095</v>
      </c>
      <c r="C62" s="68">
        <v>18063</v>
      </c>
    </row>
    <row r="63" spans="1:3" x14ac:dyDescent="0.25">
      <c r="A63" t="s">
        <v>630</v>
      </c>
      <c r="B63" s="68">
        <v>6426</v>
      </c>
      <c r="C63" s="68">
        <v>6965</v>
      </c>
    </row>
    <row r="64" spans="1:3" x14ac:dyDescent="0.25">
      <c r="A64" t="s">
        <v>439</v>
      </c>
      <c r="B64" s="68">
        <v>13683</v>
      </c>
      <c r="C64" s="68">
        <v>15120</v>
      </c>
    </row>
    <row r="65" spans="1:3" x14ac:dyDescent="0.25">
      <c r="A65" t="s">
        <v>629</v>
      </c>
      <c r="B65" s="68">
        <v>8338</v>
      </c>
      <c r="C65" s="68">
        <v>14835</v>
      </c>
    </row>
    <row r="67" spans="1:3" x14ac:dyDescent="0.25">
      <c r="A67" t="s">
        <v>245</v>
      </c>
      <c r="B67" s="68">
        <v>231737</v>
      </c>
      <c r="C67" s="68">
        <v>181324</v>
      </c>
    </row>
    <row r="68" spans="1:3" x14ac:dyDescent="0.25">
      <c r="A68" t="s">
        <v>312</v>
      </c>
      <c r="B68" s="68">
        <v>260321</v>
      </c>
      <c r="C68" s="68">
        <v>204947</v>
      </c>
    </row>
    <row r="69" spans="1:3" x14ac:dyDescent="0.25">
      <c r="A69" t="s">
        <v>68</v>
      </c>
      <c r="B69" s="68">
        <v>803828</v>
      </c>
      <c r="C69" s="68">
        <v>657363</v>
      </c>
    </row>
    <row r="71" spans="1:3" ht="14.4" thickBot="1" x14ac:dyDescent="0.3">
      <c r="A71" s="161" t="s">
        <v>628</v>
      </c>
      <c r="B71" s="161"/>
      <c r="C71" s="161"/>
    </row>
    <row r="72" spans="1:3" ht="15" thickTop="1" thickBot="1" x14ac:dyDescent="0.3">
      <c r="A72" s="161"/>
      <c r="B72" s="161"/>
      <c r="C72" s="161"/>
    </row>
    <row r="73" spans="1:3" ht="14.4" thickTop="1" x14ac:dyDescent="0.25">
      <c r="A73" s="37" t="s">
        <v>184</v>
      </c>
      <c r="B73" s="37" t="s">
        <v>627</v>
      </c>
      <c r="C73" s="37" t="s">
        <v>626</v>
      </c>
    </row>
    <row r="74" spans="1:3" x14ac:dyDescent="0.25">
      <c r="A74" s="37" t="s">
        <v>625</v>
      </c>
    </row>
    <row r="75" spans="1:3" x14ac:dyDescent="0.25">
      <c r="A75" t="s">
        <v>437</v>
      </c>
      <c r="B75" s="68">
        <v>595744</v>
      </c>
      <c r="C75" s="68">
        <v>502994</v>
      </c>
    </row>
    <row r="76" spans="1:3" x14ac:dyDescent="0.25">
      <c r="A76" t="s">
        <v>436</v>
      </c>
      <c r="B76" s="68">
        <v>47061</v>
      </c>
      <c r="C76" s="68">
        <v>23829</v>
      </c>
    </row>
    <row r="77" spans="1:3" x14ac:dyDescent="0.25">
      <c r="A77" t="s">
        <v>624</v>
      </c>
      <c r="B77" s="68">
        <v>642805</v>
      </c>
      <c r="C77" s="68">
        <v>526823</v>
      </c>
    </row>
    <row r="79" spans="1:3" x14ac:dyDescent="0.25">
      <c r="A79" t="s">
        <v>533</v>
      </c>
    </row>
    <row r="80" spans="1:3" x14ac:dyDescent="0.25">
      <c r="A80" t="s">
        <v>623</v>
      </c>
      <c r="B80" s="68">
        <v>4888</v>
      </c>
      <c r="C80" s="68">
        <v>5879</v>
      </c>
    </row>
    <row r="81" spans="1:3" x14ac:dyDescent="0.25">
      <c r="A81" t="s">
        <v>622</v>
      </c>
      <c r="B81">
        <v>-64</v>
      </c>
      <c r="C81">
        <v>345</v>
      </c>
    </row>
    <row r="82" spans="1:3" x14ac:dyDescent="0.25">
      <c r="A82" t="s">
        <v>621</v>
      </c>
      <c r="B82" s="68">
        <v>315424</v>
      </c>
      <c r="C82" s="68">
        <v>264673</v>
      </c>
    </row>
    <row r="83" spans="1:3" x14ac:dyDescent="0.25">
      <c r="A83" t="s">
        <v>433</v>
      </c>
      <c r="B83" s="68">
        <v>3674</v>
      </c>
      <c r="C83" s="68">
        <v>4026</v>
      </c>
    </row>
    <row r="84" spans="1:3" x14ac:dyDescent="0.25">
      <c r="A84" t="s">
        <v>620</v>
      </c>
      <c r="B84" s="68">
        <v>14857</v>
      </c>
      <c r="C84" s="68">
        <v>13493</v>
      </c>
    </row>
    <row r="85" spans="1:3" x14ac:dyDescent="0.25">
      <c r="A85" t="s">
        <v>619</v>
      </c>
      <c r="B85" s="68">
        <v>109777</v>
      </c>
      <c r="C85" s="68">
        <v>80352</v>
      </c>
    </row>
    <row r="86" spans="1:3" x14ac:dyDescent="0.25">
      <c r="A86" t="s">
        <v>618</v>
      </c>
      <c r="B86" s="68">
        <v>17539</v>
      </c>
      <c r="C86" s="68">
        <v>14318</v>
      </c>
    </row>
    <row r="87" spans="1:3" x14ac:dyDescent="0.25">
      <c r="A87" t="s">
        <v>617</v>
      </c>
      <c r="B87" s="68">
        <v>5976</v>
      </c>
      <c r="C87" s="68">
        <v>4358</v>
      </c>
    </row>
    <row r="88" spans="1:3" x14ac:dyDescent="0.25">
      <c r="A88" t="s">
        <v>616</v>
      </c>
      <c r="B88" s="68">
        <v>3729</v>
      </c>
      <c r="C88" s="68">
        <v>4189</v>
      </c>
    </row>
    <row r="89" spans="1:3" x14ac:dyDescent="0.25">
      <c r="A89" t="s">
        <v>615</v>
      </c>
      <c r="B89" s="68">
        <v>4075</v>
      </c>
      <c r="C89" s="68">
        <v>3537</v>
      </c>
    </row>
    <row r="90" spans="1:3" x14ac:dyDescent="0.25">
      <c r="A90" t="s">
        <v>614</v>
      </c>
      <c r="B90" s="68">
        <v>1624</v>
      </c>
      <c r="C90">
        <v>839</v>
      </c>
    </row>
    <row r="91" spans="1:3" x14ac:dyDescent="0.25">
      <c r="A91" t="s">
        <v>613</v>
      </c>
      <c r="B91" s="68">
        <v>8664</v>
      </c>
      <c r="C91" s="68">
        <v>3966</v>
      </c>
    </row>
    <row r="92" spans="1:3" x14ac:dyDescent="0.25">
      <c r="A92" t="s">
        <v>159</v>
      </c>
      <c r="B92" s="68">
        <v>490163</v>
      </c>
      <c r="C92" s="68">
        <v>399975</v>
      </c>
    </row>
    <row r="93" spans="1:3" x14ac:dyDescent="0.25">
      <c r="A93" t="s">
        <v>156</v>
      </c>
      <c r="B93" s="68">
        <v>152642</v>
      </c>
      <c r="C93" s="68">
        <v>126848</v>
      </c>
    </row>
    <row r="94" spans="1:3" x14ac:dyDescent="0.25">
      <c r="A94" t="s">
        <v>153</v>
      </c>
    </row>
    <row r="95" spans="1:3" x14ac:dyDescent="0.25">
      <c r="A95" t="s">
        <v>426</v>
      </c>
      <c r="B95" s="68">
        <v>31941</v>
      </c>
      <c r="C95" s="68">
        <v>22430</v>
      </c>
    </row>
    <row r="96" spans="1:3" x14ac:dyDescent="0.25">
      <c r="A96" t="s">
        <v>425</v>
      </c>
      <c r="B96">
        <v>-652</v>
      </c>
      <c r="C96" s="68">
        <v>3809</v>
      </c>
    </row>
    <row r="97" spans="1:3" x14ac:dyDescent="0.25">
      <c r="A97" t="s">
        <v>298</v>
      </c>
      <c r="B97" s="68">
        <v>31289</v>
      </c>
      <c r="C97" s="68">
        <v>26239</v>
      </c>
    </row>
    <row r="98" spans="1:3" x14ac:dyDescent="0.25">
      <c r="A98" t="s">
        <v>232</v>
      </c>
      <c r="B98" s="68">
        <v>121353</v>
      </c>
      <c r="C98" s="68">
        <v>100609</v>
      </c>
    </row>
    <row r="99" spans="1:3" x14ac:dyDescent="0.25">
      <c r="A99" t="s">
        <v>612</v>
      </c>
    </row>
    <row r="100" spans="1:3" x14ac:dyDescent="0.25">
      <c r="A100" t="s">
        <v>611</v>
      </c>
    </row>
    <row r="101" spans="1:3" x14ac:dyDescent="0.25">
      <c r="A101" t="s">
        <v>610</v>
      </c>
      <c r="B101">
        <v>-12</v>
      </c>
      <c r="C101">
        <v>562</v>
      </c>
    </row>
    <row r="102" spans="1:3" x14ac:dyDescent="0.25">
      <c r="A102" t="s">
        <v>609</v>
      </c>
      <c r="B102">
        <v>-4</v>
      </c>
      <c r="C102">
        <v>-8</v>
      </c>
    </row>
    <row r="103" spans="1:3" x14ac:dyDescent="0.25">
      <c r="A103" t="s">
        <v>608</v>
      </c>
      <c r="B103">
        <v>1</v>
      </c>
      <c r="C103">
        <v>-113</v>
      </c>
    </row>
    <row r="104" spans="1:3" x14ac:dyDescent="0.25">
      <c r="A104" t="s">
        <v>607</v>
      </c>
    </row>
    <row r="105" spans="1:3" x14ac:dyDescent="0.25">
      <c r="A105" t="s">
        <v>606</v>
      </c>
      <c r="B105">
        <v>183</v>
      </c>
      <c r="C105">
        <v>66</v>
      </c>
    </row>
    <row r="106" spans="1:3" x14ac:dyDescent="0.25">
      <c r="A106" t="s">
        <v>605</v>
      </c>
      <c r="B106">
        <v>-120</v>
      </c>
      <c r="C106" s="68">
        <v>1193</v>
      </c>
    </row>
    <row r="107" spans="1:3" x14ac:dyDescent="0.25">
      <c r="A107" t="s">
        <v>604</v>
      </c>
      <c r="B107">
        <v>-303</v>
      </c>
      <c r="C107" s="68">
        <v>3799</v>
      </c>
    </row>
    <row r="108" spans="1:3" x14ac:dyDescent="0.25">
      <c r="A108" t="s">
        <v>603</v>
      </c>
      <c r="B108" s="68">
        <v>-1944</v>
      </c>
      <c r="C108" s="68">
        <v>2079</v>
      </c>
    </row>
    <row r="109" spans="1:3" x14ac:dyDescent="0.25">
      <c r="A109" t="s">
        <v>602</v>
      </c>
      <c r="B109">
        <v>712</v>
      </c>
      <c r="C109" s="68">
        <v>-1241</v>
      </c>
    </row>
    <row r="110" spans="1:3" x14ac:dyDescent="0.25">
      <c r="A110" t="s">
        <v>601</v>
      </c>
      <c r="B110" s="68">
        <v>-1487</v>
      </c>
      <c r="C110" s="68">
        <v>6337</v>
      </c>
    </row>
    <row r="112" spans="1:3" x14ac:dyDescent="0.25">
      <c r="A112" t="s">
        <v>223</v>
      </c>
      <c r="B112" s="68">
        <v>119866</v>
      </c>
      <c r="C112" s="68">
        <v>106946</v>
      </c>
    </row>
    <row r="114" spans="1:3" x14ac:dyDescent="0.25">
      <c r="A114" t="s">
        <v>600</v>
      </c>
    </row>
    <row r="115" spans="1:3" x14ac:dyDescent="0.25">
      <c r="A115" t="s">
        <v>599</v>
      </c>
    </row>
    <row r="116" spans="1:3" x14ac:dyDescent="0.25">
      <c r="A116" t="s">
        <v>123</v>
      </c>
      <c r="B116">
        <v>22.2</v>
      </c>
      <c r="C116">
        <v>17.809999999999999</v>
      </c>
    </row>
    <row r="117" spans="1:3" x14ac:dyDescent="0.25">
      <c r="A117" t="s">
        <v>118</v>
      </c>
      <c r="B117">
        <v>22.14</v>
      </c>
      <c r="C117">
        <v>17.77</v>
      </c>
    </row>
    <row r="119" spans="1:3" x14ac:dyDescent="0.25">
      <c r="A119" t="s">
        <v>598</v>
      </c>
    </row>
    <row r="120" spans="1:3" x14ac:dyDescent="0.25">
      <c r="A120" t="s">
        <v>123</v>
      </c>
      <c r="B120" s="68">
        <v>5466705840</v>
      </c>
      <c r="C120" s="68">
        <v>5649265885</v>
      </c>
    </row>
    <row r="121" spans="1:3" x14ac:dyDescent="0.25">
      <c r="A121" t="s">
        <v>118</v>
      </c>
      <c r="B121" s="68">
        <v>5482083438</v>
      </c>
      <c r="C121" s="68">
        <v>5661657822</v>
      </c>
    </row>
    <row r="122" spans="1:3" x14ac:dyDescent="0.25">
      <c r="A122" t="s">
        <v>563</v>
      </c>
      <c r="B122">
        <v>6</v>
      </c>
      <c r="C122">
        <v>1</v>
      </c>
    </row>
    <row r="123" spans="1:3" x14ac:dyDescent="0.25">
      <c r="A123" t="s">
        <v>562</v>
      </c>
      <c r="B123">
        <v>591.9</v>
      </c>
      <c r="C123">
        <v>414.15</v>
      </c>
    </row>
  </sheetData>
  <mergeCells count="4">
    <mergeCell ref="A1:C1"/>
    <mergeCell ref="F1:J1"/>
    <mergeCell ref="N1:R1"/>
    <mergeCell ref="A71:C7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DCD5-72CA-44E7-A185-1840A1A45D44}">
  <dimension ref="A1:K112"/>
  <sheetViews>
    <sheetView topLeftCell="A13" zoomScale="60" zoomScaleNormal="60" workbookViewId="0">
      <selection activeCell="N52" sqref="N52"/>
    </sheetView>
  </sheetViews>
  <sheetFormatPr defaultColWidth="8.796875" defaultRowHeight="14.4" x14ac:dyDescent="0.3"/>
  <cols>
    <col min="1" max="1" width="3.09765625" style="122" bestFit="1" customWidth="1"/>
    <col min="2" max="2" width="46.69921875" style="122" customWidth="1"/>
    <col min="3" max="3" width="15.796875" style="122" customWidth="1"/>
    <col min="4" max="4" width="15.19921875" style="122" customWidth="1"/>
    <col min="5" max="6" width="8.796875" style="122"/>
    <col min="7" max="7" width="21.69921875" style="122" customWidth="1"/>
    <col min="8" max="8" width="26.296875" style="122" customWidth="1"/>
    <col min="9" max="9" width="21.296875" style="122" customWidth="1"/>
    <col min="10" max="10" width="16.19921875" style="122" customWidth="1"/>
    <col min="11" max="11" width="12.69921875" style="122" customWidth="1"/>
    <col min="12" max="16384" width="8.796875" style="122"/>
  </cols>
  <sheetData>
    <row r="1" spans="1:11" ht="21" x14ac:dyDescent="0.4">
      <c r="B1" s="173" t="s">
        <v>597</v>
      </c>
      <c r="C1" s="173"/>
      <c r="D1" s="173"/>
      <c r="G1" s="173" t="s">
        <v>596</v>
      </c>
      <c r="H1" s="173"/>
      <c r="I1" s="173"/>
      <c r="J1" s="173"/>
      <c r="K1" s="173"/>
    </row>
    <row r="3" spans="1:11" x14ac:dyDescent="0.3">
      <c r="B3" s="127" t="s">
        <v>184</v>
      </c>
      <c r="C3" s="127" t="s">
        <v>181</v>
      </c>
      <c r="D3" s="127" t="s">
        <v>180</v>
      </c>
      <c r="H3" s="171" t="s">
        <v>283</v>
      </c>
      <c r="I3" s="171"/>
      <c r="J3" s="127" t="s">
        <v>181</v>
      </c>
      <c r="K3" s="127" t="s">
        <v>180</v>
      </c>
    </row>
    <row r="4" spans="1:11" ht="14.25" customHeight="1" x14ac:dyDescent="0.3">
      <c r="H4" s="127" t="s">
        <v>282</v>
      </c>
      <c r="I4" s="127" t="s">
        <v>551</v>
      </c>
    </row>
    <row r="5" spans="1:11" ht="14.25" customHeight="1" x14ac:dyDescent="0.3">
      <c r="A5" s="174" t="s">
        <v>176</v>
      </c>
      <c r="B5" s="174"/>
    </row>
    <row r="6" spans="1:11" ht="14.25" customHeight="1" x14ac:dyDescent="0.3">
      <c r="A6" s="175" t="s">
        <v>595</v>
      </c>
      <c r="B6" s="175"/>
      <c r="G6" s="144" t="s">
        <v>594</v>
      </c>
      <c r="H6" s="143"/>
      <c r="I6" s="143"/>
      <c r="J6" s="143"/>
      <c r="K6" s="143"/>
    </row>
    <row r="7" spans="1:11" ht="14.25" customHeight="1" x14ac:dyDescent="0.3">
      <c r="A7" s="122" t="s">
        <v>85</v>
      </c>
      <c r="B7" s="122" t="s">
        <v>593</v>
      </c>
      <c r="C7" s="123">
        <v>19812</v>
      </c>
      <c r="D7" s="123">
        <v>18524</v>
      </c>
      <c r="G7" s="122" t="s">
        <v>0</v>
      </c>
      <c r="H7" s="122" t="s">
        <v>110</v>
      </c>
      <c r="I7" s="122" t="s">
        <v>592</v>
      </c>
      <c r="J7" s="138">
        <f>C33/C58</f>
        <v>2.5563558555843531</v>
      </c>
      <c r="K7" s="138">
        <f>D33/D58</f>
        <v>3.3583614312314429</v>
      </c>
    </row>
    <row r="8" spans="1:11" ht="14.25" customHeight="1" x14ac:dyDescent="0.3">
      <c r="A8" s="122" t="s">
        <v>75</v>
      </c>
      <c r="B8" s="122" t="s">
        <v>591</v>
      </c>
      <c r="C8" s="123">
        <v>1322</v>
      </c>
      <c r="D8" s="123">
        <v>1114</v>
      </c>
    </row>
    <row r="9" spans="1:11" ht="14.25" customHeight="1" x14ac:dyDescent="0.3">
      <c r="A9" s="122" t="s">
        <v>73</v>
      </c>
      <c r="B9" s="122" t="s">
        <v>590</v>
      </c>
      <c r="C9" s="123">
        <v>4659</v>
      </c>
      <c r="D9" s="123">
        <v>4680</v>
      </c>
      <c r="G9" s="122" t="s">
        <v>187</v>
      </c>
      <c r="H9" s="122" t="s">
        <v>589</v>
      </c>
      <c r="I9" s="122" t="s">
        <v>69</v>
      </c>
      <c r="J9" s="138">
        <f>(C26+C27+C28)/C58</f>
        <v>1.6364595262491712</v>
      </c>
      <c r="K9" s="138">
        <f>(D26+D27+D28)/D58</f>
        <v>1.3800345562209586</v>
      </c>
    </row>
    <row r="10" spans="1:11" ht="14.25" customHeight="1" x14ac:dyDescent="0.3">
      <c r="A10" s="122" t="s">
        <v>71</v>
      </c>
      <c r="B10" s="122" t="s">
        <v>588</v>
      </c>
      <c r="C10" s="139">
        <v>797</v>
      </c>
      <c r="D10" s="139">
        <v>891</v>
      </c>
    </row>
    <row r="11" spans="1:11" ht="14.25" customHeight="1" x14ac:dyDescent="0.3">
      <c r="A11" s="122" t="s">
        <v>161</v>
      </c>
      <c r="B11" s="122" t="s">
        <v>165</v>
      </c>
      <c r="C11" s="139">
        <v>318</v>
      </c>
      <c r="D11" s="139">
        <v>167</v>
      </c>
      <c r="G11" s="144" t="s">
        <v>274</v>
      </c>
      <c r="H11" s="143"/>
      <c r="I11" s="143"/>
      <c r="J11" s="143"/>
      <c r="K11" s="143"/>
    </row>
    <row r="12" spans="1:11" ht="14.25" customHeight="1" x14ac:dyDescent="0.3">
      <c r="A12" s="122" t="s">
        <v>158</v>
      </c>
      <c r="B12" s="122" t="s">
        <v>587</v>
      </c>
      <c r="C12" s="123">
        <v>6158</v>
      </c>
      <c r="D12" s="123">
        <v>6215</v>
      </c>
      <c r="G12" s="122" t="s">
        <v>586</v>
      </c>
      <c r="H12" s="122" t="s">
        <v>585</v>
      </c>
      <c r="I12" s="122" t="s">
        <v>578</v>
      </c>
      <c r="J12" s="138">
        <f>C58/C39</f>
        <v>0.25673521811119882</v>
      </c>
      <c r="K12" s="138">
        <f>D58/D39</f>
        <v>0.2383013935192958</v>
      </c>
    </row>
    <row r="13" spans="1:11" ht="14.25" customHeight="1" x14ac:dyDescent="0.3">
      <c r="A13" s="122" t="s">
        <v>155</v>
      </c>
      <c r="B13" s="122" t="s">
        <v>154</v>
      </c>
    </row>
    <row r="14" spans="1:11" ht="14.25" customHeight="1" x14ac:dyDescent="0.3">
      <c r="B14" s="122" t="s">
        <v>358</v>
      </c>
      <c r="C14" s="123">
        <v>115649</v>
      </c>
      <c r="D14" s="123">
        <v>74982</v>
      </c>
      <c r="G14" s="122" t="s">
        <v>584</v>
      </c>
      <c r="H14" s="122" t="s">
        <v>578</v>
      </c>
      <c r="I14" s="122" t="s">
        <v>129</v>
      </c>
      <c r="J14" s="138">
        <f>C39/C34</f>
        <v>0.7384472986561843</v>
      </c>
      <c r="K14" s="138">
        <f>D39/D34</f>
        <v>0.74954381612418985</v>
      </c>
    </row>
    <row r="15" spans="1:11" ht="14.25" customHeight="1" x14ac:dyDescent="0.3">
      <c r="B15" s="122" t="s">
        <v>583</v>
      </c>
    </row>
    <row r="16" spans="1:11" ht="14.25" customHeight="1" x14ac:dyDescent="0.3">
      <c r="B16" s="122" t="s">
        <v>571</v>
      </c>
      <c r="C16" s="122" t="s">
        <v>90</v>
      </c>
      <c r="D16" s="122" t="s">
        <v>90</v>
      </c>
      <c r="G16" s="144" t="s">
        <v>582</v>
      </c>
      <c r="H16" s="143"/>
      <c r="I16" s="143"/>
      <c r="J16" s="143"/>
      <c r="K16" s="143"/>
    </row>
    <row r="17" spans="1:11" ht="14.25" customHeight="1" x14ac:dyDescent="0.3">
      <c r="B17" s="122" t="s">
        <v>581</v>
      </c>
      <c r="C17" s="123">
        <v>3102</v>
      </c>
      <c r="D17" s="123">
        <v>3827</v>
      </c>
      <c r="G17" s="122" t="s">
        <v>23</v>
      </c>
      <c r="H17" s="122" t="s">
        <v>232</v>
      </c>
      <c r="I17" s="122" t="s">
        <v>129</v>
      </c>
      <c r="J17" s="141">
        <f>C83/C34</f>
        <v>0.14035503702349392</v>
      </c>
      <c r="K17" s="141">
        <f>D83/D34</f>
        <v>0.12701537392096407</v>
      </c>
    </row>
    <row r="18" spans="1:11" ht="14.25" customHeight="1" x14ac:dyDescent="0.3">
      <c r="A18" s="122" t="s">
        <v>146</v>
      </c>
      <c r="B18" s="122" t="s">
        <v>580</v>
      </c>
      <c r="C18" s="123">
        <v>19838</v>
      </c>
      <c r="D18" s="123">
        <v>15069</v>
      </c>
    </row>
    <row r="19" spans="1:11" ht="14.25" customHeight="1" x14ac:dyDescent="0.3">
      <c r="A19" s="122" t="s">
        <v>83</v>
      </c>
      <c r="B19" s="122" t="s">
        <v>579</v>
      </c>
      <c r="C19" s="123">
        <v>2481</v>
      </c>
      <c r="D19" s="123">
        <v>4054</v>
      </c>
      <c r="G19" s="122" t="s">
        <v>24</v>
      </c>
      <c r="H19" s="122" t="s">
        <v>232</v>
      </c>
      <c r="I19" s="122" t="s">
        <v>578</v>
      </c>
      <c r="J19" s="141">
        <f>C83/C39</f>
        <v>0.19006777772619657</v>
      </c>
      <c r="K19" s="141">
        <f>D83/D39</f>
        <v>0.16945690323715412</v>
      </c>
    </row>
    <row r="20" spans="1:11" ht="14.25" customHeight="1" x14ac:dyDescent="0.3">
      <c r="A20" s="122" t="s">
        <v>139</v>
      </c>
      <c r="B20" s="122" t="s">
        <v>577</v>
      </c>
      <c r="C20" s="123">
        <v>6262</v>
      </c>
      <c r="D20" s="123">
        <v>4022</v>
      </c>
    </row>
    <row r="21" spans="1:11" ht="14.25" customHeight="1" x14ac:dyDescent="0.3">
      <c r="A21" s="174" t="s">
        <v>576</v>
      </c>
      <c r="B21" s="174"/>
      <c r="C21" s="135">
        <v>180398</v>
      </c>
      <c r="D21" s="135">
        <v>133545</v>
      </c>
      <c r="G21" s="144" t="s">
        <v>575</v>
      </c>
      <c r="H21" s="143"/>
      <c r="I21" s="143"/>
      <c r="J21" s="143"/>
      <c r="K21" s="143"/>
    </row>
    <row r="22" spans="1:11" ht="14.25" customHeight="1" x14ac:dyDescent="0.3">
      <c r="A22" s="175" t="s">
        <v>574</v>
      </c>
      <c r="B22" s="175"/>
      <c r="G22" s="122" t="s">
        <v>5</v>
      </c>
      <c r="H22" s="122" t="s">
        <v>232</v>
      </c>
      <c r="I22" s="122" t="s">
        <v>257</v>
      </c>
      <c r="J22" s="141">
        <f>C83/C67</f>
        <v>0.14148147934838637</v>
      </c>
      <c r="K22" s="141">
        <f>D83/D67</f>
        <v>0.14301522558356866</v>
      </c>
    </row>
    <row r="23" spans="1:11" ht="14.25" customHeight="1" x14ac:dyDescent="0.3">
      <c r="A23" s="122" t="s">
        <v>85</v>
      </c>
      <c r="B23" s="122" t="s">
        <v>154</v>
      </c>
    </row>
    <row r="24" spans="1:11" ht="14.25" customHeight="1" x14ac:dyDescent="0.3">
      <c r="B24" s="122" t="s">
        <v>358</v>
      </c>
      <c r="C24" s="123">
        <v>32563</v>
      </c>
      <c r="D24" s="123">
        <v>90542</v>
      </c>
      <c r="G24" s="122" t="s">
        <v>6</v>
      </c>
      <c r="H24" s="122" t="s">
        <v>573</v>
      </c>
      <c r="I24" s="122" t="s">
        <v>257</v>
      </c>
      <c r="J24" s="140">
        <f>(C77-C73)/C67</f>
        <v>0.86104399860623571</v>
      </c>
      <c r="K24" s="141">
        <f>(D77-D73)/D67</f>
        <v>0.84251490339362167</v>
      </c>
    </row>
    <row r="25" spans="1:11" ht="14.25" customHeight="1" x14ac:dyDescent="0.3">
      <c r="B25" s="122" t="s">
        <v>572</v>
      </c>
    </row>
    <row r="26" spans="1:11" ht="14.25" customHeight="1" x14ac:dyDescent="0.3">
      <c r="B26" s="122" t="s">
        <v>571</v>
      </c>
      <c r="C26" s="123">
        <v>60276</v>
      </c>
      <c r="D26" s="123">
        <v>51526</v>
      </c>
      <c r="G26" s="122" t="s">
        <v>7</v>
      </c>
      <c r="H26" s="122" t="s">
        <v>258</v>
      </c>
      <c r="I26" s="122" t="s">
        <v>257</v>
      </c>
      <c r="J26" s="141">
        <f>C112/C67</f>
        <v>0.13895600139376435</v>
      </c>
      <c r="K26" s="141">
        <f>D112/D67</f>
        <v>0.15748509660637836</v>
      </c>
    </row>
    <row r="27" spans="1:11" ht="14.25" customHeight="1" x14ac:dyDescent="0.3">
      <c r="B27" s="122" t="s">
        <v>570</v>
      </c>
      <c r="C27" s="123">
        <v>36382</v>
      </c>
      <c r="D27" s="123">
        <v>20862</v>
      </c>
    </row>
    <row r="28" spans="1:11" ht="14.25" customHeight="1" x14ac:dyDescent="0.3">
      <c r="B28" s="122" t="s">
        <v>569</v>
      </c>
      <c r="C28" s="123">
        <v>11944</v>
      </c>
      <c r="D28" s="123">
        <v>9880</v>
      </c>
      <c r="G28" s="144" t="s">
        <v>26</v>
      </c>
      <c r="H28" s="143"/>
      <c r="I28" s="143"/>
      <c r="J28" s="143"/>
      <c r="K28" s="143"/>
    </row>
    <row r="29" spans="1:11" ht="14.25" customHeight="1" x14ac:dyDescent="0.3">
      <c r="B29" s="122" t="s">
        <v>568</v>
      </c>
      <c r="C29" s="123">
        <v>1124</v>
      </c>
      <c r="D29" s="139">
        <v>621</v>
      </c>
      <c r="G29" s="122" t="s">
        <v>567</v>
      </c>
      <c r="H29" s="122" t="s">
        <v>562</v>
      </c>
      <c r="I29" s="122" t="s">
        <v>565</v>
      </c>
      <c r="J29" s="138">
        <f>C110/C100</f>
        <v>29.641442155309033</v>
      </c>
      <c r="K29" s="138">
        <f>D110/D100</f>
        <v>34.265310786106035</v>
      </c>
    </row>
    <row r="30" spans="1:11" ht="14.25" customHeight="1" x14ac:dyDescent="0.3">
      <c r="B30" s="122" t="s">
        <v>346</v>
      </c>
      <c r="C30" s="122" t="s">
        <v>90</v>
      </c>
      <c r="D30" s="139">
        <v>73</v>
      </c>
    </row>
    <row r="31" spans="1:11" ht="14.25" customHeight="1" x14ac:dyDescent="0.3">
      <c r="B31" s="122" t="s">
        <v>566</v>
      </c>
      <c r="C31" s="123">
        <v>6930</v>
      </c>
      <c r="D31" s="123">
        <v>7606</v>
      </c>
      <c r="G31" s="122" t="s">
        <v>3</v>
      </c>
      <c r="H31" s="122" t="s">
        <v>563</v>
      </c>
      <c r="I31" s="122" t="s">
        <v>565</v>
      </c>
      <c r="J31" s="141">
        <f>C109/C100</f>
        <v>0.89144215530903337</v>
      </c>
      <c r="K31" s="140">
        <f>D109/D100</f>
        <v>1.0283363802559415</v>
      </c>
    </row>
    <row r="32" spans="1:11" ht="14.25" customHeight="1" x14ac:dyDescent="0.3">
      <c r="A32" s="122" t="s">
        <v>75</v>
      </c>
      <c r="B32" s="122" t="s">
        <v>564</v>
      </c>
      <c r="C32" s="123">
        <v>20431</v>
      </c>
      <c r="D32" s="123">
        <v>19092</v>
      </c>
    </row>
    <row r="33" spans="1:11" ht="14.25" customHeight="1" x14ac:dyDescent="0.3">
      <c r="A33" s="174" t="s">
        <v>110</v>
      </c>
      <c r="B33" s="174"/>
      <c r="C33" s="146">
        <v>169650</v>
      </c>
      <c r="D33" s="146">
        <v>200202</v>
      </c>
      <c r="G33" s="122" t="s">
        <v>4</v>
      </c>
      <c r="H33" s="122" t="s">
        <v>563</v>
      </c>
      <c r="I33" s="122" t="s">
        <v>562</v>
      </c>
      <c r="J33" s="141">
        <f>C109/C110</f>
        <v>3.0074182984695583E-2</v>
      </c>
      <c r="K33" s="141">
        <f>D109/D110</f>
        <v>3.0011004034812765E-2</v>
      </c>
    </row>
    <row r="34" spans="1:11" ht="14.25" customHeight="1" x14ac:dyDescent="0.3">
      <c r="A34" s="174" t="s">
        <v>129</v>
      </c>
      <c r="B34" s="174"/>
      <c r="C34" s="145">
        <v>350048</v>
      </c>
      <c r="D34" s="145">
        <v>333747</v>
      </c>
    </row>
    <row r="35" spans="1:11" ht="14.25" customHeight="1" x14ac:dyDescent="0.3">
      <c r="A35" s="175" t="s">
        <v>108</v>
      </c>
      <c r="B35" s="175"/>
      <c r="G35" s="144" t="s">
        <v>256</v>
      </c>
      <c r="H35" s="143"/>
      <c r="I35" s="143"/>
      <c r="J35" s="143"/>
      <c r="K35" s="143"/>
    </row>
    <row r="36" spans="1:11" ht="14.25" customHeight="1" x14ac:dyDescent="0.3">
      <c r="A36" s="175" t="s">
        <v>107</v>
      </c>
      <c r="B36" s="175"/>
      <c r="G36" s="122" t="s">
        <v>561</v>
      </c>
      <c r="H36" s="122" t="s">
        <v>249</v>
      </c>
      <c r="I36" s="122" t="s">
        <v>560</v>
      </c>
      <c r="J36" s="138">
        <f>C67/C21</f>
        <v>1.9249714520116632</v>
      </c>
      <c r="K36" s="138">
        <f>D67/D21</f>
        <v>2.2195439739413683</v>
      </c>
    </row>
    <row r="37" spans="1:11" ht="14.25" customHeight="1" x14ac:dyDescent="0.3">
      <c r="A37" s="122" t="s">
        <v>85</v>
      </c>
      <c r="B37" s="122" t="s">
        <v>559</v>
      </c>
      <c r="C37" s="123">
        <v>4859</v>
      </c>
      <c r="D37" s="123">
        <v>4841</v>
      </c>
    </row>
    <row r="38" spans="1:11" ht="14.25" customHeight="1" x14ac:dyDescent="0.3">
      <c r="A38" s="122" t="s">
        <v>75</v>
      </c>
      <c r="B38" s="122" t="s">
        <v>558</v>
      </c>
      <c r="C38" s="123">
        <v>253633</v>
      </c>
      <c r="D38" s="123">
        <v>245317</v>
      </c>
      <c r="G38" s="122" t="s">
        <v>557</v>
      </c>
      <c r="H38" s="122" t="s">
        <v>249</v>
      </c>
      <c r="I38" s="122" t="s">
        <v>129</v>
      </c>
      <c r="J38" s="138">
        <f>C67/C34</f>
        <v>0.99203823475637631</v>
      </c>
      <c r="K38" s="138">
        <f>D67/D34</f>
        <v>0.88812483707718726</v>
      </c>
    </row>
    <row r="39" spans="1:11" ht="14.25" customHeight="1" x14ac:dyDescent="0.3">
      <c r="A39" s="174" t="s">
        <v>98</v>
      </c>
      <c r="B39" s="174"/>
      <c r="C39" s="135">
        <v>258492</v>
      </c>
      <c r="D39" s="135">
        <v>250158</v>
      </c>
    </row>
    <row r="40" spans="1:11" ht="14.25" customHeight="1" x14ac:dyDescent="0.3">
      <c r="A40" s="175" t="s">
        <v>96</v>
      </c>
      <c r="B40" s="175"/>
      <c r="G40" s="122" t="s">
        <v>8</v>
      </c>
      <c r="H40" s="122" t="s">
        <v>556</v>
      </c>
      <c r="I40" s="122" t="s">
        <v>253</v>
      </c>
      <c r="J40" s="138">
        <f>C67/(C26+C27)</f>
        <v>3.592677274514267</v>
      </c>
      <c r="K40" s="138">
        <f>D67/(D26+D27)</f>
        <v>4.0947256451345524</v>
      </c>
    </row>
    <row r="41" spans="1:11" ht="14.25" customHeight="1" x14ac:dyDescent="0.3">
      <c r="A41" s="175" t="s">
        <v>95</v>
      </c>
      <c r="B41" s="175"/>
    </row>
    <row r="42" spans="1:11" ht="14.25" customHeight="1" x14ac:dyDescent="0.3">
      <c r="A42" s="122" t="s">
        <v>85</v>
      </c>
      <c r="B42" s="122" t="s">
        <v>550</v>
      </c>
    </row>
    <row r="43" spans="1:11" ht="14.25" customHeight="1" x14ac:dyDescent="0.3">
      <c r="B43" s="122" t="s">
        <v>547</v>
      </c>
      <c r="C43" s="123">
        <v>3441</v>
      </c>
      <c r="D43" s="123">
        <v>3497</v>
      </c>
    </row>
    <row r="44" spans="1:11" ht="14.25" customHeight="1" x14ac:dyDescent="0.35">
      <c r="B44" s="122" t="s">
        <v>555</v>
      </c>
      <c r="C44" s="123">
        <v>2956</v>
      </c>
      <c r="D44" s="123">
        <v>2462</v>
      </c>
      <c r="G44" s="170" t="s">
        <v>554</v>
      </c>
      <c r="H44" s="170"/>
      <c r="I44" s="170"/>
      <c r="J44" s="170"/>
      <c r="K44" s="170"/>
    </row>
    <row r="45" spans="1:11" ht="14.25" customHeight="1" x14ac:dyDescent="0.3">
      <c r="A45" s="122" t="s">
        <v>75</v>
      </c>
      <c r="B45" s="122" t="s">
        <v>72</v>
      </c>
      <c r="C45" s="123">
        <v>5845</v>
      </c>
      <c r="D45" s="123">
        <v>4930</v>
      </c>
    </row>
    <row r="46" spans="1:11" ht="14.25" customHeight="1" x14ac:dyDescent="0.3">
      <c r="A46" s="122" t="s">
        <v>73</v>
      </c>
      <c r="B46" s="122" t="s">
        <v>553</v>
      </c>
      <c r="C46" s="139">
        <v>646</v>
      </c>
      <c r="D46" s="139">
        <v>783</v>
      </c>
      <c r="H46" s="171" t="s">
        <v>283</v>
      </c>
      <c r="I46" s="171"/>
    </row>
    <row r="47" spans="1:11" ht="14.25" customHeight="1" x14ac:dyDescent="0.3">
      <c r="A47" s="174" t="s">
        <v>552</v>
      </c>
      <c r="B47" s="174"/>
      <c r="C47" s="135">
        <v>12888</v>
      </c>
      <c r="D47" s="135">
        <v>11672</v>
      </c>
      <c r="H47" s="127" t="s">
        <v>282</v>
      </c>
      <c r="I47" s="127" t="s">
        <v>551</v>
      </c>
      <c r="J47" s="126" t="s">
        <v>181</v>
      </c>
      <c r="K47" s="126" t="s">
        <v>180</v>
      </c>
    </row>
    <row r="48" spans="1:11" ht="14.25" customHeight="1" x14ac:dyDescent="0.3">
      <c r="A48" s="175" t="s">
        <v>86</v>
      </c>
      <c r="B48" s="175"/>
    </row>
    <row r="49" spans="1:11" ht="14.25" customHeight="1" x14ac:dyDescent="0.3">
      <c r="A49" s="122" t="s">
        <v>85</v>
      </c>
      <c r="B49" s="122" t="s">
        <v>550</v>
      </c>
      <c r="G49" s="142" t="s">
        <v>204</v>
      </c>
      <c r="H49" s="142" t="s">
        <v>549</v>
      </c>
      <c r="I49" s="142" t="s">
        <v>548</v>
      </c>
      <c r="J49" s="141">
        <f>C83/C67</f>
        <v>0.14148147934838637</v>
      </c>
      <c r="K49" s="140">
        <f>D83/D67</f>
        <v>0.14301522558356866</v>
      </c>
    </row>
    <row r="50" spans="1:11" ht="14.25" customHeight="1" x14ac:dyDescent="0.3">
      <c r="B50" s="122" t="s">
        <v>547</v>
      </c>
      <c r="C50" s="123">
        <v>1734</v>
      </c>
      <c r="D50" s="123">
        <v>1691</v>
      </c>
    </row>
    <row r="51" spans="1:11" ht="14.25" customHeight="1" x14ac:dyDescent="0.3">
      <c r="B51" s="122" t="s">
        <v>546</v>
      </c>
      <c r="G51" s="122" t="s">
        <v>454</v>
      </c>
      <c r="H51" s="122" t="s">
        <v>249</v>
      </c>
      <c r="I51" s="122" t="s">
        <v>543</v>
      </c>
      <c r="J51" s="138">
        <f>C67/C34</f>
        <v>0.99203823475637631</v>
      </c>
      <c r="K51" s="138">
        <f>D67/D34</f>
        <v>0.88812483707718726</v>
      </c>
    </row>
    <row r="52" spans="1:11" ht="14.25" customHeight="1" x14ac:dyDescent="0.3">
      <c r="B52" s="122" t="s">
        <v>545</v>
      </c>
      <c r="C52" s="139">
        <v>180</v>
      </c>
      <c r="D52" s="139">
        <v>53</v>
      </c>
    </row>
    <row r="53" spans="1:11" ht="14.25" customHeight="1" x14ac:dyDescent="0.3">
      <c r="B53" s="122" t="s">
        <v>544</v>
      </c>
      <c r="C53" s="123">
        <v>30612</v>
      </c>
      <c r="D53" s="123">
        <v>25225</v>
      </c>
      <c r="G53" s="122" t="s">
        <v>452</v>
      </c>
      <c r="H53" s="122" t="s">
        <v>543</v>
      </c>
      <c r="I53" s="122" t="s">
        <v>542</v>
      </c>
      <c r="J53" s="138">
        <f>C34/C39</f>
        <v>1.3541927796604925</v>
      </c>
      <c r="K53" s="138">
        <f>D34/D39</f>
        <v>1.3341448204734607</v>
      </c>
    </row>
    <row r="54" spans="1:11" ht="14.25" customHeight="1" x14ac:dyDescent="0.3">
      <c r="B54" s="122" t="s">
        <v>541</v>
      </c>
      <c r="C54" s="123">
        <v>14349</v>
      </c>
      <c r="D54" s="123">
        <v>10414</v>
      </c>
    </row>
    <row r="55" spans="1:11" ht="14.25" customHeight="1" x14ac:dyDescent="0.3">
      <c r="A55" s="122" t="s">
        <v>75</v>
      </c>
      <c r="B55" s="122" t="s">
        <v>72</v>
      </c>
      <c r="C55" s="123">
        <v>2664</v>
      </c>
      <c r="D55" s="123">
        <v>2098</v>
      </c>
      <c r="G55" s="172" t="s">
        <v>196</v>
      </c>
      <c r="H55" s="172"/>
      <c r="I55" s="137"/>
      <c r="J55" s="136">
        <f>J49*J51*J53</f>
        <v>0.19006777772619657</v>
      </c>
      <c r="K55" s="136">
        <f>K49*K51*K53</f>
        <v>0.16945690323715412</v>
      </c>
    </row>
    <row r="56" spans="1:11" ht="14.25" customHeight="1" x14ac:dyDescent="0.3">
      <c r="A56" s="122" t="s">
        <v>73</v>
      </c>
      <c r="B56" s="122" t="s">
        <v>540</v>
      </c>
      <c r="C56" s="123">
        <v>8335</v>
      </c>
      <c r="D56" s="123">
        <v>8545</v>
      </c>
    </row>
    <row r="57" spans="1:11" ht="14.25" customHeight="1" x14ac:dyDescent="0.3">
      <c r="A57" s="122" t="s">
        <v>71</v>
      </c>
      <c r="B57" s="122" t="s">
        <v>539</v>
      </c>
      <c r="C57" s="123">
        <v>8490</v>
      </c>
      <c r="D57" s="123">
        <v>11587</v>
      </c>
    </row>
    <row r="58" spans="1:11" ht="14.25" customHeight="1" x14ac:dyDescent="0.3">
      <c r="A58" s="174" t="s">
        <v>69</v>
      </c>
      <c r="B58" s="174"/>
      <c r="C58" s="135">
        <v>66364</v>
      </c>
      <c r="D58" s="135">
        <v>59613</v>
      </c>
    </row>
    <row r="59" spans="1:11" ht="14.25" customHeight="1" x14ac:dyDescent="0.3">
      <c r="A59" s="175" t="s">
        <v>538</v>
      </c>
      <c r="B59" s="175"/>
      <c r="C59" s="123">
        <v>12304</v>
      </c>
      <c r="D59" s="123">
        <v>12304</v>
      </c>
    </row>
    <row r="60" spans="1:11" ht="14.25" customHeight="1" x14ac:dyDescent="0.3">
      <c r="A60" s="175" t="s">
        <v>537</v>
      </c>
      <c r="B60" s="175"/>
      <c r="C60" s="123">
        <v>350048</v>
      </c>
      <c r="D60" s="123">
        <v>333747</v>
      </c>
    </row>
    <row r="63" spans="1:11" ht="21" x14ac:dyDescent="0.3">
      <c r="A63" s="177" t="s">
        <v>536</v>
      </c>
      <c r="B63" s="177"/>
      <c r="C63" s="177"/>
      <c r="D63" s="177"/>
    </row>
    <row r="64" spans="1:11" x14ac:dyDescent="0.3">
      <c r="C64" s="176"/>
      <c r="D64" s="176"/>
    </row>
    <row r="65" spans="1:4" x14ac:dyDescent="0.3">
      <c r="B65" s="127" t="s">
        <v>184</v>
      </c>
      <c r="C65" s="126" t="s">
        <v>181</v>
      </c>
      <c r="D65" s="126" t="s">
        <v>180</v>
      </c>
    </row>
    <row r="66" spans="1:4" x14ac:dyDescent="0.3">
      <c r="C66" s="134"/>
      <c r="D66" s="134"/>
    </row>
    <row r="67" spans="1:4" x14ac:dyDescent="0.3">
      <c r="A67" s="122" t="s">
        <v>308</v>
      </c>
      <c r="B67" s="122" t="s">
        <v>130</v>
      </c>
      <c r="C67" s="131">
        <v>347261</v>
      </c>
      <c r="D67" s="131">
        <v>296409</v>
      </c>
    </row>
    <row r="68" spans="1:4" x14ac:dyDescent="0.3">
      <c r="A68" s="122" t="s">
        <v>306</v>
      </c>
      <c r="B68" s="122" t="s">
        <v>535</v>
      </c>
      <c r="C68" s="131">
        <v>15228</v>
      </c>
      <c r="D68" s="131">
        <v>9218</v>
      </c>
    </row>
    <row r="69" spans="1:4" x14ac:dyDescent="0.3">
      <c r="A69" s="122" t="s">
        <v>301</v>
      </c>
      <c r="B69" s="122" t="s">
        <v>534</v>
      </c>
      <c r="C69" s="131">
        <v>362489</v>
      </c>
      <c r="D69" s="131">
        <v>305627</v>
      </c>
    </row>
    <row r="70" spans="1:4" x14ac:dyDescent="0.3">
      <c r="A70" s="122" t="s">
        <v>300</v>
      </c>
      <c r="B70" s="122" t="s">
        <v>533</v>
      </c>
      <c r="C70" s="130"/>
      <c r="D70" s="130"/>
    </row>
    <row r="71" spans="1:4" x14ac:dyDescent="0.3">
      <c r="B71" s="122" t="s">
        <v>532</v>
      </c>
      <c r="C71" s="131">
        <v>110542</v>
      </c>
      <c r="D71" s="131">
        <v>91626</v>
      </c>
    </row>
    <row r="72" spans="1:4" x14ac:dyDescent="0.3">
      <c r="B72" s="122" t="s">
        <v>531</v>
      </c>
      <c r="C72" s="131">
        <v>138588</v>
      </c>
      <c r="D72" s="131">
        <v>113206</v>
      </c>
    </row>
    <row r="73" spans="1:4" x14ac:dyDescent="0.3">
      <c r="B73" s="122" t="s">
        <v>530</v>
      </c>
      <c r="C73" s="132">
        <v>636</v>
      </c>
      <c r="D73" s="132">
        <v>632</v>
      </c>
    </row>
    <row r="74" spans="1:4" x14ac:dyDescent="0.3">
      <c r="B74" s="122" t="s">
        <v>529</v>
      </c>
      <c r="C74" s="131">
        <v>6599</v>
      </c>
      <c r="D74" s="131">
        <v>6623</v>
      </c>
    </row>
    <row r="75" spans="1:4" x14ac:dyDescent="0.3">
      <c r="B75" s="122" t="s">
        <v>528</v>
      </c>
      <c r="C75" s="131">
        <v>38609</v>
      </c>
      <c r="D75" s="131">
        <v>36835</v>
      </c>
    </row>
    <row r="76" spans="1:4" x14ac:dyDescent="0.3">
      <c r="B76" s="122" t="s">
        <v>527</v>
      </c>
      <c r="C76" s="131">
        <v>4669</v>
      </c>
      <c r="D76" s="131">
        <v>1439</v>
      </c>
    </row>
    <row r="77" spans="1:4" x14ac:dyDescent="0.3">
      <c r="B77" s="122" t="s">
        <v>526</v>
      </c>
      <c r="C77" s="133">
        <v>299643</v>
      </c>
      <c r="D77" s="133">
        <v>250361</v>
      </c>
    </row>
    <row r="78" spans="1:4" x14ac:dyDescent="0.3">
      <c r="A78" s="122" t="s">
        <v>297</v>
      </c>
      <c r="B78" s="122" t="s">
        <v>525</v>
      </c>
      <c r="C78" s="131">
        <v>62846</v>
      </c>
      <c r="D78" s="131">
        <v>55266</v>
      </c>
    </row>
    <row r="79" spans="1:4" x14ac:dyDescent="0.3">
      <c r="A79" s="122" t="s">
        <v>296</v>
      </c>
      <c r="B79" s="122" t="s">
        <v>524</v>
      </c>
      <c r="C79" s="130"/>
      <c r="D79" s="130"/>
    </row>
    <row r="80" spans="1:4" x14ac:dyDescent="0.3">
      <c r="B80" s="122" t="s">
        <v>523</v>
      </c>
      <c r="C80" s="131">
        <v>12409</v>
      </c>
      <c r="D80" s="131">
        <v>13604</v>
      </c>
    </row>
    <row r="81" spans="1:4" x14ac:dyDescent="0.3">
      <c r="B81" s="122" t="s">
        <v>522</v>
      </c>
      <c r="C81" s="131">
        <v>1306</v>
      </c>
      <c r="D81" s="130" t="s">
        <v>521</v>
      </c>
    </row>
    <row r="82" spans="1:4" x14ac:dyDescent="0.3">
      <c r="B82" s="122" t="s">
        <v>520</v>
      </c>
      <c r="C82" s="131">
        <v>13715</v>
      </c>
      <c r="D82" s="131">
        <v>12875</v>
      </c>
    </row>
    <row r="83" spans="1:4" x14ac:dyDescent="0.3">
      <c r="A83" s="122" t="s">
        <v>289</v>
      </c>
      <c r="B83" s="122" t="s">
        <v>519</v>
      </c>
      <c r="C83" s="133">
        <v>49131</v>
      </c>
      <c r="D83" s="133">
        <v>42391</v>
      </c>
    </row>
    <row r="84" spans="1:4" x14ac:dyDescent="0.3">
      <c r="A84" s="122" t="s">
        <v>518</v>
      </c>
      <c r="B84" s="122" t="s">
        <v>517</v>
      </c>
      <c r="C84" s="130"/>
      <c r="D84" s="130"/>
    </row>
    <row r="85" spans="1:4" x14ac:dyDescent="0.3">
      <c r="A85" s="122" t="s">
        <v>516</v>
      </c>
      <c r="B85" s="122" t="s">
        <v>515</v>
      </c>
      <c r="C85" s="130"/>
      <c r="D85" s="130"/>
    </row>
    <row r="86" spans="1:4" x14ac:dyDescent="0.3">
      <c r="B86" s="122" t="s">
        <v>514</v>
      </c>
      <c r="C86" s="130" t="s">
        <v>513</v>
      </c>
      <c r="D86" s="132">
        <v>83</v>
      </c>
    </row>
    <row r="87" spans="1:4" x14ac:dyDescent="0.3">
      <c r="B87" s="122" t="s">
        <v>510</v>
      </c>
      <c r="C87" s="130"/>
      <c r="D87" s="130"/>
    </row>
    <row r="88" spans="1:4" x14ac:dyDescent="0.3">
      <c r="B88" s="122" t="s">
        <v>512</v>
      </c>
      <c r="C88" s="130" t="s">
        <v>90</v>
      </c>
      <c r="D88" s="130" t="s">
        <v>511</v>
      </c>
    </row>
    <row r="89" spans="1:4" x14ac:dyDescent="0.3">
      <c r="B89" s="122" t="s">
        <v>510</v>
      </c>
      <c r="C89" s="130"/>
      <c r="D89" s="130"/>
    </row>
    <row r="90" spans="1:4" x14ac:dyDescent="0.3">
      <c r="B90" s="122" t="s">
        <v>509</v>
      </c>
      <c r="C90" s="132">
        <v>85</v>
      </c>
      <c r="D90" s="130" t="s">
        <v>508</v>
      </c>
    </row>
    <row r="91" spans="1:4" x14ac:dyDescent="0.3">
      <c r="C91" s="130"/>
      <c r="D91" s="130"/>
    </row>
    <row r="92" spans="1:4" x14ac:dyDescent="0.3">
      <c r="A92" s="122" t="s">
        <v>507</v>
      </c>
      <c r="B92" s="122" t="s">
        <v>506</v>
      </c>
      <c r="C92" s="130"/>
      <c r="D92" s="130"/>
    </row>
    <row r="93" spans="1:4" x14ac:dyDescent="0.3">
      <c r="B93" s="122" t="s">
        <v>505</v>
      </c>
      <c r="C93" s="131">
        <v>1685</v>
      </c>
      <c r="D93" s="131">
        <v>3422</v>
      </c>
    </row>
    <row r="94" spans="1:4" x14ac:dyDescent="0.3">
      <c r="B94" s="122" t="s">
        <v>504</v>
      </c>
      <c r="C94" s="130"/>
      <c r="D94" s="130"/>
    </row>
    <row r="95" spans="1:4" x14ac:dyDescent="0.3">
      <c r="B95" s="122" t="s">
        <v>503</v>
      </c>
      <c r="C95" s="130" t="s">
        <v>502</v>
      </c>
      <c r="D95" s="130" t="s">
        <v>501</v>
      </c>
    </row>
    <row r="96" spans="1:4" x14ac:dyDescent="0.3">
      <c r="C96" s="130"/>
      <c r="D96" s="130"/>
    </row>
    <row r="97" spans="1:10" x14ac:dyDescent="0.3">
      <c r="B97" s="122" t="s">
        <v>500</v>
      </c>
      <c r="C97" s="131">
        <v>1081</v>
      </c>
      <c r="D97" s="131">
        <v>2453</v>
      </c>
    </row>
    <row r="98" spans="1:10" x14ac:dyDescent="0.3">
      <c r="A98" s="122" t="s">
        <v>499</v>
      </c>
      <c r="B98" s="122" t="s">
        <v>498</v>
      </c>
      <c r="C98" s="131">
        <v>50212</v>
      </c>
      <c r="D98" s="131">
        <v>44844</v>
      </c>
    </row>
    <row r="99" spans="1:10" x14ac:dyDescent="0.3">
      <c r="B99" s="122" t="s">
        <v>497</v>
      </c>
      <c r="C99" s="130"/>
      <c r="D99" s="130"/>
    </row>
    <row r="100" spans="1:10" x14ac:dyDescent="0.3">
      <c r="B100" s="127" t="s">
        <v>123</v>
      </c>
      <c r="C100" s="129">
        <v>50.48</v>
      </c>
      <c r="D100" s="129">
        <v>43.76</v>
      </c>
    </row>
    <row r="101" spans="1:10" x14ac:dyDescent="0.3">
      <c r="B101" s="122" t="s">
        <v>118</v>
      </c>
      <c r="C101" s="128">
        <v>50.11</v>
      </c>
      <c r="D101" s="128">
        <v>43.41</v>
      </c>
    </row>
    <row r="104" spans="1:10" ht="21" x14ac:dyDescent="0.4">
      <c r="A104" s="173" t="s">
        <v>496</v>
      </c>
      <c r="B104" s="173"/>
      <c r="C104" s="173"/>
      <c r="D104" s="173"/>
    </row>
    <row r="106" spans="1:10" x14ac:dyDescent="0.3">
      <c r="B106" s="127" t="s">
        <v>184</v>
      </c>
      <c r="C106" s="126" t="s">
        <v>181</v>
      </c>
      <c r="D106" s="126" t="s">
        <v>180</v>
      </c>
    </row>
    <row r="107" spans="1:10" x14ac:dyDescent="0.3">
      <c r="J107" s="125"/>
    </row>
    <row r="108" spans="1:10" x14ac:dyDescent="0.3">
      <c r="B108" s="122" t="s">
        <v>495</v>
      </c>
      <c r="C108" s="123">
        <v>971833479</v>
      </c>
      <c r="D108" s="123">
        <v>968260067</v>
      </c>
      <c r="G108"/>
    </row>
    <row r="109" spans="1:10" x14ac:dyDescent="0.3">
      <c r="B109" s="122" t="s">
        <v>494</v>
      </c>
      <c r="C109" s="122">
        <v>45</v>
      </c>
      <c r="D109" s="122">
        <v>45</v>
      </c>
      <c r="G109"/>
    </row>
    <row r="110" spans="1:10" x14ac:dyDescent="0.3">
      <c r="B110" s="122" t="s">
        <v>493</v>
      </c>
      <c r="C110" s="122">
        <v>1496.3</v>
      </c>
      <c r="D110" s="124">
        <v>1499.45</v>
      </c>
      <c r="G110"/>
    </row>
    <row r="111" spans="1:10" x14ac:dyDescent="0.3">
      <c r="B111" s="122" t="s">
        <v>206</v>
      </c>
      <c r="C111" s="123">
        <f>C77-C73</f>
        <v>299007</v>
      </c>
      <c r="D111" s="123">
        <f>D77-D73</f>
        <v>249729</v>
      </c>
    </row>
    <row r="112" spans="1:10" x14ac:dyDescent="0.3">
      <c r="B112" s="122" t="s">
        <v>492</v>
      </c>
      <c r="C112" s="123">
        <f>C67-C111</f>
        <v>48254</v>
      </c>
      <c r="D112" s="123">
        <f>D67-D111</f>
        <v>46680</v>
      </c>
    </row>
  </sheetData>
  <mergeCells count="25">
    <mergeCell ref="G1:K1"/>
    <mergeCell ref="C64:D64"/>
    <mergeCell ref="A21:B21"/>
    <mergeCell ref="A22:B22"/>
    <mergeCell ref="B1:D1"/>
    <mergeCell ref="A63:D63"/>
    <mergeCell ref="A6:B6"/>
    <mergeCell ref="A5:B5"/>
    <mergeCell ref="A39:B39"/>
    <mergeCell ref="A40:B40"/>
    <mergeCell ref="G44:K44"/>
    <mergeCell ref="H46:I46"/>
    <mergeCell ref="G55:H55"/>
    <mergeCell ref="A104:D104"/>
    <mergeCell ref="H3:I3"/>
    <mergeCell ref="A58:B58"/>
    <mergeCell ref="A59:B59"/>
    <mergeCell ref="A47:B47"/>
    <mergeCell ref="A48:B48"/>
    <mergeCell ref="A41:B41"/>
    <mergeCell ref="A33:B33"/>
    <mergeCell ref="A34:B34"/>
    <mergeCell ref="A35:B35"/>
    <mergeCell ref="A36:B36"/>
    <mergeCell ref="A60:B60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833A-D8D7-4E00-99A2-862367D69632}">
  <dimension ref="A1:Z83"/>
  <sheetViews>
    <sheetView topLeftCell="A37" zoomScale="50" zoomScaleNormal="25" workbookViewId="0">
      <selection activeCell="G9" sqref="G9"/>
    </sheetView>
  </sheetViews>
  <sheetFormatPr defaultRowHeight="13.8" x14ac:dyDescent="0.25"/>
  <cols>
    <col min="3" max="3" width="57.69921875" customWidth="1"/>
    <col min="4" max="4" width="16.09765625" customWidth="1"/>
    <col min="5" max="5" width="16.296875" customWidth="1"/>
    <col min="7" max="7" width="20" customWidth="1"/>
    <col min="8" max="8" width="8.69921875" customWidth="1"/>
    <col min="9" max="9" width="54.8984375" customWidth="1"/>
    <col min="10" max="10" width="20.5" customWidth="1"/>
    <col min="11" max="11" width="20.59765625" customWidth="1"/>
    <col min="12" max="12" width="8.69921875" customWidth="1"/>
    <col min="14" max="14" width="30.09765625" customWidth="1"/>
    <col min="15" max="15" width="66.8984375" customWidth="1"/>
    <col min="16" max="16" width="42.19921875" customWidth="1"/>
    <col min="17" max="17" width="19.69921875" customWidth="1"/>
    <col min="18" max="18" width="20.5" customWidth="1"/>
    <col min="24" max="24" width="26.69921875" customWidth="1"/>
    <col min="25" max="25" width="17" customWidth="1"/>
    <col min="26" max="26" width="17.19921875" customWidth="1"/>
  </cols>
  <sheetData>
    <row r="1" spans="1:26" ht="27.45" customHeight="1" thickBot="1" x14ac:dyDescent="0.5">
      <c r="A1" s="180" t="s">
        <v>199</v>
      </c>
      <c r="B1" s="180"/>
      <c r="C1" s="180"/>
      <c r="D1" s="180"/>
      <c r="E1" s="180"/>
      <c r="H1" s="184" t="s">
        <v>198</v>
      </c>
      <c r="I1" s="184"/>
      <c r="J1" s="184"/>
      <c r="K1" s="184"/>
      <c r="N1" s="180" t="s">
        <v>197</v>
      </c>
      <c r="O1" s="180"/>
      <c r="P1" s="180"/>
      <c r="Q1" s="180"/>
      <c r="R1" s="180"/>
      <c r="T1" s="185" t="s">
        <v>196</v>
      </c>
      <c r="U1" s="186"/>
      <c r="V1" s="186"/>
      <c r="W1" s="186"/>
      <c r="X1" s="187"/>
      <c r="Y1" s="191">
        <v>44621</v>
      </c>
      <c r="Z1" s="191">
        <v>44256</v>
      </c>
    </row>
    <row r="2" spans="1:26" ht="14.25" customHeight="1" thickTop="1" thickBot="1" x14ac:dyDescent="0.3">
      <c r="A2" s="178" t="s">
        <v>195</v>
      </c>
      <c r="B2" s="178"/>
      <c r="C2" s="178"/>
      <c r="D2" s="178"/>
      <c r="E2" s="178"/>
      <c r="H2" s="178" t="s">
        <v>184</v>
      </c>
      <c r="I2" s="178"/>
      <c r="J2" s="41" t="s">
        <v>93</v>
      </c>
      <c r="K2" s="41" t="s">
        <v>92</v>
      </c>
      <c r="N2" s="53"/>
      <c r="O2" s="53" t="s">
        <v>194</v>
      </c>
      <c r="P2" s="53" t="s">
        <v>193</v>
      </c>
      <c r="Q2" s="53" t="s">
        <v>93</v>
      </c>
      <c r="R2" s="53" t="s">
        <v>92</v>
      </c>
      <c r="T2" s="188"/>
      <c r="U2" s="189"/>
      <c r="V2" s="189"/>
      <c r="W2" s="189"/>
      <c r="X2" s="190"/>
      <c r="Y2" s="192"/>
      <c r="Z2" s="192"/>
    </row>
    <row r="3" spans="1:26" ht="14.25" customHeight="1" thickBot="1" x14ac:dyDescent="0.3">
      <c r="A3" s="41"/>
      <c r="B3" s="41"/>
      <c r="C3" s="41"/>
      <c r="D3" s="41"/>
      <c r="E3" s="41" t="s">
        <v>192</v>
      </c>
      <c r="H3" s="178" t="s">
        <v>191</v>
      </c>
      <c r="I3" s="178"/>
      <c r="J3" s="41"/>
      <c r="K3" s="41"/>
      <c r="N3" s="53" t="s">
        <v>0</v>
      </c>
      <c r="O3" s="53" t="s">
        <v>110</v>
      </c>
      <c r="P3" s="53" t="s">
        <v>69</v>
      </c>
      <c r="Q3" s="52">
        <f>D33/D60</f>
        <v>3.1856591664438247</v>
      </c>
      <c r="R3" s="52">
        <f>E33/E60</f>
        <v>3.2665804783451842</v>
      </c>
      <c r="T3" s="193" t="s">
        <v>190</v>
      </c>
      <c r="U3" s="194"/>
      <c r="V3" s="194"/>
      <c r="W3" s="194"/>
      <c r="X3" s="195"/>
      <c r="Y3" s="63">
        <f>J19/J4</f>
        <v>0.1569371945801866</v>
      </c>
      <c r="Z3" s="63">
        <f>K19/K4</f>
        <v>0.15462428995080452</v>
      </c>
    </row>
    <row r="4" spans="1:26" ht="13.95" customHeight="1" thickBot="1" x14ac:dyDescent="0.3">
      <c r="A4" s="41"/>
      <c r="B4" s="41"/>
      <c r="C4" s="41"/>
      <c r="D4" s="41" t="s">
        <v>189</v>
      </c>
      <c r="E4" s="41" t="s">
        <v>189</v>
      </c>
      <c r="H4" s="178" t="s">
        <v>188</v>
      </c>
      <c r="I4" s="178"/>
      <c r="J4" s="42">
        <v>144064</v>
      </c>
      <c r="K4" s="42">
        <v>115661</v>
      </c>
      <c r="N4" s="53" t="s">
        <v>187</v>
      </c>
      <c r="O4" s="53" t="s">
        <v>186</v>
      </c>
      <c r="P4" s="53" t="s">
        <v>69</v>
      </c>
      <c r="Q4" s="52">
        <f>(D28+D26)/D60</f>
        <v>1.1029911754593726</v>
      </c>
      <c r="R4" s="52">
        <f>(E28+E25)/E60</f>
        <v>1.736996336996337</v>
      </c>
      <c r="T4" s="196" t="s">
        <v>185</v>
      </c>
      <c r="U4" s="197"/>
      <c r="V4" s="197"/>
      <c r="W4" s="197"/>
      <c r="X4" s="198"/>
      <c r="Y4" s="62">
        <f>Q23</f>
        <v>1.2309690429195184</v>
      </c>
      <c r="Z4" s="33">
        <f>R23</f>
        <v>1.1579416328778094</v>
      </c>
    </row>
    <row r="5" spans="1:26" ht="14.25" customHeight="1" thickBot="1" x14ac:dyDescent="0.3">
      <c r="A5" s="178" t="s">
        <v>184</v>
      </c>
      <c r="B5" s="178"/>
      <c r="C5" s="178"/>
      <c r="D5" s="41"/>
      <c r="E5" s="41"/>
      <c r="H5" s="178" t="s">
        <v>183</v>
      </c>
      <c r="I5" s="178"/>
      <c r="J5" s="42">
        <v>5891</v>
      </c>
      <c r="K5" s="42">
        <v>2254</v>
      </c>
      <c r="N5" s="53"/>
      <c r="O5" s="53"/>
      <c r="P5" s="53"/>
      <c r="Q5" s="52"/>
      <c r="R5" s="52"/>
      <c r="T5" s="193" t="s">
        <v>182</v>
      </c>
      <c r="U5" s="194"/>
      <c r="V5" s="194"/>
      <c r="W5" s="194"/>
      <c r="X5" s="195"/>
      <c r="Y5" s="33">
        <f>D34/D41</f>
        <v>1.3927691630270502</v>
      </c>
      <c r="Z5" s="33">
        <f>E34/E41</f>
        <v>1.4388919300469618</v>
      </c>
    </row>
    <row r="6" spans="1:26" ht="14.25" customHeight="1" thickBot="1" x14ac:dyDescent="0.3">
      <c r="A6" s="41"/>
      <c r="B6" s="41"/>
      <c r="C6" s="41"/>
      <c r="D6" s="41" t="s">
        <v>181</v>
      </c>
      <c r="E6" s="41" t="s">
        <v>180</v>
      </c>
      <c r="H6" s="178" t="s">
        <v>179</v>
      </c>
      <c r="I6" s="178"/>
      <c r="J6" s="42">
        <v>149955</v>
      </c>
      <c r="K6" s="42">
        <v>117915</v>
      </c>
      <c r="N6" s="53" t="s">
        <v>178</v>
      </c>
      <c r="O6" s="53" t="s">
        <v>98</v>
      </c>
      <c r="P6" s="61" t="s">
        <v>129</v>
      </c>
      <c r="Q6" s="52">
        <f>D41/D34</f>
        <v>0.71799407004861882</v>
      </c>
      <c r="R6" s="52">
        <f>E41/E34</f>
        <v>0.69497922611002649</v>
      </c>
      <c r="T6" s="181" t="s">
        <v>177</v>
      </c>
      <c r="U6" s="182"/>
      <c r="V6" s="182"/>
      <c r="W6" s="182"/>
      <c r="X6" s="183"/>
      <c r="Y6" s="60">
        <f>Y5*Y4*Y3</f>
        <v>0.26906187149674515</v>
      </c>
      <c r="Z6" s="60">
        <f>Z3*Z4*Z5</f>
        <v>0.25762770462992302</v>
      </c>
    </row>
    <row r="7" spans="1:26" ht="14.25" customHeight="1" x14ac:dyDescent="0.25">
      <c r="A7" s="178" t="s">
        <v>176</v>
      </c>
      <c r="B7" s="178"/>
      <c r="C7" s="178"/>
      <c r="D7" s="41"/>
      <c r="E7" s="41"/>
      <c r="H7" s="178" t="s">
        <v>175</v>
      </c>
      <c r="I7" s="178"/>
      <c r="J7" s="41"/>
      <c r="K7" s="41"/>
      <c r="N7" s="53" t="s">
        <v>1</v>
      </c>
      <c r="O7" s="53" t="s">
        <v>87</v>
      </c>
      <c r="P7" s="53" t="s">
        <v>98</v>
      </c>
      <c r="Q7" s="52">
        <f>D49/D41</f>
        <v>8.1245760392245528E-2</v>
      </c>
      <c r="R7" s="52">
        <f>E49/E41</f>
        <v>0.10461263649197615</v>
      </c>
    </row>
    <row r="8" spans="1:26" ht="14.25" customHeight="1" x14ac:dyDescent="0.25">
      <c r="A8" s="178" t="s">
        <v>174</v>
      </c>
      <c r="B8" s="178"/>
      <c r="C8" s="178"/>
      <c r="D8" s="41"/>
      <c r="E8" s="41"/>
      <c r="H8" s="178" t="s">
        <v>173</v>
      </c>
      <c r="I8" s="178"/>
      <c r="J8" s="42">
        <v>85900</v>
      </c>
      <c r="K8" s="42">
        <v>68098</v>
      </c>
      <c r="N8" s="53"/>
      <c r="O8" s="53"/>
      <c r="P8" s="53"/>
      <c r="Q8" s="52"/>
      <c r="R8" s="52"/>
    </row>
    <row r="9" spans="1:26" ht="14.25" customHeight="1" x14ac:dyDescent="0.25">
      <c r="A9" s="41" t="s">
        <v>85</v>
      </c>
      <c r="B9" s="178" t="s">
        <v>172</v>
      </c>
      <c r="C9" s="178"/>
      <c r="D9" s="42">
        <v>4717</v>
      </c>
      <c r="E9" s="42">
        <v>3671</v>
      </c>
      <c r="H9" s="178" t="s">
        <v>171</v>
      </c>
      <c r="I9" s="178"/>
      <c r="J9" s="42">
        <v>28140</v>
      </c>
      <c r="K9" s="42">
        <v>20763</v>
      </c>
      <c r="N9" s="53"/>
      <c r="O9" s="53"/>
      <c r="P9" s="53"/>
      <c r="Q9" s="52"/>
      <c r="R9" s="52"/>
    </row>
    <row r="10" spans="1:26" ht="14.25" customHeight="1" x14ac:dyDescent="0.25">
      <c r="A10" s="41" t="s">
        <v>75</v>
      </c>
      <c r="B10" s="178" t="s">
        <v>170</v>
      </c>
      <c r="C10" s="178"/>
      <c r="D10" s="42">
        <v>5956</v>
      </c>
      <c r="E10" s="42">
        <v>5940</v>
      </c>
      <c r="H10" s="178" t="s">
        <v>169</v>
      </c>
      <c r="I10" s="178"/>
      <c r="J10" s="43">
        <v>681</v>
      </c>
      <c r="K10" s="43">
        <v>719</v>
      </c>
      <c r="N10" s="53" t="s">
        <v>2</v>
      </c>
      <c r="O10" s="53" t="s">
        <v>168</v>
      </c>
      <c r="P10" s="53" t="s">
        <v>101</v>
      </c>
      <c r="Q10" s="52">
        <f>(J47/J39)</f>
        <v>47.664550100665949</v>
      </c>
      <c r="R10" s="52">
        <f>(K47/K39)</f>
        <v>39.465027802165643</v>
      </c>
    </row>
    <row r="11" spans="1:26" ht="14.25" customHeight="1" x14ac:dyDescent="0.25">
      <c r="A11" s="41" t="s">
        <v>73</v>
      </c>
      <c r="B11" s="178" t="s">
        <v>167</v>
      </c>
      <c r="C11" s="178"/>
      <c r="D11" s="42">
        <v>4374</v>
      </c>
      <c r="E11" s="43">
        <v>403</v>
      </c>
      <c r="H11" s="178" t="s">
        <v>166</v>
      </c>
      <c r="I11" s="178"/>
      <c r="J11" s="42">
        <v>2881</v>
      </c>
      <c r="K11" s="42">
        <v>2676</v>
      </c>
      <c r="N11" s="53" t="s">
        <v>3</v>
      </c>
      <c r="O11" s="53" t="s">
        <v>163</v>
      </c>
      <c r="P11" s="53" t="s">
        <v>101</v>
      </c>
      <c r="Q11" s="59">
        <f>J48/J39</f>
        <v>0.42589437819420789</v>
      </c>
      <c r="R11" s="57">
        <f>(K48)/K39</f>
        <v>0.39020583357721195</v>
      </c>
    </row>
    <row r="12" spans="1:26" ht="14.25" customHeight="1" x14ac:dyDescent="0.25">
      <c r="A12" s="41" t="s">
        <v>71</v>
      </c>
      <c r="B12" s="178" t="s">
        <v>165</v>
      </c>
      <c r="C12" s="178"/>
      <c r="D12" s="43">
        <v>26</v>
      </c>
      <c r="E12" s="43">
        <v>26</v>
      </c>
      <c r="H12" s="178" t="s">
        <v>164</v>
      </c>
      <c r="I12" s="178"/>
      <c r="J12" s="42">
        <v>2249</v>
      </c>
      <c r="K12" s="42">
        <v>1735</v>
      </c>
      <c r="N12" s="53" t="s">
        <v>4</v>
      </c>
      <c r="O12" s="53" t="s">
        <v>163</v>
      </c>
      <c r="P12" s="53" t="s">
        <v>162</v>
      </c>
      <c r="Q12" s="57">
        <f>(J48)/J47</f>
        <v>8.9352438509276415E-3</v>
      </c>
      <c r="R12" s="57">
        <f>K48/K47</f>
        <v>9.8873827109225917E-3</v>
      </c>
    </row>
    <row r="13" spans="1:26" ht="14.25" customHeight="1" x14ac:dyDescent="0.25">
      <c r="A13" s="41" t="s">
        <v>161</v>
      </c>
      <c r="B13" s="178" t="s">
        <v>160</v>
      </c>
      <c r="C13" s="178"/>
      <c r="D13" s="42">
        <v>1052</v>
      </c>
      <c r="E13" s="43">
        <v>694</v>
      </c>
      <c r="H13" s="178" t="s">
        <v>159</v>
      </c>
      <c r="I13" s="178"/>
      <c r="J13" s="42">
        <v>119851</v>
      </c>
      <c r="K13" s="42">
        <v>93991</v>
      </c>
      <c r="N13" s="53"/>
      <c r="O13" s="53"/>
      <c r="P13" s="53"/>
      <c r="Q13" s="53"/>
      <c r="R13" s="53"/>
    </row>
    <row r="14" spans="1:26" ht="14.25" customHeight="1" x14ac:dyDescent="0.25">
      <c r="A14" s="41" t="s">
        <v>158</v>
      </c>
      <c r="B14" s="178" t="s">
        <v>157</v>
      </c>
      <c r="C14" s="178"/>
      <c r="D14" s="43">
        <v>130</v>
      </c>
      <c r="E14" s="43">
        <v>27</v>
      </c>
      <c r="H14" s="178" t="s">
        <v>156</v>
      </c>
      <c r="I14" s="178"/>
      <c r="J14" s="42">
        <v>30104</v>
      </c>
      <c r="K14" s="42">
        <v>23924</v>
      </c>
      <c r="N14" s="53" t="s">
        <v>5</v>
      </c>
      <c r="O14" s="53" t="s">
        <v>142</v>
      </c>
      <c r="P14" s="53" t="s">
        <v>130</v>
      </c>
      <c r="Q14" s="55">
        <f>J19/J4</f>
        <v>0.1569371945801866</v>
      </c>
      <c r="R14" s="55">
        <f>K19/K4</f>
        <v>0.15462428995080452</v>
      </c>
      <c r="Z14" s="58"/>
    </row>
    <row r="15" spans="1:26" ht="14.25" customHeight="1" x14ac:dyDescent="0.25">
      <c r="A15" s="41" t="s">
        <v>155</v>
      </c>
      <c r="B15" s="178" t="s">
        <v>154</v>
      </c>
      <c r="C15" s="178"/>
      <c r="D15" s="41"/>
      <c r="E15" s="41"/>
      <c r="H15" s="178" t="s">
        <v>153</v>
      </c>
      <c r="I15" s="178"/>
      <c r="J15" s="41"/>
      <c r="K15" s="41"/>
      <c r="N15" s="53" t="s">
        <v>6</v>
      </c>
      <c r="O15" s="53" t="s">
        <v>152</v>
      </c>
      <c r="P15" s="53" t="s">
        <v>130</v>
      </c>
      <c r="Q15" s="57">
        <f>(J9)/J4</f>
        <v>0.19532985339848957</v>
      </c>
      <c r="R15" s="57">
        <f>(K9)/K4</f>
        <v>0.1795159993429073</v>
      </c>
    </row>
    <row r="16" spans="1:26" ht="14.25" customHeight="1" x14ac:dyDescent="0.25">
      <c r="A16" s="41"/>
      <c r="B16" s="41" t="s">
        <v>83</v>
      </c>
      <c r="C16" s="41" t="s">
        <v>126</v>
      </c>
      <c r="D16" s="42">
        <v>10062</v>
      </c>
      <c r="E16" s="42">
        <v>7542</v>
      </c>
      <c r="H16" s="41" t="s">
        <v>83</v>
      </c>
      <c r="I16" s="41" t="s">
        <v>151</v>
      </c>
      <c r="J16" s="42">
        <v>7696</v>
      </c>
      <c r="K16" s="42">
        <v>5843</v>
      </c>
      <c r="N16" s="53" t="s">
        <v>7</v>
      </c>
      <c r="O16" s="53" t="s">
        <v>150</v>
      </c>
      <c r="P16" s="53" t="s">
        <v>130</v>
      </c>
      <c r="Q16" s="57">
        <f>(J4-J9)/J4</f>
        <v>0.80467014660151048</v>
      </c>
      <c r="R16" s="57">
        <f>(K4-K9)/K4</f>
        <v>0.8204840006570927</v>
      </c>
    </row>
    <row r="17" spans="1:18" ht="14.25" customHeight="1" x14ac:dyDescent="0.25">
      <c r="A17" s="41"/>
      <c r="B17" s="41" t="s">
        <v>79</v>
      </c>
      <c r="C17" s="41" t="s">
        <v>113</v>
      </c>
      <c r="D17" s="42">
        <v>1145</v>
      </c>
      <c r="E17" s="42">
        <v>1115</v>
      </c>
      <c r="H17" s="41" t="s">
        <v>79</v>
      </c>
      <c r="I17" s="41" t="s">
        <v>149</v>
      </c>
      <c r="J17" s="56">
        <v>-201</v>
      </c>
      <c r="K17" s="43">
        <v>197</v>
      </c>
      <c r="N17" s="53"/>
      <c r="O17" s="53"/>
      <c r="P17" s="53"/>
      <c r="Q17" s="53"/>
      <c r="R17" s="53"/>
    </row>
    <row r="18" spans="1:18" ht="14.25" customHeight="1" x14ac:dyDescent="0.25">
      <c r="A18" s="41"/>
      <c r="B18" s="41" t="s">
        <v>77</v>
      </c>
      <c r="C18" s="41" t="s">
        <v>148</v>
      </c>
      <c r="D18" s="42">
        <v>2867</v>
      </c>
      <c r="E18" s="42">
        <v>2046</v>
      </c>
      <c r="H18" s="41"/>
      <c r="I18" s="41"/>
      <c r="J18" s="42">
        <v>7495</v>
      </c>
      <c r="K18" s="42">
        <v>6040</v>
      </c>
      <c r="N18" s="53" t="s">
        <v>147</v>
      </c>
      <c r="O18" s="53" t="s">
        <v>142</v>
      </c>
      <c r="P18" s="53" t="s">
        <v>129</v>
      </c>
      <c r="Q18" s="55">
        <f>J19/D34</f>
        <v>0.19318482821084651</v>
      </c>
      <c r="R18" s="55">
        <f>K19/E34</f>
        <v>0.17904590278820642</v>
      </c>
    </row>
    <row r="19" spans="1:18" ht="14.25" customHeight="1" x14ac:dyDescent="0.25">
      <c r="A19" s="41" t="s">
        <v>146</v>
      </c>
      <c r="B19" s="178" t="s">
        <v>145</v>
      </c>
      <c r="C19" s="178"/>
      <c r="D19" s="43">
        <v>472</v>
      </c>
      <c r="E19" s="43">
        <v>479</v>
      </c>
      <c r="H19" s="178" t="s">
        <v>144</v>
      </c>
      <c r="I19" s="178"/>
      <c r="J19" s="42">
        <v>22609</v>
      </c>
      <c r="K19" s="42">
        <v>17884</v>
      </c>
      <c r="N19" s="53" t="s">
        <v>143</v>
      </c>
      <c r="O19" s="53" t="s">
        <v>142</v>
      </c>
      <c r="P19" s="53" t="s">
        <v>98</v>
      </c>
      <c r="Q19" s="55">
        <f>J19/D41</f>
        <v>0.26906187149674515</v>
      </c>
      <c r="R19" s="55">
        <f>K19/E41</f>
        <v>0.25762770462992307</v>
      </c>
    </row>
    <row r="20" spans="1:18" ht="14.25" customHeight="1" x14ac:dyDescent="0.25">
      <c r="A20" s="41" t="s">
        <v>83</v>
      </c>
      <c r="B20" s="178" t="s">
        <v>141</v>
      </c>
      <c r="C20" s="178"/>
      <c r="D20" s="42">
        <v>1009</v>
      </c>
      <c r="E20" s="43">
        <v>821</v>
      </c>
      <c r="H20" s="178" t="s">
        <v>140</v>
      </c>
      <c r="I20" s="178"/>
      <c r="J20" s="41"/>
      <c r="K20" s="41"/>
      <c r="N20" s="53"/>
      <c r="O20" s="53"/>
      <c r="P20" s="53"/>
      <c r="Q20" s="53"/>
      <c r="R20" s="53"/>
    </row>
    <row r="21" spans="1:18" ht="14.25" customHeight="1" x14ac:dyDescent="0.25">
      <c r="A21" s="41" t="s">
        <v>139</v>
      </c>
      <c r="B21" s="178" t="s">
        <v>138</v>
      </c>
      <c r="C21" s="178"/>
      <c r="D21" s="42">
        <v>1832</v>
      </c>
      <c r="E21" s="42">
        <v>1320</v>
      </c>
      <c r="H21" s="41" t="s">
        <v>137</v>
      </c>
      <c r="I21" s="41" t="s">
        <v>136</v>
      </c>
      <c r="J21" s="43">
        <v>25</v>
      </c>
      <c r="K21" s="43">
        <v>37</v>
      </c>
      <c r="N21" s="53" t="s">
        <v>8</v>
      </c>
      <c r="O21" s="54" t="s">
        <v>130</v>
      </c>
      <c r="P21" s="53" t="s">
        <v>124</v>
      </c>
      <c r="Q21" s="52">
        <f>J4/D26</f>
        <v>5.5330491224027343</v>
      </c>
      <c r="R21" s="52">
        <f>K4/E26</f>
        <v>5.7136294027565082</v>
      </c>
    </row>
    <row r="22" spans="1:18" ht="14.25" customHeight="1" x14ac:dyDescent="0.25">
      <c r="A22" s="178" t="s">
        <v>134</v>
      </c>
      <c r="B22" s="178"/>
      <c r="C22" s="178"/>
      <c r="D22" s="42">
        <v>33642</v>
      </c>
      <c r="E22" s="42">
        <v>24084</v>
      </c>
      <c r="H22" s="41"/>
      <c r="I22" s="41" t="s">
        <v>135</v>
      </c>
      <c r="J22" s="41"/>
      <c r="K22" s="41"/>
      <c r="N22" s="53" t="s">
        <v>9</v>
      </c>
      <c r="O22" s="53" t="s">
        <v>130</v>
      </c>
      <c r="P22" s="53" t="s">
        <v>134</v>
      </c>
      <c r="Q22" s="52">
        <f>J4/D22</f>
        <v>4.2822662148504849</v>
      </c>
      <c r="R22" s="52">
        <f>K4/E22</f>
        <v>4.8023999335658525</v>
      </c>
    </row>
    <row r="23" spans="1:18" ht="14.25" customHeight="1" x14ac:dyDescent="0.25">
      <c r="A23" s="178" t="s">
        <v>133</v>
      </c>
      <c r="B23" s="178"/>
      <c r="C23" s="178"/>
      <c r="D23" s="41"/>
      <c r="E23" s="41"/>
      <c r="H23" s="41" t="s">
        <v>132</v>
      </c>
      <c r="I23" s="41" t="s">
        <v>131</v>
      </c>
      <c r="J23" s="43">
        <v>618</v>
      </c>
      <c r="K23" s="42">
        <v>4349</v>
      </c>
      <c r="N23" s="53" t="s">
        <v>10</v>
      </c>
      <c r="O23" s="53" t="s">
        <v>130</v>
      </c>
      <c r="P23" s="53" t="s">
        <v>129</v>
      </c>
      <c r="Q23" s="52">
        <f>J4/D34</f>
        <v>1.2309690429195184</v>
      </c>
      <c r="R23" s="52">
        <f>K4/E34</f>
        <v>1.1579416328778094</v>
      </c>
    </row>
    <row r="24" spans="1:18" ht="14.25" customHeight="1" x14ac:dyDescent="0.25">
      <c r="A24" s="41" t="s">
        <v>85</v>
      </c>
      <c r="B24" s="178" t="s">
        <v>128</v>
      </c>
      <c r="C24" s="178"/>
      <c r="D24" s="41"/>
      <c r="E24" s="41"/>
      <c r="H24" s="178" t="s">
        <v>127</v>
      </c>
      <c r="I24" s="178"/>
      <c r="J24" s="43">
        <v>643</v>
      </c>
      <c r="K24" s="42">
        <v>4386</v>
      </c>
    </row>
    <row r="25" spans="1:18" ht="14.25" customHeight="1" x14ac:dyDescent="0.25">
      <c r="A25" s="41"/>
      <c r="B25" s="41" t="s">
        <v>83</v>
      </c>
      <c r="C25" s="41" t="s">
        <v>126</v>
      </c>
      <c r="D25" s="42">
        <v>31366</v>
      </c>
      <c r="E25" s="42">
        <v>36282</v>
      </c>
      <c r="H25" s="178" t="s">
        <v>125</v>
      </c>
      <c r="I25" s="178"/>
      <c r="J25" s="42">
        <v>23252</v>
      </c>
      <c r="K25" s="42">
        <v>22270</v>
      </c>
    </row>
    <row r="26" spans="1:18" ht="14.25" customHeight="1" x14ac:dyDescent="0.25">
      <c r="A26" s="41"/>
      <c r="B26" s="41" t="s">
        <v>79</v>
      </c>
      <c r="C26" s="41" t="s">
        <v>124</v>
      </c>
      <c r="D26" s="42">
        <v>26037</v>
      </c>
      <c r="E26" s="42">
        <v>20243</v>
      </c>
      <c r="H26" s="178" t="s">
        <v>123</v>
      </c>
      <c r="I26" s="178"/>
      <c r="J26" s="51">
        <v>129.13999999999999</v>
      </c>
      <c r="K26" s="51">
        <v>102.51</v>
      </c>
    </row>
    <row r="27" spans="1:18" ht="14.25" customHeight="1" x14ac:dyDescent="0.25">
      <c r="A27" s="41"/>
      <c r="B27" s="41" t="s">
        <v>77</v>
      </c>
      <c r="C27" s="41" t="s">
        <v>122</v>
      </c>
      <c r="D27" s="42">
        <v>8113</v>
      </c>
      <c r="E27" s="42">
        <v>5299</v>
      </c>
      <c r="H27" s="178" t="s">
        <v>121</v>
      </c>
      <c r="I27" s="178"/>
      <c r="J27" s="41"/>
      <c r="K27" s="41"/>
    </row>
    <row r="28" spans="1:18" ht="14.25" customHeight="1" x14ac:dyDescent="0.25">
      <c r="A28" s="41"/>
      <c r="B28" s="41" t="s">
        <v>120</v>
      </c>
      <c r="C28" s="41" t="s">
        <v>119</v>
      </c>
      <c r="D28" s="42">
        <v>2836</v>
      </c>
      <c r="E28" s="42">
        <v>4025</v>
      </c>
      <c r="H28" s="178" t="s">
        <v>118</v>
      </c>
      <c r="I28" s="178"/>
      <c r="J28" s="41"/>
      <c r="K28" s="41"/>
    </row>
    <row r="29" spans="1:18" ht="14.25" customHeight="1" x14ac:dyDescent="0.25">
      <c r="A29" s="41"/>
      <c r="B29" s="41" t="s">
        <v>117</v>
      </c>
      <c r="C29" s="41" t="s">
        <v>116</v>
      </c>
      <c r="D29" s="42">
        <v>3763</v>
      </c>
      <c r="E29" s="41" t="s">
        <v>90</v>
      </c>
      <c r="H29" s="178" t="s">
        <v>115</v>
      </c>
      <c r="I29" s="178"/>
      <c r="J29" s="51">
        <v>128.77000000000001</v>
      </c>
      <c r="K29" s="51">
        <v>101.85</v>
      </c>
    </row>
    <row r="30" spans="1:18" ht="14.25" customHeight="1" x14ac:dyDescent="0.25">
      <c r="A30" s="41"/>
      <c r="B30" s="41" t="s">
        <v>114</v>
      </c>
      <c r="C30" s="41" t="s">
        <v>113</v>
      </c>
      <c r="D30" s="43">
        <v>29</v>
      </c>
      <c r="E30" s="43">
        <v>39</v>
      </c>
      <c r="H30" s="178" t="s">
        <v>67</v>
      </c>
      <c r="I30" s="178"/>
      <c r="J30" s="41"/>
      <c r="K30" s="41"/>
    </row>
    <row r="31" spans="1:18" ht="14.25" customHeight="1" x14ac:dyDescent="0.25">
      <c r="A31" s="41"/>
      <c r="B31" s="178" t="s">
        <v>112</v>
      </c>
      <c r="C31" s="178"/>
      <c r="D31" s="42">
        <v>2772</v>
      </c>
      <c r="E31" s="42">
        <v>2091</v>
      </c>
      <c r="H31" s="178" t="s">
        <v>66</v>
      </c>
      <c r="I31" s="178"/>
      <c r="J31" s="41"/>
      <c r="K31" s="41"/>
    </row>
    <row r="32" spans="1:18" ht="14.25" customHeight="1" x14ac:dyDescent="0.25">
      <c r="A32" s="41" t="s">
        <v>75</v>
      </c>
      <c r="B32" s="178" t="s">
        <v>111</v>
      </c>
      <c r="C32" s="178"/>
      <c r="D32" s="42">
        <v>8475</v>
      </c>
      <c r="E32" s="42">
        <v>7822</v>
      </c>
    </row>
    <row r="33" spans="1:11" ht="14.25" customHeight="1" x14ac:dyDescent="0.25">
      <c r="A33" s="178" t="s">
        <v>110</v>
      </c>
      <c r="B33" s="178"/>
      <c r="C33" s="178"/>
      <c r="D33" s="42">
        <v>83391</v>
      </c>
      <c r="E33" s="42">
        <v>75801</v>
      </c>
    </row>
    <row r="34" spans="1:11" ht="14.25" customHeight="1" x14ac:dyDescent="0.25">
      <c r="A34" s="178" t="s">
        <v>109</v>
      </c>
      <c r="B34" s="178"/>
      <c r="C34" s="178"/>
      <c r="D34" s="42">
        <v>117033</v>
      </c>
      <c r="E34" s="42">
        <v>99885</v>
      </c>
    </row>
    <row r="35" spans="1:11" ht="14.25" customHeight="1" x14ac:dyDescent="0.25">
      <c r="A35" s="178" t="s">
        <v>108</v>
      </c>
      <c r="B35" s="178"/>
      <c r="C35" s="178"/>
      <c r="D35" s="41"/>
      <c r="E35" s="41"/>
    </row>
    <row r="36" spans="1:11" ht="14.25" customHeight="1" x14ac:dyDescent="0.3">
      <c r="A36" s="178" t="s">
        <v>107</v>
      </c>
      <c r="B36" s="178"/>
      <c r="C36" s="41"/>
      <c r="D36" s="41"/>
      <c r="E36" s="41"/>
      <c r="I36" s="179" t="s">
        <v>106</v>
      </c>
      <c r="J36" s="179"/>
      <c r="K36" s="179"/>
    </row>
    <row r="37" spans="1:11" ht="14.25" customHeight="1" x14ac:dyDescent="0.25">
      <c r="A37" s="41" t="s">
        <v>85</v>
      </c>
      <c r="B37" s="178" t="s">
        <v>105</v>
      </c>
      <c r="C37" s="178"/>
      <c r="D37" s="43">
        <v>175</v>
      </c>
      <c r="E37" s="43">
        <v>175</v>
      </c>
      <c r="I37" s="41"/>
      <c r="J37" s="41" t="s">
        <v>93</v>
      </c>
      <c r="K37" s="41" t="s">
        <v>92</v>
      </c>
    </row>
    <row r="38" spans="1:11" ht="14.25" customHeight="1" x14ac:dyDescent="0.25">
      <c r="A38" s="41" t="s">
        <v>75</v>
      </c>
      <c r="B38" s="178" t="s">
        <v>104</v>
      </c>
      <c r="C38" s="178"/>
      <c r="D38" s="41"/>
      <c r="E38" s="41"/>
      <c r="I38" s="41" t="s">
        <v>103</v>
      </c>
      <c r="J38" s="50">
        <v>175270156</v>
      </c>
      <c r="K38" s="42">
        <v>174750608</v>
      </c>
    </row>
    <row r="39" spans="1:11" ht="14.25" customHeight="1" x14ac:dyDescent="0.25">
      <c r="A39" s="41"/>
      <c r="B39" s="41" t="s">
        <v>83</v>
      </c>
      <c r="C39" s="41" t="s">
        <v>102</v>
      </c>
      <c r="D39" s="42">
        <v>9860</v>
      </c>
      <c r="E39" s="42">
        <v>9109</v>
      </c>
      <c r="I39" s="41" t="s">
        <v>101</v>
      </c>
      <c r="J39" s="49">
        <v>129.13999999999999</v>
      </c>
      <c r="K39" s="48">
        <v>102.51</v>
      </c>
    </row>
    <row r="40" spans="1:11" ht="14.25" customHeight="1" x14ac:dyDescent="0.25">
      <c r="A40" s="41"/>
      <c r="B40" s="41" t="s">
        <v>79</v>
      </c>
      <c r="C40" s="41" t="s">
        <v>100</v>
      </c>
      <c r="D40" s="42">
        <v>73994</v>
      </c>
      <c r="E40" s="42">
        <v>60134</v>
      </c>
      <c r="I40" s="41" t="s">
        <v>99</v>
      </c>
      <c r="J40" s="42">
        <f>D34-(D60+D49)</f>
        <v>84029</v>
      </c>
      <c r="K40" s="42">
        <f>E34-(E49+E60)</f>
        <v>69418</v>
      </c>
    </row>
    <row r="41" spans="1:11" ht="14.25" customHeight="1" x14ac:dyDescent="0.25">
      <c r="A41" s="178" t="s">
        <v>98</v>
      </c>
      <c r="B41" s="178"/>
      <c r="C41" s="178"/>
      <c r="D41" s="42">
        <v>84029</v>
      </c>
      <c r="E41" s="42">
        <v>69418</v>
      </c>
      <c r="I41" s="41" t="s">
        <v>97</v>
      </c>
      <c r="J41" s="47">
        <v>156687</v>
      </c>
      <c r="K41" s="47">
        <v>123698</v>
      </c>
    </row>
    <row r="42" spans="1:11" ht="14.25" customHeight="1" x14ac:dyDescent="0.25">
      <c r="A42" s="178" t="s">
        <v>96</v>
      </c>
      <c r="B42" s="178"/>
      <c r="C42" s="178"/>
      <c r="D42" s="41"/>
      <c r="E42" s="41"/>
    </row>
    <row r="43" spans="1:11" ht="14.25" customHeight="1" x14ac:dyDescent="0.25">
      <c r="A43" s="178" t="s">
        <v>95</v>
      </c>
      <c r="B43" s="178"/>
      <c r="C43" s="178"/>
      <c r="D43" s="41"/>
      <c r="E43" s="41"/>
    </row>
    <row r="44" spans="1:11" ht="14.25" customHeight="1" x14ac:dyDescent="0.25">
      <c r="A44" s="41" t="s">
        <v>85</v>
      </c>
      <c r="B44" s="178" t="s">
        <v>84</v>
      </c>
      <c r="C44" s="178"/>
      <c r="D44" s="41"/>
      <c r="E44" s="41"/>
    </row>
    <row r="45" spans="1:11" ht="14.25" customHeight="1" x14ac:dyDescent="0.3">
      <c r="A45" s="41"/>
      <c r="B45" s="41" t="s">
        <v>83</v>
      </c>
      <c r="C45" s="41" t="s">
        <v>76</v>
      </c>
      <c r="D45" s="42">
        <v>6301</v>
      </c>
      <c r="E45" s="42">
        <v>6084</v>
      </c>
      <c r="I45" s="179" t="s">
        <v>94</v>
      </c>
      <c r="J45" s="179"/>
      <c r="K45" s="179"/>
    </row>
    <row r="46" spans="1:11" ht="14.25" customHeight="1" x14ac:dyDescent="0.25">
      <c r="A46" s="41"/>
      <c r="B46" s="41" t="s">
        <v>79</v>
      </c>
      <c r="C46" s="41" t="s">
        <v>78</v>
      </c>
      <c r="D46" s="43">
        <v>133</v>
      </c>
      <c r="E46" s="43">
        <v>339</v>
      </c>
      <c r="I46" s="41"/>
      <c r="J46" s="41" t="s">
        <v>93</v>
      </c>
      <c r="K46" s="41" t="s">
        <v>92</v>
      </c>
    </row>
    <row r="47" spans="1:11" ht="14.25" customHeight="1" x14ac:dyDescent="0.25">
      <c r="A47" s="41" t="s">
        <v>75</v>
      </c>
      <c r="B47" s="178" t="s">
        <v>91</v>
      </c>
      <c r="C47" s="178"/>
      <c r="D47" s="41" t="s">
        <v>90</v>
      </c>
      <c r="E47" s="43">
        <v>479</v>
      </c>
      <c r="I47" s="46" t="s">
        <v>89</v>
      </c>
      <c r="J47" s="44">
        <v>6155.4</v>
      </c>
      <c r="K47" s="45">
        <v>4045.56</v>
      </c>
    </row>
    <row r="48" spans="1:11" ht="14.25" customHeight="1" x14ac:dyDescent="0.25">
      <c r="A48" s="41" t="s">
        <v>73</v>
      </c>
      <c r="B48" s="178" t="s">
        <v>72</v>
      </c>
      <c r="C48" s="178"/>
      <c r="D48" s="43">
        <v>393</v>
      </c>
      <c r="E48" s="43">
        <v>360</v>
      </c>
      <c r="I48" s="41" t="s">
        <v>88</v>
      </c>
      <c r="J48" s="44">
        <v>55</v>
      </c>
      <c r="K48" s="44">
        <v>40</v>
      </c>
    </row>
    <row r="49" spans="1:5" ht="14.25" customHeight="1" x14ac:dyDescent="0.25">
      <c r="A49" s="178" t="s">
        <v>87</v>
      </c>
      <c r="B49" s="178"/>
      <c r="C49" s="178"/>
      <c r="D49" s="42">
        <v>6827</v>
      </c>
      <c r="E49" s="42">
        <v>7262</v>
      </c>
    </row>
    <row r="50" spans="1:5" ht="14.25" customHeight="1" x14ac:dyDescent="0.25">
      <c r="A50" s="178" t="s">
        <v>86</v>
      </c>
      <c r="B50" s="178"/>
      <c r="C50" s="178"/>
      <c r="D50" s="41"/>
      <c r="E50" s="41"/>
    </row>
    <row r="51" spans="1:5" ht="14.25" customHeight="1" x14ac:dyDescent="0.25">
      <c r="A51" s="41" t="s">
        <v>85</v>
      </c>
      <c r="B51" s="178" t="s">
        <v>84</v>
      </c>
      <c r="C51" s="178"/>
      <c r="D51" s="41"/>
      <c r="E51" s="41"/>
    </row>
    <row r="52" spans="1:5" ht="14.25" customHeight="1" x14ac:dyDescent="0.25">
      <c r="A52" s="41"/>
      <c r="B52" s="41" t="s">
        <v>83</v>
      </c>
      <c r="C52" s="41" t="s">
        <v>82</v>
      </c>
      <c r="D52" s="41"/>
      <c r="E52" s="41"/>
    </row>
    <row r="53" spans="1:5" ht="14.25" customHeight="1" x14ac:dyDescent="0.25">
      <c r="A53" s="41"/>
      <c r="B53" s="41"/>
      <c r="C53" s="41" t="s">
        <v>81</v>
      </c>
      <c r="D53" s="43">
        <v>75</v>
      </c>
      <c r="E53" s="43">
        <v>82</v>
      </c>
    </row>
    <row r="54" spans="1:5" ht="14.25" customHeight="1" x14ac:dyDescent="0.25">
      <c r="A54" s="41"/>
      <c r="B54" s="41"/>
      <c r="C54" s="41" t="s">
        <v>80</v>
      </c>
      <c r="D54" s="42">
        <v>7895</v>
      </c>
      <c r="E54" s="42">
        <v>7922</v>
      </c>
    </row>
    <row r="55" spans="1:5" ht="14.25" customHeight="1" x14ac:dyDescent="0.25">
      <c r="A55" s="41"/>
      <c r="B55" s="41" t="s">
        <v>79</v>
      </c>
      <c r="C55" s="41" t="s">
        <v>78</v>
      </c>
      <c r="D55" s="42">
        <v>8363</v>
      </c>
      <c r="E55" s="42">
        <v>6239</v>
      </c>
    </row>
    <row r="56" spans="1:5" ht="14.25" customHeight="1" x14ac:dyDescent="0.25">
      <c r="A56" s="41"/>
      <c r="B56" s="41" t="s">
        <v>77</v>
      </c>
      <c r="C56" s="41" t="s">
        <v>76</v>
      </c>
      <c r="D56" s="42">
        <v>1052</v>
      </c>
      <c r="E56" s="42">
        <v>1144</v>
      </c>
    </row>
    <row r="57" spans="1:5" ht="14.25" customHeight="1" x14ac:dyDescent="0.25">
      <c r="A57" s="41" t="s">
        <v>75</v>
      </c>
      <c r="B57" s="178" t="s">
        <v>74</v>
      </c>
      <c r="C57" s="178"/>
      <c r="D57" s="42">
        <v>4876</v>
      </c>
      <c r="E57" s="42">
        <v>4338</v>
      </c>
    </row>
    <row r="58" spans="1:5" ht="14.25" customHeight="1" x14ac:dyDescent="0.25">
      <c r="A58" s="41" t="s">
        <v>73</v>
      </c>
      <c r="B58" s="178" t="s">
        <v>72</v>
      </c>
      <c r="C58" s="178"/>
      <c r="D58" s="42">
        <v>3540</v>
      </c>
      <c r="E58" s="42">
        <v>3369</v>
      </c>
    </row>
    <row r="59" spans="1:5" ht="14.25" customHeight="1" x14ac:dyDescent="0.25">
      <c r="A59" s="41" t="s">
        <v>71</v>
      </c>
      <c r="B59" s="178" t="s">
        <v>70</v>
      </c>
      <c r="C59" s="178"/>
      <c r="D59" s="43">
        <v>376</v>
      </c>
      <c r="E59" s="43">
        <v>111</v>
      </c>
    </row>
    <row r="60" spans="1:5" ht="14.25" customHeight="1" x14ac:dyDescent="0.25">
      <c r="A60" s="178" t="s">
        <v>69</v>
      </c>
      <c r="B60" s="178"/>
      <c r="C60" s="178"/>
      <c r="D60" s="42">
        <v>26177</v>
      </c>
      <c r="E60" s="42">
        <v>23205</v>
      </c>
    </row>
    <row r="61" spans="1:5" ht="14.25" customHeight="1" x14ac:dyDescent="0.25">
      <c r="A61" s="178" t="s">
        <v>68</v>
      </c>
      <c r="B61" s="178"/>
      <c r="C61" s="178"/>
      <c r="D61" s="42">
        <v>117033</v>
      </c>
      <c r="E61" s="42">
        <v>99885</v>
      </c>
    </row>
    <row r="62" spans="1:5" ht="14.25" customHeight="1" x14ac:dyDescent="0.25">
      <c r="A62" s="178" t="s">
        <v>67</v>
      </c>
      <c r="B62" s="178"/>
      <c r="C62" s="178"/>
      <c r="D62" s="41"/>
      <c r="E62" s="41"/>
    </row>
    <row r="63" spans="1:5" ht="14.25" customHeight="1" x14ac:dyDescent="0.25">
      <c r="A63" s="178" t="s">
        <v>66</v>
      </c>
      <c r="B63" s="178"/>
      <c r="C63" s="178"/>
      <c r="D63" s="41"/>
      <c r="E63" s="41"/>
    </row>
    <row r="64" spans="1:5" ht="14.25" customHeight="1" x14ac:dyDescent="0.25"/>
    <row r="78" spans="7:7" ht="27.45" customHeight="1" x14ac:dyDescent="0.25"/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</sheetData>
  <mergeCells count="77">
    <mergeCell ref="Y1:Y2"/>
    <mergeCell ref="Z1:Z2"/>
    <mergeCell ref="T3:X3"/>
    <mergeCell ref="T4:X4"/>
    <mergeCell ref="T5:X5"/>
    <mergeCell ref="T6:X6"/>
    <mergeCell ref="N1:R1"/>
    <mergeCell ref="H1:K1"/>
    <mergeCell ref="H28:I28"/>
    <mergeCell ref="H12:I12"/>
    <mergeCell ref="H13:I13"/>
    <mergeCell ref="H14:I14"/>
    <mergeCell ref="H15:I15"/>
    <mergeCell ref="H19:I19"/>
    <mergeCell ref="H7:I7"/>
    <mergeCell ref="T1:X2"/>
    <mergeCell ref="H8:I8"/>
    <mergeCell ref="H9:I9"/>
    <mergeCell ref="H10:I10"/>
    <mergeCell ref="H11:I11"/>
    <mergeCell ref="H2:I2"/>
    <mergeCell ref="H3:I3"/>
    <mergeCell ref="H4:I4"/>
    <mergeCell ref="H5:I5"/>
    <mergeCell ref="H6:I6"/>
    <mergeCell ref="H30:I30"/>
    <mergeCell ref="H31:I31"/>
    <mergeCell ref="H20:I20"/>
    <mergeCell ref="H24:I24"/>
    <mergeCell ref="H25:I25"/>
    <mergeCell ref="H26:I26"/>
    <mergeCell ref="H27:I27"/>
    <mergeCell ref="H29:I29"/>
    <mergeCell ref="B51:C51"/>
    <mergeCell ref="B44:C44"/>
    <mergeCell ref="B47:C47"/>
    <mergeCell ref="B48:C48"/>
    <mergeCell ref="A49:C49"/>
    <mergeCell ref="A50:C50"/>
    <mergeCell ref="B32:C32"/>
    <mergeCell ref="A33:C33"/>
    <mergeCell ref="A34:C34"/>
    <mergeCell ref="A35:C35"/>
    <mergeCell ref="A36:B36"/>
    <mergeCell ref="B37:C37"/>
    <mergeCell ref="B38:C38"/>
    <mergeCell ref="A41:C41"/>
    <mergeCell ref="A42:C42"/>
    <mergeCell ref="A43:C43"/>
    <mergeCell ref="A62:C62"/>
    <mergeCell ref="A63:C63"/>
    <mergeCell ref="B57:C57"/>
    <mergeCell ref="B58:C58"/>
    <mergeCell ref="B59:C59"/>
    <mergeCell ref="A60:C60"/>
    <mergeCell ref="A61:C61"/>
    <mergeCell ref="I45:K45"/>
    <mergeCell ref="A1:E1"/>
    <mergeCell ref="A2:E2"/>
    <mergeCell ref="A5:C5"/>
    <mergeCell ref="A7:C7"/>
    <mergeCell ref="A8:C8"/>
    <mergeCell ref="B9:C9"/>
    <mergeCell ref="B10:C10"/>
    <mergeCell ref="B11:C11"/>
    <mergeCell ref="B12:C12"/>
    <mergeCell ref="B21:C21"/>
    <mergeCell ref="A22:C22"/>
    <mergeCell ref="A23:C23"/>
    <mergeCell ref="B24:C24"/>
    <mergeCell ref="B31:C31"/>
    <mergeCell ref="I36:K36"/>
    <mergeCell ref="B13:C13"/>
    <mergeCell ref="B14:C14"/>
    <mergeCell ref="B15:C15"/>
    <mergeCell ref="B19:C19"/>
    <mergeCell ref="B20:C20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E99E-5692-452C-9C16-1692A4B7F851}">
  <dimension ref="A2:Q38"/>
  <sheetViews>
    <sheetView tabSelected="1" zoomScale="70" zoomScaleNormal="70" workbookViewId="0">
      <pane xSplit="1" topLeftCell="B1" activePane="topRight" state="frozen"/>
      <selection activeCell="A4" sqref="A4"/>
      <selection pane="topRight" activeCell="B4" sqref="B4"/>
    </sheetView>
  </sheetViews>
  <sheetFormatPr defaultRowHeight="13.8" x14ac:dyDescent="0.25"/>
  <cols>
    <col min="1" max="1" width="14.5" bestFit="1" customWidth="1"/>
    <col min="2" max="2" width="9.69921875" customWidth="1"/>
    <col min="3" max="3" width="11.19921875" customWidth="1"/>
    <col min="4" max="4" width="11.296875" customWidth="1"/>
    <col min="5" max="6" width="10.59765625" customWidth="1"/>
    <col min="7" max="7" width="9" customWidth="1"/>
    <col min="8" max="8" width="8.59765625" customWidth="1"/>
    <col min="9" max="9" width="10.3984375" customWidth="1"/>
    <col min="10" max="10" width="12.69921875" customWidth="1"/>
    <col min="12" max="12" width="12.3984375" customWidth="1"/>
    <col min="13" max="13" width="11.19921875" customWidth="1"/>
    <col min="14" max="14" width="15.19921875" customWidth="1"/>
    <col min="15" max="15" width="14.19921875" customWidth="1"/>
    <col min="16" max="16" width="14.3984375" customWidth="1"/>
    <col min="17" max="17" width="13.19921875" customWidth="1"/>
  </cols>
  <sheetData>
    <row r="2" spans="1:17" ht="14.4" thickBot="1" x14ac:dyDescent="0.3">
      <c r="A2" s="153" t="s">
        <v>29</v>
      </c>
      <c r="B2" s="153"/>
      <c r="C2" s="153"/>
      <c r="D2" s="153"/>
      <c r="E2" s="153"/>
      <c r="F2" s="153"/>
      <c r="G2" s="153"/>
      <c r="H2" s="153"/>
    </row>
    <row r="3" spans="1:17" ht="14.4" thickTop="1" x14ac:dyDescent="0.25">
      <c r="A3" s="154"/>
      <c r="B3" s="154"/>
      <c r="C3" s="154"/>
      <c r="D3" s="154"/>
      <c r="E3" s="154"/>
      <c r="F3" s="154"/>
      <c r="G3" s="154"/>
      <c r="H3" s="154"/>
    </row>
    <row r="4" spans="1:17" x14ac:dyDescent="0.25">
      <c r="B4" s="1" t="s">
        <v>17</v>
      </c>
      <c r="D4" s="1" t="s">
        <v>19</v>
      </c>
      <c r="F4" s="1" t="s">
        <v>22</v>
      </c>
      <c r="H4" s="1" t="s">
        <v>25</v>
      </c>
      <c r="K4" s="1" t="s">
        <v>26</v>
      </c>
      <c r="N4" s="1" t="s">
        <v>27</v>
      </c>
    </row>
    <row r="5" spans="1:17" ht="40.049999999999997" customHeight="1" thickBot="1" x14ac:dyDescent="0.3">
      <c r="B5" s="35" t="s">
        <v>0</v>
      </c>
      <c r="C5" s="35" t="s">
        <v>18</v>
      </c>
      <c r="D5" s="35" t="s">
        <v>1</v>
      </c>
      <c r="E5" s="35" t="s">
        <v>20</v>
      </c>
      <c r="F5" s="35" t="s">
        <v>23</v>
      </c>
      <c r="G5" s="35" t="s">
        <v>24</v>
      </c>
      <c r="H5" s="35" t="s">
        <v>5</v>
      </c>
      <c r="I5" s="35" t="s">
        <v>6</v>
      </c>
      <c r="J5" s="35" t="s">
        <v>7</v>
      </c>
      <c r="K5" s="35" t="s">
        <v>2</v>
      </c>
      <c r="L5" s="35" t="s">
        <v>3</v>
      </c>
      <c r="M5" s="35" t="s">
        <v>4</v>
      </c>
      <c r="N5" s="35" t="s">
        <v>9</v>
      </c>
      <c r="O5" s="35" t="s">
        <v>10</v>
      </c>
      <c r="P5" s="35" t="s">
        <v>8</v>
      </c>
      <c r="Q5" s="35" t="s">
        <v>30</v>
      </c>
    </row>
    <row r="6" spans="1:17" ht="15" thickTop="1" thickBot="1" x14ac:dyDescent="0.3">
      <c r="A6" s="31" t="s">
        <v>11</v>
      </c>
      <c r="B6" s="23">
        <v>2.4852114719928236</v>
      </c>
      <c r="C6" s="23">
        <v>1.1688082108651501</v>
      </c>
      <c r="D6" s="23">
        <v>8.0196441760719425E-2</v>
      </c>
      <c r="E6" s="23">
        <v>0.63641011685345072</v>
      </c>
      <c r="F6" s="16">
        <v>0.31491056628979985</v>
      </c>
      <c r="G6" s="16">
        <v>0.49482331903645055</v>
      </c>
      <c r="H6" s="16">
        <v>0.23816116900855053</v>
      </c>
      <c r="I6" s="16">
        <v>0.73354912343068834</v>
      </c>
      <c r="J6" s="16">
        <v>0.26645087656931166</v>
      </c>
      <c r="K6" s="23">
        <v>36.225784579620303</v>
      </c>
      <c r="L6" s="16">
        <v>0.41650523053080202</v>
      </c>
      <c r="M6" s="16">
        <v>1.1497479912833061E-2</v>
      </c>
      <c r="N6" s="23">
        <v>5.9229803110339478</v>
      </c>
      <c r="O6" s="23">
        <v>1.3222582321070731</v>
      </c>
      <c r="P6" s="23">
        <v>4.4413328901445901</v>
      </c>
      <c r="Q6" s="16">
        <v>0.49482331903645055</v>
      </c>
    </row>
    <row r="7" spans="1:17" ht="15" thickTop="1" thickBot="1" x14ac:dyDescent="0.3">
      <c r="A7" s="31" t="s">
        <v>12</v>
      </c>
      <c r="B7" s="23">
        <v>2.0994955156950672</v>
      </c>
      <c r="C7" s="23">
        <v>1.2506406149903908</v>
      </c>
      <c r="D7" s="23">
        <v>7.3658846275935705E-2</v>
      </c>
      <c r="E7" s="23">
        <v>0.6973346614748408</v>
      </c>
      <c r="F7" s="16">
        <v>0.21365973417046494</v>
      </c>
      <c r="G7" s="16">
        <v>0.30639482873055723</v>
      </c>
      <c r="H7" s="16">
        <v>0.20430055801423899</v>
      </c>
      <c r="I7" s="16">
        <v>0.75563786800076971</v>
      </c>
      <c r="J7" s="16">
        <v>0.24436213199923032</v>
      </c>
      <c r="K7" s="23">
        <v>37.93216630196936</v>
      </c>
      <c r="L7" s="16">
        <v>0.61666998209667789</v>
      </c>
      <c r="M7" s="16">
        <v>1.625717806854236E-2</v>
      </c>
      <c r="N7" s="23">
        <v>2.3346286022326543</v>
      </c>
      <c r="O7" s="23">
        <v>1.0458108203286145</v>
      </c>
      <c r="P7" s="23">
        <v>5.4803332278814718</v>
      </c>
      <c r="Q7" s="16">
        <v>0.30639482873055723</v>
      </c>
    </row>
    <row r="8" spans="1:17" ht="15" thickTop="1" thickBot="1" x14ac:dyDescent="0.3">
      <c r="A8" s="31" t="s">
        <v>13</v>
      </c>
      <c r="B8" s="23">
        <v>2.9732389693685723</v>
      </c>
      <c r="C8" s="23">
        <v>0.3214641158907442</v>
      </c>
      <c r="D8" s="23">
        <v>4.2004179286703761E-2</v>
      </c>
      <c r="E8" s="23">
        <v>0.79724088875577936</v>
      </c>
      <c r="F8" s="16">
        <v>0.2035452894820583</v>
      </c>
      <c r="G8" s="16">
        <v>0.2553121551501491</v>
      </c>
      <c r="H8" s="16">
        <v>0.26758206604655743</v>
      </c>
      <c r="I8" s="16">
        <v>0.69247994487917708</v>
      </c>
      <c r="J8" s="16">
        <v>0.30752005512082287</v>
      </c>
      <c r="K8" s="23">
        <v>29.021197007481295</v>
      </c>
      <c r="L8" s="16">
        <v>1.0473815461346634</v>
      </c>
      <c r="M8" s="16">
        <v>3.6090225563909777E-2</v>
      </c>
      <c r="N8" s="23">
        <v>1.5314290021103407</v>
      </c>
      <c r="O8" s="23">
        <v>0.76068360069632934</v>
      </c>
      <c r="P8" s="23">
        <v>3.6456445680452139</v>
      </c>
      <c r="Q8" s="16">
        <v>0.2553121551501491</v>
      </c>
    </row>
    <row r="9" spans="1:17" ht="15" thickTop="1" thickBot="1" x14ac:dyDescent="0.3">
      <c r="A9" s="31" t="s">
        <v>14</v>
      </c>
      <c r="B9" s="23">
        <v>2.2340929588283269</v>
      </c>
      <c r="C9" s="23">
        <v>0.61248311663653188</v>
      </c>
      <c r="D9" s="23">
        <v>5.2591778946729298E-2</v>
      </c>
      <c r="E9" s="23">
        <v>0.67614838000169186</v>
      </c>
      <c r="F9" s="16">
        <v>0.15096886398582782</v>
      </c>
      <c r="G9" s="16">
        <v>0.22327771307453262</v>
      </c>
      <c r="H9" s="16">
        <v>0.20369991137132729</v>
      </c>
      <c r="I9" s="16">
        <v>0.8166074689799645</v>
      </c>
      <c r="J9" s="16">
        <v>0.18339253102003544</v>
      </c>
      <c r="K9" s="23">
        <v>26.662162162162161</v>
      </c>
      <c r="L9" s="16">
        <v>0.27027027027027029</v>
      </c>
      <c r="M9" s="16">
        <v>1.0136847440446021E-2</v>
      </c>
      <c r="N9" s="23">
        <v>2.0822492362970366</v>
      </c>
      <c r="O9" s="23">
        <v>0.74113367536338615</v>
      </c>
      <c r="P9" s="23">
        <v>6.4090195150289393</v>
      </c>
      <c r="Q9" s="16">
        <v>0.22327771307453262</v>
      </c>
    </row>
    <row r="10" spans="1:17" ht="15" thickTop="1" thickBot="1" x14ac:dyDescent="0.3">
      <c r="A10" s="31" t="s">
        <v>15</v>
      </c>
      <c r="B10" s="23">
        <v>2.5563558555843531</v>
      </c>
      <c r="C10" s="23">
        <v>1.6364595262491712</v>
      </c>
      <c r="D10" s="23">
        <v>0.25673521811119882</v>
      </c>
      <c r="E10" s="23">
        <v>0.7384472986561843</v>
      </c>
      <c r="F10" s="16">
        <v>0.14035503702349392</v>
      </c>
      <c r="G10" s="16">
        <v>0.19006777772619657</v>
      </c>
      <c r="H10" s="16">
        <v>0.14148147934838637</v>
      </c>
      <c r="I10" s="16">
        <v>0.86104399860623571</v>
      </c>
      <c r="J10" s="16">
        <v>0.13895600139376435</v>
      </c>
      <c r="K10" s="23">
        <v>29.641442155309033</v>
      </c>
      <c r="L10" s="16">
        <v>0.89144215530903337</v>
      </c>
      <c r="M10" s="16">
        <v>3.0074182984695583E-2</v>
      </c>
      <c r="N10" s="23">
        <v>1.9249714520116632</v>
      </c>
      <c r="O10" s="23">
        <v>0.99203823475637631</v>
      </c>
      <c r="P10" s="23">
        <v>3.592677274514267</v>
      </c>
      <c r="Q10" s="16">
        <v>0.19006777772619657</v>
      </c>
    </row>
    <row r="11" spans="1:17" ht="15" thickTop="1" thickBot="1" x14ac:dyDescent="0.3">
      <c r="A11" s="31" t="s">
        <v>16</v>
      </c>
      <c r="B11" s="23">
        <v>3.1856591664438247</v>
      </c>
      <c r="C11" s="23">
        <v>1.1029911754593726</v>
      </c>
      <c r="D11" s="23">
        <v>0.71799407004861882</v>
      </c>
      <c r="E11" s="23">
        <v>8.1245760392245528E-2</v>
      </c>
      <c r="F11" s="16">
        <v>0.19318482821084651</v>
      </c>
      <c r="G11" s="16">
        <v>0.26906187149674515</v>
      </c>
      <c r="H11" s="16">
        <v>0.1569371945801866</v>
      </c>
      <c r="I11" s="16">
        <v>0.19532985339848957</v>
      </c>
      <c r="J11" s="16">
        <v>0.80467014660151048</v>
      </c>
      <c r="K11" s="23">
        <v>47.664550100665949</v>
      </c>
      <c r="L11" s="16">
        <v>0.42589437819420789</v>
      </c>
      <c r="M11" s="34">
        <v>8.9352438509276415E-3</v>
      </c>
      <c r="N11" s="23">
        <v>5.5330491224027343</v>
      </c>
      <c r="O11" s="23">
        <v>4.2822662148504849</v>
      </c>
      <c r="P11" s="23">
        <v>1.2309690429195184</v>
      </c>
      <c r="Q11" s="16">
        <v>0.26906187149674515</v>
      </c>
    </row>
    <row r="12" spans="1:17" ht="14.4" thickTop="1" x14ac:dyDescent="0.25">
      <c r="A12" s="32" t="s">
        <v>31</v>
      </c>
      <c r="B12" s="23">
        <v>2.5890089896521613</v>
      </c>
      <c r="C12" s="23">
        <v>1.0154744600152268</v>
      </c>
      <c r="D12" s="23">
        <v>0.20386342240498431</v>
      </c>
      <c r="E12" s="23">
        <v>0.60447118435569869</v>
      </c>
      <c r="F12" s="16">
        <v>0.2027707198604152</v>
      </c>
      <c r="G12" s="16">
        <v>0.28982294420243854</v>
      </c>
      <c r="H12" s="16">
        <v>0.20202706306154117</v>
      </c>
      <c r="I12" s="16">
        <v>0.67577470954922081</v>
      </c>
      <c r="J12" s="16">
        <v>0.32422529045077919</v>
      </c>
      <c r="K12" s="23">
        <v>34.524550384534678</v>
      </c>
      <c r="L12" s="16">
        <v>0.61136059375594243</v>
      </c>
      <c r="M12" s="16">
        <v>1.8831859636892406E-2</v>
      </c>
      <c r="N12" s="23">
        <v>3.2215512876813963</v>
      </c>
      <c r="O12" s="23">
        <v>1.5240317963503773</v>
      </c>
      <c r="P12" s="23">
        <v>4.1333294197556665</v>
      </c>
      <c r="Q12" s="16">
        <v>0.28982294420243854</v>
      </c>
    </row>
    <row r="13" spans="1:17" x14ac:dyDescent="0.25">
      <c r="A13" s="23"/>
      <c r="B13" s="23"/>
      <c r="C13" s="23"/>
    </row>
    <row r="14" spans="1:17" x14ac:dyDescent="0.25">
      <c r="B14" s="23"/>
      <c r="C14" s="23"/>
    </row>
    <row r="15" spans="1:17" x14ac:dyDescent="0.25">
      <c r="C15" s="33"/>
    </row>
    <row r="16" spans="1:17" x14ac:dyDescent="0.25">
      <c r="A16" s="23"/>
    </row>
    <row r="17" spans="1:3" x14ac:dyDescent="0.25">
      <c r="A17" s="23"/>
      <c r="B17" s="23"/>
      <c r="C17" s="23"/>
    </row>
    <row r="18" spans="1:3" x14ac:dyDescent="0.25">
      <c r="B18" s="23"/>
      <c r="C18" s="23"/>
    </row>
    <row r="21" spans="1:3" x14ac:dyDescent="0.25">
      <c r="A21" s="16"/>
    </row>
    <row r="22" spans="1:3" x14ac:dyDescent="0.25">
      <c r="A22" s="16"/>
      <c r="B22" s="16"/>
      <c r="C22" s="34"/>
    </row>
    <row r="23" spans="1:3" x14ac:dyDescent="0.25">
      <c r="B23" s="16"/>
      <c r="C23" s="34"/>
    </row>
    <row r="24" spans="1:3" x14ac:dyDescent="0.25">
      <c r="A24" s="16"/>
    </row>
    <row r="25" spans="1:3" x14ac:dyDescent="0.25">
      <c r="A25" s="16"/>
      <c r="B25" s="16"/>
      <c r="C25" s="34"/>
    </row>
    <row r="26" spans="1:3" x14ac:dyDescent="0.25">
      <c r="A26" s="16"/>
      <c r="B26" s="16"/>
      <c r="C26" s="34"/>
    </row>
    <row r="27" spans="1:3" x14ac:dyDescent="0.25">
      <c r="B27" s="16"/>
      <c r="C27" s="34"/>
    </row>
    <row r="29" spans="1:3" x14ac:dyDescent="0.25">
      <c r="A29" s="23"/>
    </row>
    <row r="30" spans="1:3" x14ac:dyDescent="0.25">
      <c r="A30" s="16"/>
      <c r="B30" s="23"/>
      <c r="C30" s="23"/>
    </row>
    <row r="31" spans="1:3" x14ac:dyDescent="0.25">
      <c r="A31" s="16"/>
      <c r="B31" s="16"/>
      <c r="C31" s="16"/>
    </row>
    <row r="32" spans="1:3" x14ac:dyDescent="0.25">
      <c r="B32" s="16"/>
      <c r="C32" s="34"/>
    </row>
    <row r="34" spans="1:3" x14ac:dyDescent="0.25">
      <c r="A34" s="23"/>
    </row>
    <row r="35" spans="1:3" x14ac:dyDescent="0.25">
      <c r="A35" s="23"/>
      <c r="B35" s="23"/>
      <c r="C35" s="23"/>
    </row>
    <row r="36" spans="1:3" x14ac:dyDescent="0.25">
      <c r="A36" s="23"/>
      <c r="B36" s="23"/>
      <c r="C36" s="23"/>
    </row>
    <row r="37" spans="1:3" x14ac:dyDescent="0.25">
      <c r="A37" s="16"/>
      <c r="B37" s="23"/>
      <c r="C37" s="23"/>
    </row>
    <row r="38" spans="1:3" x14ac:dyDescent="0.25">
      <c r="B38" s="16"/>
      <c r="C38" s="34"/>
    </row>
  </sheetData>
  <mergeCells count="1">
    <mergeCell ref="A2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6796-5653-49E4-A804-BEAEA94CD567}">
  <dimension ref="A1:BR38"/>
  <sheetViews>
    <sheetView zoomScale="52" zoomScaleNormal="55" workbookViewId="0">
      <selection activeCell="H33" sqref="H33"/>
    </sheetView>
  </sheetViews>
  <sheetFormatPr defaultRowHeight="13.8" x14ac:dyDescent="0.25"/>
  <cols>
    <col min="1" max="1" width="14.796875" bestFit="1" customWidth="1"/>
    <col min="2" max="2" width="15.09765625" bestFit="1" customWidth="1"/>
    <col min="3" max="3" width="7.796875" bestFit="1" customWidth="1"/>
    <col min="4" max="4" width="14.5" bestFit="1" customWidth="1"/>
    <col min="6" max="6" width="20.69921875" bestFit="1" customWidth="1"/>
    <col min="7" max="7" width="10.5" bestFit="1" customWidth="1"/>
    <col min="8" max="8" width="15.19921875" bestFit="1" customWidth="1"/>
    <col min="9" max="10" width="10.5" bestFit="1" customWidth="1"/>
    <col min="11" max="11" width="15.69921875" bestFit="1" customWidth="1"/>
    <col min="12" max="12" width="10.5" bestFit="1" customWidth="1"/>
    <col min="13" max="13" width="9.3984375" bestFit="1" customWidth="1"/>
    <col min="14" max="14" width="22.19921875" bestFit="1" customWidth="1"/>
    <col min="15" max="16" width="8.3984375" bestFit="1" customWidth="1"/>
    <col min="17" max="17" width="8.296875" bestFit="1" customWidth="1"/>
  </cols>
  <sheetData>
    <row r="1" spans="1:70" ht="14.4" thickBot="1" x14ac:dyDescent="0.3">
      <c r="A1" s="155" t="s">
        <v>28</v>
      </c>
      <c r="B1" s="155"/>
      <c r="C1" s="155"/>
      <c r="D1" s="155"/>
      <c r="E1" s="155"/>
      <c r="F1" s="155"/>
      <c r="G1" s="155"/>
      <c r="H1" s="155"/>
      <c r="BB1" s="155" t="s">
        <v>28</v>
      </c>
      <c r="BC1" s="155"/>
      <c r="BD1" s="155"/>
      <c r="BE1" s="155"/>
      <c r="BF1" s="155"/>
      <c r="BG1" s="155"/>
      <c r="BH1" s="155"/>
      <c r="BI1" s="155"/>
    </row>
    <row r="2" spans="1:70" ht="14.4" thickTop="1" x14ac:dyDescent="0.25">
      <c r="A2" s="156"/>
      <c r="B2" s="156"/>
      <c r="C2" s="156"/>
      <c r="D2" s="156"/>
      <c r="E2" s="156"/>
      <c r="F2" s="156"/>
      <c r="G2" s="156"/>
      <c r="H2" s="156"/>
      <c r="BB2" s="156"/>
      <c r="BC2" s="156"/>
      <c r="BD2" s="156"/>
      <c r="BE2" s="156"/>
      <c r="BF2" s="156"/>
      <c r="BG2" s="156"/>
      <c r="BH2" s="156"/>
      <c r="BI2" s="156"/>
    </row>
    <row r="3" spans="1:70" ht="13.95" customHeight="1" x14ac:dyDescent="0.25">
      <c r="F3" s="1" t="s">
        <v>21</v>
      </c>
      <c r="BG3" s="1" t="s">
        <v>21</v>
      </c>
    </row>
    <row r="4" spans="1:70" x14ac:dyDescent="0.25">
      <c r="B4" s="1" t="s">
        <v>17</v>
      </c>
      <c r="D4" s="1" t="s">
        <v>19</v>
      </c>
      <c r="F4" s="1" t="s">
        <v>22</v>
      </c>
      <c r="H4" s="1" t="s">
        <v>25</v>
      </c>
      <c r="K4" s="1" t="s">
        <v>26</v>
      </c>
      <c r="N4" s="1" t="s">
        <v>27</v>
      </c>
      <c r="BC4" s="1" t="s">
        <v>17</v>
      </c>
      <c r="BE4" s="1" t="s">
        <v>19</v>
      </c>
      <c r="BG4" s="1" t="s">
        <v>22</v>
      </c>
      <c r="BI4" s="1" t="s">
        <v>25</v>
      </c>
      <c r="BL4" s="1" t="s">
        <v>26</v>
      </c>
      <c r="BO4" s="1" t="s">
        <v>27</v>
      </c>
    </row>
    <row r="5" spans="1:70" ht="69.599999999999994" thickBot="1" x14ac:dyDescent="0.3">
      <c r="B5" s="35" t="s">
        <v>50</v>
      </c>
      <c r="C5" s="35" t="s">
        <v>51</v>
      </c>
      <c r="D5" s="35" t="s">
        <v>52</v>
      </c>
      <c r="E5" s="35" t="s">
        <v>53</v>
      </c>
      <c r="F5" s="35" t="s">
        <v>54</v>
      </c>
      <c r="G5" s="35" t="s">
        <v>55</v>
      </c>
      <c r="H5" s="35" t="s">
        <v>56</v>
      </c>
      <c r="I5" s="35" t="s">
        <v>57</v>
      </c>
      <c r="J5" s="35" t="s">
        <v>58</v>
      </c>
      <c r="K5" s="35" t="s">
        <v>59</v>
      </c>
      <c r="L5" s="35" t="s">
        <v>60</v>
      </c>
      <c r="M5" s="35" t="s">
        <v>61</v>
      </c>
      <c r="N5" s="35" t="s">
        <v>62</v>
      </c>
      <c r="O5" s="35" t="s">
        <v>63</v>
      </c>
      <c r="P5" s="35" t="s">
        <v>64</v>
      </c>
      <c r="Q5" s="35" t="s">
        <v>65</v>
      </c>
      <c r="BC5" s="35" t="s">
        <v>50</v>
      </c>
      <c r="BD5" s="35" t="s">
        <v>51</v>
      </c>
      <c r="BE5" s="35" t="s">
        <v>52</v>
      </c>
      <c r="BF5" s="35" t="s">
        <v>53</v>
      </c>
      <c r="BG5" s="35" t="s">
        <v>54</v>
      </c>
      <c r="BH5" s="35" t="s">
        <v>55</v>
      </c>
      <c r="BI5" s="35" t="s">
        <v>56</v>
      </c>
      <c r="BJ5" s="35" t="s">
        <v>57</v>
      </c>
      <c r="BK5" s="35" t="s">
        <v>58</v>
      </c>
      <c r="BL5" s="35" t="s">
        <v>59</v>
      </c>
      <c r="BM5" s="35" t="s">
        <v>60</v>
      </c>
      <c r="BN5" s="35" t="s">
        <v>61</v>
      </c>
      <c r="BO5" s="35" t="s">
        <v>62</v>
      </c>
      <c r="BP5" s="35" t="s">
        <v>63</v>
      </c>
      <c r="BQ5" s="35" t="s">
        <v>64</v>
      </c>
      <c r="BR5" s="35" t="s">
        <v>65</v>
      </c>
    </row>
    <row r="6" spans="1:70" ht="15" thickTop="1" thickBot="1" x14ac:dyDescent="0.3">
      <c r="A6" s="31" t="s">
        <v>11</v>
      </c>
      <c r="B6" s="23">
        <v>2.9153374233128835</v>
      </c>
      <c r="C6" s="23">
        <v>1.1124627519719543</v>
      </c>
      <c r="D6" s="23">
        <v>8.1049282027970154E-2</v>
      </c>
      <c r="E6" s="23">
        <v>0.68379334619358023</v>
      </c>
      <c r="F6" s="16">
        <v>0.2830473299750414</v>
      </c>
      <c r="G6" s="16">
        <v>0.41393694681391557</v>
      </c>
      <c r="H6" s="16">
        <v>0.22770900906864366</v>
      </c>
      <c r="I6" s="16">
        <v>0.72597692019152271</v>
      </c>
      <c r="J6" s="16">
        <v>0.27402307980847729</v>
      </c>
      <c r="K6" s="23">
        <v>38.389103648224207</v>
      </c>
      <c r="L6" s="16">
        <v>0.45904807924619473</v>
      </c>
      <c r="M6" s="16">
        <v>1.1957770190537629E-2</v>
      </c>
      <c r="N6" s="23">
        <v>5.1852713473933107</v>
      </c>
      <c r="O6" s="23">
        <v>1.243022097073532</v>
      </c>
      <c r="P6" s="23">
        <v>4.4401881062016262</v>
      </c>
      <c r="Q6" s="16">
        <v>0.41393694681391552</v>
      </c>
      <c r="BB6" s="31" t="s">
        <v>11</v>
      </c>
      <c r="BC6" s="23">
        <v>2.9153374233128835</v>
      </c>
      <c r="BD6" s="23">
        <v>1.1124627519719543</v>
      </c>
      <c r="BE6" s="23">
        <v>8.1049282027970154E-2</v>
      </c>
      <c r="BF6" s="23">
        <v>0.68379334619358023</v>
      </c>
      <c r="BG6" s="16">
        <v>0.2830473299750414</v>
      </c>
      <c r="BH6" s="16">
        <v>0.41393694681391557</v>
      </c>
      <c r="BI6" s="16">
        <v>0.22770900906864366</v>
      </c>
      <c r="BJ6" s="16">
        <v>0.72597692019152271</v>
      </c>
      <c r="BK6" s="16">
        <v>0.27402307980847729</v>
      </c>
      <c r="BL6" s="23">
        <v>38.389103648224207</v>
      </c>
      <c r="BM6" s="16">
        <v>0.45904807924619473</v>
      </c>
      <c r="BN6" s="16">
        <v>1.1957770190537629E-2</v>
      </c>
      <c r="BO6" s="23">
        <v>5.1852713473933107</v>
      </c>
      <c r="BP6" s="23">
        <v>1.243022097073532</v>
      </c>
      <c r="BQ6" s="23">
        <v>4.4401881062016262</v>
      </c>
      <c r="BR6" s="16">
        <v>0.41393694681391552</v>
      </c>
    </row>
    <row r="7" spans="1:70" ht="15" thickTop="1" thickBot="1" x14ac:dyDescent="0.3">
      <c r="A7" s="31" t="s">
        <v>12</v>
      </c>
      <c r="B7" s="23">
        <v>2.7398706162751107</v>
      </c>
      <c r="C7" s="23">
        <v>1.9297469072749971</v>
      </c>
      <c r="D7" s="23">
        <v>6.9056070181513871E-2</v>
      </c>
      <c r="E7" s="23">
        <v>0.76146222548675202</v>
      </c>
      <c r="F7" s="16">
        <v>0.19212467665186983</v>
      </c>
      <c r="G7" s="16">
        <v>0.25231018719156728</v>
      </c>
      <c r="H7" s="16">
        <v>0.21007542601732004</v>
      </c>
      <c r="I7" s="16">
        <v>0.74234100009311854</v>
      </c>
      <c r="J7" s="16">
        <v>0.25765899990688146</v>
      </c>
      <c r="K7" s="23">
        <v>32.288175595940523</v>
      </c>
      <c r="L7" s="16">
        <v>0.63724333254661325</v>
      </c>
      <c r="M7" s="16">
        <v>1.9736120755820329E-2</v>
      </c>
      <c r="N7" s="23">
        <v>1.9824626176850655</v>
      </c>
      <c r="O7" s="23">
        <v>0.91455093198777926</v>
      </c>
      <c r="P7" s="23">
        <v>5.2404538245699648</v>
      </c>
      <c r="Q7" s="16">
        <v>0.25231018719156728</v>
      </c>
      <c r="BB7" s="31" t="s">
        <v>12</v>
      </c>
      <c r="BC7" s="23">
        <v>2.7398706162751107</v>
      </c>
      <c r="BD7" s="23">
        <v>1.9297469072749971</v>
      </c>
      <c r="BE7" s="23">
        <v>6.9056070181513871E-2</v>
      </c>
      <c r="BF7" s="23">
        <v>0.76146222548675202</v>
      </c>
      <c r="BG7" s="16">
        <v>0.19212467665186983</v>
      </c>
      <c r="BH7" s="16">
        <v>0.25231018719156728</v>
      </c>
      <c r="BI7" s="16">
        <v>0.21007542601732004</v>
      </c>
      <c r="BJ7" s="16">
        <v>0.74234100009311854</v>
      </c>
      <c r="BK7" s="16">
        <v>0.25765899990688146</v>
      </c>
      <c r="BL7" s="23">
        <v>32.288175595940523</v>
      </c>
      <c r="BM7" s="16">
        <v>0.63724333254661325</v>
      </c>
      <c r="BN7" s="16">
        <v>1.9736120755820329E-2</v>
      </c>
      <c r="BO7" s="23">
        <v>1.9824626176850655</v>
      </c>
      <c r="BP7" s="23">
        <v>0.91455093198777926</v>
      </c>
      <c r="BQ7" s="23">
        <v>5.2404538245699648</v>
      </c>
      <c r="BR7" s="16">
        <v>0.25231018719156728</v>
      </c>
    </row>
    <row r="8" spans="1:70" ht="15" thickTop="1" thickBot="1" x14ac:dyDescent="0.3">
      <c r="A8" s="31" t="s">
        <v>13</v>
      </c>
      <c r="B8" s="23">
        <v>2.7661443257810161</v>
      </c>
      <c r="C8" s="23">
        <v>0.28705459626709251</v>
      </c>
      <c r="D8" s="23">
        <v>4.107638968612954E-2</v>
      </c>
      <c r="E8" s="23">
        <v>0.78670905511099876</v>
      </c>
      <c r="F8" s="16">
        <v>0.15792706056610248</v>
      </c>
      <c r="G8" s="16">
        <v>0.20074392119945814</v>
      </c>
      <c r="H8" s="16">
        <v>0.24508732094301011</v>
      </c>
      <c r="I8" s="16">
        <v>0.6742073837355983</v>
      </c>
      <c r="J8" s="36">
        <v>0.32579261626440165</v>
      </c>
      <c r="K8" s="23">
        <v>30.498137802607076</v>
      </c>
      <c r="L8" s="16">
        <v>0.31036623215394166</v>
      </c>
      <c r="M8" s="16">
        <v>1.0176563374548414E-2</v>
      </c>
      <c r="N8" s="23">
        <v>1.29030274532499</v>
      </c>
      <c r="O8" s="23">
        <v>0.64437058579144157</v>
      </c>
      <c r="P8" s="23">
        <v>3.6704393456116886</v>
      </c>
      <c r="Q8" s="16">
        <v>0.20074392119945811</v>
      </c>
      <c r="BB8" s="31" t="s">
        <v>13</v>
      </c>
      <c r="BC8" s="23">
        <v>2.7661443257810161</v>
      </c>
      <c r="BD8" s="23">
        <v>0.28705459626709251</v>
      </c>
      <c r="BE8" s="23">
        <v>4.107638968612954E-2</v>
      </c>
      <c r="BF8" s="23">
        <v>0.78670905511099876</v>
      </c>
      <c r="BG8" s="16">
        <v>0.15792706056610248</v>
      </c>
      <c r="BH8" s="16">
        <v>0.20074392119945814</v>
      </c>
      <c r="BI8" s="16">
        <v>0.24508732094301011</v>
      </c>
      <c r="BJ8" s="16">
        <v>0.6742073837355983</v>
      </c>
      <c r="BK8" s="36">
        <v>0.32579261626440165</v>
      </c>
      <c r="BL8" s="23">
        <v>30.498137802607076</v>
      </c>
      <c r="BM8" s="16">
        <v>0.31036623215394166</v>
      </c>
      <c r="BN8" s="16">
        <v>1.0176563374548414E-2</v>
      </c>
      <c r="BO8" s="23">
        <v>1.29030274532499</v>
      </c>
      <c r="BP8" s="23">
        <v>0.64437058579144157</v>
      </c>
      <c r="BQ8" s="23">
        <v>3.6704393456116886</v>
      </c>
      <c r="BR8" s="16">
        <v>0.20074392119945811</v>
      </c>
    </row>
    <row r="9" spans="1:70" ht="15" thickTop="1" thickBot="1" x14ac:dyDescent="0.3">
      <c r="A9" s="31" t="s">
        <v>14</v>
      </c>
      <c r="B9" s="23">
        <v>2.5026747700249277</v>
      </c>
      <c r="C9" s="23">
        <v>0.9832895810813792</v>
      </c>
      <c r="D9" s="23">
        <v>5.2215217852595842E-2</v>
      </c>
      <c r="E9" s="23">
        <v>0.68822857386253866</v>
      </c>
      <c r="F9" s="16">
        <v>0.15304938063140153</v>
      </c>
      <c r="G9" s="16">
        <v>0.22238161338237375</v>
      </c>
      <c r="H9" s="16">
        <v>0.2000202785719114</v>
      </c>
      <c r="I9" s="16">
        <v>0.78718434017105576</v>
      </c>
      <c r="J9" s="16">
        <v>0.21281565982894429</v>
      </c>
      <c r="K9" s="23">
        <v>23.253790005614825</v>
      </c>
      <c r="L9" s="16">
        <v>5.6148231330713089E-2</v>
      </c>
      <c r="M9" s="16">
        <v>2.4145840878908608E-3</v>
      </c>
      <c r="N9" s="23">
        <v>2.470889334276507</v>
      </c>
      <c r="O9" s="23">
        <v>0.76516932045156172</v>
      </c>
      <c r="P9" s="23">
        <v>6.2513236061743429</v>
      </c>
      <c r="Q9" s="16">
        <v>0.22238161338237375</v>
      </c>
      <c r="BB9" s="31" t="s">
        <v>14</v>
      </c>
      <c r="BC9" s="23">
        <v>2.5026747700249277</v>
      </c>
      <c r="BD9" s="23">
        <v>0.9832895810813792</v>
      </c>
      <c r="BE9" s="23">
        <v>5.2215217852595842E-2</v>
      </c>
      <c r="BF9" s="23">
        <v>0.68822857386253866</v>
      </c>
      <c r="BG9" s="16">
        <v>0.15304938063140153</v>
      </c>
      <c r="BH9" s="16">
        <v>0.22238161338237375</v>
      </c>
      <c r="BI9" s="16">
        <v>0.2000202785719114</v>
      </c>
      <c r="BJ9" s="16">
        <v>0.78718434017105576</v>
      </c>
      <c r="BK9" s="16">
        <v>0.21281565982894429</v>
      </c>
      <c r="BL9" s="23">
        <v>23.253790005614825</v>
      </c>
      <c r="BM9" s="16">
        <v>5.6148231330713089E-2</v>
      </c>
      <c r="BN9" s="16">
        <v>2.4145840878908608E-3</v>
      </c>
      <c r="BO9" s="23">
        <v>2.470889334276507</v>
      </c>
      <c r="BP9" s="23">
        <v>0.76516932045156172</v>
      </c>
      <c r="BQ9" s="23">
        <v>6.2513236061743429</v>
      </c>
      <c r="BR9" s="16">
        <v>0.22238161338237375</v>
      </c>
    </row>
    <row r="10" spans="1:70" ht="15" thickTop="1" thickBot="1" x14ac:dyDescent="0.3">
      <c r="A10" s="31" t="s">
        <v>15</v>
      </c>
      <c r="B10" s="23">
        <v>3.3583614312314429</v>
      </c>
      <c r="C10" s="23">
        <v>1.3800345562209586</v>
      </c>
      <c r="D10" s="23">
        <v>0.2383013935192958</v>
      </c>
      <c r="E10" s="23">
        <v>0.74954381612418985</v>
      </c>
      <c r="F10" s="16">
        <v>0.12701537392096407</v>
      </c>
      <c r="G10" s="16">
        <v>0.16945690323715412</v>
      </c>
      <c r="H10" s="16">
        <v>0.14301522558356866</v>
      </c>
      <c r="I10" s="16">
        <v>0.84251490339362167</v>
      </c>
      <c r="J10" s="16">
        <v>0.15748509660637836</v>
      </c>
      <c r="K10" s="23">
        <v>34.265310786106035</v>
      </c>
      <c r="L10" s="16">
        <v>1.0283363802559415</v>
      </c>
      <c r="M10" s="16">
        <v>3.0011004034812765E-2</v>
      </c>
      <c r="N10" s="23">
        <v>2.2195439739413683</v>
      </c>
      <c r="O10" s="23">
        <v>0.88812483707718726</v>
      </c>
      <c r="P10" s="23">
        <v>4.0947256451345524</v>
      </c>
      <c r="Q10" s="16">
        <v>0.16945690323715412</v>
      </c>
      <c r="BB10" s="31" t="s">
        <v>15</v>
      </c>
      <c r="BC10" s="23">
        <v>3.3583614312314429</v>
      </c>
      <c r="BD10" s="23">
        <v>1.3800345562209586</v>
      </c>
      <c r="BE10" s="23">
        <v>0.2383013935192958</v>
      </c>
      <c r="BF10" s="23">
        <v>0.74954381612418985</v>
      </c>
      <c r="BG10" s="16">
        <v>0.12701537392096407</v>
      </c>
      <c r="BH10" s="16">
        <v>0.16945690323715412</v>
      </c>
      <c r="BI10" s="16">
        <v>0.14301522558356866</v>
      </c>
      <c r="BJ10" s="16">
        <v>0.84251490339362167</v>
      </c>
      <c r="BK10" s="16">
        <v>0.15748509660637836</v>
      </c>
      <c r="BL10" s="23">
        <v>34.265310786106035</v>
      </c>
      <c r="BM10" s="16">
        <v>1.0283363802559415</v>
      </c>
      <c r="BN10" s="16">
        <v>3.0011004034812765E-2</v>
      </c>
      <c r="BO10" s="23">
        <v>2.2195439739413683</v>
      </c>
      <c r="BP10" s="23">
        <v>0.88812483707718726</v>
      </c>
      <c r="BQ10" s="23">
        <v>4.0947256451345524</v>
      </c>
      <c r="BR10" s="16">
        <v>0.16945690323715412</v>
      </c>
    </row>
    <row r="11" spans="1:70" ht="15" thickTop="1" thickBot="1" x14ac:dyDescent="0.3">
      <c r="A11" s="31" t="s">
        <v>16</v>
      </c>
      <c r="B11" s="23">
        <v>3.2665804783451842</v>
      </c>
      <c r="C11" s="23">
        <v>1.736996336996337</v>
      </c>
      <c r="D11" s="23">
        <v>0.69497922611002649</v>
      </c>
      <c r="E11" s="23">
        <v>0.10461263649197615</v>
      </c>
      <c r="F11" s="16">
        <v>0.17904590278820642</v>
      </c>
      <c r="G11" s="16">
        <v>0.25762770462992307</v>
      </c>
      <c r="H11" s="16">
        <v>0.15462428995080452</v>
      </c>
      <c r="I11" s="16">
        <v>0.1795159993429073</v>
      </c>
      <c r="J11" s="16">
        <v>0.8204840006570927</v>
      </c>
      <c r="K11" s="23">
        <v>39.465027802165643</v>
      </c>
      <c r="L11" s="16">
        <v>0.39020583357721195</v>
      </c>
      <c r="M11" s="16">
        <v>9.8873827109225917E-3</v>
      </c>
      <c r="N11" s="23">
        <v>4.8023999335658525</v>
      </c>
      <c r="O11" s="23">
        <v>1.1579416328778094</v>
      </c>
      <c r="P11" s="23">
        <v>5.7136294027565082</v>
      </c>
      <c r="Q11" s="16">
        <v>0.25762770462992302</v>
      </c>
      <c r="BB11" s="31" t="s">
        <v>16</v>
      </c>
      <c r="BC11" s="23">
        <v>3.2665804783451842</v>
      </c>
      <c r="BD11" s="23">
        <v>1.736996336996337</v>
      </c>
      <c r="BE11" s="23">
        <v>0.69497922611002649</v>
      </c>
      <c r="BF11" s="23">
        <v>0.10461263649197615</v>
      </c>
      <c r="BG11" s="16">
        <v>0.17904590278820642</v>
      </c>
      <c r="BH11" s="16">
        <v>0.25762770462992307</v>
      </c>
      <c r="BI11" s="16">
        <v>0.15462428995080452</v>
      </c>
      <c r="BJ11" s="16">
        <v>0.1795159993429073</v>
      </c>
      <c r="BK11" s="16">
        <v>0.8204840006570927</v>
      </c>
      <c r="BL11" s="23">
        <v>39.465027802165643</v>
      </c>
      <c r="BM11" s="16">
        <v>0.39020583357721195</v>
      </c>
      <c r="BN11" s="16">
        <v>9.8873827109225917E-3</v>
      </c>
      <c r="BO11" s="23">
        <v>4.8023999335658525</v>
      </c>
      <c r="BP11" s="23">
        <v>1.1579416328778094</v>
      </c>
      <c r="BQ11" s="23">
        <v>5.7136294027565082</v>
      </c>
      <c r="BR11" s="16">
        <v>0.25762770462992302</v>
      </c>
    </row>
    <row r="12" spans="1:70" ht="14.4" thickTop="1" x14ac:dyDescent="0.25">
      <c r="A12" s="32" t="s">
        <v>31</v>
      </c>
      <c r="B12" s="23">
        <v>2.9248281741617608</v>
      </c>
      <c r="C12" s="23">
        <v>1.2382641216354531</v>
      </c>
      <c r="D12" s="23">
        <v>0.19611292989625528</v>
      </c>
      <c r="E12" s="23">
        <v>0.62905827554500593</v>
      </c>
      <c r="F12" s="16">
        <v>0.18203495408893092</v>
      </c>
      <c r="G12" s="16">
        <v>0.25274287940906537</v>
      </c>
      <c r="H12" s="16">
        <v>0.1967552583558764</v>
      </c>
      <c r="I12" s="16">
        <v>0.65862342448797073</v>
      </c>
      <c r="J12" s="16">
        <v>0.34137657551202927</v>
      </c>
      <c r="K12" s="23">
        <v>33.02659094010972</v>
      </c>
      <c r="L12" s="16">
        <v>0.48022468151843606</v>
      </c>
      <c r="M12" s="16">
        <v>1.4030570859088765E-2</v>
      </c>
      <c r="N12" s="23">
        <v>2.9918116586978489</v>
      </c>
      <c r="O12" s="23">
        <v>0.93552990087655186</v>
      </c>
      <c r="P12" s="23">
        <v>4.9017933217414473</v>
      </c>
      <c r="Q12" s="16">
        <v>0.25274287940906531</v>
      </c>
      <c r="BB12" s="32" t="s">
        <v>31</v>
      </c>
      <c r="BC12" s="23">
        <v>2.9248281741617608</v>
      </c>
      <c r="BD12" s="23">
        <v>1.2382641216354531</v>
      </c>
      <c r="BE12" s="23">
        <v>0.19611292989625528</v>
      </c>
      <c r="BF12" s="23">
        <v>0.62905827554500593</v>
      </c>
      <c r="BG12" s="16">
        <v>0.18203495408893092</v>
      </c>
      <c r="BH12" s="16">
        <v>0.25274287940906537</v>
      </c>
      <c r="BI12" s="16">
        <v>0.1967552583558764</v>
      </c>
      <c r="BJ12" s="16">
        <v>0.65862342448797073</v>
      </c>
      <c r="BK12" s="16">
        <v>0.34137657551202927</v>
      </c>
      <c r="BL12" s="23">
        <v>33.02659094010972</v>
      </c>
      <c r="BM12" s="16">
        <v>0.48022468151843606</v>
      </c>
      <c r="BN12" s="16">
        <v>1.4030570859088765E-2</v>
      </c>
      <c r="BO12" s="23">
        <v>2.9918116586978489</v>
      </c>
      <c r="BP12" s="23">
        <v>0.93552990087655186</v>
      </c>
      <c r="BQ12" s="23">
        <v>4.9017933217414473</v>
      </c>
      <c r="BR12" s="16">
        <v>0.25274287940906531</v>
      </c>
    </row>
    <row r="18" spans="1:3" x14ac:dyDescent="0.25">
      <c r="B18" s="23"/>
      <c r="C18" s="23"/>
    </row>
    <row r="21" spans="1:3" x14ac:dyDescent="0.25">
      <c r="A21" s="16"/>
    </row>
    <row r="22" spans="1:3" x14ac:dyDescent="0.25">
      <c r="A22" s="16"/>
      <c r="B22" s="16"/>
      <c r="C22" s="34"/>
    </row>
    <row r="23" spans="1:3" x14ac:dyDescent="0.25">
      <c r="B23" s="16"/>
      <c r="C23" s="34"/>
    </row>
    <row r="24" spans="1:3" x14ac:dyDescent="0.25">
      <c r="A24" s="16"/>
    </row>
    <row r="25" spans="1:3" x14ac:dyDescent="0.25">
      <c r="A25" s="16"/>
      <c r="B25" s="16"/>
      <c r="C25" s="34"/>
    </row>
    <row r="26" spans="1:3" x14ac:dyDescent="0.25">
      <c r="A26" s="16"/>
      <c r="B26" s="16"/>
      <c r="C26" s="34"/>
    </row>
    <row r="27" spans="1:3" x14ac:dyDescent="0.25">
      <c r="B27" s="16"/>
      <c r="C27" s="34"/>
    </row>
    <row r="29" spans="1:3" x14ac:dyDescent="0.25">
      <c r="A29" s="23"/>
    </row>
    <row r="30" spans="1:3" x14ac:dyDescent="0.25">
      <c r="A30" s="16"/>
      <c r="B30" s="23"/>
      <c r="C30" s="23"/>
    </row>
    <row r="31" spans="1:3" x14ac:dyDescent="0.25">
      <c r="A31" s="16"/>
      <c r="B31" s="16"/>
      <c r="C31" s="16"/>
    </row>
    <row r="32" spans="1:3" x14ac:dyDescent="0.25">
      <c r="B32" s="16"/>
      <c r="C32" s="34"/>
    </row>
    <row r="34" spans="1:3" x14ac:dyDescent="0.25">
      <c r="A34" s="23"/>
    </row>
    <row r="35" spans="1:3" x14ac:dyDescent="0.25">
      <c r="A35" s="23"/>
      <c r="B35" s="23"/>
      <c r="C35" s="23"/>
    </row>
    <row r="36" spans="1:3" x14ac:dyDescent="0.25">
      <c r="A36" s="23"/>
      <c r="B36" s="23"/>
      <c r="C36" s="23"/>
    </row>
    <row r="37" spans="1:3" x14ac:dyDescent="0.25">
      <c r="A37" s="16"/>
      <c r="B37" s="23"/>
      <c r="C37" s="23"/>
    </row>
    <row r="38" spans="1:3" x14ac:dyDescent="0.25">
      <c r="B38" s="16"/>
      <c r="C38" s="34"/>
    </row>
  </sheetData>
  <mergeCells count="2">
    <mergeCell ref="BB1:BI2"/>
    <mergeCell ref="A1:H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F0A951A4D5446975CB49DCECCAFE5" ma:contentTypeVersion="11" ma:contentTypeDescription="Create a new document." ma:contentTypeScope="" ma:versionID="d7e2c69543b7405ac1224025a3b2e022">
  <xsd:schema xmlns:xsd="http://www.w3.org/2001/XMLSchema" xmlns:xs="http://www.w3.org/2001/XMLSchema" xmlns:p="http://schemas.microsoft.com/office/2006/metadata/properties" xmlns:ns3="deeeecab-155e-4273-81ab-5e0d920c5766" xmlns:ns4="608a537b-351f-40bd-9205-400822551d2b" targetNamespace="http://schemas.microsoft.com/office/2006/metadata/properties" ma:root="true" ma:fieldsID="76fb9f692824c76d66c7791dd0168b75" ns3:_="" ns4:_="">
    <xsd:import namespace="deeeecab-155e-4273-81ab-5e0d920c5766"/>
    <xsd:import namespace="608a537b-351f-40bd-9205-400822551d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eecab-155e-4273-81ab-5e0d920c57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a537b-351f-40bd-9205-400822551d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4 C Y x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O A m M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J j F V K I p H u A 4 A A A A R A A A A E w A c A E Z v c m 1 1 b G F z L 1 N l Y 3 R p b 2 4 x L m 0 g o h g A K K A U A A A A A A A A A A A A A A A A A A A A A A A A A A A A K 0 5 N L s n M z 1 M I h t C G 1 g B Q S w E C L Q A U A A I A C A D g J j F V k Z 9 T h K U A A A D 2 A A A A E g A A A A A A A A A A A A A A A A A A A A A A Q 2 9 u Z m l n L 1 B h Y 2 t h Z 2 U u e G 1 s U E s B A i 0 A F A A C A A g A 4 C Y x V Q / K 6 a u k A A A A 6 Q A A A B M A A A A A A A A A A A A A A A A A 8 Q A A A F t D b 2 5 0 Z W 5 0 X 1 R 5 c G V z X S 5 4 b W x Q S w E C L Q A U A A I A C A D g J j F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m y 1 R i q Z d E G l w L i 5 z 4 A p d w A A A A A C A A A A A A A Q Z g A A A A E A A C A A A A B m Q R 1 g h i T e T / G z V n p + T G m G D 6 U I s / T a I M s x g O F 7 S j v l 4 A A A A A A O g A A A A A I A A C A A A A C f s 6 d m e / X j e 1 Q u d c i b C q 3 0 L r o o q h a p v + e 0 0 L 5 H 6 T I i 5 l A A A A C 2 S d W C V V T F K t W l n + + d y T N i t z x U l 8 y a D L q z p K w y P z v U / r z 6 H k 1 h O l x m b w m m N D p 4 C i o j l + n q d M D b n O U P a A J y X R p 9 N X D K B b H Z X l l g 3 s P F D u N J i E A A A A A V D G y z T a k Q 1 V y H 6 x r 1 Y L J K A 1 T K i b N u D X C B i d C 6 C 7 V O 3 2 G g 7 a W 6 I 4 Z i e 2 Q n y a A U 4 P N N n f Y v V 0 r W m y N t K s n Q w l r K < / D a t a M a s h u p > 
</file>

<file path=customXml/itemProps1.xml><?xml version="1.0" encoding="utf-8"?>
<ds:datastoreItem xmlns:ds="http://schemas.openxmlformats.org/officeDocument/2006/customXml" ds:itemID="{5F5BEB70-9A9D-414B-8BE3-D2D99C67DD4D}">
  <ds:schemaRefs>
    <ds:schemaRef ds:uri="deeeecab-155e-4273-81ab-5e0d920c5766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608a537b-351f-40bd-9205-400822551d2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4597646-3BDA-4219-9AC1-8E53FDB15B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AC842E-F708-4E46-950A-A047D616A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eeecab-155e-4273-81ab-5e0d920c5766"/>
    <ds:schemaRef ds:uri="608a537b-351f-40bd-9205-400822551d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742FDA5-1BB7-4923-9BFA-0C97B7DFA4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 Analysis</vt:lpstr>
      <vt:lpstr>TCS</vt:lpstr>
      <vt:lpstr>Infosys</vt:lpstr>
      <vt:lpstr>HCL TECH</vt:lpstr>
      <vt:lpstr>WIPRO</vt:lpstr>
      <vt:lpstr>Tech Mahindra</vt:lpstr>
      <vt:lpstr>LTI</vt:lpstr>
      <vt:lpstr>2022 data</vt:lpstr>
      <vt:lpstr>2021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kap</dc:creator>
  <cp:lastModifiedBy>FAHAD_PC</cp:lastModifiedBy>
  <dcterms:created xsi:type="dcterms:W3CDTF">2022-09-16T19:56:44Z</dcterms:created>
  <dcterms:modified xsi:type="dcterms:W3CDTF">2024-09-21T16:19:04Z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0x010100AD7F0A951A4D5446975CB49DCECCAFE5</vt:lpwstr>
  </property>
</Properties>
</file>