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2"/>
  </bookViews>
  <sheets>
    <sheet name="BS" sheetId="1" r:id="rId1"/>
    <sheet name="P&amp;L" sheetId="2" r:id="rId2"/>
    <sheet name="RATIO ANALYSIS" sheetId="7" r:id="rId3"/>
    <sheet name="CFS" sheetId="5" r:id="rId4"/>
    <sheet name="SEGMENTAL ANALYSIS" sheetId="8" r:id="rId5"/>
    <sheet name="CAPEX" sheetId="12" r:id="rId6"/>
    <sheet name="ABSOLUTE VALUTION" sheetId="13" r:id="rId7"/>
    <sheet name="RELATIVE VALUATION" sheetId="16" r:id="rId8"/>
    <sheet name="Sheet1" sheetId="19" r:id="rId9"/>
    <sheet name="BETA" sheetId="14" r:id="rId10"/>
    <sheet name="RP" sheetId="15" r:id="rId11"/>
    <sheet name="P&amp;L %" sheetId="3" r:id="rId12"/>
    <sheet name="BS %" sheetId="4" r:id="rId13"/>
    <sheet name="SEGMENTAL ANALYSIS %" sheetId="18" r:id="rId14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2" l="1"/>
  <c r="L30" i="2"/>
  <c r="L11" i="7"/>
  <c r="L9" i="7"/>
  <c r="L47" i="7" l="1"/>
  <c r="H23" i="8" l="1"/>
  <c r="I23" i="8" s="1"/>
  <c r="H3" i="7" l="1"/>
  <c r="H10" i="7" s="1"/>
  <c r="H5" i="7"/>
  <c r="H9" i="7"/>
  <c r="H13" i="7"/>
  <c r="H14" i="7"/>
  <c r="H15" i="7"/>
  <c r="H16" i="7"/>
  <c r="H17" i="7"/>
  <c r="H20" i="7"/>
  <c r="H21" i="7"/>
  <c r="H22" i="7"/>
  <c r="H25" i="7"/>
  <c r="H26" i="7"/>
  <c r="H27" i="7"/>
  <c r="H28" i="7"/>
  <c r="H29" i="7" s="1"/>
  <c r="H32" i="7"/>
  <c r="H33" i="7"/>
  <c r="H34" i="7"/>
  <c r="H35" i="7"/>
  <c r="H36" i="7"/>
  <c r="H37" i="7"/>
  <c r="H38" i="7"/>
  <c r="H41" i="7"/>
  <c r="H42" i="7"/>
  <c r="H43" i="7"/>
  <c r="H44" i="7"/>
  <c r="H47" i="7"/>
  <c r="H48" i="7"/>
  <c r="H49" i="7"/>
  <c r="H50" i="7"/>
  <c r="H51" i="7" s="1"/>
  <c r="H53" i="7"/>
  <c r="H54" i="7"/>
  <c r="H52" i="7" l="1"/>
  <c r="H11" i="7"/>
  <c r="H12" i="7" s="1"/>
  <c r="H56" i="5"/>
  <c r="I50" i="5"/>
  <c r="H50" i="5"/>
  <c r="I48" i="5"/>
  <c r="I47" i="5"/>
  <c r="H48" i="5"/>
  <c r="H47" i="5"/>
  <c r="I28" i="5"/>
  <c r="H28" i="5"/>
  <c r="I26" i="5"/>
  <c r="H26" i="5"/>
  <c r="I11" i="5"/>
  <c r="H11" i="5"/>
  <c r="I7" i="5"/>
  <c r="H7" i="5"/>
  <c r="I5" i="5"/>
  <c r="H5" i="5"/>
  <c r="C63" i="1" l="1"/>
  <c r="J32" i="1" l="1"/>
  <c r="I32" i="1"/>
  <c r="J27" i="1"/>
  <c r="I27" i="1"/>
  <c r="G52" i="18" l="1"/>
  <c r="F52" i="18"/>
  <c r="E52" i="18"/>
  <c r="D52" i="18"/>
  <c r="G51" i="18"/>
  <c r="F51" i="18"/>
  <c r="E51" i="18"/>
  <c r="D51" i="18"/>
  <c r="G50" i="18"/>
  <c r="F50" i="18"/>
  <c r="E50" i="18"/>
  <c r="D50" i="18"/>
  <c r="G49" i="18"/>
  <c r="F49" i="18"/>
  <c r="E49" i="18"/>
  <c r="D49" i="18"/>
  <c r="G48" i="18"/>
  <c r="F48" i="18"/>
  <c r="E48" i="18"/>
  <c r="D48" i="18"/>
  <c r="G47" i="18"/>
  <c r="F47" i="18"/>
  <c r="E47" i="18"/>
  <c r="D47" i="18"/>
  <c r="G46" i="18"/>
  <c r="F46" i="18"/>
  <c r="E46" i="18"/>
  <c r="D46" i="18"/>
  <c r="G45" i="18"/>
  <c r="F45" i="18"/>
  <c r="E45" i="18"/>
  <c r="D45" i="18"/>
  <c r="G44" i="18"/>
  <c r="F44" i="18"/>
  <c r="E44" i="18"/>
  <c r="D44" i="18"/>
  <c r="G43" i="18"/>
  <c r="F43" i="18"/>
  <c r="E43" i="18"/>
  <c r="D43" i="18"/>
  <c r="G40" i="18"/>
  <c r="F40" i="18"/>
  <c r="E40" i="18"/>
  <c r="D40" i="18"/>
  <c r="G39" i="18"/>
  <c r="F39" i="18"/>
  <c r="E39" i="18"/>
  <c r="D39" i="18"/>
  <c r="G38" i="18"/>
  <c r="F38" i="18"/>
  <c r="E38" i="18"/>
  <c r="D38" i="18"/>
  <c r="G37" i="18"/>
  <c r="F37" i="18"/>
  <c r="E37" i="18"/>
  <c r="D37" i="18"/>
  <c r="G36" i="18"/>
  <c r="F36" i="18"/>
  <c r="E36" i="18"/>
  <c r="D36" i="18"/>
  <c r="G35" i="18"/>
  <c r="F35" i="18"/>
  <c r="E35" i="18"/>
  <c r="D35" i="18"/>
  <c r="G34" i="18"/>
  <c r="F34" i="18"/>
  <c r="E34" i="18"/>
  <c r="D34" i="18"/>
  <c r="G33" i="18"/>
  <c r="F33" i="18"/>
  <c r="E33" i="18"/>
  <c r="D33" i="18"/>
  <c r="G32" i="18"/>
  <c r="F32" i="18"/>
  <c r="E32" i="18"/>
  <c r="D32" i="18"/>
  <c r="G31" i="18"/>
  <c r="F31" i="18"/>
  <c r="E31" i="18"/>
  <c r="D31" i="18"/>
  <c r="G28" i="18"/>
  <c r="F28" i="18"/>
  <c r="E28" i="18"/>
  <c r="D28" i="18"/>
  <c r="G27" i="18"/>
  <c r="F27" i="18"/>
  <c r="E27" i="18"/>
  <c r="D27" i="18"/>
  <c r="G26" i="18"/>
  <c r="F26" i="18"/>
  <c r="E26" i="18"/>
  <c r="D26" i="18"/>
  <c r="G25" i="18"/>
  <c r="F25" i="18"/>
  <c r="E25" i="18"/>
  <c r="D25" i="18"/>
  <c r="G24" i="18"/>
  <c r="F24" i="18"/>
  <c r="E24" i="18"/>
  <c r="D24" i="18"/>
  <c r="G23" i="18"/>
  <c r="F23" i="18"/>
  <c r="E23" i="18"/>
  <c r="D23" i="18"/>
  <c r="G22" i="18"/>
  <c r="F22" i="18"/>
  <c r="E22" i="18"/>
  <c r="D22" i="18"/>
  <c r="G21" i="18"/>
  <c r="F21" i="18"/>
  <c r="E21" i="18"/>
  <c r="D21" i="18"/>
  <c r="G20" i="18"/>
  <c r="F20" i="18"/>
  <c r="E20" i="18"/>
  <c r="D20" i="18"/>
  <c r="G19" i="18"/>
  <c r="F19" i="18"/>
  <c r="E19" i="18"/>
  <c r="D19" i="18"/>
  <c r="G18" i="18"/>
  <c r="F18" i="18"/>
  <c r="E18" i="18"/>
  <c r="D18" i="18"/>
  <c r="G17" i="18"/>
  <c r="F17" i="18"/>
  <c r="E17" i="18"/>
  <c r="D17" i="18"/>
  <c r="G16" i="18"/>
  <c r="F16" i="18"/>
  <c r="E16" i="18"/>
  <c r="D16" i="18"/>
  <c r="G13" i="18"/>
  <c r="F13" i="18"/>
  <c r="E13" i="18"/>
  <c r="D13" i="18"/>
  <c r="G12" i="18"/>
  <c r="F12" i="18"/>
  <c r="E12" i="18"/>
  <c r="D12" i="18"/>
  <c r="G11" i="18"/>
  <c r="F11" i="18"/>
  <c r="E11" i="18"/>
  <c r="D11" i="18"/>
  <c r="G10" i="18"/>
  <c r="F10" i="18"/>
  <c r="E10" i="18"/>
  <c r="D10" i="18"/>
  <c r="G9" i="18"/>
  <c r="F9" i="18"/>
  <c r="E9" i="18"/>
  <c r="D9" i="18"/>
  <c r="G8" i="18"/>
  <c r="F8" i="18"/>
  <c r="E8" i="18"/>
  <c r="D8" i="18"/>
  <c r="G7" i="18"/>
  <c r="F7" i="18"/>
  <c r="E7" i="18"/>
  <c r="D7" i="18"/>
  <c r="G6" i="18"/>
  <c r="F6" i="18"/>
  <c r="E6" i="18"/>
  <c r="D6" i="18"/>
  <c r="G5" i="18"/>
  <c r="F5" i="18"/>
  <c r="E5" i="18"/>
  <c r="D5" i="18"/>
  <c r="G4" i="18"/>
  <c r="F4" i="18"/>
  <c r="E4" i="18"/>
  <c r="D4" i="18"/>
  <c r="C52" i="18"/>
  <c r="C51" i="18"/>
  <c r="C50" i="18"/>
  <c r="C49" i="18"/>
  <c r="C48" i="18"/>
  <c r="C47" i="18"/>
  <c r="C46" i="18"/>
  <c r="C45" i="18"/>
  <c r="C44" i="18"/>
  <c r="C43" i="18"/>
  <c r="C40" i="18"/>
  <c r="C39" i="18"/>
  <c r="C38" i="18"/>
  <c r="C37" i="18"/>
  <c r="C36" i="18"/>
  <c r="C35" i="18"/>
  <c r="C34" i="18"/>
  <c r="C33" i="18"/>
  <c r="C32" i="18"/>
  <c r="C31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3" i="18"/>
  <c r="C12" i="18"/>
  <c r="C11" i="18"/>
  <c r="C10" i="18"/>
  <c r="C9" i="18"/>
  <c r="C8" i="18"/>
  <c r="C7" i="18"/>
  <c r="C6" i="18"/>
  <c r="C5" i="18"/>
  <c r="C4" i="18"/>
  <c r="J32" i="2" l="1"/>
  <c r="H32" i="2"/>
  <c r="G32" i="2"/>
  <c r="F32" i="2"/>
  <c r="E32" i="2"/>
  <c r="D32" i="2"/>
  <c r="C32" i="2"/>
  <c r="C23" i="8" l="1"/>
  <c r="F23" i="8"/>
  <c r="E23" i="8"/>
  <c r="D23" i="8"/>
  <c r="G23" i="8"/>
  <c r="B32" i="13" l="1"/>
  <c r="C27" i="13"/>
  <c r="B27" i="13"/>
  <c r="C26" i="13"/>
  <c r="B26" i="13"/>
  <c r="G65" i="1"/>
  <c r="F65" i="1"/>
  <c r="E65" i="1"/>
  <c r="D65" i="1"/>
  <c r="B18" i="13"/>
  <c r="G5" i="7"/>
  <c r="F5" i="7"/>
  <c r="E5" i="7"/>
  <c r="D5" i="7"/>
  <c r="D8" i="13"/>
  <c r="B5" i="13"/>
  <c r="B4" i="13"/>
  <c r="I3" i="14"/>
  <c r="E1238" i="14"/>
  <c r="E1237" i="14"/>
  <c r="E1236" i="14"/>
  <c r="E1235" i="14"/>
  <c r="E1234" i="14"/>
  <c r="E1233" i="14"/>
  <c r="E1232" i="14"/>
  <c r="E1231" i="14"/>
  <c r="E1230" i="14"/>
  <c r="E1229" i="14"/>
  <c r="E1228" i="14"/>
  <c r="E1227" i="14"/>
  <c r="E1226" i="14"/>
  <c r="E1225" i="14"/>
  <c r="E1224" i="14"/>
  <c r="E1223" i="14"/>
  <c r="E1222" i="14"/>
  <c r="E1221" i="14"/>
  <c r="E1220" i="14"/>
  <c r="E1219" i="14"/>
  <c r="E1218" i="14"/>
  <c r="E1217" i="14"/>
  <c r="E1216" i="14"/>
  <c r="E1215" i="14"/>
  <c r="E1214" i="14"/>
  <c r="E1213" i="14"/>
  <c r="E1212" i="14"/>
  <c r="E1211" i="14"/>
  <c r="E1210" i="14"/>
  <c r="E1209" i="14"/>
  <c r="E1208" i="14"/>
  <c r="E1207" i="14"/>
  <c r="E1206" i="14"/>
  <c r="E1205" i="14"/>
  <c r="E1204" i="14"/>
  <c r="E1203" i="14"/>
  <c r="E1202" i="14"/>
  <c r="E1201" i="14"/>
  <c r="E1200" i="14"/>
  <c r="E1199" i="14"/>
  <c r="E1198" i="14"/>
  <c r="E1197" i="14"/>
  <c r="E1196" i="14"/>
  <c r="E1195" i="14"/>
  <c r="E1194" i="14"/>
  <c r="E1193" i="14"/>
  <c r="E1192" i="14"/>
  <c r="E1191" i="14"/>
  <c r="E1190" i="14"/>
  <c r="E1189" i="14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E696" i="14"/>
  <c r="E695" i="14"/>
  <c r="E694" i="14"/>
  <c r="E693" i="14"/>
  <c r="E692" i="14"/>
  <c r="E691" i="14"/>
  <c r="E690" i="14"/>
  <c r="E689" i="14"/>
  <c r="E688" i="14"/>
  <c r="E687" i="14"/>
  <c r="E686" i="14"/>
  <c r="E685" i="14"/>
  <c r="E684" i="14"/>
  <c r="E683" i="14"/>
  <c r="E682" i="14"/>
  <c r="E681" i="14"/>
  <c r="E680" i="14"/>
  <c r="E679" i="14"/>
  <c r="E678" i="14"/>
  <c r="E677" i="14"/>
  <c r="E676" i="14"/>
  <c r="E675" i="14"/>
  <c r="E674" i="14"/>
  <c r="E673" i="14"/>
  <c r="E672" i="14"/>
  <c r="E671" i="14"/>
  <c r="E670" i="14"/>
  <c r="E669" i="14"/>
  <c r="E668" i="14"/>
  <c r="E667" i="14"/>
  <c r="E666" i="14"/>
  <c r="E665" i="14"/>
  <c r="E664" i="14"/>
  <c r="E663" i="14"/>
  <c r="E662" i="14"/>
  <c r="E661" i="14"/>
  <c r="E660" i="14"/>
  <c r="E659" i="14"/>
  <c r="E658" i="14"/>
  <c r="E657" i="14"/>
  <c r="E656" i="14"/>
  <c r="E655" i="14"/>
  <c r="E654" i="14"/>
  <c r="E653" i="14"/>
  <c r="E652" i="14"/>
  <c r="E651" i="14"/>
  <c r="E650" i="14"/>
  <c r="E649" i="14"/>
  <c r="E648" i="14"/>
  <c r="E647" i="14"/>
  <c r="E646" i="14"/>
  <c r="E645" i="14"/>
  <c r="E644" i="14"/>
  <c r="E643" i="14"/>
  <c r="E642" i="14"/>
  <c r="E641" i="14"/>
  <c r="E640" i="14"/>
  <c r="E639" i="14"/>
  <c r="E638" i="14"/>
  <c r="E637" i="14"/>
  <c r="E636" i="14"/>
  <c r="E635" i="14"/>
  <c r="E634" i="14"/>
  <c r="E633" i="14"/>
  <c r="E632" i="14"/>
  <c r="E631" i="14"/>
  <c r="E630" i="14"/>
  <c r="E629" i="14"/>
  <c r="E628" i="14"/>
  <c r="E627" i="14"/>
  <c r="E626" i="14"/>
  <c r="E625" i="14"/>
  <c r="E624" i="14"/>
  <c r="E623" i="14"/>
  <c r="E622" i="14"/>
  <c r="E621" i="14"/>
  <c r="E620" i="14"/>
  <c r="E619" i="14"/>
  <c r="E618" i="14"/>
  <c r="E617" i="14"/>
  <c r="E616" i="14"/>
  <c r="E615" i="14"/>
  <c r="E614" i="14"/>
  <c r="E613" i="14"/>
  <c r="E612" i="14"/>
  <c r="E611" i="14"/>
  <c r="E610" i="14"/>
  <c r="E609" i="14"/>
  <c r="E608" i="14"/>
  <c r="E607" i="14"/>
  <c r="E606" i="14"/>
  <c r="E605" i="14"/>
  <c r="E604" i="14"/>
  <c r="E603" i="14"/>
  <c r="E602" i="14"/>
  <c r="E601" i="14"/>
  <c r="E600" i="14"/>
  <c r="E599" i="14"/>
  <c r="E598" i="14"/>
  <c r="E597" i="14"/>
  <c r="E596" i="14"/>
  <c r="E595" i="14"/>
  <c r="E594" i="14"/>
  <c r="E593" i="14"/>
  <c r="E592" i="14"/>
  <c r="E591" i="14"/>
  <c r="E590" i="14"/>
  <c r="E589" i="14"/>
  <c r="E588" i="14"/>
  <c r="E587" i="14"/>
  <c r="E586" i="14"/>
  <c r="E585" i="14"/>
  <c r="E584" i="14"/>
  <c r="E583" i="14"/>
  <c r="E582" i="14"/>
  <c r="E581" i="14"/>
  <c r="E580" i="14"/>
  <c r="E579" i="14"/>
  <c r="E578" i="14"/>
  <c r="E577" i="14"/>
  <c r="E576" i="14"/>
  <c r="E575" i="14"/>
  <c r="E574" i="14"/>
  <c r="E573" i="14"/>
  <c r="E572" i="14"/>
  <c r="E571" i="14"/>
  <c r="E570" i="14"/>
  <c r="E569" i="14"/>
  <c r="E568" i="14"/>
  <c r="E567" i="14"/>
  <c r="E566" i="14"/>
  <c r="E565" i="14"/>
  <c r="E564" i="14"/>
  <c r="E563" i="14"/>
  <c r="E562" i="14"/>
  <c r="E561" i="14"/>
  <c r="E560" i="14"/>
  <c r="E559" i="14"/>
  <c r="E558" i="14"/>
  <c r="E557" i="14"/>
  <c r="E556" i="14"/>
  <c r="E555" i="14"/>
  <c r="E554" i="14"/>
  <c r="E553" i="14"/>
  <c r="E552" i="14"/>
  <c r="E551" i="14"/>
  <c r="E550" i="14"/>
  <c r="E549" i="14"/>
  <c r="E548" i="14"/>
  <c r="E547" i="14"/>
  <c r="E546" i="14"/>
  <c r="E545" i="14"/>
  <c r="E544" i="14"/>
  <c r="E543" i="14"/>
  <c r="E542" i="14"/>
  <c r="E541" i="14"/>
  <c r="E540" i="14"/>
  <c r="E539" i="14"/>
  <c r="E538" i="14"/>
  <c r="E537" i="14"/>
  <c r="E536" i="14"/>
  <c r="E535" i="14"/>
  <c r="E534" i="14"/>
  <c r="E533" i="14"/>
  <c r="E532" i="14"/>
  <c r="E531" i="14"/>
  <c r="E530" i="14"/>
  <c r="E529" i="14"/>
  <c r="E528" i="14"/>
  <c r="E527" i="14"/>
  <c r="E526" i="14"/>
  <c r="E525" i="14"/>
  <c r="E524" i="14"/>
  <c r="E523" i="14"/>
  <c r="E522" i="14"/>
  <c r="E521" i="14"/>
  <c r="E520" i="14"/>
  <c r="E519" i="14"/>
  <c r="E518" i="14"/>
  <c r="E517" i="14"/>
  <c r="E516" i="14"/>
  <c r="E515" i="14"/>
  <c r="E514" i="14"/>
  <c r="E513" i="14"/>
  <c r="E512" i="14"/>
  <c r="E511" i="14"/>
  <c r="E510" i="14"/>
  <c r="E509" i="14"/>
  <c r="E508" i="14"/>
  <c r="E507" i="14"/>
  <c r="E506" i="14"/>
  <c r="E505" i="14"/>
  <c r="E504" i="14"/>
  <c r="E503" i="14"/>
  <c r="E502" i="14"/>
  <c r="E501" i="14"/>
  <c r="E500" i="14"/>
  <c r="E499" i="14"/>
  <c r="E498" i="14"/>
  <c r="E497" i="14"/>
  <c r="E496" i="14"/>
  <c r="E495" i="14"/>
  <c r="E494" i="14"/>
  <c r="E493" i="14"/>
  <c r="E492" i="14"/>
  <c r="E491" i="14"/>
  <c r="E490" i="14"/>
  <c r="E489" i="14"/>
  <c r="E488" i="14"/>
  <c r="E487" i="14"/>
  <c r="E486" i="14"/>
  <c r="E485" i="14"/>
  <c r="E484" i="14"/>
  <c r="E483" i="14"/>
  <c r="E482" i="14"/>
  <c r="E481" i="14"/>
  <c r="E480" i="14"/>
  <c r="E479" i="14"/>
  <c r="E478" i="14"/>
  <c r="E477" i="14"/>
  <c r="E476" i="14"/>
  <c r="E475" i="14"/>
  <c r="E474" i="14"/>
  <c r="E473" i="14"/>
  <c r="E472" i="14"/>
  <c r="E471" i="14"/>
  <c r="E470" i="14"/>
  <c r="E469" i="14"/>
  <c r="E468" i="14"/>
  <c r="E467" i="14"/>
  <c r="E466" i="14"/>
  <c r="E465" i="14"/>
  <c r="E464" i="14"/>
  <c r="E463" i="14"/>
  <c r="E462" i="14"/>
  <c r="E461" i="14"/>
  <c r="E460" i="14"/>
  <c r="E459" i="14"/>
  <c r="E458" i="14"/>
  <c r="E457" i="14"/>
  <c r="E456" i="14"/>
  <c r="E455" i="14"/>
  <c r="E454" i="14"/>
  <c r="E453" i="14"/>
  <c r="E452" i="14"/>
  <c r="E451" i="14"/>
  <c r="E450" i="14"/>
  <c r="E449" i="14"/>
  <c r="E448" i="14"/>
  <c r="E447" i="14"/>
  <c r="E446" i="14"/>
  <c r="E445" i="14"/>
  <c r="E444" i="14"/>
  <c r="E443" i="14"/>
  <c r="E442" i="14"/>
  <c r="E441" i="14"/>
  <c r="E440" i="14"/>
  <c r="E439" i="14"/>
  <c r="E438" i="14"/>
  <c r="E437" i="14"/>
  <c r="E436" i="14"/>
  <c r="E435" i="14"/>
  <c r="E434" i="14"/>
  <c r="E433" i="14"/>
  <c r="E432" i="14"/>
  <c r="E431" i="14"/>
  <c r="E430" i="14"/>
  <c r="E429" i="14"/>
  <c r="E428" i="14"/>
  <c r="E427" i="14"/>
  <c r="E426" i="14"/>
  <c r="E425" i="14"/>
  <c r="E424" i="14"/>
  <c r="E423" i="14"/>
  <c r="E422" i="14"/>
  <c r="E421" i="14"/>
  <c r="E420" i="14"/>
  <c r="E419" i="14"/>
  <c r="E418" i="14"/>
  <c r="E417" i="14"/>
  <c r="E416" i="14"/>
  <c r="E415" i="14"/>
  <c r="E414" i="14"/>
  <c r="E413" i="14"/>
  <c r="E412" i="14"/>
  <c r="E411" i="14"/>
  <c r="E410" i="14"/>
  <c r="E409" i="14"/>
  <c r="E408" i="14"/>
  <c r="E407" i="14"/>
  <c r="E406" i="14"/>
  <c r="E405" i="14"/>
  <c r="E404" i="14"/>
  <c r="E403" i="14"/>
  <c r="E402" i="14"/>
  <c r="E401" i="14"/>
  <c r="E400" i="14"/>
  <c r="E399" i="14"/>
  <c r="E398" i="14"/>
  <c r="E397" i="14"/>
  <c r="E396" i="14"/>
  <c r="E395" i="14"/>
  <c r="E394" i="14"/>
  <c r="E393" i="14"/>
  <c r="E392" i="14"/>
  <c r="E391" i="14"/>
  <c r="E390" i="14"/>
  <c r="E389" i="14"/>
  <c r="E388" i="14"/>
  <c r="E387" i="14"/>
  <c r="E386" i="14"/>
  <c r="E385" i="14"/>
  <c r="E384" i="14"/>
  <c r="E383" i="14"/>
  <c r="E382" i="14"/>
  <c r="E381" i="14"/>
  <c r="E380" i="14"/>
  <c r="E379" i="14"/>
  <c r="E378" i="14"/>
  <c r="E377" i="14"/>
  <c r="E376" i="14"/>
  <c r="E375" i="14"/>
  <c r="E374" i="14"/>
  <c r="E373" i="14"/>
  <c r="E372" i="14"/>
  <c r="E371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D1238" i="14"/>
  <c r="D1237" i="14"/>
  <c r="D1236" i="14"/>
  <c r="D1235" i="14"/>
  <c r="D1234" i="14"/>
  <c r="D1233" i="14"/>
  <c r="D1232" i="14"/>
  <c r="D1231" i="14"/>
  <c r="D1230" i="14"/>
  <c r="D1229" i="14"/>
  <c r="D1228" i="14"/>
  <c r="D1227" i="14"/>
  <c r="D1226" i="14"/>
  <c r="D1225" i="14"/>
  <c r="D1224" i="14"/>
  <c r="D1223" i="14"/>
  <c r="D1222" i="14"/>
  <c r="D1221" i="14"/>
  <c r="D1220" i="14"/>
  <c r="D1219" i="14"/>
  <c r="D1218" i="14"/>
  <c r="D1217" i="14"/>
  <c r="D1216" i="14"/>
  <c r="D1215" i="14"/>
  <c r="D1214" i="14"/>
  <c r="D1213" i="14"/>
  <c r="D1212" i="14"/>
  <c r="D1211" i="14"/>
  <c r="D1210" i="14"/>
  <c r="D1209" i="14"/>
  <c r="D1208" i="14"/>
  <c r="D1207" i="14"/>
  <c r="D1206" i="14"/>
  <c r="D1205" i="14"/>
  <c r="D1204" i="14"/>
  <c r="D1203" i="14"/>
  <c r="D1202" i="14"/>
  <c r="D1201" i="14"/>
  <c r="D1200" i="14"/>
  <c r="D1199" i="14"/>
  <c r="D1198" i="14"/>
  <c r="D1197" i="14"/>
  <c r="D1196" i="14"/>
  <c r="D1195" i="14"/>
  <c r="D1194" i="14"/>
  <c r="D1193" i="14"/>
  <c r="D1192" i="14"/>
  <c r="D1191" i="14"/>
  <c r="D1190" i="14"/>
  <c r="D1189" i="14"/>
  <c r="D1188" i="14"/>
  <c r="D1187" i="14"/>
  <c r="D1186" i="14"/>
  <c r="D1185" i="14"/>
  <c r="D1184" i="14"/>
  <c r="D1183" i="14"/>
  <c r="D1182" i="14"/>
  <c r="D1181" i="14"/>
  <c r="D1180" i="14"/>
  <c r="D1179" i="14"/>
  <c r="D1178" i="14"/>
  <c r="D1177" i="14"/>
  <c r="D1176" i="14"/>
  <c r="D1175" i="14"/>
  <c r="D1174" i="14"/>
  <c r="D1173" i="14"/>
  <c r="D1172" i="14"/>
  <c r="D1171" i="14"/>
  <c r="D1170" i="14"/>
  <c r="D1169" i="14"/>
  <c r="D1168" i="14"/>
  <c r="D1167" i="14"/>
  <c r="D1166" i="14"/>
  <c r="D1165" i="14"/>
  <c r="D1164" i="14"/>
  <c r="D1163" i="14"/>
  <c r="D1162" i="14"/>
  <c r="D1161" i="14"/>
  <c r="D1160" i="14"/>
  <c r="D1159" i="14"/>
  <c r="D1158" i="14"/>
  <c r="D1157" i="14"/>
  <c r="D1156" i="14"/>
  <c r="D1155" i="14"/>
  <c r="D1154" i="14"/>
  <c r="D1153" i="14"/>
  <c r="D1152" i="14"/>
  <c r="D1151" i="14"/>
  <c r="D1150" i="14"/>
  <c r="D1149" i="14"/>
  <c r="D1148" i="14"/>
  <c r="D1147" i="14"/>
  <c r="D1146" i="14"/>
  <c r="D1145" i="14"/>
  <c r="D1144" i="14"/>
  <c r="D1143" i="14"/>
  <c r="D1142" i="14"/>
  <c r="D1141" i="14"/>
  <c r="D1140" i="14"/>
  <c r="D1139" i="14"/>
  <c r="D1138" i="14"/>
  <c r="D1137" i="14"/>
  <c r="D1136" i="14"/>
  <c r="D1135" i="14"/>
  <c r="D1134" i="14"/>
  <c r="D1133" i="14"/>
  <c r="D1132" i="14"/>
  <c r="D1131" i="14"/>
  <c r="D1130" i="14"/>
  <c r="D1129" i="14"/>
  <c r="D1128" i="14"/>
  <c r="D1127" i="14"/>
  <c r="D1126" i="14"/>
  <c r="D1125" i="14"/>
  <c r="D1124" i="14"/>
  <c r="D1123" i="14"/>
  <c r="D1122" i="14"/>
  <c r="D1121" i="14"/>
  <c r="D1120" i="14"/>
  <c r="D1119" i="14"/>
  <c r="D1118" i="14"/>
  <c r="D1117" i="14"/>
  <c r="D1116" i="14"/>
  <c r="D1115" i="14"/>
  <c r="D1114" i="14"/>
  <c r="D1113" i="14"/>
  <c r="D1112" i="14"/>
  <c r="D1111" i="14"/>
  <c r="D1110" i="14"/>
  <c r="D1109" i="14"/>
  <c r="D1108" i="14"/>
  <c r="D1107" i="14"/>
  <c r="D1106" i="14"/>
  <c r="D1105" i="14"/>
  <c r="D1104" i="14"/>
  <c r="D1103" i="14"/>
  <c r="D1102" i="14"/>
  <c r="D1101" i="14"/>
  <c r="D1100" i="14"/>
  <c r="D1099" i="14"/>
  <c r="D1098" i="14"/>
  <c r="D1097" i="14"/>
  <c r="D1096" i="14"/>
  <c r="D1095" i="14"/>
  <c r="D1094" i="14"/>
  <c r="D1093" i="14"/>
  <c r="D1092" i="14"/>
  <c r="D1091" i="14"/>
  <c r="D1090" i="14"/>
  <c r="D1089" i="14"/>
  <c r="D1088" i="14"/>
  <c r="D1087" i="14"/>
  <c r="D1086" i="14"/>
  <c r="D1085" i="14"/>
  <c r="D1084" i="14"/>
  <c r="D1083" i="14"/>
  <c r="D1082" i="14"/>
  <c r="D1081" i="14"/>
  <c r="D1080" i="14"/>
  <c r="D1079" i="14"/>
  <c r="D1078" i="14"/>
  <c r="D1077" i="14"/>
  <c r="D1076" i="14"/>
  <c r="D1075" i="14"/>
  <c r="D1074" i="14"/>
  <c r="D1073" i="14"/>
  <c r="D1072" i="14"/>
  <c r="D1071" i="14"/>
  <c r="D1070" i="14"/>
  <c r="D1069" i="14"/>
  <c r="D1068" i="14"/>
  <c r="D1067" i="14"/>
  <c r="D1066" i="14"/>
  <c r="D1065" i="14"/>
  <c r="D1064" i="14"/>
  <c r="D1063" i="14"/>
  <c r="D1062" i="14"/>
  <c r="D1061" i="14"/>
  <c r="D1060" i="14"/>
  <c r="D1059" i="14"/>
  <c r="D1058" i="14"/>
  <c r="D1057" i="14"/>
  <c r="D1056" i="14"/>
  <c r="D1055" i="14"/>
  <c r="D1054" i="14"/>
  <c r="D1053" i="14"/>
  <c r="D1052" i="14"/>
  <c r="D1051" i="14"/>
  <c r="D1050" i="14"/>
  <c r="D1049" i="14"/>
  <c r="D1048" i="14"/>
  <c r="D1047" i="14"/>
  <c r="D1046" i="14"/>
  <c r="D1045" i="14"/>
  <c r="D1044" i="14"/>
  <c r="D1043" i="14"/>
  <c r="D1042" i="14"/>
  <c r="D1041" i="14"/>
  <c r="D1040" i="14"/>
  <c r="D1039" i="14"/>
  <c r="D1038" i="14"/>
  <c r="D1037" i="14"/>
  <c r="D1036" i="14"/>
  <c r="D1035" i="14"/>
  <c r="D1034" i="14"/>
  <c r="D1033" i="14"/>
  <c r="D1032" i="14"/>
  <c r="D1031" i="14"/>
  <c r="D1030" i="14"/>
  <c r="D1029" i="14"/>
  <c r="D1028" i="14"/>
  <c r="D1027" i="14"/>
  <c r="D1026" i="14"/>
  <c r="D1025" i="14"/>
  <c r="D1024" i="14"/>
  <c r="D1023" i="14"/>
  <c r="D1022" i="14"/>
  <c r="D1021" i="14"/>
  <c r="D1020" i="14"/>
  <c r="D1019" i="14"/>
  <c r="D1018" i="14"/>
  <c r="D1017" i="14"/>
  <c r="D1016" i="14"/>
  <c r="D1015" i="14"/>
  <c r="D1014" i="14"/>
  <c r="D1013" i="14"/>
  <c r="D1012" i="14"/>
  <c r="D1011" i="14"/>
  <c r="D1010" i="14"/>
  <c r="D1009" i="14"/>
  <c r="D1008" i="14"/>
  <c r="D1007" i="14"/>
  <c r="D1006" i="14"/>
  <c r="D1005" i="14"/>
  <c r="D1004" i="14"/>
  <c r="D1003" i="14"/>
  <c r="D1002" i="14"/>
  <c r="D1001" i="14"/>
  <c r="D1000" i="14"/>
  <c r="D999" i="14"/>
  <c r="D998" i="14"/>
  <c r="D997" i="14"/>
  <c r="D996" i="14"/>
  <c r="D995" i="14"/>
  <c r="D994" i="14"/>
  <c r="D993" i="14"/>
  <c r="D992" i="14"/>
  <c r="D991" i="14"/>
  <c r="D990" i="14"/>
  <c r="D989" i="14"/>
  <c r="D988" i="14"/>
  <c r="D987" i="14"/>
  <c r="D986" i="14"/>
  <c r="D985" i="14"/>
  <c r="D984" i="14"/>
  <c r="D983" i="14"/>
  <c r="D982" i="14"/>
  <c r="D981" i="14"/>
  <c r="D980" i="14"/>
  <c r="D979" i="14"/>
  <c r="D978" i="14"/>
  <c r="D977" i="14"/>
  <c r="D976" i="14"/>
  <c r="D975" i="14"/>
  <c r="D974" i="14"/>
  <c r="D973" i="14"/>
  <c r="D972" i="14"/>
  <c r="D971" i="14"/>
  <c r="D970" i="14"/>
  <c r="D969" i="14"/>
  <c r="D968" i="14"/>
  <c r="D967" i="14"/>
  <c r="D966" i="14"/>
  <c r="D965" i="14"/>
  <c r="D964" i="14"/>
  <c r="D963" i="14"/>
  <c r="D962" i="14"/>
  <c r="D961" i="14"/>
  <c r="D960" i="14"/>
  <c r="D959" i="14"/>
  <c r="D958" i="14"/>
  <c r="D957" i="14"/>
  <c r="D956" i="14"/>
  <c r="D955" i="14"/>
  <c r="D954" i="14"/>
  <c r="D953" i="14"/>
  <c r="D952" i="14"/>
  <c r="D951" i="14"/>
  <c r="D950" i="14"/>
  <c r="D949" i="14"/>
  <c r="D948" i="14"/>
  <c r="D947" i="14"/>
  <c r="D946" i="14"/>
  <c r="D945" i="14"/>
  <c r="D944" i="14"/>
  <c r="D943" i="14"/>
  <c r="D942" i="14"/>
  <c r="D941" i="14"/>
  <c r="D940" i="14"/>
  <c r="D939" i="14"/>
  <c r="D938" i="14"/>
  <c r="D937" i="14"/>
  <c r="D936" i="14"/>
  <c r="D935" i="14"/>
  <c r="D934" i="14"/>
  <c r="D933" i="14"/>
  <c r="D932" i="14"/>
  <c r="D931" i="14"/>
  <c r="D930" i="14"/>
  <c r="D929" i="14"/>
  <c r="D928" i="14"/>
  <c r="D927" i="14"/>
  <c r="D926" i="14"/>
  <c r="D925" i="14"/>
  <c r="D924" i="14"/>
  <c r="D923" i="14"/>
  <c r="D922" i="14"/>
  <c r="D921" i="14"/>
  <c r="D920" i="14"/>
  <c r="D919" i="14"/>
  <c r="D918" i="14"/>
  <c r="D917" i="14"/>
  <c r="D916" i="14"/>
  <c r="D915" i="14"/>
  <c r="D914" i="14"/>
  <c r="D913" i="14"/>
  <c r="D912" i="14"/>
  <c r="D911" i="14"/>
  <c r="D910" i="14"/>
  <c r="D909" i="14"/>
  <c r="D908" i="14"/>
  <c r="D907" i="14"/>
  <c r="D906" i="14"/>
  <c r="D905" i="14"/>
  <c r="D904" i="14"/>
  <c r="D903" i="14"/>
  <c r="D902" i="14"/>
  <c r="D901" i="14"/>
  <c r="D900" i="14"/>
  <c r="D899" i="14"/>
  <c r="D898" i="14"/>
  <c r="D897" i="14"/>
  <c r="D896" i="14"/>
  <c r="D895" i="14"/>
  <c r="D894" i="14"/>
  <c r="D893" i="14"/>
  <c r="D892" i="14"/>
  <c r="D891" i="14"/>
  <c r="D890" i="14"/>
  <c r="D889" i="14"/>
  <c r="D888" i="14"/>
  <c r="D887" i="14"/>
  <c r="D886" i="14"/>
  <c r="D885" i="14"/>
  <c r="D884" i="14"/>
  <c r="D883" i="14"/>
  <c r="D882" i="14"/>
  <c r="D881" i="14"/>
  <c r="D880" i="14"/>
  <c r="D879" i="14"/>
  <c r="D878" i="14"/>
  <c r="D877" i="14"/>
  <c r="D876" i="14"/>
  <c r="D875" i="14"/>
  <c r="D874" i="14"/>
  <c r="D873" i="14"/>
  <c r="D872" i="14"/>
  <c r="D871" i="14"/>
  <c r="D870" i="14"/>
  <c r="D869" i="14"/>
  <c r="D868" i="14"/>
  <c r="D867" i="14"/>
  <c r="D866" i="14"/>
  <c r="D865" i="14"/>
  <c r="D864" i="14"/>
  <c r="D863" i="14"/>
  <c r="D862" i="14"/>
  <c r="D861" i="14"/>
  <c r="D860" i="14"/>
  <c r="D859" i="14"/>
  <c r="D858" i="14"/>
  <c r="D857" i="14"/>
  <c r="D856" i="14"/>
  <c r="D855" i="14"/>
  <c r="D854" i="14"/>
  <c r="D853" i="14"/>
  <c r="D852" i="14"/>
  <c r="D851" i="14"/>
  <c r="D850" i="14"/>
  <c r="D849" i="14"/>
  <c r="D848" i="14"/>
  <c r="D847" i="14"/>
  <c r="D846" i="14"/>
  <c r="D845" i="14"/>
  <c r="D844" i="14"/>
  <c r="D843" i="14"/>
  <c r="D842" i="14"/>
  <c r="D841" i="14"/>
  <c r="D840" i="14"/>
  <c r="D839" i="14"/>
  <c r="D838" i="14"/>
  <c r="D837" i="14"/>
  <c r="D836" i="14"/>
  <c r="D835" i="14"/>
  <c r="D834" i="14"/>
  <c r="D833" i="14"/>
  <c r="D832" i="14"/>
  <c r="D831" i="14"/>
  <c r="D830" i="14"/>
  <c r="D829" i="14"/>
  <c r="D828" i="14"/>
  <c r="D827" i="14"/>
  <c r="D826" i="14"/>
  <c r="D825" i="14"/>
  <c r="D824" i="14"/>
  <c r="D823" i="14"/>
  <c r="D822" i="14"/>
  <c r="D821" i="14"/>
  <c r="D820" i="14"/>
  <c r="D819" i="14"/>
  <c r="D818" i="14"/>
  <c r="D817" i="14"/>
  <c r="D816" i="14"/>
  <c r="D815" i="14"/>
  <c r="D814" i="14"/>
  <c r="D813" i="14"/>
  <c r="D812" i="14"/>
  <c r="D811" i="14"/>
  <c r="D810" i="14"/>
  <c r="D809" i="14"/>
  <c r="D808" i="14"/>
  <c r="D807" i="14"/>
  <c r="D806" i="14"/>
  <c r="D805" i="14"/>
  <c r="D804" i="14"/>
  <c r="D803" i="14"/>
  <c r="D802" i="14"/>
  <c r="D801" i="14"/>
  <c r="D800" i="14"/>
  <c r="D799" i="14"/>
  <c r="D798" i="14"/>
  <c r="D797" i="14"/>
  <c r="D796" i="14"/>
  <c r="D795" i="14"/>
  <c r="D794" i="14"/>
  <c r="D793" i="14"/>
  <c r="D792" i="14"/>
  <c r="D791" i="14"/>
  <c r="D790" i="14"/>
  <c r="D789" i="14"/>
  <c r="D788" i="14"/>
  <c r="D787" i="14"/>
  <c r="D786" i="14"/>
  <c r="D785" i="14"/>
  <c r="D784" i="14"/>
  <c r="D783" i="14"/>
  <c r="D782" i="14"/>
  <c r="D781" i="14"/>
  <c r="D780" i="14"/>
  <c r="D779" i="14"/>
  <c r="D778" i="14"/>
  <c r="D777" i="14"/>
  <c r="D776" i="14"/>
  <c r="D775" i="14"/>
  <c r="D774" i="14"/>
  <c r="D773" i="14"/>
  <c r="D772" i="14"/>
  <c r="D771" i="14"/>
  <c r="D770" i="14"/>
  <c r="D769" i="14"/>
  <c r="D768" i="14"/>
  <c r="D767" i="14"/>
  <c r="D766" i="14"/>
  <c r="D765" i="14"/>
  <c r="D764" i="14"/>
  <c r="D763" i="14"/>
  <c r="D762" i="14"/>
  <c r="D761" i="14"/>
  <c r="D760" i="14"/>
  <c r="D759" i="14"/>
  <c r="D758" i="14"/>
  <c r="D757" i="14"/>
  <c r="D756" i="14"/>
  <c r="D755" i="14"/>
  <c r="D754" i="14"/>
  <c r="D753" i="14"/>
  <c r="D752" i="14"/>
  <c r="D751" i="14"/>
  <c r="D750" i="14"/>
  <c r="D749" i="14"/>
  <c r="D748" i="14"/>
  <c r="D747" i="14"/>
  <c r="D746" i="14"/>
  <c r="D745" i="14"/>
  <c r="D744" i="14"/>
  <c r="D743" i="14"/>
  <c r="D742" i="14"/>
  <c r="D741" i="14"/>
  <c r="D740" i="14"/>
  <c r="D739" i="14"/>
  <c r="D738" i="14"/>
  <c r="D737" i="14"/>
  <c r="D736" i="14"/>
  <c r="D735" i="14"/>
  <c r="D734" i="14"/>
  <c r="D733" i="14"/>
  <c r="D732" i="14"/>
  <c r="D731" i="14"/>
  <c r="D730" i="14"/>
  <c r="D729" i="14"/>
  <c r="D728" i="14"/>
  <c r="D727" i="14"/>
  <c r="D726" i="14"/>
  <c r="D725" i="14"/>
  <c r="D724" i="14"/>
  <c r="D723" i="14"/>
  <c r="D722" i="14"/>
  <c r="D721" i="14"/>
  <c r="D720" i="14"/>
  <c r="D719" i="14"/>
  <c r="D718" i="14"/>
  <c r="D717" i="14"/>
  <c r="D716" i="14"/>
  <c r="D715" i="14"/>
  <c r="D714" i="14"/>
  <c r="D713" i="14"/>
  <c r="D712" i="14"/>
  <c r="D711" i="14"/>
  <c r="D710" i="14"/>
  <c r="D709" i="14"/>
  <c r="D708" i="14"/>
  <c r="D707" i="14"/>
  <c r="D706" i="14"/>
  <c r="D705" i="14"/>
  <c r="D704" i="14"/>
  <c r="D703" i="14"/>
  <c r="D702" i="14"/>
  <c r="D701" i="14"/>
  <c r="D700" i="14"/>
  <c r="D699" i="14"/>
  <c r="D698" i="14"/>
  <c r="D697" i="14"/>
  <c r="D696" i="14"/>
  <c r="D695" i="14"/>
  <c r="D694" i="14"/>
  <c r="D693" i="14"/>
  <c r="D692" i="14"/>
  <c r="D691" i="14"/>
  <c r="D690" i="14"/>
  <c r="D689" i="14"/>
  <c r="D688" i="14"/>
  <c r="D687" i="14"/>
  <c r="D686" i="14"/>
  <c r="D685" i="14"/>
  <c r="D684" i="14"/>
  <c r="D683" i="14"/>
  <c r="D682" i="14"/>
  <c r="D681" i="14"/>
  <c r="D680" i="14"/>
  <c r="D679" i="14"/>
  <c r="D678" i="14"/>
  <c r="D677" i="14"/>
  <c r="D676" i="14"/>
  <c r="D675" i="14"/>
  <c r="D674" i="14"/>
  <c r="D673" i="14"/>
  <c r="D672" i="14"/>
  <c r="D671" i="14"/>
  <c r="D670" i="14"/>
  <c r="D669" i="14"/>
  <c r="D668" i="14"/>
  <c r="D667" i="14"/>
  <c r="D666" i="14"/>
  <c r="D665" i="14"/>
  <c r="D664" i="14"/>
  <c r="D663" i="14"/>
  <c r="D662" i="14"/>
  <c r="D661" i="14"/>
  <c r="D660" i="14"/>
  <c r="D659" i="14"/>
  <c r="D658" i="14"/>
  <c r="D657" i="14"/>
  <c r="D656" i="14"/>
  <c r="D655" i="14"/>
  <c r="D654" i="14"/>
  <c r="D653" i="14"/>
  <c r="D652" i="14"/>
  <c r="D651" i="14"/>
  <c r="D650" i="14"/>
  <c r="D649" i="14"/>
  <c r="D648" i="14"/>
  <c r="D647" i="14"/>
  <c r="D646" i="14"/>
  <c r="D645" i="14"/>
  <c r="D644" i="14"/>
  <c r="D643" i="14"/>
  <c r="D642" i="14"/>
  <c r="D641" i="14"/>
  <c r="D640" i="14"/>
  <c r="D639" i="14"/>
  <c r="D638" i="14"/>
  <c r="D637" i="14"/>
  <c r="D636" i="14"/>
  <c r="D635" i="14"/>
  <c r="D634" i="14"/>
  <c r="D633" i="14"/>
  <c r="D632" i="14"/>
  <c r="D631" i="14"/>
  <c r="D630" i="14"/>
  <c r="D629" i="14"/>
  <c r="D628" i="14"/>
  <c r="D627" i="14"/>
  <c r="D626" i="14"/>
  <c r="D625" i="14"/>
  <c r="D624" i="14"/>
  <c r="D623" i="14"/>
  <c r="D622" i="14"/>
  <c r="D621" i="14"/>
  <c r="D620" i="14"/>
  <c r="D619" i="14"/>
  <c r="D618" i="14"/>
  <c r="D617" i="14"/>
  <c r="D616" i="14"/>
  <c r="D615" i="14"/>
  <c r="D614" i="14"/>
  <c r="D613" i="14"/>
  <c r="D612" i="14"/>
  <c r="D611" i="14"/>
  <c r="D610" i="14"/>
  <c r="D609" i="14"/>
  <c r="D608" i="14"/>
  <c r="D607" i="14"/>
  <c r="D606" i="14"/>
  <c r="D605" i="14"/>
  <c r="D604" i="14"/>
  <c r="D603" i="14"/>
  <c r="D602" i="14"/>
  <c r="D601" i="14"/>
  <c r="D600" i="14"/>
  <c r="D599" i="14"/>
  <c r="D598" i="14"/>
  <c r="D597" i="14"/>
  <c r="D596" i="14"/>
  <c r="D595" i="14"/>
  <c r="D594" i="14"/>
  <c r="D593" i="14"/>
  <c r="D592" i="14"/>
  <c r="D591" i="14"/>
  <c r="D590" i="14"/>
  <c r="D589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4" i="14"/>
  <c r="D573" i="14"/>
  <c r="D572" i="14"/>
  <c r="D571" i="14"/>
  <c r="D570" i="14"/>
  <c r="D569" i="14"/>
  <c r="D568" i="14"/>
  <c r="D567" i="14"/>
  <c r="D566" i="14"/>
  <c r="D565" i="14"/>
  <c r="D564" i="14"/>
  <c r="D563" i="14"/>
  <c r="D562" i="14"/>
  <c r="D561" i="14"/>
  <c r="D560" i="14"/>
  <c r="D559" i="14"/>
  <c r="D558" i="14"/>
  <c r="D557" i="14"/>
  <c r="D556" i="14"/>
  <c r="D555" i="14"/>
  <c r="D554" i="14"/>
  <c r="D553" i="14"/>
  <c r="D552" i="14"/>
  <c r="D551" i="14"/>
  <c r="D550" i="14"/>
  <c r="D549" i="14"/>
  <c r="D548" i="14"/>
  <c r="D547" i="14"/>
  <c r="D546" i="14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6" i="15" s="1"/>
  <c r="B2" i="13" l="1"/>
  <c r="E16" i="12" l="1"/>
  <c r="J21" i="2" l="1"/>
  <c r="I21" i="2"/>
  <c r="J61" i="1"/>
  <c r="I61" i="1"/>
  <c r="J59" i="1"/>
  <c r="I59" i="1"/>
  <c r="I52" i="1" s="1"/>
  <c r="J52" i="1"/>
  <c r="J49" i="1"/>
  <c r="I49" i="1"/>
  <c r="J48" i="1"/>
  <c r="I48" i="1"/>
  <c r="H22" i="2"/>
  <c r="G22" i="2"/>
  <c r="F22" i="2"/>
  <c r="E22" i="2"/>
  <c r="D22" i="2"/>
  <c r="C22" i="2"/>
  <c r="H17" i="2"/>
  <c r="G17" i="2"/>
  <c r="F17" i="2"/>
  <c r="E17" i="2"/>
  <c r="D17" i="2"/>
  <c r="C17" i="2"/>
  <c r="J44" i="1" l="1"/>
  <c r="J43" i="1" s="1"/>
  <c r="I44" i="1"/>
  <c r="I43" i="1" s="1"/>
  <c r="D19" i="2" l="1"/>
  <c r="C19" i="2"/>
  <c r="C27" i="12"/>
  <c r="B27" i="12"/>
  <c r="C25" i="12"/>
  <c r="B25" i="12"/>
  <c r="C24" i="12"/>
  <c r="B24" i="12"/>
  <c r="C6" i="12"/>
  <c r="B6" i="12"/>
  <c r="D11" i="12"/>
  <c r="C11" i="12"/>
  <c r="B11" i="12"/>
  <c r="G25" i="12"/>
  <c r="G24" i="12" s="1"/>
  <c r="G26" i="12"/>
  <c r="G27" i="12"/>
  <c r="E27" i="12"/>
  <c r="D27" i="12"/>
  <c r="F27" i="12"/>
  <c r="E25" i="12"/>
  <c r="D25" i="12"/>
  <c r="E24" i="12"/>
  <c r="D24" i="12"/>
  <c r="E19" i="2" s="1"/>
  <c r="F25" i="12"/>
  <c r="F24" i="12"/>
  <c r="G19" i="2" s="1"/>
  <c r="D6" i="12"/>
  <c r="F16" i="12"/>
  <c r="E11" i="12"/>
  <c r="F11" i="12"/>
  <c r="E6" i="12"/>
  <c r="F6" i="12"/>
  <c r="F21" i="12"/>
  <c r="H5" i="2"/>
  <c r="G5" i="2"/>
  <c r="F5" i="2"/>
  <c r="E5" i="2"/>
  <c r="D5" i="2"/>
  <c r="C5" i="2"/>
  <c r="G22" i="8"/>
  <c r="I21" i="8"/>
  <c r="H21" i="8"/>
  <c r="F18" i="8"/>
  <c r="E18" i="8"/>
  <c r="D18" i="8"/>
  <c r="C18" i="8"/>
  <c r="G18" i="8"/>
  <c r="I16" i="8"/>
  <c r="H16" i="8"/>
  <c r="H14" i="8"/>
  <c r="I14" i="8" s="1"/>
  <c r="H12" i="8"/>
  <c r="H10" i="8"/>
  <c r="I10" i="8" s="1"/>
  <c r="F8" i="8"/>
  <c r="E8" i="8"/>
  <c r="F9" i="8" s="1"/>
  <c r="D8" i="8"/>
  <c r="C8" i="8"/>
  <c r="G8" i="8"/>
  <c r="G9" i="8" s="1"/>
  <c r="H6" i="8"/>
  <c r="H4" i="8"/>
  <c r="I4" i="8" s="1"/>
  <c r="G21" i="8"/>
  <c r="F21" i="8"/>
  <c r="E21" i="8"/>
  <c r="D21" i="8"/>
  <c r="G17" i="8"/>
  <c r="F17" i="8"/>
  <c r="E17" i="8"/>
  <c r="D17" i="8"/>
  <c r="G15" i="8"/>
  <c r="F15" i="8"/>
  <c r="E15" i="8"/>
  <c r="D15" i="8"/>
  <c r="G13" i="8"/>
  <c r="F13" i="8"/>
  <c r="E13" i="8"/>
  <c r="D13" i="8"/>
  <c r="G11" i="8"/>
  <c r="F11" i="8"/>
  <c r="E11" i="8"/>
  <c r="D11" i="8"/>
  <c r="D9" i="8"/>
  <c r="G7" i="8"/>
  <c r="F7" i="8"/>
  <c r="E7" i="8"/>
  <c r="D7" i="8"/>
  <c r="G5" i="8"/>
  <c r="F5" i="8"/>
  <c r="E5" i="8"/>
  <c r="D5" i="8"/>
  <c r="H8" i="8" l="1"/>
  <c r="H9" i="8" s="1"/>
  <c r="F26" i="12"/>
  <c r="H27" i="12"/>
  <c r="I6" i="1" s="1"/>
  <c r="B26" i="12"/>
  <c r="H19" i="2"/>
  <c r="D26" i="12"/>
  <c r="C26" i="12"/>
  <c r="E26" i="12"/>
  <c r="F19" i="2"/>
  <c r="H24" i="12"/>
  <c r="I6" i="8"/>
  <c r="I8" i="8" s="1"/>
  <c r="I12" i="8"/>
  <c r="E9" i="8"/>
  <c r="H18" i="8" l="1"/>
  <c r="I9" i="8"/>
  <c r="I27" i="12"/>
  <c r="J6" i="1" s="1"/>
  <c r="I24" i="12"/>
  <c r="H25" i="12"/>
  <c r="H26" i="12" s="1"/>
  <c r="I5" i="1" s="1"/>
  <c r="I4" i="1" s="1"/>
  <c r="I18" i="8"/>
  <c r="H19" i="8" l="1"/>
  <c r="H22" i="8"/>
  <c r="H24" i="8" s="1"/>
  <c r="I3" i="2" s="1"/>
  <c r="I4" i="2" s="1"/>
  <c r="I6" i="2" s="1"/>
  <c r="I19" i="8"/>
  <c r="I22" i="8"/>
  <c r="I24" i="8" s="1"/>
  <c r="J3" i="2" s="1"/>
  <c r="J4" i="2" s="1"/>
  <c r="J6" i="2" s="1"/>
  <c r="I18" i="2"/>
  <c r="B24" i="13" s="1"/>
  <c r="I25" i="12"/>
  <c r="J18" i="2" s="1"/>
  <c r="C24" i="13" s="1"/>
  <c r="G30" i="8"/>
  <c r="G35" i="8" s="1"/>
  <c r="F30" i="8"/>
  <c r="F35" i="8" s="1"/>
  <c r="E30" i="8"/>
  <c r="E35" i="8" s="1"/>
  <c r="D30" i="8"/>
  <c r="D35" i="8" s="1"/>
  <c r="C30" i="8"/>
  <c r="C35" i="8" s="1"/>
  <c r="C40" i="8" s="1"/>
  <c r="C22" i="8"/>
  <c r="I15" i="2" l="1"/>
  <c r="I14" i="7" s="1"/>
  <c r="I50" i="7"/>
  <c r="I25" i="7"/>
  <c r="J15" i="2"/>
  <c r="J14" i="7" s="1"/>
  <c r="J25" i="7"/>
  <c r="J50" i="7"/>
  <c r="I26" i="12"/>
  <c r="J5" i="1" s="1"/>
  <c r="J4" i="1" s="1"/>
  <c r="F40" i="8"/>
  <c r="F36" i="8"/>
  <c r="E22" i="8"/>
  <c r="E19" i="8"/>
  <c r="E40" i="8"/>
  <c r="E36" i="8"/>
  <c r="D22" i="8"/>
  <c r="D19" i="8"/>
  <c r="G40" i="8"/>
  <c r="G36" i="8"/>
  <c r="F22" i="8"/>
  <c r="F19" i="8"/>
  <c r="G19" i="8"/>
  <c r="D40" i="8"/>
  <c r="D36" i="8"/>
  <c r="G58" i="5" l="1"/>
  <c r="F58" i="5"/>
  <c r="E58" i="5"/>
  <c r="D58" i="5"/>
  <c r="C58" i="5"/>
  <c r="G55" i="5"/>
  <c r="G54" i="5"/>
  <c r="G44" i="5"/>
  <c r="G18" i="5"/>
  <c r="G22" i="5" s="1"/>
  <c r="G24" i="5" s="1"/>
  <c r="H52" i="1"/>
  <c r="H44" i="1"/>
  <c r="H38" i="1"/>
  <c r="H23" i="1"/>
  <c r="H4" i="1"/>
  <c r="H65" i="1" l="1"/>
  <c r="H43" i="1"/>
  <c r="H34" i="1"/>
  <c r="H23" i="4"/>
  <c r="H27" i="2"/>
  <c r="H12" i="2"/>
  <c r="H7" i="2"/>
  <c r="H6" i="2"/>
  <c r="G11" i="3" l="1"/>
  <c r="G23" i="3"/>
  <c r="G20" i="3"/>
  <c r="G12" i="3"/>
  <c r="G4" i="3"/>
  <c r="G25" i="3"/>
  <c r="G9" i="3"/>
  <c r="G3" i="3"/>
  <c r="G18" i="3"/>
  <c r="G24" i="3"/>
  <c r="G16" i="3"/>
  <c r="G8" i="3"/>
  <c r="G15" i="3"/>
  <c r="G7" i="3"/>
  <c r="G21" i="3"/>
  <c r="G13" i="3"/>
  <c r="G5" i="3"/>
  <c r="G6" i="3"/>
  <c r="H11" i="2"/>
  <c r="H31" i="4"/>
  <c r="H27" i="4"/>
  <c r="H19" i="4"/>
  <c r="H15" i="4"/>
  <c r="H11" i="4"/>
  <c r="H7" i="4"/>
  <c r="H28" i="4"/>
  <c r="H24" i="4"/>
  <c r="H4" i="4"/>
  <c r="H33" i="4"/>
  <c r="H29" i="4"/>
  <c r="H25" i="4"/>
  <c r="H21" i="4"/>
  <c r="H17" i="4"/>
  <c r="H13" i="4"/>
  <c r="H9" i="4"/>
  <c r="H5" i="4"/>
  <c r="H8" i="4"/>
  <c r="H34" i="4"/>
  <c r="H30" i="4"/>
  <c r="H26" i="4"/>
  <c r="H22" i="4"/>
  <c r="H18" i="4"/>
  <c r="H14" i="4"/>
  <c r="H10" i="4"/>
  <c r="H6" i="4"/>
  <c r="H20" i="4"/>
  <c r="H12" i="4"/>
  <c r="H32" i="4"/>
  <c r="H16" i="4"/>
  <c r="H63" i="1"/>
  <c r="H43" i="4" s="1"/>
  <c r="G53" i="7"/>
  <c r="F53" i="7"/>
  <c r="E53" i="7"/>
  <c r="D53" i="7"/>
  <c r="C53" i="7"/>
  <c r="G10" i="3" l="1"/>
  <c r="H15" i="2"/>
  <c r="H62" i="4"/>
  <c r="H58" i="4"/>
  <c r="H54" i="4"/>
  <c r="H50" i="4"/>
  <c r="H46" i="4"/>
  <c r="H42" i="4"/>
  <c r="H59" i="4"/>
  <c r="H51" i="4"/>
  <c r="H63" i="4"/>
  <c r="H55" i="4"/>
  <c r="H47" i="4"/>
  <c r="H60" i="4"/>
  <c r="H56" i="4"/>
  <c r="H48" i="4"/>
  <c r="H40" i="4"/>
  <c r="H61" i="4"/>
  <c r="H57" i="4"/>
  <c r="H53" i="4"/>
  <c r="H49" i="4"/>
  <c r="H45" i="4"/>
  <c r="H41" i="4"/>
  <c r="H39" i="4"/>
  <c r="H44" i="4"/>
  <c r="H38" i="4"/>
  <c r="H52" i="4"/>
  <c r="C52" i="1"/>
  <c r="G14" i="3" l="1"/>
  <c r="H20" i="2"/>
  <c r="H23" i="2" l="1"/>
  <c r="G17" i="3"/>
  <c r="G26" i="7"/>
  <c r="F26" i="7"/>
  <c r="E26" i="7"/>
  <c r="D26" i="7"/>
  <c r="C26" i="7"/>
  <c r="H26" i="2" l="1"/>
  <c r="G19" i="3"/>
  <c r="H30" i="2" l="1"/>
  <c r="G22" i="3"/>
  <c r="G28" i="3" s="1"/>
  <c r="C22" i="7"/>
  <c r="D10" i="7"/>
  <c r="D52" i="7" s="1"/>
  <c r="E10" i="7"/>
  <c r="E52" i="7" s="1"/>
  <c r="F10" i="7"/>
  <c r="F52" i="7" s="1"/>
  <c r="G10" i="7"/>
  <c r="G52" i="7" s="1"/>
  <c r="C10" i="7"/>
  <c r="C52" i="7" s="1"/>
  <c r="G26" i="3" l="1"/>
  <c r="C190" i="16" l="1"/>
  <c r="D190" i="16" s="1"/>
  <c r="C219" i="16"/>
  <c r="D219" i="16" s="1"/>
  <c r="C155" i="16"/>
  <c r="D155" i="16" s="1"/>
  <c r="C91" i="16"/>
  <c r="D91" i="16" s="1"/>
  <c r="C27" i="16"/>
  <c r="D27" i="16" s="1"/>
  <c r="C218" i="16"/>
  <c r="D218" i="16" s="1"/>
  <c r="C239" i="16"/>
  <c r="D239" i="16" s="1"/>
  <c r="C175" i="16"/>
  <c r="D175" i="16" s="1"/>
  <c r="C111" i="16"/>
  <c r="D111" i="16" s="1"/>
  <c r="C47" i="16"/>
  <c r="D47" i="16" s="1"/>
  <c r="C172" i="16"/>
  <c r="D172" i="16" s="1"/>
  <c r="C82" i="16"/>
  <c r="D82" i="16" s="1"/>
  <c r="C248" i="16"/>
  <c r="D248" i="16" s="1"/>
  <c r="C145" i="16"/>
  <c r="D145" i="16" s="1"/>
  <c r="C60" i="16"/>
  <c r="D60" i="16" s="1"/>
  <c r="C168" i="16"/>
  <c r="D168" i="16" s="1"/>
  <c r="C80" i="16"/>
  <c r="D80" i="16" s="1"/>
  <c r="C213" i="16"/>
  <c r="D213" i="16" s="1"/>
  <c r="C110" i="16"/>
  <c r="D110" i="16" s="1"/>
  <c r="C25" i="16"/>
  <c r="D25" i="16" s="1"/>
  <c r="C164" i="16"/>
  <c r="D164" i="16" s="1"/>
  <c r="C77" i="16"/>
  <c r="D77" i="16" s="1"/>
  <c r="C232" i="16"/>
  <c r="D232" i="16" s="1"/>
  <c r="C140" i="16"/>
  <c r="D140" i="16" s="1"/>
  <c r="C54" i="16"/>
  <c r="D54" i="16" s="1"/>
  <c r="C208" i="16"/>
  <c r="D208" i="16" s="1"/>
  <c r="C106" i="16"/>
  <c r="D106" i="16" s="1"/>
  <c r="C21" i="16"/>
  <c r="D21" i="16" s="1"/>
  <c r="C173" i="16"/>
  <c r="D173" i="16" s="1"/>
  <c r="C84" i="16"/>
  <c r="D84" i="16" s="1"/>
  <c r="C220" i="16"/>
  <c r="D220" i="16" s="1"/>
  <c r="C38" i="16"/>
  <c r="D38" i="16" s="1"/>
  <c r="C141" i="16"/>
  <c r="D141" i="16" s="1"/>
  <c r="C33" i="16"/>
  <c r="D33" i="16" s="1"/>
  <c r="D9" i="13"/>
  <c r="C67" i="16"/>
  <c r="D67" i="16" s="1"/>
  <c r="C50" i="16"/>
  <c r="D50" i="16" s="1"/>
  <c r="C26" i="16"/>
  <c r="D26" i="16" s="1"/>
  <c r="C209" i="16"/>
  <c r="D209" i="16" s="1"/>
  <c r="C137" i="16"/>
  <c r="D137" i="16" s="1"/>
  <c r="C246" i="16"/>
  <c r="D246" i="16" s="1"/>
  <c r="C182" i="16"/>
  <c r="D182" i="16" s="1"/>
  <c r="C211" i="16"/>
  <c r="D211" i="16" s="1"/>
  <c r="C147" i="16"/>
  <c r="D147" i="16" s="1"/>
  <c r="C83" i="16"/>
  <c r="D83" i="16" s="1"/>
  <c r="C19" i="16"/>
  <c r="D19" i="16" s="1"/>
  <c r="C210" i="16"/>
  <c r="D210" i="16" s="1"/>
  <c r="C231" i="16"/>
  <c r="D231" i="16" s="1"/>
  <c r="C167" i="16"/>
  <c r="D167" i="16" s="1"/>
  <c r="C103" i="16"/>
  <c r="D103" i="16" s="1"/>
  <c r="C39" i="16"/>
  <c r="D39" i="16" s="1"/>
  <c r="C157" i="16"/>
  <c r="D157" i="16" s="1"/>
  <c r="C72" i="16"/>
  <c r="D72" i="16" s="1"/>
  <c r="C249" i="16"/>
  <c r="D249" i="16" s="1"/>
  <c r="C134" i="16"/>
  <c r="D134" i="16" s="1"/>
  <c r="C49" i="16"/>
  <c r="D49" i="16" s="1"/>
  <c r="C154" i="16"/>
  <c r="D154" i="16" s="1"/>
  <c r="C69" i="16"/>
  <c r="D69" i="16" s="1"/>
  <c r="C197" i="16"/>
  <c r="D197" i="16" s="1"/>
  <c r="C100" i="16"/>
  <c r="D100" i="16" s="1"/>
  <c r="C14" i="16"/>
  <c r="D14" i="16" s="1"/>
  <c r="C152" i="16"/>
  <c r="D152" i="16" s="1"/>
  <c r="C66" i="16"/>
  <c r="D66" i="16" s="1"/>
  <c r="C241" i="16"/>
  <c r="D241" i="16" s="1"/>
  <c r="C129" i="16"/>
  <c r="D129" i="16" s="1"/>
  <c r="C44" i="16"/>
  <c r="D44" i="16" s="1"/>
  <c r="C192" i="16"/>
  <c r="D192" i="16" s="1"/>
  <c r="C96" i="16"/>
  <c r="D96" i="16" s="1"/>
  <c r="C10" i="16"/>
  <c r="D10" i="16" s="1"/>
  <c r="C160" i="16"/>
  <c r="D160" i="16" s="1"/>
  <c r="C73" i="16"/>
  <c r="D73" i="16" s="1"/>
  <c r="C37" i="16"/>
  <c r="D37" i="16" s="1"/>
  <c r="C238" i="16"/>
  <c r="D238" i="16" s="1"/>
  <c r="C174" i="16"/>
  <c r="D174" i="16" s="1"/>
  <c r="C203" i="16"/>
  <c r="D203" i="16" s="1"/>
  <c r="C139" i="16"/>
  <c r="D139" i="16" s="1"/>
  <c r="C75" i="16"/>
  <c r="D75" i="16" s="1"/>
  <c r="C11" i="16"/>
  <c r="D11" i="16" s="1"/>
  <c r="C202" i="16"/>
  <c r="D202" i="16" s="1"/>
  <c r="C223" i="16"/>
  <c r="D223" i="16" s="1"/>
  <c r="C159" i="16"/>
  <c r="D159" i="16" s="1"/>
  <c r="C95" i="16"/>
  <c r="D95" i="16" s="1"/>
  <c r="C31" i="16"/>
  <c r="D31" i="16" s="1"/>
  <c r="C124" i="16"/>
  <c r="D124" i="16" s="1"/>
  <c r="C144" i="16"/>
  <c r="D144" i="16" s="1"/>
  <c r="C4" i="16"/>
  <c r="D4" i="16" s="1"/>
  <c r="C225" i="16"/>
  <c r="D225" i="16" s="1"/>
  <c r="C148" i="16"/>
  <c r="D148" i="16" s="1"/>
  <c r="C166" i="16"/>
  <c r="D166" i="16" s="1"/>
  <c r="C215" i="16"/>
  <c r="D215" i="16" s="1"/>
  <c r="C217" i="16"/>
  <c r="D217" i="16" s="1"/>
  <c r="C78" i="16"/>
  <c r="D78" i="16" s="1"/>
  <c r="C108" i="16"/>
  <c r="D108" i="16" s="1"/>
  <c r="C52" i="16"/>
  <c r="D52" i="16" s="1"/>
  <c r="C222" i="16"/>
  <c r="D222" i="16" s="1"/>
  <c r="C158" i="16"/>
  <c r="D158" i="16" s="1"/>
  <c r="C187" i="16"/>
  <c r="D187" i="16" s="1"/>
  <c r="C123" i="16"/>
  <c r="D123" i="16" s="1"/>
  <c r="C59" i="16"/>
  <c r="D59" i="16" s="1"/>
  <c r="C250" i="16"/>
  <c r="D250" i="16" s="1"/>
  <c r="C186" i="16"/>
  <c r="D186" i="16" s="1"/>
  <c r="C207" i="16"/>
  <c r="D207" i="16" s="1"/>
  <c r="C143" i="16"/>
  <c r="D143" i="16" s="1"/>
  <c r="C79" i="16"/>
  <c r="D79" i="16" s="1"/>
  <c r="C15" i="16"/>
  <c r="D15" i="16" s="1"/>
  <c r="C125" i="16"/>
  <c r="D125" i="16" s="1"/>
  <c r="C40" i="16"/>
  <c r="D40" i="16" s="1"/>
  <c r="C201" i="16"/>
  <c r="D201" i="16" s="1"/>
  <c r="C102" i="16"/>
  <c r="D102" i="16" s="1"/>
  <c r="C17" i="16"/>
  <c r="D17" i="16" s="1"/>
  <c r="C122" i="16"/>
  <c r="D122" i="16" s="1"/>
  <c r="C16" i="16"/>
  <c r="D16" i="16" s="1"/>
  <c r="C153" i="16"/>
  <c r="D153" i="16" s="1"/>
  <c r="C68" i="16"/>
  <c r="D68" i="16" s="1"/>
  <c r="C228" i="16"/>
  <c r="D228" i="16" s="1"/>
  <c r="C120" i="16"/>
  <c r="D120" i="16" s="1"/>
  <c r="C34" i="16"/>
  <c r="D34" i="16" s="1"/>
  <c r="C193" i="16"/>
  <c r="D193" i="16" s="1"/>
  <c r="C97" i="16"/>
  <c r="D97" i="16" s="1"/>
  <c r="C12" i="16"/>
  <c r="D12" i="16" s="1"/>
  <c r="C149" i="16"/>
  <c r="D149" i="16" s="1"/>
  <c r="C64" i="16"/>
  <c r="D64" i="16" s="1"/>
  <c r="C237" i="16"/>
  <c r="D237" i="16" s="1"/>
  <c r="C126" i="16"/>
  <c r="D126" i="16" s="1"/>
  <c r="C41" i="16"/>
  <c r="D41" i="16" s="1"/>
  <c r="C204" i="16"/>
  <c r="D204" i="16" s="1"/>
  <c r="C3" i="16"/>
  <c r="D3" i="16" s="1"/>
  <c r="C136" i="16"/>
  <c r="D136" i="16" s="1"/>
  <c r="C165" i="16"/>
  <c r="D165" i="16" s="1"/>
  <c r="C22" i="16"/>
  <c r="D22" i="16" s="1"/>
  <c r="C214" i="16"/>
  <c r="D214" i="16" s="1"/>
  <c r="C243" i="16"/>
  <c r="D243" i="16" s="1"/>
  <c r="C179" i="16"/>
  <c r="D179" i="16" s="1"/>
  <c r="C115" i="16"/>
  <c r="D115" i="16" s="1"/>
  <c r="C51" i="16"/>
  <c r="D51" i="16" s="1"/>
  <c r="C242" i="16"/>
  <c r="D242" i="16" s="1"/>
  <c r="C178" i="16"/>
  <c r="D178" i="16" s="1"/>
  <c r="C199" i="16"/>
  <c r="D199" i="16" s="1"/>
  <c r="C135" i="16"/>
  <c r="D135" i="16" s="1"/>
  <c r="C71" i="16"/>
  <c r="D71" i="16" s="1"/>
  <c r="C7" i="16"/>
  <c r="D7" i="16" s="1"/>
  <c r="C114" i="16"/>
  <c r="D114" i="16" s="1"/>
  <c r="C29" i="16"/>
  <c r="D29" i="16" s="1"/>
  <c r="C185" i="16"/>
  <c r="D185" i="16" s="1"/>
  <c r="C92" i="16"/>
  <c r="D92" i="16" s="1"/>
  <c r="C6" i="16"/>
  <c r="D6" i="16" s="1"/>
  <c r="C112" i="16"/>
  <c r="D112" i="16" s="1"/>
  <c r="C5" i="16"/>
  <c r="D5" i="16" s="1"/>
  <c r="C142" i="16"/>
  <c r="D142" i="16" s="1"/>
  <c r="C57" i="16"/>
  <c r="D57" i="16" s="1"/>
  <c r="C212" i="16"/>
  <c r="D212" i="16" s="1"/>
  <c r="C109" i="16"/>
  <c r="D109" i="16" s="1"/>
  <c r="C24" i="16"/>
  <c r="D24" i="16" s="1"/>
  <c r="C177" i="16"/>
  <c r="D177" i="16" s="1"/>
  <c r="C86" i="16"/>
  <c r="D86" i="16" s="1"/>
  <c r="C200" i="16"/>
  <c r="D200" i="16" s="1"/>
  <c r="C138" i="16"/>
  <c r="D138" i="16" s="1"/>
  <c r="C53" i="16"/>
  <c r="D53" i="16" s="1"/>
  <c r="C221" i="16"/>
  <c r="D221" i="16" s="1"/>
  <c r="C116" i="16"/>
  <c r="D116" i="16" s="1"/>
  <c r="C30" i="16"/>
  <c r="D30" i="16" s="1"/>
  <c r="C76" i="16"/>
  <c r="D76" i="16" s="1"/>
  <c r="C128" i="16"/>
  <c r="D128" i="16" s="1"/>
  <c r="C205" i="16"/>
  <c r="D205" i="16" s="1"/>
  <c r="C20" i="16"/>
  <c r="D20" i="16" s="1"/>
  <c r="C233" i="16"/>
  <c r="D233" i="16" s="1"/>
  <c r="C58" i="16"/>
  <c r="D58" i="16" s="1"/>
  <c r="C56" i="16"/>
  <c r="D56" i="16" s="1"/>
  <c r="C85" i="16"/>
  <c r="D85" i="16" s="1"/>
  <c r="C195" i="16"/>
  <c r="D195" i="16" s="1"/>
  <c r="C194" i="16"/>
  <c r="D194" i="16" s="1"/>
  <c r="C23" i="16"/>
  <c r="D23" i="16" s="1"/>
  <c r="C133" i="16"/>
  <c r="D133" i="16" s="1"/>
  <c r="C130" i="16"/>
  <c r="D130" i="16" s="1"/>
  <c r="C74" i="16"/>
  <c r="D74" i="16" s="1"/>
  <c r="C206" i="16"/>
  <c r="D206" i="16" s="1"/>
  <c r="C235" i="16"/>
  <c r="D235" i="16" s="1"/>
  <c r="C171" i="16"/>
  <c r="D171" i="16" s="1"/>
  <c r="C107" i="16"/>
  <c r="D107" i="16" s="1"/>
  <c r="C43" i="16"/>
  <c r="D43" i="16" s="1"/>
  <c r="C234" i="16"/>
  <c r="D234" i="16" s="1"/>
  <c r="C170" i="16"/>
  <c r="D170" i="16" s="1"/>
  <c r="C191" i="16"/>
  <c r="D191" i="16" s="1"/>
  <c r="C127" i="16"/>
  <c r="D127" i="16" s="1"/>
  <c r="C63" i="16"/>
  <c r="D63" i="16" s="1"/>
  <c r="C236" i="16"/>
  <c r="D236" i="16" s="1"/>
  <c r="C104" i="16"/>
  <c r="D104" i="16" s="1"/>
  <c r="C18" i="16"/>
  <c r="D18" i="16" s="1"/>
  <c r="C169" i="16"/>
  <c r="D169" i="16" s="1"/>
  <c r="C81" i="16"/>
  <c r="D81" i="16" s="1"/>
  <c r="C216" i="16"/>
  <c r="D216" i="16" s="1"/>
  <c r="C101" i="16"/>
  <c r="D101" i="16" s="1"/>
  <c r="C245" i="16"/>
  <c r="D245" i="16" s="1"/>
  <c r="C132" i="16"/>
  <c r="D132" i="16" s="1"/>
  <c r="C46" i="16"/>
  <c r="D46" i="16" s="1"/>
  <c r="C196" i="16"/>
  <c r="D196" i="16" s="1"/>
  <c r="C98" i="16"/>
  <c r="D98" i="16" s="1"/>
  <c r="C13" i="16"/>
  <c r="D13" i="16" s="1"/>
  <c r="C162" i="16"/>
  <c r="D162" i="16" s="1"/>
  <c r="C240" i="16"/>
  <c r="D240" i="16" s="1"/>
  <c r="C42" i="16"/>
  <c r="D42" i="16" s="1"/>
  <c r="C105" i="16"/>
  <c r="D105" i="16" s="1"/>
  <c r="C146" i="16"/>
  <c r="D146" i="16" s="1"/>
  <c r="C181" i="16"/>
  <c r="D181" i="16" s="1"/>
  <c r="C176" i="16"/>
  <c r="D176" i="16" s="1"/>
  <c r="C131" i="16"/>
  <c r="D131" i="16" s="1"/>
  <c r="C151" i="16"/>
  <c r="D151" i="16" s="1"/>
  <c r="C113" i="16"/>
  <c r="D113" i="16" s="1"/>
  <c r="C244" i="16"/>
  <c r="D244" i="16" s="1"/>
  <c r="C161" i="16"/>
  <c r="D161" i="16" s="1"/>
  <c r="C198" i="16"/>
  <c r="D198" i="16" s="1"/>
  <c r="C227" i="16"/>
  <c r="D227" i="16" s="1"/>
  <c r="C163" i="16"/>
  <c r="D163" i="16" s="1"/>
  <c r="C99" i="16"/>
  <c r="D99" i="16" s="1"/>
  <c r="C35" i="16"/>
  <c r="D35" i="16" s="1"/>
  <c r="C226" i="16"/>
  <c r="D226" i="16" s="1"/>
  <c r="C247" i="16"/>
  <c r="D247" i="16" s="1"/>
  <c r="C183" i="16"/>
  <c r="D183" i="16" s="1"/>
  <c r="C119" i="16"/>
  <c r="D119" i="16" s="1"/>
  <c r="C55" i="16"/>
  <c r="D55" i="16" s="1"/>
  <c r="C188" i="16"/>
  <c r="D188" i="16" s="1"/>
  <c r="C93" i="16"/>
  <c r="D93" i="16" s="1"/>
  <c r="C8" i="16"/>
  <c r="D8" i="16" s="1"/>
  <c r="C156" i="16"/>
  <c r="D156" i="16" s="1"/>
  <c r="C70" i="16"/>
  <c r="D70" i="16" s="1"/>
  <c r="C184" i="16"/>
  <c r="D184" i="16" s="1"/>
  <c r="C90" i="16"/>
  <c r="D90" i="16" s="1"/>
  <c r="C229" i="16"/>
  <c r="D229" i="16" s="1"/>
  <c r="C121" i="16"/>
  <c r="D121" i="16" s="1"/>
  <c r="C36" i="16"/>
  <c r="D36" i="16" s="1"/>
  <c r="C180" i="16"/>
  <c r="D180" i="16" s="1"/>
  <c r="C88" i="16"/>
  <c r="D88" i="16" s="1"/>
  <c r="C2" i="16"/>
  <c r="D2" i="16" s="1"/>
  <c r="C150" i="16"/>
  <c r="D150" i="16" s="1"/>
  <c r="C65" i="16"/>
  <c r="D65" i="16" s="1"/>
  <c r="C224" i="16"/>
  <c r="D224" i="16" s="1"/>
  <c r="C117" i="16"/>
  <c r="D117" i="16" s="1"/>
  <c r="C32" i="16"/>
  <c r="D32" i="16" s="1"/>
  <c r="C189" i="16"/>
  <c r="D189" i="16" s="1"/>
  <c r="C94" i="16"/>
  <c r="D94" i="16" s="1"/>
  <c r="C9" i="16"/>
  <c r="D9" i="16" s="1"/>
  <c r="C61" i="16"/>
  <c r="D61" i="16" s="1"/>
  <c r="C89" i="16"/>
  <c r="D89" i="16" s="1"/>
  <c r="C118" i="16"/>
  <c r="D118" i="16" s="1"/>
  <c r="C62" i="16"/>
  <c r="D62" i="16" s="1"/>
  <c r="C230" i="16"/>
  <c r="D230" i="16" s="1"/>
  <c r="C87" i="16"/>
  <c r="D87" i="16" s="1"/>
  <c r="C28" i="16"/>
  <c r="D28" i="16" s="1"/>
  <c r="C45" i="16"/>
  <c r="D45" i="16" s="1"/>
  <c r="C48" i="16"/>
  <c r="D48" i="16" s="1"/>
  <c r="C44" i="5"/>
  <c r="C54" i="5"/>
  <c r="C18" i="5"/>
  <c r="C22" i="5" s="1"/>
  <c r="C24" i="5" s="1"/>
  <c r="K10" i="16" l="1"/>
  <c r="L10" i="16" s="1"/>
  <c r="D54" i="5"/>
  <c r="D44" i="5"/>
  <c r="D18" i="5"/>
  <c r="D22" i="5" s="1"/>
  <c r="D24" i="5" s="1"/>
  <c r="E54" i="5"/>
  <c r="F54" i="5"/>
  <c r="E44" i="5"/>
  <c r="E18" i="5"/>
  <c r="E22" i="5" s="1"/>
  <c r="E24" i="5" s="1"/>
  <c r="D55" i="5" l="1"/>
  <c r="E55" i="5"/>
  <c r="F44" i="5"/>
  <c r="F18" i="5"/>
  <c r="F22" i="5" s="1"/>
  <c r="F24" i="5" s="1"/>
  <c r="F55" i="5" l="1"/>
  <c r="C27" i="2" l="1"/>
  <c r="C12" i="2"/>
  <c r="D12" i="2"/>
  <c r="C7" i="2"/>
  <c r="C6" i="2"/>
  <c r="D27" i="2"/>
  <c r="D7" i="2"/>
  <c r="D6" i="2"/>
  <c r="D11" i="2" s="1"/>
  <c r="E27" i="2"/>
  <c r="E12" i="2"/>
  <c r="E7" i="2"/>
  <c r="E6" i="2"/>
  <c r="E11" i="2" s="1"/>
  <c r="C23" i="3" l="1"/>
  <c r="D23" i="3"/>
  <c r="B23" i="3"/>
  <c r="E13" i="7"/>
  <c r="D10" i="3"/>
  <c r="E15" i="2"/>
  <c r="D13" i="7"/>
  <c r="C10" i="3"/>
  <c r="C50" i="7"/>
  <c r="C51" i="7" s="1"/>
  <c r="C25" i="7"/>
  <c r="B24" i="3"/>
  <c r="B16" i="3"/>
  <c r="B8" i="3"/>
  <c r="B15" i="3"/>
  <c r="B13" i="3"/>
  <c r="B12" i="3"/>
  <c r="B7" i="3"/>
  <c r="B21" i="3"/>
  <c r="B5" i="3"/>
  <c r="B4" i="3"/>
  <c r="B20" i="3"/>
  <c r="B3" i="3"/>
  <c r="B18" i="3"/>
  <c r="B25" i="3"/>
  <c r="B9" i="3"/>
  <c r="C11" i="2"/>
  <c r="C27" i="7"/>
  <c r="B6" i="3"/>
  <c r="D15" i="2"/>
  <c r="C11" i="3"/>
  <c r="B11" i="3"/>
  <c r="E50" i="7"/>
  <c r="E51" i="7" s="1"/>
  <c r="E25" i="7"/>
  <c r="D25" i="3"/>
  <c r="D15" i="3"/>
  <c r="D18" i="3"/>
  <c r="D21" i="3"/>
  <c r="D3" i="3"/>
  <c r="D5" i="3"/>
  <c r="D7" i="3"/>
  <c r="D9" i="3"/>
  <c r="D13" i="3"/>
  <c r="D8" i="3"/>
  <c r="D12" i="3"/>
  <c r="D24" i="3"/>
  <c r="D20" i="3"/>
  <c r="D16" i="3"/>
  <c r="D4" i="3"/>
  <c r="E27" i="7"/>
  <c r="E28" i="7" s="1"/>
  <c r="E29" i="7" s="1"/>
  <c r="D6" i="3"/>
  <c r="D50" i="7"/>
  <c r="D51" i="7" s="1"/>
  <c r="D25" i="7"/>
  <c r="C21" i="3"/>
  <c r="C3" i="3"/>
  <c r="C5" i="3"/>
  <c r="C7" i="3"/>
  <c r="C9" i="3"/>
  <c r="C13" i="3"/>
  <c r="C15" i="3"/>
  <c r="C18" i="3"/>
  <c r="C25" i="3"/>
  <c r="C24" i="3"/>
  <c r="C20" i="3"/>
  <c r="C4" i="3"/>
  <c r="C8" i="3"/>
  <c r="C12" i="3"/>
  <c r="C16" i="3"/>
  <c r="D11" i="3"/>
  <c r="D27" i="7"/>
  <c r="C6" i="3"/>
  <c r="F27" i="2"/>
  <c r="F12" i="2"/>
  <c r="G12" i="2"/>
  <c r="F7" i="2"/>
  <c r="F6" i="2"/>
  <c r="G27" i="2"/>
  <c r="G7" i="2"/>
  <c r="G6" i="2"/>
  <c r="G52" i="1"/>
  <c r="F52" i="1"/>
  <c r="E52" i="1"/>
  <c r="D52" i="1"/>
  <c r="G44" i="1"/>
  <c r="F44" i="1"/>
  <c r="E44" i="1"/>
  <c r="D44" i="1"/>
  <c r="C44" i="1"/>
  <c r="E23" i="3" l="1"/>
  <c r="F11" i="3"/>
  <c r="E11" i="3"/>
  <c r="C28" i="7"/>
  <c r="C29" i="7" s="1"/>
  <c r="D28" i="7"/>
  <c r="D29" i="7" s="1"/>
  <c r="F27" i="7"/>
  <c r="E6" i="3"/>
  <c r="D20" i="2"/>
  <c r="D54" i="7"/>
  <c r="D14" i="7"/>
  <c r="C14" i="3"/>
  <c r="F11" i="2"/>
  <c r="E54" i="7"/>
  <c r="E14" i="7"/>
  <c r="D14" i="3"/>
  <c r="E20" i="2"/>
  <c r="F23" i="3"/>
  <c r="C13" i="7"/>
  <c r="B10" i="3"/>
  <c r="C15" i="2"/>
  <c r="G50" i="7"/>
  <c r="G51" i="7" s="1"/>
  <c r="G25" i="7"/>
  <c r="F4" i="3"/>
  <c r="F8" i="3"/>
  <c r="F12" i="3"/>
  <c r="F16" i="3"/>
  <c r="F18" i="3"/>
  <c r="F25" i="3"/>
  <c r="F21" i="3"/>
  <c r="F20" i="3"/>
  <c r="F3" i="3"/>
  <c r="F5" i="3"/>
  <c r="F7" i="3"/>
  <c r="F9" i="3"/>
  <c r="F13" i="3"/>
  <c r="F15" i="3"/>
  <c r="F24" i="3"/>
  <c r="G11" i="2"/>
  <c r="G15" i="2" s="1"/>
  <c r="G27" i="7"/>
  <c r="F6" i="3"/>
  <c r="F50" i="7"/>
  <c r="F51" i="7" s="1"/>
  <c r="F25" i="7"/>
  <c r="E21" i="3"/>
  <c r="E24" i="3"/>
  <c r="E8" i="3"/>
  <c r="E18" i="3"/>
  <c r="E25" i="3"/>
  <c r="E16" i="3"/>
  <c r="E3" i="3"/>
  <c r="E5" i="3"/>
  <c r="E7" i="3"/>
  <c r="E9" i="3"/>
  <c r="E13" i="3"/>
  <c r="E15" i="3"/>
  <c r="E20" i="3"/>
  <c r="E4" i="3"/>
  <c r="E12" i="3"/>
  <c r="C43" i="1"/>
  <c r="E43" i="1"/>
  <c r="G22" i="7"/>
  <c r="G43" i="1"/>
  <c r="F22" i="7"/>
  <c r="F43" i="1"/>
  <c r="E22" i="7"/>
  <c r="D22" i="7"/>
  <c r="D43" i="1"/>
  <c r="C38" i="1"/>
  <c r="C23" i="1"/>
  <c r="C65" i="1" s="1"/>
  <c r="C4" i="1"/>
  <c r="D38" i="1"/>
  <c r="E38" i="1"/>
  <c r="D23" i="1"/>
  <c r="E23" i="1"/>
  <c r="D4" i="1"/>
  <c r="E4" i="1"/>
  <c r="F38" i="1"/>
  <c r="G38" i="1"/>
  <c r="G28" i="7" l="1"/>
  <c r="G29" i="7" s="1"/>
  <c r="F13" i="7"/>
  <c r="E10" i="3"/>
  <c r="F15" i="2"/>
  <c r="D23" i="2"/>
  <c r="D42" i="7"/>
  <c r="D15" i="7"/>
  <c r="C17" i="3"/>
  <c r="C54" i="7"/>
  <c r="C14" i="7"/>
  <c r="B14" i="3"/>
  <c r="C20" i="2"/>
  <c r="G13" i="7"/>
  <c r="F10" i="3"/>
  <c r="G20" i="2"/>
  <c r="G54" i="7"/>
  <c r="G14" i="7"/>
  <c r="F14" i="3"/>
  <c r="E42" i="7"/>
  <c r="E15" i="7"/>
  <c r="D17" i="3"/>
  <c r="E23" i="2"/>
  <c r="F28" i="7"/>
  <c r="F29" i="7" s="1"/>
  <c r="C34" i="1"/>
  <c r="C4" i="4" s="1"/>
  <c r="F43" i="4"/>
  <c r="G38" i="4"/>
  <c r="F38" i="4"/>
  <c r="D21" i="7"/>
  <c r="F63" i="1"/>
  <c r="D20" i="7"/>
  <c r="D37" i="7"/>
  <c r="D48" i="7"/>
  <c r="D49" i="7" s="1"/>
  <c r="D41" i="7"/>
  <c r="D33" i="7"/>
  <c r="D34" i="1"/>
  <c r="D4" i="4" s="1"/>
  <c r="C48" i="7"/>
  <c r="C49" i="7" s="1"/>
  <c r="C41" i="7"/>
  <c r="C33" i="7"/>
  <c r="E21" i="7"/>
  <c r="E34" i="1"/>
  <c r="G48" i="7"/>
  <c r="G49" i="7" s="1"/>
  <c r="G41" i="7"/>
  <c r="G33" i="7"/>
  <c r="G63" i="1"/>
  <c r="E48" i="7"/>
  <c r="E49" i="7" s="1"/>
  <c r="E41" i="7"/>
  <c r="E33" i="7"/>
  <c r="C38" i="4"/>
  <c r="E20" i="7"/>
  <c r="F48" i="7"/>
  <c r="F49" i="7" s="1"/>
  <c r="F41" i="7"/>
  <c r="F33" i="7"/>
  <c r="E63" i="1"/>
  <c r="D63" i="1"/>
  <c r="D43" i="4" s="1"/>
  <c r="E37" i="7"/>
  <c r="C37" i="7"/>
  <c r="C20" i="7"/>
  <c r="C21" i="7"/>
  <c r="F23" i="1"/>
  <c r="G23" i="1"/>
  <c r="F4" i="1"/>
  <c r="G4" i="1"/>
  <c r="C55" i="5"/>
  <c r="D56" i="5" s="1"/>
  <c r="E56" i="5" s="1"/>
  <c r="F56" i="5" s="1"/>
  <c r="G56" i="5" s="1"/>
  <c r="C23" i="4" l="1"/>
  <c r="C44" i="7"/>
  <c r="D19" i="3"/>
  <c r="E26" i="2"/>
  <c r="D26" i="2"/>
  <c r="C19" i="3"/>
  <c r="F54" i="7"/>
  <c r="F14" i="7"/>
  <c r="E14" i="3"/>
  <c r="F20" i="2"/>
  <c r="F34" i="7" s="1"/>
  <c r="C42" i="7"/>
  <c r="C15" i="7"/>
  <c r="B17" i="3"/>
  <c r="C23" i="2"/>
  <c r="G23" i="2"/>
  <c r="G42" i="7"/>
  <c r="G15" i="7"/>
  <c r="F17" i="3"/>
  <c r="E33" i="4"/>
  <c r="E29" i="4"/>
  <c r="E25" i="4"/>
  <c r="E21" i="4"/>
  <c r="E17" i="4"/>
  <c r="E13" i="4"/>
  <c r="E9" i="4"/>
  <c r="E5" i="4"/>
  <c r="E34" i="4"/>
  <c r="E14" i="4"/>
  <c r="E26" i="4"/>
  <c r="E22" i="4"/>
  <c r="E18" i="4"/>
  <c r="E31" i="4"/>
  <c r="E27" i="4"/>
  <c r="E19" i="4"/>
  <c r="E15" i="4"/>
  <c r="E11" i="4"/>
  <c r="E7" i="4"/>
  <c r="E8" i="4"/>
  <c r="E30" i="4"/>
  <c r="E32" i="4"/>
  <c r="E28" i="4"/>
  <c r="E24" i="4"/>
  <c r="E20" i="4"/>
  <c r="E16" i="4"/>
  <c r="E12" i="4"/>
  <c r="E6" i="4"/>
  <c r="E10" i="4"/>
  <c r="D38" i="4"/>
  <c r="G61" i="4"/>
  <c r="G57" i="4"/>
  <c r="G53" i="4"/>
  <c r="G49" i="4"/>
  <c r="G45" i="4"/>
  <c r="G41" i="4"/>
  <c r="G62" i="4"/>
  <c r="G54" i="4"/>
  <c r="G46" i="4"/>
  <c r="G58" i="4"/>
  <c r="G50" i="4"/>
  <c r="G63" i="4"/>
  <c r="G59" i="4"/>
  <c r="G55" i="4"/>
  <c r="G51" i="4"/>
  <c r="G47" i="4"/>
  <c r="G39" i="4"/>
  <c r="G42" i="4"/>
  <c r="G60" i="4"/>
  <c r="G56" i="4"/>
  <c r="G48" i="4"/>
  <c r="G40" i="4"/>
  <c r="G44" i="4"/>
  <c r="G52" i="4"/>
  <c r="E60" i="4"/>
  <c r="E56" i="4"/>
  <c r="E48" i="4"/>
  <c r="E40" i="4"/>
  <c r="E57" i="4"/>
  <c r="E49" i="4"/>
  <c r="E41" i="4"/>
  <c r="E61" i="4"/>
  <c r="E53" i="4"/>
  <c r="E45" i="4"/>
  <c r="E62" i="4"/>
  <c r="E58" i="4"/>
  <c r="E54" i="4"/>
  <c r="E50" i="4"/>
  <c r="E46" i="4"/>
  <c r="E42" i="4"/>
  <c r="E63" i="4"/>
  <c r="E59" i="4"/>
  <c r="E55" i="4"/>
  <c r="E51" i="4"/>
  <c r="E47" i="4"/>
  <c r="E39" i="4"/>
  <c r="E52" i="4"/>
  <c r="E44" i="4"/>
  <c r="F50" i="4"/>
  <c r="F61" i="4"/>
  <c r="F57" i="4"/>
  <c r="F53" i="4"/>
  <c r="F49" i="4"/>
  <c r="F45" i="4"/>
  <c r="F41" i="4"/>
  <c r="F54" i="4"/>
  <c r="F42" i="4"/>
  <c r="F58" i="4"/>
  <c r="F46" i="4"/>
  <c r="F63" i="4"/>
  <c r="F59" i="4"/>
  <c r="F55" i="4"/>
  <c r="F51" i="4"/>
  <c r="F47" i="4"/>
  <c r="F39" i="4"/>
  <c r="F60" i="4"/>
  <c r="F56" i="4"/>
  <c r="F48" i="4"/>
  <c r="F40" i="4"/>
  <c r="F62" i="4"/>
  <c r="F52" i="4"/>
  <c r="F44" i="4"/>
  <c r="E43" i="4"/>
  <c r="E23" i="4"/>
  <c r="D30" i="4"/>
  <c r="D33" i="4"/>
  <c r="D29" i="4"/>
  <c r="D25" i="4"/>
  <c r="D21" i="4"/>
  <c r="D17" i="4"/>
  <c r="D13" i="4"/>
  <c r="D9" i="4"/>
  <c r="D5" i="4"/>
  <c r="D34" i="4"/>
  <c r="D18" i="4"/>
  <c r="D10" i="4"/>
  <c r="D31" i="4"/>
  <c r="D27" i="4"/>
  <c r="D19" i="4"/>
  <c r="D15" i="4"/>
  <c r="D11" i="4"/>
  <c r="D7" i="4"/>
  <c r="D26" i="4"/>
  <c r="D14" i="4"/>
  <c r="D6" i="4"/>
  <c r="D32" i="4"/>
  <c r="D28" i="4"/>
  <c r="D24" i="4"/>
  <c r="D20" i="4"/>
  <c r="D16" i="4"/>
  <c r="D12" i="4"/>
  <c r="D8" i="4"/>
  <c r="D22" i="4"/>
  <c r="D23" i="4"/>
  <c r="G43" i="4"/>
  <c r="C28" i="4"/>
  <c r="C20" i="4"/>
  <c r="C12" i="4"/>
  <c r="C26" i="4"/>
  <c r="C9" i="4"/>
  <c r="C27" i="4"/>
  <c r="C19" i="4"/>
  <c r="C11" i="4"/>
  <c r="C18" i="4"/>
  <c r="C17" i="4"/>
  <c r="C32" i="4"/>
  <c r="C24" i="4"/>
  <c r="C16" i="4"/>
  <c r="C8" i="4"/>
  <c r="C7" i="4"/>
  <c r="C22" i="4"/>
  <c r="C6" i="4"/>
  <c r="C31" i="4"/>
  <c r="C15" i="4"/>
  <c r="C30" i="4"/>
  <c r="C14" i="4"/>
  <c r="C34" i="4"/>
  <c r="C33" i="4"/>
  <c r="C29" i="4"/>
  <c r="C21" i="4"/>
  <c r="C13" i="4"/>
  <c r="C5" i="4"/>
  <c r="C10" i="4"/>
  <c r="C25" i="4"/>
  <c r="D41" i="4"/>
  <c r="D60" i="4"/>
  <c r="D56" i="4"/>
  <c r="D48" i="4"/>
  <c r="D40" i="4"/>
  <c r="D61" i="4"/>
  <c r="D57" i="4"/>
  <c r="D49" i="4"/>
  <c r="D45" i="4"/>
  <c r="D53" i="4"/>
  <c r="D62" i="4"/>
  <c r="D58" i="4"/>
  <c r="D54" i="4"/>
  <c r="D50" i="4"/>
  <c r="D46" i="4"/>
  <c r="D42" i="4"/>
  <c r="D63" i="4"/>
  <c r="D59" i="4"/>
  <c r="D55" i="4"/>
  <c r="D51" i="4"/>
  <c r="D47" i="4"/>
  <c r="D39" i="4"/>
  <c r="D44" i="4"/>
  <c r="D52" i="4"/>
  <c r="E4" i="4"/>
  <c r="C63" i="4"/>
  <c r="C55" i="4"/>
  <c r="C47" i="4"/>
  <c r="C39" i="4"/>
  <c r="C62" i="4"/>
  <c r="C54" i="4"/>
  <c r="C46" i="4"/>
  <c r="C59" i="4"/>
  <c r="C51" i="4"/>
  <c r="C57" i="4"/>
  <c r="C61" i="4"/>
  <c r="C60" i="4"/>
  <c r="C58" i="4"/>
  <c r="C50" i="4"/>
  <c r="C42" i="4"/>
  <c r="C41" i="4"/>
  <c r="C45" i="4"/>
  <c r="C49" i="4"/>
  <c r="C56" i="4"/>
  <c r="C48" i="4"/>
  <c r="C40" i="4"/>
  <c r="C53" i="4"/>
  <c r="C52" i="4"/>
  <c r="C44" i="4"/>
  <c r="C43" i="4"/>
  <c r="E38" i="4"/>
  <c r="G34" i="1"/>
  <c r="G4" i="4" s="1"/>
  <c r="E43" i="7"/>
  <c r="E34" i="7"/>
  <c r="E44" i="7"/>
  <c r="G37" i="7"/>
  <c r="G21" i="7"/>
  <c r="G20" i="7"/>
  <c r="F34" i="1"/>
  <c r="F4" i="4" s="1"/>
  <c r="F37" i="7"/>
  <c r="F20" i="7"/>
  <c r="F21" i="7"/>
  <c r="F43" i="7"/>
  <c r="D44" i="7"/>
  <c r="D43" i="7"/>
  <c r="D34" i="7"/>
  <c r="C43" i="7"/>
  <c r="C34" i="7"/>
  <c r="G43" i="7"/>
  <c r="G34" i="7"/>
  <c r="B19" i="3" l="1"/>
  <c r="C26" i="2"/>
  <c r="G26" i="2"/>
  <c r="F19" i="3"/>
  <c r="D16" i="7"/>
  <c r="C22" i="3"/>
  <c r="C28" i="3" s="1"/>
  <c r="D36" i="7" s="1"/>
  <c r="D38" i="7" s="1"/>
  <c r="D30" i="2"/>
  <c r="F42" i="7"/>
  <c r="F15" i="7"/>
  <c r="E17" i="3"/>
  <c r="F23" i="2"/>
  <c r="E16" i="7"/>
  <c r="D22" i="3"/>
  <c r="D28" i="3" s="1"/>
  <c r="E36" i="7" s="1"/>
  <c r="E38" i="7" s="1"/>
  <c r="E30" i="2"/>
  <c r="F7" i="4"/>
  <c r="F34" i="4"/>
  <c r="F30" i="4"/>
  <c r="F26" i="4"/>
  <c r="F22" i="4"/>
  <c r="F18" i="4"/>
  <c r="F14" i="4"/>
  <c r="F10" i="4"/>
  <c r="F6" i="4"/>
  <c r="F11" i="4"/>
  <c r="F27" i="4"/>
  <c r="F32" i="4"/>
  <c r="F28" i="4"/>
  <c r="F24" i="4"/>
  <c r="F20" i="4"/>
  <c r="F16" i="4"/>
  <c r="F12" i="4"/>
  <c r="F8" i="4"/>
  <c r="F19" i="4"/>
  <c r="F33" i="4"/>
  <c r="F29" i="4"/>
  <c r="F25" i="4"/>
  <c r="F21" i="4"/>
  <c r="F17" i="4"/>
  <c r="F13" i="4"/>
  <c r="F9" i="4"/>
  <c r="F5" i="4"/>
  <c r="F31" i="4"/>
  <c r="F15" i="4"/>
  <c r="G34" i="4"/>
  <c r="G30" i="4"/>
  <c r="G26" i="4"/>
  <c r="G22" i="4"/>
  <c r="G18" i="4"/>
  <c r="G14" i="4"/>
  <c r="G10" i="4"/>
  <c r="G6" i="4"/>
  <c r="G19" i="4"/>
  <c r="G7" i="4"/>
  <c r="G31" i="4"/>
  <c r="G11" i="4"/>
  <c r="G32" i="4"/>
  <c r="G28" i="4"/>
  <c r="G24" i="4"/>
  <c r="G20" i="4"/>
  <c r="G16" i="4"/>
  <c r="G12" i="4"/>
  <c r="G8" i="4"/>
  <c r="G15" i="4"/>
  <c r="G33" i="4"/>
  <c r="G29" i="4"/>
  <c r="G25" i="4"/>
  <c r="G21" i="4"/>
  <c r="G17" i="4"/>
  <c r="G13" i="4"/>
  <c r="G9" i="4"/>
  <c r="G5" i="4"/>
  <c r="G27" i="4"/>
  <c r="G23" i="4"/>
  <c r="F23" i="4"/>
  <c r="G44" i="7"/>
  <c r="F44" i="7"/>
  <c r="E17" i="7" l="1"/>
  <c r="E9" i="7"/>
  <c r="D26" i="3"/>
  <c r="E32" i="7"/>
  <c r="E35" i="7"/>
  <c r="D17" i="7"/>
  <c r="D9" i="7"/>
  <c r="C26" i="3"/>
  <c r="D32" i="7"/>
  <c r="D35" i="7"/>
  <c r="G30" i="2"/>
  <c r="F22" i="3"/>
  <c r="F28" i="3" s="1"/>
  <c r="G36" i="7" s="1"/>
  <c r="G38" i="7" s="1"/>
  <c r="G16" i="7"/>
  <c r="E19" i="3"/>
  <c r="F26" i="2"/>
  <c r="C16" i="7"/>
  <c r="B22" i="3"/>
  <c r="B28" i="3" s="1"/>
  <c r="C36" i="7" s="1"/>
  <c r="C38" i="7" s="1"/>
  <c r="C30" i="2"/>
  <c r="F16" i="7" l="1"/>
  <c r="E22" i="3"/>
  <c r="E28" i="3" s="1"/>
  <c r="F36" i="7" s="1"/>
  <c r="F38" i="7" s="1"/>
  <c r="F30" i="2"/>
  <c r="C1217" i="16"/>
  <c r="D1217" i="16" s="1"/>
  <c r="C1153" i="16"/>
  <c r="D1153" i="16" s="1"/>
  <c r="C1089" i="16"/>
  <c r="D1089" i="16" s="1"/>
  <c r="C1222" i="16"/>
  <c r="D1222" i="16" s="1"/>
  <c r="C1158" i="16"/>
  <c r="D1158" i="16" s="1"/>
  <c r="C1094" i="16"/>
  <c r="D1094" i="16" s="1"/>
  <c r="C1229" i="16"/>
  <c r="D1229" i="16" s="1"/>
  <c r="C1165" i="16"/>
  <c r="D1165" i="16" s="1"/>
  <c r="C1101" i="16"/>
  <c r="D1101" i="16" s="1"/>
  <c r="C1037" i="16"/>
  <c r="D1037" i="16" s="1"/>
  <c r="C1180" i="16"/>
  <c r="D1180" i="16" s="1"/>
  <c r="C1116" i="16"/>
  <c r="D1116" i="16" s="1"/>
  <c r="C1052" i="16"/>
  <c r="D1052" i="16" s="1"/>
  <c r="C1178" i="16"/>
  <c r="D1178" i="16" s="1"/>
  <c r="C1114" i="16"/>
  <c r="D1114" i="16" s="1"/>
  <c r="C1050" i="16"/>
  <c r="D1050" i="16" s="1"/>
  <c r="C1115" i="16"/>
  <c r="D1115" i="16" s="1"/>
  <c r="C1004" i="16"/>
  <c r="D1004" i="16" s="1"/>
  <c r="C1107" i="16"/>
  <c r="D1107" i="16" s="1"/>
  <c r="C1001" i="16"/>
  <c r="D1001" i="16" s="1"/>
  <c r="C1104" i="16"/>
  <c r="D1104" i="16" s="1"/>
  <c r="C1000" i="16"/>
  <c r="D1000" i="16" s="1"/>
  <c r="C1103" i="16"/>
  <c r="D1103" i="16" s="1"/>
  <c r="C1209" i="16"/>
  <c r="D1209" i="16" s="1"/>
  <c r="C1145" i="16"/>
  <c r="D1145" i="16" s="1"/>
  <c r="C1081" i="16"/>
  <c r="D1081" i="16" s="1"/>
  <c r="C1214" i="16"/>
  <c r="D1214" i="16" s="1"/>
  <c r="C1150" i="16"/>
  <c r="D1150" i="16" s="1"/>
  <c r="C1086" i="16"/>
  <c r="D1086" i="16" s="1"/>
  <c r="C1221" i="16"/>
  <c r="D1221" i="16" s="1"/>
  <c r="C1157" i="16"/>
  <c r="D1157" i="16" s="1"/>
  <c r="C1093" i="16"/>
  <c r="D1093" i="16" s="1"/>
  <c r="C1236" i="16"/>
  <c r="D1236" i="16" s="1"/>
  <c r="C1172" i="16"/>
  <c r="D1172" i="16" s="1"/>
  <c r="C1108" i="16"/>
  <c r="D1108" i="16" s="1"/>
  <c r="C1234" i="16"/>
  <c r="D1234" i="16" s="1"/>
  <c r="C1170" i="16"/>
  <c r="D1170" i="16" s="1"/>
  <c r="C1106" i="16"/>
  <c r="D1106" i="16" s="1"/>
  <c r="C1042" i="16"/>
  <c r="D1042" i="16" s="1"/>
  <c r="C1095" i="16"/>
  <c r="D1095" i="16" s="1"/>
  <c r="C996" i="16"/>
  <c r="D996" i="16" s="1"/>
  <c r="C1087" i="16"/>
  <c r="D1087" i="16" s="1"/>
  <c r="C993" i="16"/>
  <c r="D993" i="16" s="1"/>
  <c r="C1201" i="16"/>
  <c r="D1201" i="16" s="1"/>
  <c r="C1137" i="16"/>
  <c r="D1137" i="16" s="1"/>
  <c r="C1073" i="16"/>
  <c r="D1073" i="16" s="1"/>
  <c r="C1206" i="16"/>
  <c r="D1206" i="16" s="1"/>
  <c r="C1142" i="16"/>
  <c r="D1142" i="16" s="1"/>
  <c r="C1078" i="16"/>
  <c r="D1078" i="16" s="1"/>
  <c r="C1213" i="16"/>
  <c r="D1213" i="16" s="1"/>
  <c r="C1149" i="16"/>
  <c r="D1149" i="16" s="1"/>
  <c r="C1085" i="16"/>
  <c r="D1085" i="16" s="1"/>
  <c r="C1228" i="16"/>
  <c r="D1228" i="16" s="1"/>
  <c r="C1164" i="16"/>
  <c r="D1164" i="16" s="1"/>
  <c r="C1100" i="16"/>
  <c r="D1100" i="16" s="1"/>
  <c r="C1226" i="16"/>
  <c r="D1226" i="16" s="1"/>
  <c r="C1162" i="16"/>
  <c r="D1162" i="16" s="1"/>
  <c r="C1098" i="16"/>
  <c r="D1098" i="16" s="1"/>
  <c r="C1034" i="16"/>
  <c r="D1034" i="16" s="1"/>
  <c r="C1072" i="16"/>
  <c r="D1072" i="16" s="1"/>
  <c r="C1235" i="16"/>
  <c r="D1235" i="16" s="1"/>
  <c r="C1064" i="16"/>
  <c r="D1064" i="16" s="1"/>
  <c r="C1232" i="16"/>
  <c r="D1232" i="16" s="1"/>
  <c r="C1193" i="16"/>
  <c r="D1193" i="16" s="1"/>
  <c r="C1129" i="16"/>
  <c r="D1129" i="16" s="1"/>
  <c r="C1065" i="16"/>
  <c r="D1065" i="16" s="1"/>
  <c r="C1198" i="16"/>
  <c r="D1198" i="16" s="1"/>
  <c r="C1134" i="16"/>
  <c r="D1134" i="16" s="1"/>
  <c r="C1070" i="16"/>
  <c r="D1070" i="16" s="1"/>
  <c r="C1205" i="16"/>
  <c r="D1205" i="16" s="1"/>
  <c r="C1141" i="16"/>
  <c r="D1141" i="16" s="1"/>
  <c r="C1077" i="16"/>
  <c r="D1077" i="16" s="1"/>
  <c r="C1220" i="16"/>
  <c r="D1220" i="16" s="1"/>
  <c r="C1156" i="16"/>
  <c r="D1156" i="16" s="1"/>
  <c r="C1092" i="16"/>
  <c r="D1092" i="16" s="1"/>
  <c r="C1218" i="16"/>
  <c r="D1218" i="16" s="1"/>
  <c r="C1154" i="16"/>
  <c r="D1154" i="16" s="1"/>
  <c r="C1090" i="16"/>
  <c r="D1090" i="16" s="1"/>
  <c r="C1223" i="16"/>
  <c r="D1223" i="16" s="1"/>
  <c r="C1051" i="16"/>
  <c r="D1051" i="16" s="1"/>
  <c r="C1215" i="16"/>
  <c r="D1215" i="16" s="1"/>
  <c r="C1044" i="16"/>
  <c r="D1044" i="16" s="1"/>
  <c r="C1211" i="16"/>
  <c r="D1211" i="16" s="1"/>
  <c r="C1185" i="16"/>
  <c r="D1185" i="16" s="1"/>
  <c r="C1121" i="16"/>
  <c r="D1121" i="16" s="1"/>
  <c r="C1057" i="16"/>
  <c r="D1057" i="16" s="1"/>
  <c r="C1190" i="16"/>
  <c r="D1190" i="16" s="1"/>
  <c r="C1126" i="16"/>
  <c r="D1126" i="16" s="1"/>
  <c r="C1062" i="16"/>
  <c r="D1062" i="16" s="1"/>
  <c r="C1197" i="16"/>
  <c r="D1197" i="16" s="1"/>
  <c r="C1133" i="16"/>
  <c r="D1133" i="16" s="1"/>
  <c r="C1069" i="16"/>
  <c r="D1069" i="16" s="1"/>
  <c r="C1212" i="16"/>
  <c r="D1212" i="16" s="1"/>
  <c r="C1148" i="16"/>
  <c r="D1148" i="16" s="1"/>
  <c r="C1084" i="16"/>
  <c r="D1084" i="16" s="1"/>
  <c r="C1210" i="16"/>
  <c r="D1210" i="16" s="1"/>
  <c r="C1146" i="16"/>
  <c r="D1146" i="16" s="1"/>
  <c r="C1082" i="16"/>
  <c r="D1082" i="16" s="1"/>
  <c r="C1200" i="16"/>
  <c r="D1200" i="16" s="1"/>
  <c r="C1038" i="16"/>
  <c r="D1038" i="16" s="1"/>
  <c r="C1192" i="16"/>
  <c r="D1192" i="16" s="1"/>
  <c r="C1033" i="16"/>
  <c r="D1033" i="16" s="1"/>
  <c r="C1191" i="16"/>
  <c r="D1191" i="16" s="1"/>
  <c r="C1032" i="16"/>
  <c r="D1032" i="16" s="1"/>
  <c r="C1187" i="16"/>
  <c r="D1187" i="16" s="1"/>
  <c r="C1031" i="16"/>
  <c r="D1031" i="16" s="1"/>
  <c r="D47" i="7"/>
  <c r="C1177" i="16"/>
  <c r="D1177" i="16" s="1"/>
  <c r="C1113" i="16"/>
  <c r="D1113" i="16" s="1"/>
  <c r="C1049" i="16"/>
  <c r="D1049" i="16" s="1"/>
  <c r="C1182" i="16"/>
  <c r="D1182" i="16" s="1"/>
  <c r="C1118" i="16"/>
  <c r="D1118" i="16" s="1"/>
  <c r="C1054" i="16"/>
  <c r="D1054" i="16" s="1"/>
  <c r="C1189" i="16"/>
  <c r="D1189" i="16" s="1"/>
  <c r="C1125" i="16"/>
  <c r="D1125" i="16" s="1"/>
  <c r="C1061" i="16"/>
  <c r="D1061" i="16" s="1"/>
  <c r="C1204" i="16"/>
  <c r="D1204" i="16" s="1"/>
  <c r="C1140" i="16"/>
  <c r="D1140" i="16" s="1"/>
  <c r="C1076" i="16"/>
  <c r="D1076" i="16" s="1"/>
  <c r="C1202" i="16"/>
  <c r="D1202" i="16" s="1"/>
  <c r="C1138" i="16"/>
  <c r="D1138" i="16" s="1"/>
  <c r="C1074" i="16"/>
  <c r="D1074" i="16" s="1"/>
  <c r="C1179" i="16"/>
  <c r="D1179" i="16" s="1"/>
  <c r="C1028" i="16"/>
  <c r="D1028" i="16" s="1"/>
  <c r="C1171" i="16"/>
  <c r="D1171" i="16" s="1"/>
  <c r="C1025" i="16"/>
  <c r="D1025" i="16" s="1"/>
  <c r="C1168" i="16"/>
  <c r="D1168" i="16" s="1"/>
  <c r="C1233" i="16"/>
  <c r="D1233" i="16" s="1"/>
  <c r="C1169" i="16"/>
  <c r="D1169" i="16" s="1"/>
  <c r="C1105" i="16"/>
  <c r="D1105" i="16" s="1"/>
  <c r="C1238" i="16"/>
  <c r="D1238" i="16" s="1"/>
  <c r="C1174" i="16"/>
  <c r="D1174" i="16" s="1"/>
  <c r="C1110" i="16"/>
  <c r="D1110" i="16" s="1"/>
  <c r="C1046" i="16"/>
  <c r="D1046" i="16" s="1"/>
  <c r="C1181" i="16"/>
  <c r="D1181" i="16" s="1"/>
  <c r="C1117" i="16"/>
  <c r="D1117" i="16" s="1"/>
  <c r="C1053" i="16"/>
  <c r="D1053" i="16" s="1"/>
  <c r="C1225" i="16"/>
  <c r="D1225" i="16" s="1"/>
  <c r="C1161" i="16"/>
  <c r="D1161" i="16" s="1"/>
  <c r="C1097" i="16"/>
  <c r="D1097" i="16" s="1"/>
  <c r="C1230" i="16"/>
  <c r="D1230" i="16" s="1"/>
  <c r="C1166" i="16"/>
  <c r="D1166" i="16" s="1"/>
  <c r="C1102" i="16"/>
  <c r="D1102" i="16" s="1"/>
  <c r="C1237" i="16"/>
  <c r="D1237" i="16" s="1"/>
  <c r="C1173" i="16"/>
  <c r="D1173" i="16" s="1"/>
  <c r="C1109" i="16"/>
  <c r="D1109" i="16" s="1"/>
  <c r="C1045" i="16"/>
  <c r="D1045" i="16" s="1"/>
  <c r="C1124" i="16"/>
  <c r="D1124" i="16" s="1"/>
  <c r="C1058" i="16"/>
  <c r="D1058" i="16" s="1"/>
  <c r="C1009" i="16"/>
  <c r="D1009" i="16" s="1"/>
  <c r="C1008" i="16"/>
  <c r="D1008" i="16" s="1"/>
  <c r="C1059" i="16"/>
  <c r="D1059" i="16" s="1"/>
  <c r="C1184" i="16"/>
  <c r="D1184" i="16" s="1"/>
  <c r="C1030" i="16"/>
  <c r="D1030" i="16" s="1"/>
  <c r="C1160" i="16"/>
  <c r="D1160" i="16" s="1"/>
  <c r="C1021" i="16"/>
  <c r="D1021" i="16" s="1"/>
  <c r="C1195" i="16"/>
  <c r="D1195" i="16" s="1"/>
  <c r="C1155" i="16"/>
  <c r="D1155" i="16" s="1"/>
  <c r="C1216" i="16"/>
  <c r="D1216" i="16" s="1"/>
  <c r="C1027" i="16"/>
  <c r="D1027" i="16" s="1"/>
  <c r="C1011" i="16"/>
  <c r="D1011" i="16" s="1"/>
  <c r="C1231" i="16"/>
  <c r="D1231" i="16" s="1"/>
  <c r="C1143" i="16"/>
  <c r="D1143" i="16" s="1"/>
  <c r="C1119" i="16"/>
  <c r="D1119" i="16" s="1"/>
  <c r="C1035" i="16"/>
  <c r="D1035" i="16" s="1"/>
  <c r="C1047" i="16"/>
  <c r="D1047" i="16" s="1"/>
  <c r="C1096" i="16"/>
  <c r="D1096" i="16" s="1"/>
  <c r="C1239" i="16"/>
  <c r="D1239" i="16" s="1"/>
  <c r="C1152" i="16"/>
  <c r="D1152" i="16" s="1"/>
  <c r="C1188" i="16"/>
  <c r="D1188" i="16" s="1"/>
  <c r="C1039" i="16"/>
  <c r="D1039" i="16" s="1"/>
  <c r="C1016" i="16"/>
  <c r="D1016" i="16" s="1"/>
  <c r="C994" i="16"/>
  <c r="D994" i="16" s="1"/>
  <c r="C1068" i="16"/>
  <c r="D1068" i="16" s="1"/>
  <c r="C1159" i="16"/>
  <c r="D1159" i="16" s="1"/>
  <c r="C1147" i="16"/>
  <c r="D1147" i="16" s="1"/>
  <c r="C992" i="16"/>
  <c r="D992" i="16" s="1"/>
  <c r="C1041" i="16"/>
  <c r="D1041" i="16" s="1"/>
  <c r="C1163" i="16"/>
  <c r="D1163" i="16" s="1"/>
  <c r="C1022" i="16"/>
  <c r="D1022" i="16" s="1"/>
  <c r="C1139" i="16"/>
  <c r="D1139" i="16" s="1"/>
  <c r="C1013" i="16"/>
  <c r="D1013" i="16" s="1"/>
  <c r="C1111" i="16"/>
  <c r="D1111" i="16" s="1"/>
  <c r="C1071" i="16"/>
  <c r="D1071" i="16" s="1"/>
  <c r="C1131" i="16"/>
  <c r="D1131" i="16" s="1"/>
  <c r="C1014" i="16"/>
  <c r="D1014" i="16" s="1"/>
  <c r="C1019" i="16"/>
  <c r="D1019" i="16" s="1"/>
  <c r="C997" i="16"/>
  <c r="D997" i="16" s="1"/>
  <c r="C1010" i="16"/>
  <c r="D1010" i="16" s="1"/>
  <c r="C1224" i="16"/>
  <c r="D1224" i="16" s="1"/>
  <c r="C1135" i="16"/>
  <c r="D1135" i="16" s="1"/>
  <c r="C1024" i="16"/>
  <c r="D1024" i="16" s="1"/>
  <c r="C1018" i="16"/>
  <c r="D1018" i="16" s="1"/>
  <c r="C1183" i="16"/>
  <c r="D1183" i="16" s="1"/>
  <c r="C1060" i="16"/>
  <c r="D1060" i="16" s="1"/>
  <c r="C1136" i="16"/>
  <c r="D1136" i="16" s="1"/>
  <c r="C1127" i="16"/>
  <c r="D1127" i="16" s="1"/>
  <c r="C1023" i="16"/>
  <c r="D1023" i="16" s="1"/>
  <c r="C1005" i="16"/>
  <c r="D1005" i="16" s="1"/>
  <c r="C995" i="16"/>
  <c r="D995" i="16" s="1"/>
  <c r="D11" i="7"/>
  <c r="D12" i="7" s="1"/>
  <c r="C1067" i="16"/>
  <c r="D1067" i="16" s="1"/>
  <c r="C1227" i="16"/>
  <c r="D1227" i="16" s="1"/>
  <c r="C1036" i="16"/>
  <c r="D1036" i="16" s="1"/>
  <c r="C1017" i="16"/>
  <c r="D1017" i="16" s="1"/>
  <c r="C1003" i="16"/>
  <c r="D1003" i="16" s="1"/>
  <c r="C1194" i="16"/>
  <c r="D1194" i="16" s="1"/>
  <c r="C1020" i="16"/>
  <c r="D1020" i="16" s="1"/>
  <c r="C1083" i="16"/>
  <c r="D1083" i="16" s="1"/>
  <c r="C1208" i="16"/>
  <c r="D1208" i="16" s="1"/>
  <c r="C1015" i="16"/>
  <c r="D1015" i="16" s="1"/>
  <c r="C1120" i="16"/>
  <c r="D1120" i="16" s="1"/>
  <c r="C1006" i="16"/>
  <c r="D1006" i="16" s="1"/>
  <c r="C1002" i="16"/>
  <c r="D1002" i="16" s="1"/>
  <c r="C1176" i="16"/>
  <c r="D1176" i="16" s="1"/>
  <c r="C1112" i="16"/>
  <c r="D1112" i="16" s="1"/>
  <c r="C1128" i="16"/>
  <c r="D1128" i="16" s="1"/>
  <c r="C1056" i="16"/>
  <c r="D1056" i="16" s="1"/>
  <c r="C1066" i="16"/>
  <c r="D1066" i="16" s="1"/>
  <c r="C1029" i="16"/>
  <c r="D1029" i="16" s="1"/>
  <c r="C1186" i="16"/>
  <c r="D1186" i="16" s="1"/>
  <c r="C1012" i="16"/>
  <c r="D1012" i="16" s="1"/>
  <c r="C1063" i="16"/>
  <c r="D1063" i="16" s="1"/>
  <c r="C1167" i="16"/>
  <c r="D1167" i="16" s="1"/>
  <c r="C1007" i="16"/>
  <c r="D1007" i="16" s="1"/>
  <c r="C1099" i="16"/>
  <c r="D1099" i="16" s="1"/>
  <c r="C998" i="16"/>
  <c r="D998" i="16" s="1"/>
  <c r="C1075" i="16"/>
  <c r="D1075" i="16" s="1"/>
  <c r="C1199" i="16"/>
  <c r="D1199" i="16" s="1"/>
  <c r="C1175" i="16"/>
  <c r="D1175" i="16" s="1"/>
  <c r="C1055" i="16"/>
  <c r="D1055" i="16" s="1"/>
  <c r="C1122" i="16"/>
  <c r="D1122" i="16" s="1"/>
  <c r="C1203" i="16"/>
  <c r="D1203" i="16" s="1"/>
  <c r="C1080" i="16"/>
  <c r="D1080" i="16" s="1"/>
  <c r="C1219" i="16"/>
  <c r="D1219" i="16" s="1"/>
  <c r="C1196" i="16"/>
  <c r="D1196" i="16" s="1"/>
  <c r="C1130" i="16"/>
  <c r="D1130" i="16" s="1"/>
  <c r="C1151" i="16"/>
  <c r="D1151" i="16" s="1"/>
  <c r="C1043" i="16"/>
  <c r="D1043" i="16" s="1"/>
  <c r="C1144" i="16"/>
  <c r="D1144" i="16" s="1"/>
  <c r="C999" i="16"/>
  <c r="D999" i="16" s="1"/>
  <c r="C1079" i="16"/>
  <c r="D1079" i="16" s="1"/>
  <c r="C1088" i="16"/>
  <c r="D1088" i="16" s="1"/>
  <c r="C1123" i="16"/>
  <c r="D1123" i="16" s="1"/>
  <c r="C1026" i="16"/>
  <c r="D1026" i="16" s="1"/>
  <c r="C1207" i="16"/>
  <c r="D1207" i="16" s="1"/>
  <c r="C1048" i="16"/>
  <c r="D1048" i="16" s="1"/>
  <c r="C1091" i="16"/>
  <c r="D1091" i="16" s="1"/>
  <c r="C1132" i="16"/>
  <c r="D1132" i="16" s="1"/>
  <c r="C1040" i="16"/>
  <c r="D1040" i="16" s="1"/>
  <c r="G32" i="7"/>
  <c r="G17" i="7"/>
  <c r="G9" i="7"/>
  <c r="F26" i="3"/>
  <c r="G35" i="7"/>
  <c r="C17" i="7"/>
  <c r="C9" i="7"/>
  <c r="B26" i="3"/>
  <c r="C35" i="7"/>
  <c r="C32" i="7"/>
  <c r="C972" i="16"/>
  <c r="D972" i="16" s="1"/>
  <c r="C908" i="16"/>
  <c r="D908" i="16" s="1"/>
  <c r="C844" i="16"/>
  <c r="D844" i="16" s="1"/>
  <c r="C780" i="16"/>
  <c r="D780" i="16" s="1"/>
  <c r="C961" i="16"/>
  <c r="D961" i="16" s="1"/>
  <c r="C897" i="16"/>
  <c r="D897" i="16" s="1"/>
  <c r="C833" i="16"/>
  <c r="D833" i="16" s="1"/>
  <c r="C769" i="16"/>
  <c r="D769" i="16" s="1"/>
  <c r="C944" i="16"/>
  <c r="D944" i="16" s="1"/>
  <c r="C880" i="16"/>
  <c r="D880" i="16" s="1"/>
  <c r="C816" i="16"/>
  <c r="D816" i="16" s="1"/>
  <c r="C752" i="16"/>
  <c r="D752" i="16" s="1"/>
  <c r="C935" i="16"/>
  <c r="D935" i="16" s="1"/>
  <c r="C871" i="16"/>
  <c r="D871" i="16" s="1"/>
  <c r="C807" i="16"/>
  <c r="D807" i="16" s="1"/>
  <c r="C990" i="16"/>
  <c r="D990" i="16" s="1"/>
  <c r="C926" i="16"/>
  <c r="D926" i="16" s="1"/>
  <c r="C862" i="16"/>
  <c r="D862" i="16" s="1"/>
  <c r="C798" i="16"/>
  <c r="D798" i="16" s="1"/>
  <c r="C981" i="16"/>
  <c r="D981" i="16" s="1"/>
  <c r="C917" i="16"/>
  <c r="D917" i="16" s="1"/>
  <c r="C853" i="16"/>
  <c r="D853" i="16" s="1"/>
  <c r="C789" i="16"/>
  <c r="D789" i="16" s="1"/>
  <c r="C907" i="16"/>
  <c r="D907" i="16" s="1"/>
  <c r="C930" i="16"/>
  <c r="D930" i="16" s="1"/>
  <c r="C923" i="16"/>
  <c r="D923" i="16" s="1"/>
  <c r="C978" i="16"/>
  <c r="D978" i="16" s="1"/>
  <c r="C979" i="16"/>
  <c r="D979" i="16" s="1"/>
  <c r="C947" i="16"/>
  <c r="D947" i="16" s="1"/>
  <c r="C931" i="16"/>
  <c r="D931" i="16" s="1"/>
  <c r="C787" i="16"/>
  <c r="D787" i="16" s="1"/>
  <c r="C964" i="16"/>
  <c r="D964" i="16" s="1"/>
  <c r="C900" i="16"/>
  <c r="D900" i="16" s="1"/>
  <c r="C836" i="16"/>
  <c r="D836" i="16" s="1"/>
  <c r="C772" i="16"/>
  <c r="D772" i="16" s="1"/>
  <c r="C953" i="16"/>
  <c r="D953" i="16" s="1"/>
  <c r="C889" i="16"/>
  <c r="D889" i="16" s="1"/>
  <c r="C825" i="16"/>
  <c r="D825" i="16" s="1"/>
  <c r="C761" i="16"/>
  <c r="D761" i="16" s="1"/>
  <c r="C936" i="16"/>
  <c r="D936" i="16" s="1"/>
  <c r="C872" i="16"/>
  <c r="D872" i="16" s="1"/>
  <c r="C808" i="16"/>
  <c r="D808" i="16" s="1"/>
  <c r="C991" i="16"/>
  <c r="D991" i="16" s="1"/>
  <c r="C927" i="16"/>
  <c r="D927" i="16" s="1"/>
  <c r="C863" i="16"/>
  <c r="D863" i="16" s="1"/>
  <c r="C799" i="16"/>
  <c r="D799" i="16" s="1"/>
  <c r="C982" i="16"/>
  <c r="D982" i="16" s="1"/>
  <c r="C918" i="16"/>
  <c r="D918" i="16" s="1"/>
  <c r="C854" i="16"/>
  <c r="D854" i="16" s="1"/>
  <c r="C790" i="16"/>
  <c r="D790" i="16" s="1"/>
  <c r="C973" i="16"/>
  <c r="D973" i="16" s="1"/>
  <c r="C909" i="16"/>
  <c r="D909" i="16" s="1"/>
  <c r="C845" i="16"/>
  <c r="D845" i="16" s="1"/>
  <c r="C781" i="16"/>
  <c r="D781" i="16" s="1"/>
  <c r="C875" i="16"/>
  <c r="D875" i="16" s="1"/>
  <c r="C898" i="16"/>
  <c r="D898" i="16" s="1"/>
  <c r="C891" i="16"/>
  <c r="D891" i="16" s="1"/>
  <c r="C946" i="16"/>
  <c r="D946" i="16" s="1"/>
  <c r="C899" i="16"/>
  <c r="D899" i="16" s="1"/>
  <c r="C883" i="16"/>
  <c r="D883" i="16" s="1"/>
  <c r="C867" i="16"/>
  <c r="D867" i="16" s="1"/>
  <c r="C906" i="16"/>
  <c r="D906" i="16" s="1"/>
  <c r="C956" i="16"/>
  <c r="D956" i="16" s="1"/>
  <c r="C892" i="16"/>
  <c r="D892" i="16" s="1"/>
  <c r="C828" i="16"/>
  <c r="D828" i="16" s="1"/>
  <c r="C764" i="16"/>
  <c r="D764" i="16" s="1"/>
  <c r="C945" i="16"/>
  <c r="D945" i="16" s="1"/>
  <c r="C881" i="16"/>
  <c r="D881" i="16" s="1"/>
  <c r="C817" i="16"/>
  <c r="D817" i="16" s="1"/>
  <c r="C753" i="16"/>
  <c r="D753" i="16" s="1"/>
  <c r="C928" i="16"/>
  <c r="D928" i="16" s="1"/>
  <c r="C864" i="16"/>
  <c r="D864" i="16" s="1"/>
  <c r="C800" i="16"/>
  <c r="D800" i="16" s="1"/>
  <c r="C983" i="16"/>
  <c r="D983" i="16" s="1"/>
  <c r="C919" i="16"/>
  <c r="D919" i="16" s="1"/>
  <c r="C855" i="16"/>
  <c r="D855" i="16" s="1"/>
  <c r="C791" i="16"/>
  <c r="D791" i="16" s="1"/>
  <c r="C974" i="16"/>
  <c r="D974" i="16" s="1"/>
  <c r="C910" i="16"/>
  <c r="D910" i="16" s="1"/>
  <c r="C846" i="16"/>
  <c r="D846" i="16" s="1"/>
  <c r="C782" i="16"/>
  <c r="D782" i="16" s="1"/>
  <c r="C965" i="16"/>
  <c r="D965" i="16" s="1"/>
  <c r="C901" i="16"/>
  <c r="D901" i="16" s="1"/>
  <c r="C837" i="16"/>
  <c r="D837" i="16" s="1"/>
  <c r="C773" i="16"/>
  <c r="D773" i="16" s="1"/>
  <c r="C843" i="16"/>
  <c r="D843" i="16" s="1"/>
  <c r="C866" i="16"/>
  <c r="D866" i="16" s="1"/>
  <c r="C859" i="16"/>
  <c r="D859" i="16" s="1"/>
  <c r="C914" i="16"/>
  <c r="D914" i="16" s="1"/>
  <c r="C835" i="16"/>
  <c r="D835" i="16" s="1"/>
  <c r="C819" i="16"/>
  <c r="D819" i="16" s="1"/>
  <c r="C803" i="16"/>
  <c r="D803" i="16" s="1"/>
  <c r="C842" i="16"/>
  <c r="D842" i="16" s="1"/>
  <c r="C948" i="16"/>
  <c r="D948" i="16" s="1"/>
  <c r="C884" i="16"/>
  <c r="D884" i="16" s="1"/>
  <c r="C820" i="16"/>
  <c r="D820" i="16" s="1"/>
  <c r="C756" i="16"/>
  <c r="D756" i="16" s="1"/>
  <c r="C937" i="16"/>
  <c r="D937" i="16" s="1"/>
  <c r="C873" i="16"/>
  <c r="D873" i="16" s="1"/>
  <c r="C809" i="16"/>
  <c r="D809" i="16" s="1"/>
  <c r="C984" i="16"/>
  <c r="D984" i="16" s="1"/>
  <c r="C920" i="16"/>
  <c r="D920" i="16" s="1"/>
  <c r="C856" i="16"/>
  <c r="D856" i="16" s="1"/>
  <c r="C792" i="16"/>
  <c r="D792" i="16" s="1"/>
  <c r="C975" i="16"/>
  <c r="D975" i="16" s="1"/>
  <c r="C911" i="16"/>
  <c r="D911" i="16" s="1"/>
  <c r="C847" i="16"/>
  <c r="D847" i="16" s="1"/>
  <c r="C783" i="16"/>
  <c r="D783" i="16" s="1"/>
  <c r="C966" i="16"/>
  <c r="D966" i="16" s="1"/>
  <c r="C902" i="16"/>
  <c r="D902" i="16" s="1"/>
  <c r="C838" i="16"/>
  <c r="D838" i="16" s="1"/>
  <c r="C774" i="16"/>
  <c r="D774" i="16" s="1"/>
  <c r="C957" i="16"/>
  <c r="D957" i="16" s="1"/>
  <c r="C893" i="16"/>
  <c r="D893" i="16" s="1"/>
  <c r="C829" i="16"/>
  <c r="D829" i="16" s="1"/>
  <c r="C765" i="16"/>
  <c r="D765" i="16" s="1"/>
  <c r="C811" i="16"/>
  <c r="D811" i="16" s="1"/>
  <c r="C834" i="16"/>
  <c r="D834" i="16" s="1"/>
  <c r="C827" i="16"/>
  <c r="D827" i="16" s="1"/>
  <c r="C882" i="16"/>
  <c r="D882" i="16" s="1"/>
  <c r="C771" i="16"/>
  <c r="D771" i="16" s="1"/>
  <c r="C755" i="16"/>
  <c r="D755" i="16" s="1"/>
  <c r="C922" i="16"/>
  <c r="D922" i="16" s="1"/>
  <c r="C778" i="16"/>
  <c r="D778" i="16" s="1"/>
  <c r="C940" i="16"/>
  <c r="D940" i="16" s="1"/>
  <c r="C876" i="16"/>
  <c r="D876" i="16" s="1"/>
  <c r="C812" i="16"/>
  <c r="D812" i="16" s="1"/>
  <c r="C748" i="16"/>
  <c r="D748" i="16" s="1"/>
  <c r="C929" i="16"/>
  <c r="D929" i="16" s="1"/>
  <c r="C865" i="16"/>
  <c r="D865" i="16" s="1"/>
  <c r="C801" i="16"/>
  <c r="D801" i="16" s="1"/>
  <c r="C976" i="16"/>
  <c r="D976" i="16" s="1"/>
  <c r="C912" i="16"/>
  <c r="D912" i="16" s="1"/>
  <c r="C848" i="16"/>
  <c r="D848" i="16" s="1"/>
  <c r="C784" i="16"/>
  <c r="D784" i="16" s="1"/>
  <c r="C967" i="16"/>
  <c r="D967" i="16" s="1"/>
  <c r="C903" i="16"/>
  <c r="D903" i="16" s="1"/>
  <c r="C839" i="16"/>
  <c r="D839" i="16" s="1"/>
  <c r="C775" i="16"/>
  <c r="D775" i="16" s="1"/>
  <c r="C958" i="16"/>
  <c r="D958" i="16" s="1"/>
  <c r="C894" i="16"/>
  <c r="D894" i="16" s="1"/>
  <c r="C830" i="16"/>
  <c r="D830" i="16" s="1"/>
  <c r="C766" i="16"/>
  <c r="D766" i="16" s="1"/>
  <c r="C949" i="16"/>
  <c r="D949" i="16" s="1"/>
  <c r="C885" i="16"/>
  <c r="D885" i="16" s="1"/>
  <c r="C821" i="16"/>
  <c r="D821" i="16" s="1"/>
  <c r="C757" i="16"/>
  <c r="D757" i="16" s="1"/>
  <c r="C779" i="16"/>
  <c r="D779" i="16" s="1"/>
  <c r="C802" i="16"/>
  <c r="D802" i="16" s="1"/>
  <c r="C795" i="16"/>
  <c r="D795" i="16" s="1"/>
  <c r="C850" i="16"/>
  <c r="D850" i="16" s="1"/>
  <c r="C963" i="16"/>
  <c r="D963" i="16" s="1"/>
  <c r="C938" i="16"/>
  <c r="D938" i="16" s="1"/>
  <c r="C858" i="16"/>
  <c r="D858" i="16" s="1"/>
  <c r="E47" i="7"/>
  <c r="C932" i="16"/>
  <c r="D932" i="16" s="1"/>
  <c r="C868" i="16"/>
  <c r="D868" i="16" s="1"/>
  <c r="C804" i="16"/>
  <c r="D804" i="16" s="1"/>
  <c r="C985" i="16"/>
  <c r="D985" i="16" s="1"/>
  <c r="C921" i="16"/>
  <c r="D921" i="16" s="1"/>
  <c r="C857" i="16"/>
  <c r="D857" i="16" s="1"/>
  <c r="C793" i="16"/>
  <c r="D793" i="16" s="1"/>
  <c r="C968" i="16"/>
  <c r="D968" i="16" s="1"/>
  <c r="C904" i="16"/>
  <c r="D904" i="16" s="1"/>
  <c r="C840" i="16"/>
  <c r="D840" i="16" s="1"/>
  <c r="C776" i="16"/>
  <c r="D776" i="16" s="1"/>
  <c r="C959" i="16"/>
  <c r="D959" i="16" s="1"/>
  <c r="C895" i="16"/>
  <c r="D895" i="16" s="1"/>
  <c r="C831" i="16"/>
  <c r="D831" i="16" s="1"/>
  <c r="C767" i="16"/>
  <c r="D767" i="16" s="1"/>
  <c r="C950" i="16"/>
  <c r="D950" i="16" s="1"/>
  <c r="C886" i="16"/>
  <c r="D886" i="16" s="1"/>
  <c r="C822" i="16"/>
  <c r="D822" i="16" s="1"/>
  <c r="C758" i="16"/>
  <c r="D758" i="16" s="1"/>
  <c r="C941" i="16"/>
  <c r="D941" i="16" s="1"/>
  <c r="C877" i="16"/>
  <c r="D877" i="16" s="1"/>
  <c r="C813" i="16"/>
  <c r="D813" i="16" s="1"/>
  <c r="C749" i="16"/>
  <c r="D749" i="16" s="1"/>
  <c r="C747" i="16"/>
  <c r="D747" i="16" s="1"/>
  <c r="C770" i="16"/>
  <c r="D770" i="16" s="1"/>
  <c r="C763" i="16"/>
  <c r="D763" i="16" s="1"/>
  <c r="C818" i="16"/>
  <c r="D818" i="16" s="1"/>
  <c r="C890" i="16"/>
  <c r="D890" i="16" s="1"/>
  <c r="C874" i="16"/>
  <c r="D874" i="16" s="1"/>
  <c r="C794" i="16"/>
  <c r="D794" i="16" s="1"/>
  <c r="C988" i="16"/>
  <c r="D988" i="16" s="1"/>
  <c r="C924" i="16"/>
  <c r="D924" i="16" s="1"/>
  <c r="C860" i="16"/>
  <c r="D860" i="16" s="1"/>
  <c r="C796" i="16"/>
  <c r="D796" i="16" s="1"/>
  <c r="C977" i="16"/>
  <c r="D977" i="16" s="1"/>
  <c r="C913" i="16"/>
  <c r="D913" i="16" s="1"/>
  <c r="C849" i="16"/>
  <c r="D849" i="16" s="1"/>
  <c r="C785" i="16"/>
  <c r="D785" i="16" s="1"/>
  <c r="C960" i="16"/>
  <c r="D960" i="16" s="1"/>
  <c r="C896" i="16"/>
  <c r="D896" i="16" s="1"/>
  <c r="C832" i="16"/>
  <c r="D832" i="16" s="1"/>
  <c r="C768" i="16"/>
  <c r="D768" i="16" s="1"/>
  <c r="C951" i="16"/>
  <c r="D951" i="16" s="1"/>
  <c r="C887" i="16"/>
  <c r="D887" i="16" s="1"/>
  <c r="C823" i="16"/>
  <c r="D823" i="16" s="1"/>
  <c r="C759" i="16"/>
  <c r="D759" i="16" s="1"/>
  <c r="C942" i="16"/>
  <c r="D942" i="16" s="1"/>
  <c r="C878" i="16"/>
  <c r="D878" i="16" s="1"/>
  <c r="C814" i="16"/>
  <c r="D814" i="16" s="1"/>
  <c r="C750" i="16"/>
  <c r="D750" i="16" s="1"/>
  <c r="C933" i="16"/>
  <c r="D933" i="16" s="1"/>
  <c r="C869" i="16"/>
  <c r="D869" i="16" s="1"/>
  <c r="C805" i="16"/>
  <c r="D805" i="16" s="1"/>
  <c r="C971" i="16"/>
  <c r="D971" i="16" s="1"/>
  <c r="C970" i="16"/>
  <c r="D970" i="16" s="1"/>
  <c r="C987" i="16"/>
  <c r="D987" i="16" s="1"/>
  <c r="C986" i="16"/>
  <c r="D986" i="16" s="1"/>
  <c r="C786" i="16"/>
  <c r="D786" i="16" s="1"/>
  <c r="C826" i="16"/>
  <c r="D826" i="16" s="1"/>
  <c r="C810" i="16"/>
  <c r="D810" i="16" s="1"/>
  <c r="C915" i="16"/>
  <c r="D915" i="16" s="1"/>
  <c r="C980" i="16"/>
  <c r="D980" i="16" s="1"/>
  <c r="C916" i="16"/>
  <c r="D916" i="16" s="1"/>
  <c r="C852" i="16"/>
  <c r="D852" i="16" s="1"/>
  <c r="C788" i="16"/>
  <c r="D788" i="16" s="1"/>
  <c r="C969" i="16"/>
  <c r="D969" i="16" s="1"/>
  <c r="C905" i="16"/>
  <c r="D905" i="16" s="1"/>
  <c r="C841" i="16"/>
  <c r="D841" i="16" s="1"/>
  <c r="C777" i="16"/>
  <c r="D777" i="16" s="1"/>
  <c r="C952" i="16"/>
  <c r="D952" i="16" s="1"/>
  <c r="C888" i="16"/>
  <c r="D888" i="16" s="1"/>
  <c r="C824" i="16"/>
  <c r="D824" i="16" s="1"/>
  <c r="C760" i="16"/>
  <c r="D760" i="16" s="1"/>
  <c r="C943" i="16"/>
  <c r="D943" i="16" s="1"/>
  <c r="C879" i="16"/>
  <c r="D879" i="16" s="1"/>
  <c r="C815" i="16"/>
  <c r="D815" i="16" s="1"/>
  <c r="C751" i="16"/>
  <c r="D751" i="16" s="1"/>
  <c r="C934" i="16"/>
  <c r="D934" i="16" s="1"/>
  <c r="C870" i="16"/>
  <c r="D870" i="16" s="1"/>
  <c r="C806" i="16"/>
  <c r="D806" i="16" s="1"/>
  <c r="C989" i="16"/>
  <c r="D989" i="16" s="1"/>
  <c r="C925" i="16"/>
  <c r="D925" i="16" s="1"/>
  <c r="C861" i="16"/>
  <c r="D861" i="16" s="1"/>
  <c r="C797" i="16"/>
  <c r="D797" i="16" s="1"/>
  <c r="C939" i="16"/>
  <c r="D939" i="16" s="1"/>
  <c r="C962" i="16"/>
  <c r="D962" i="16" s="1"/>
  <c r="C955" i="16"/>
  <c r="D955" i="16" s="1"/>
  <c r="C954" i="16"/>
  <c r="D954" i="16" s="1"/>
  <c r="C754" i="16"/>
  <c r="D754" i="16" s="1"/>
  <c r="C762" i="16"/>
  <c r="D762" i="16" s="1"/>
  <c r="C746" i="16"/>
  <c r="D746" i="16" s="1"/>
  <c r="C851" i="16"/>
  <c r="D851" i="16" s="1"/>
  <c r="E11" i="7"/>
  <c r="E12" i="7" s="1"/>
  <c r="C446" i="16" l="1"/>
  <c r="D446" i="16" s="1"/>
  <c r="C382" i="16"/>
  <c r="D382" i="16" s="1"/>
  <c r="C318" i="16"/>
  <c r="D318" i="16" s="1"/>
  <c r="C254" i="16"/>
  <c r="D254" i="16" s="1"/>
  <c r="C435" i="16"/>
  <c r="D435" i="16" s="1"/>
  <c r="C371" i="16"/>
  <c r="D371" i="16" s="1"/>
  <c r="C307" i="16"/>
  <c r="D307" i="16" s="1"/>
  <c r="C490" i="16"/>
  <c r="D490" i="16" s="1"/>
  <c r="C426" i="16"/>
  <c r="D426" i="16" s="1"/>
  <c r="C362" i="16"/>
  <c r="D362" i="16" s="1"/>
  <c r="C298" i="16"/>
  <c r="D298" i="16" s="1"/>
  <c r="C479" i="16"/>
  <c r="D479" i="16" s="1"/>
  <c r="C415" i="16"/>
  <c r="D415" i="16" s="1"/>
  <c r="C351" i="16"/>
  <c r="D351" i="16" s="1"/>
  <c r="C287" i="16"/>
  <c r="D287" i="16" s="1"/>
  <c r="C444" i="16"/>
  <c r="D444" i="16" s="1"/>
  <c r="C316" i="16"/>
  <c r="D316" i="16" s="1"/>
  <c r="C441" i="16"/>
  <c r="D441" i="16" s="1"/>
  <c r="C313" i="16"/>
  <c r="D313" i="16" s="1"/>
  <c r="C440" i="16"/>
  <c r="D440" i="16" s="1"/>
  <c r="C312" i="16"/>
  <c r="D312" i="16" s="1"/>
  <c r="C405" i="16"/>
  <c r="D405" i="16" s="1"/>
  <c r="C277" i="16"/>
  <c r="D277" i="16" s="1"/>
  <c r="C388" i="16"/>
  <c r="D388" i="16" s="1"/>
  <c r="C260" i="16"/>
  <c r="D260" i="16" s="1"/>
  <c r="C385" i="16"/>
  <c r="D385" i="16" s="1"/>
  <c r="C257" i="16"/>
  <c r="D257" i="16" s="1"/>
  <c r="C384" i="16"/>
  <c r="D384" i="16" s="1"/>
  <c r="C256" i="16"/>
  <c r="D256" i="16" s="1"/>
  <c r="C381" i="16"/>
  <c r="D381" i="16" s="1"/>
  <c r="C253" i="16"/>
  <c r="D253" i="16" s="1"/>
  <c r="C368" i="16"/>
  <c r="D368" i="16" s="1"/>
  <c r="C365" i="16"/>
  <c r="D365" i="16" s="1"/>
  <c r="G47" i="7"/>
  <c r="C461" i="16"/>
  <c r="D461" i="16" s="1"/>
  <c r="C292" i="16"/>
  <c r="D292" i="16" s="1"/>
  <c r="C416" i="16"/>
  <c r="D416" i="16" s="1"/>
  <c r="C328" i="16"/>
  <c r="D328" i="16" s="1"/>
  <c r="C400" i="16"/>
  <c r="D400" i="16" s="1"/>
  <c r="C438" i="16"/>
  <c r="D438" i="16" s="1"/>
  <c r="C374" i="16"/>
  <c r="D374" i="16" s="1"/>
  <c r="C310" i="16"/>
  <c r="D310" i="16" s="1"/>
  <c r="C491" i="16"/>
  <c r="D491" i="16" s="1"/>
  <c r="C427" i="16"/>
  <c r="D427" i="16" s="1"/>
  <c r="C363" i="16"/>
  <c r="D363" i="16" s="1"/>
  <c r="C299" i="16"/>
  <c r="D299" i="16" s="1"/>
  <c r="C482" i="16"/>
  <c r="D482" i="16" s="1"/>
  <c r="C418" i="16"/>
  <c r="D418" i="16" s="1"/>
  <c r="C354" i="16"/>
  <c r="D354" i="16" s="1"/>
  <c r="C290" i="16"/>
  <c r="D290" i="16" s="1"/>
  <c r="C471" i="16"/>
  <c r="D471" i="16" s="1"/>
  <c r="C407" i="16"/>
  <c r="D407" i="16" s="1"/>
  <c r="C343" i="16"/>
  <c r="D343" i="16" s="1"/>
  <c r="C279" i="16"/>
  <c r="D279" i="16" s="1"/>
  <c r="C428" i="16"/>
  <c r="D428" i="16" s="1"/>
  <c r="C300" i="16"/>
  <c r="D300" i="16" s="1"/>
  <c r="C425" i="16"/>
  <c r="D425" i="16" s="1"/>
  <c r="C297" i="16"/>
  <c r="D297" i="16" s="1"/>
  <c r="C424" i="16"/>
  <c r="D424" i="16" s="1"/>
  <c r="C296" i="16"/>
  <c r="D296" i="16" s="1"/>
  <c r="C389" i="16"/>
  <c r="D389" i="16" s="1"/>
  <c r="C261" i="16"/>
  <c r="D261" i="16" s="1"/>
  <c r="C372" i="16"/>
  <c r="D372" i="16" s="1"/>
  <c r="C497" i="16"/>
  <c r="D497" i="16" s="1"/>
  <c r="C369" i="16"/>
  <c r="D369" i="16" s="1"/>
  <c r="C496" i="16"/>
  <c r="D496" i="16" s="1"/>
  <c r="C493" i="16"/>
  <c r="D493" i="16" s="1"/>
  <c r="C349" i="16"/>
  <c r="D349" i="16" s="1"/>
  <c r="C473" i="16"/>
  <c r="D473" i="16" s="1"/>
  <c r="C420" i="16"/>
  <c r="D420" i="16" s="1"/>
  <c r="C413" i="16"/>
  <c r="D413" i="16" s="1"/>
  <c r="C404" i="16"/>
  <c r="D404" i="16" s="1"/>
  <c r="C494" i="16"/>
  <c r="D494" i="16" s="1"/>
  <c r="C430" i="16"/>
  <c r="D430" i="16" s="1"/>
  <c r="C366" i="16"/>
  <c r="D366" i="16" s="1"/>
  <c r="C302" i="16"/>
  <c r="D302" i="16" s="1"/>
  <c r="C483" i="16"/>
  <c r="D483" i="16" s="1"/>
  <c r="C419" i="16"/>
  <c r="D419" i="16" s="1"/>
  <c r="C355" i="16"/>
  <c r="D355" i="16" s="1"/>
  <c r="C291" i="16"/>
  <c r="D291" i="16" s="1"/>
  <c r="C474" i="16"/>
  <c r="D474" i="16" s="1"/>
  <c r="C410" i="16"/>
  <c r="D410" i="16" s="1"/>
  <c r="C346" i="16"/>
  <c r="D346" i="16" s="1"/>
  <c r="C282" i="16"/>
  <c r="D282" i="16" s="1"/>
  <c r="C463" i="16"/>
  <c r="D463" i="16" s="1"/>
  <c r="C399" i="16"/>
  <c r="D399" i="16" s="1"/>
  <c r="C335" i="16"/>
  <c r="D335" i="16" s="1"/>
  <c r="C271" i="16"/>
  <c r="D271" i="16" s="1"/>
  <c r="C412" i="16"/>
  <c r="D412" i="16" s="1"/>
  <c r="C284" i="16"/>
  <c r="D284" i="16" s="1"/>
  <c r="C409" i="16"/>
  <c r="D409" i="16" s="1"/>
  <c r="C281" i="16"/>
  <c r="D281" i="16" s="1"/>
  <c r="C408" i="16"/>
  <c r="D408" i="16" s="1"/>
  <c r="C280" i="16"/>
  <c r="D280" i="16" s="1"/>
  <c r="C373" i="16"/>
  <c r="D373" i="16" s="1"/>
  <c r="C484" i="16"/>
  <c r="D484" i="16" s="1"/>
  <c r="C356" i="16"/>
  <c r="D356" i="16" s="1"/>
  <c r="C481" i="16"/>
  <c r="D481" i="16" s="1"/>
  <c r="C353" i="16"/>
  <c r="D353" i="16" s="1"/>
  <c r="C480" i="16"/>
  <c r="D480" i="16" s="1"/>
  <c r="C352" i="16"/>
  <c r="D352" i="16" s="1"/>
  <c r="C477" i="16"/>
  <c r="D477" i="16" s="1"/>
  <c r="G11" i="7"/>
  <c r="G12" i="7" s="1"/>
  <c r="C9" i="13" s="1"/>
  <c r="C472" i="16"/>
  <c r="D472" i="16" s="1"/>
  <c r="C288" i="16"/>
  <c r="D288" i="16" s="1"/>
  <c r="C401" i="16"/>
  <c r="D401" i="16" s="1"/>
  <c r="C486" i="16"/>
  <c r="D486" i="16" s="1"/>
  <c r="C422" i="16"/>
  <c r="D422" i="16" s="1"/>
  <c r="C358" i="16"/>
  <c r="D358" i="16" s="1"/>
  <c r="C294" i="16"/>
  <c r="D294" i="16" s="1"/>
  <c r="C475" i="16"/>
  <c r="D475" i="16" s="1"/>
  <c r="C411" i="16"/>
  <c r="D411" i="16" s="1"/>
  <c r="C347" i="16"/>
  <c r="D347" i="16" s="1"/>
  <c r="C283" i="16"/>
  <c r="D283" i="16" s="1"/>
  <c r="C466" i="16"/>
  <c r="D466" i="16" s="1"/>
  <c r="C402" i="16"/>
  <c r="D402" i="16" s="1"/>
  <c r="C338" i="16"/>
  <c r="D338" i="16" s="1"/>
  <c r="C274" i="16"/>
  <c r="D274" i="16" s="1"/>
  <c r="C455" i="16"/>
  <c r="D455" i="16" s="1"/>
  <c r="C391" i="16"/>
  <c r="D391" i="16" s="1"/>
  <c r="C327" i="16"/>
  <c r="D327" i="16" s="1"/>
  <c r="C263" i="16"/>
  <c r="D263" i="16" s="1"/>
  <c r="C396" i="16"/>
  <c r="D396" i="16" s="1"/>
  <c r="C268" i="16"/>
  <c r="D268" i="16" s="1"/>
  <c r="C393" i="16"/>
  <c r="D393" i="16" s="1"/>
  <c r="C265" i="16"/>
  <c r="D265" i="16" s="1"/>
  <c r="C392" i="16"/>
  <c r="D392" i="16" s="1"/>
  <c r="C485" i="16"/>
  <c r="D485" i="16" s="1"/>
  <c r="C357" i="16"/>
  <c r="D357" i="16" s="1"/>
  <c r="C468" i="16"/>
  <c r="D468" i="16" s="1"/>
  <c r="C340" i="16"/>
  <c r="D340" i="16" s="1"/>
  <c r="C465" i="16"/>
  <c r="D465" i="16" s="1"/>
  <c r="C337" i="16"/>
  <c r="D337" i="16" s="1"/>
  <c r="C464" i="16"/>
  <c r="D464" i="16" s="1"/>
  <c r="C336" i="16"/>
  <c r="D336" i="16" s="1"/>
  <c r="C333" i="16"/>
  <c r="D333" i="16" s="1"/>
  <c r="C309" i="16"/>
  <c r="D309" i="16" s="1"/>
  <c r="C285" i="16"/>
  <c r="D285" i="16" s="1"/>
  <c r="C276" i="16"/>
  <c r="D276" i="16" s="1"/>
  <c r="C269" i="16"/>
  <c r="D269" i="16" s="1"/>
  <c r="C478" i="16"/>
  <c r="D478" i="16" s="1"/>
  <c r="C414" i="16"/>
  <c r="D414" i="16" s="1"/>
  <c r="C350" i="16"/>
  <c r="D350" i="16" s="1"/>
  <c r="C286" i="16"/>
  <c r="D286" i="16" s="1"/>
  <c r="C467" i="16"/>
  <c r="D467" i="16" s="1"/>
  <c r="C403" i="16"/>
  <c r="D403" i="16" s="1"/>
  <c r="C339" i="16"/>
  <c r="D339" i="16" s="1"/>
  <c r="C275" i="16"/>
  <c r="D275" i="16" s="1"/>
  <c r="C458" i="16"/>
  <c r="D458" i="16" s="1"/>
  <c r="C394" i="16"/>
  <c r="D394" i="16" s="1"/>
  <c r="C330" i="16"/>
  <c r="D330" i="16" s="1"/>
  <c r="C266" i="16"/>
  <c r="D266" i="16" s="1"/>
  <c r="C447" i="16"/>
  <c r="D447" i="16" s="1"/>
  <c r="C383" i="16"/>
  <c r="D383" i="16" s="1"/>
  <c r="C319" i="16"/>
  <c r="D319" i="16" s="1"/>
  <c r="C255" i="16"/>
  <c r="D255" i="16" s="1"/>
  <c r="C380" i="16"/>
  <c r="D380" i="16" s="1"/>
  <c r="C252" i="16"/>
  <c r="D252" i="16" s="1"/>
  <c r="C377" i="16"/>
  <c r="D377" i="16" s="1"/>
  <c r="C264" i="16"/>
  <c r="D264" i="16" s="1"/>
  <c r="C376" i="16"/>
  <c r="D376" i="16" s="1"/>
  <c r="C469" i="16"/>
  <c r="D469" i="16" s="1"/>
  <c r="C341" i="16"/>
  <c r="D341" i="16" s="1"/>
  <c r="C452" i="16"/>
  <c r="D452" i="16" s="1"/>
  <c r="C324" i="16"/>
  <c r="D324" i="16" s="1"/>
  <c r="C449" i="16"/>
  <c r="D449" i="16" s="1"/>
  <c r="C321" i="16"/>
  <c r="D321" i="16" s="1"/>
  <c r="C448" i="16"/>
  <c r="D448" i="16" s="1"/>
  <c r="C320" i="16"/>
  <c r="D320" i="16" s="1"/>
  <c r="C445" i="16"/>
  <c r="D445" i="16" s="1"/>
  <c r="C317" i="16"/>
  <c r="D317" i="16" s="1"/>
  <c r="C432" i="16"/>
  <c r="D432" i="16" s="1"/>
  <c r="C429" i="16"/>
  <c r="D429" i="16" s="1"/>
  <c r="C431" i="16"/>
  <c r="D431" i="16" s="1"/>
  <c r="C348" i="16"/>
  <c r="D348" i="16" s="1"/>
  <c r="C344" i="16"/>
  <c r="D344" i="16" s="1"/>
  <c r="C289" i="16"/>
  <c r="D289" i="16" s="1"/>
  <c r="C293" i="16"/>
  <c r="D293" i="16" s="1"/>
  <c r="C397" i="16"/>
  <c r="D397" i="16" s="1"/>
  <c r="C470" i="16"/>
  <c r="D470" i="16" s="1"/>
  <c r="C406" i="16"/>
  <c r="D406" i="16" s="1"/>
  <c r="C342" i="16"/>
  <c r="D342" i="16" s="1"/>
  <c r="C278" i="16"/>
  <c r="D278" i="16" s="1"/>
  <c r="C459" i="16"/>
  <c r="D459" i="16" s="1"/>
  <c r="C395" i="16"/>
  <c r="D395" i="16" s="1"/>
  <c r="C331" i="16"/>
  <c r="D331" i="16" s="1"/>
  <c r="C267" i="16"/>
  <c r="D267" i="16" s="1"/>
  <c r="C450" i="16"/>
  <c r="D450" i="16" s="1"/>
  <c r="C386" i="16"/>
  <c r="D386" i="16" s="1"/>
  <c r="C322" i="16"/>
  <c r="D322" i="16" s="1"/>
  <c r="C258" i="16"/>
  <c r="D258" i="16" s="1"/>
  <c r="C439" i="16"/>
  <c r="D439" i="16" s="1"/>
  <c r="C375" i="16"/>
  <c r="D375" i="16" s="1"/>
  <c r="C311" i="16"/>
  <c r="D311" i="16" s="1"/>
  <c r="C492" i="16"/>
  <c r="D492" i="16" s="1"/>
  <c r="C364" i="16"/>
  <c r="D364" i="16" s="1"/>
  <c r="C489" i="16"/>
  <c r="D489" i="16" s="1"/>
  <c r="C361" i="16"/>
  <c r="D361" i="16" s="1"/>
  <c r="C488" i="16"/>
  <c r="D488" i="16" s="1"/>
  <c r="C360" i="16"/>
  <c r="D360" i="16" s="1"/>
  <c r="C453" i="16"/>
  <c r="D453" i="16" s="1"/>
  <c r="C325" i="16"/>
  <c r="D325" i="16" s="1"/>
  <c r="C436" i="16"/>
  <c r="D436" i="16" s="1"/>
  <c r="C308" i="16"/>
  <c r="D308" i="16" s="1"/>
  <c r="C433" i="16"/>
  <c r="D433" i="16" s="1"/>
  <c r="C305" i="16"/>
  <c r="D305" i="16" s="1"/>
  <c r="C304" i="16"/>
  <c r="D304" i="16" s="1"/>
  <c r="C301" i="16"/>
  <c r="D301" i="16" s="1"/>
  <c r="C303" i="16"/>
  <c r="D303" i="16" s="1"/>
  <c r="C345" i="16"/>
  <c r="D345" i="16" s="1"/>
  <c r="C417" i="16"/>
  <c r="D417" i="16" s="1"/>
  <c r="C456" i="16"/>
  <c r="D456" i="16" s="1"/>
  <c r="C273" i="16"/>
  <c r="D273" i="16" s="1"/>
  <c r="C462" i="16"/>
  <c r="D462" i="16" s="1"/>
  <c r="C398" i="16"/>
  <c r="D398" i="16" s="1"/>
  <c r="C334" i="16"/>
  <c r="D334" i="16" s="1"/>
  <c r="C270" i="16"/>
  <c r="D270" i="16" s="1"/>
  <c r="C451" i="16"/>
  <c r="D451" i="16" s="1"/>
  <c r="C387" i="16"/>
  <c r="D387" i="16" s="1"/>
  <c r="C323" i="16"/>
  <c r="D323" i="16" s="1"/>
  <c r="C259" i="16"/>
  <c r="D259" i="16" s="1"/>
  <c r="C442" i="16"/>
  <c r="D442" i="16" s="1"/>
  <c r="C378" i="16"/>
  <c r="D378" i="16" s="1"/>
  <c r="C314" i="16"/>
  <c r="D314" i="16" s="1"/>
  <c r="C495" i="16"/>
  <c r="D495" i="16" s="1"/>
  <c r="C367" i="16"/>
  <c r="D367" i="16" s="1"/>
  <c r="C476" i="16"/>
  <c r="D476" i="16" s="1"/>
  <c r="C437" i="16"/>
  <c r="D437" i="16" s="1"/>
  <c r="C454" i="16"/>
  <c r="D454" i="16" s="1"/>
  <c r="C390" i="16"/>
  <c r="D390" i="16" s="1"/>
  <c r="C326" i="16"/>
  <c r="D326" i="16" s="1"/>
  <c r="C262" i="16"/>
  <c r="D262" i="16" s="1"/>
  <c r="C443" i="16"/>
  <c r="D443" i="16" s="1"/>
  <c r="C379" i="16"/>
  <c r="D379" i="16" s="1"/>
  <c r="C315" i="16"/>
  <c r="D315" i="16" s="1"/>
  <c r="C251" i="16"/>
  <c r="D251" i="16" s="1"/>
  <c r="C434" i="16"/>
  <c r="D434" i="16" s="1"/>
  <c r="C370" i="16"/>
  <c r="D370" i="16" s="1"/>
  <c r="C306" i="16"/>
  <c r="D306" i="16" s="1"/>
  <c r="C487" i="16"/>
  <c r="D487" i="16" s="1"/>
  <c r="C423" i="16"/>
  <c r="D423" i="16" s="1"/>
  <c r="C359" i="16"/>
  <c r="D359" i="16" s="1"/>
  <c r="C295" i="16"/>
  <c r="D295" i="16" s="1"/>
  <c r="C460" i="16"/>
  <c r="D460" i="16" s="1"/>
  <c r="C332" i="16"/>
  <c r="D332" i="16" s="1"/>
  <c r="C457" i="16"/>
  <c r="D457" i="16" s="1"/>
  <c r="C329" i="16"/>
  <c r="D329" i="16" s="1"/>
  <c r="C421" i="16"/>
  <c r="D421" i="16" s="1"/>
  <c r="C272" i="16"/>
  <c r="D272" i="16" s="1"/>
  <c r="C47" i="7"/>
  <c r="C11" i="7"/>
  <c r="C12" i="7" s="1"/>
  <c r="F17" i="7"/>
  <c r="F9" i="7"/>
  <c r="E26" i="3"/>
  <c r="F32" i="7"/>
  <c r="F35" i="7"/>
  <c r="F11" i="7" l="1"/>
  <c r="F12" i="7" s="1"/>
  <c r="B9" i="13" s="1"/>
  <c r="C716" i="16"/>
  <c r="D716" i="16" s="1"/>
  <c r="C705" i="16"/>
  <c r="D705" i="16" s="1"/>
  <c r="C688" i="16"/>
  <c r="D688" i="16" s="1"/>
  <c r="C624" i="16"/>
  <c r="D624" i="16" s="1"/>
  <c r="C742" i="16"/>
  <c r="D742" i="16" s="1"/>
  <c r="C685" i="16"/>
  <c r="D685" i="16" s="1"/>
  <c r="C621" i="16"/>
  <c r="D621" i="16" s="1"/>
  <c r="C649" i="16"/>
  <c r="D649" i="16" s="1"/>
  <c r="C574" i="16"/>
  <c r="D574" i="16" s="1"/>
  <c r="C510" i="16"/>
  <c r="D510" i="16" s="1"/>
  <c r="C655" i="16"/>
  <c r="D655" i="16" s="1"/>
  <c r="C579" i="16"/>
  <c r="D579" i="16" s="1"/>
  <c r="C515" i="16"/>
  <c r="D515" i="16" s="1"/>
  <c r="C665" i="16"/>
  <c r="D665" i="16" s="1"/>
  <c r="C586" i="16"/>
  <c r="D586" i="16" s="1"/>
  <c r="C522" i="16"/>
  <c r="D522" i="16" s="1"/>
  <c r="C671" i="16"/>
  <c r="D671" i="16" s="1"/>
  <c r="C591" i="16"/>
  <c r="D591" i="16" s="1"/>
  <c r="C527" i="16"/>
  <c r="D527" i="16" s="1"/>
  <c r="C625" i="16"/>
  <c r="D625" i="16" s="1"/>
  <c r="C710" i="16"/>
  <c r="D710" i="16" s="1"/>
  <c r="C553" i="16"/>
  <c r="D553" i="16" s="1"/>
  <c r="C619" i="16"/>
  <c r="D619" i="16" s="1"/>
  <c r="C702" i="16"/>
  <c r="D702" i="16" s="1"/>
  <c r="C549" i="16"/>
  <c r="D549" i="16" s="1"/>
  <c r="C635" i="16"/>
  <c r="D635" i="16" s="1"/>
  <c r="C500" i="16"/>
  <c r="D500" i="16" s="1"/>
  <c r="C577" i="16"/>
  <c r="D577" i="16" s="1"/>
  <c r="C651" i="16"/>
  <c r="D651" i="16" s="1"/>
  <c r="C512" i="16"/>
  <c r="D512" i="16" s="1"/>
  <c r="C573" i="16"/>
  <c r="D573" i="16" s="1"/>
  <c r="C708" i="16"/>
  <c r="D708" i="16" s="1"/>
  <c r="C744" i="16"/>
  <c r="D744" i="16" s="1"/>
  <c r="C680" i="16"/>
  <c r="D680" i="16" s="1"/>
  <c r="C616" i="16"/>
  <c r="D616" i="16" s="1"/>
  <c r="C741" i="16"/>
  <c r="D741" i="16" s="1"/>
  <c r="C677" i="16"/>
  <c r="D677" i="16" s="1"/>
  <c r="C613" i="16"/>
  <c r="D613" i="16" s="1"/>
  <c r="C638" i="16"/>
  <c r="D638" i="16" s="1"/>
  <c r="C566" i="16"/>
  <c r="D566" i="16" s="1"/>
  <c r="C502" i="16"/>
  <c r="D502" i="16" s="1"/>
  <c r="C644" i="16"/>
  <c r="D644" i="16" s="1"/>
  <c r="C571" i="16"/>
  <c r="D571" i="16" s="1"/>
  <c r="C507" i="16"/>
  <c r="D507" i="16" s="1"/>
  <c r="C654" i="16"/>
  <c r="D654" i="16" s="1"/>
  <c r="C578" i="16"/>
  <c r="D578" i="16" s="1"/>
  <c r="C514" i="16"/>
  <c r="D514" i="16" s="1"/>
  <c r="C660" i="16"/>
  <c r="D660" i="16" s="1"/>
  <c r="C583" i="16"/>
  <c r="D583" i="16" s="1"/>
  <c r="C519" i="16"/>
  <c r="D519" i="16" s="1"/>
  <c r="C604" i="16"/>
  <c r="D604" i="16" s="1"/>
  <c r="C684" i="16"/>
  <c r="D684" i="16" s="1"/>
  <c r="C537" i="16"/>
  <c r="D537" i="16" s="1"/>
  <c r="C600" i="16"/>
  <c r="D600" i="16" s="1"/>
  <c r="C679" i="16"/>
  <c r="D679" i="16" s="1"/>
  <c r="C533" i="16"/>
  <c r="D533" i="16" s="1"/>
  <c r="C614" i="16"/>
  <c r="D614" i="16" s="1"/>
  <c r="C731" i="16"/>
  <c r="D731" i="16" s="1"/>
  <c r="C561" i="16"/>
  <c r="D561" i="16" s="1"/>
  <c r="C630" i="16"/>
  <c r="D630" i="16" s="1"/>
  <c r="C722" i="16"/>
  <c r="D722" i="16" s="1"/>
  <c r="C557" i="16"/>
  <c r="D557" i="16" s="1"/>
  <c r="C700" i="16"/>
  <c r="D700" i="16" s="1"/>
  <c r="C736" i="16"/>
  <c r="D736" i="16" s="1"/>
  <c r="C672" i="16"/>
  <c r="D672" i="16" s="1"/>
  <c r="C608" i="16"/>
  <c r="D608" i="16" s="1"/>
  <c r="C733" i="16"/>
  <c r="D733" i="16" s="1"/>
  <c r="C669" i="16"/>
  <c r="D669" i="16" s="1"/>
  <c r="C723" i="16"/>
  <c r="D723" i="16" s="1"/>
  <c r="C627" i="16"/>
  <c r="D627" i="16" s="1"/>
  <c r="C558" i="16"/>
  <c r="D558" i="16" s="1"/>
  <c r="C738" i="16"/>
  <c r="D738" i="16" s="1"/>
  <c r="C634" i="16"/>
  <c r="D634" i="16" s="1"/>
  <c r="C563" i="16"/>
  <c r="D563" i="16" s="1"/>
  <c r="C499" i="16"/>
  <c r="D499" i="16" s="1"/>
  <c r="C643" i="16"/>
  <c r="D643" i="16" s="1"/>
  <c r="C570" i="16"/>
  <c r="D570" i="16" s="1"/>
  <c r="C506" i="16"/>
  <c r="D506" i="16" s="1"/>
  <c r="C650" i="16"/>
  <c r="D650" i="16" s="1"/>
  <c r="C575" i="16"/>
  <c r="D575" i="16" s="1"/>
  <c r="C511" i="16"/>
  <c r="D511" i="16" s="1"/>
  <c r="C588" i="16"/>
  <c r="D588" i="16" s="1"/>
  <c r="C663" i="16"/>
  <c r="D663" i="16" s="1"/>
  <c r="C521" i="16"/>
  <c r="D521" i="16" s="1"/>
  <c r="C584" i="16"/>
  <c r="D584" i="16" s="1"/>
  <c r="C658" i="16"/>
  <c r="D658" i="16" s="1"/>
  <c r="C517" i="16"/>
  <c r="D517" i="16" s="1"/>
  <c r="C596" i="16"/>
  <c r="D596" i="16" s="1"/>
  <c r="C695" i="16"/>
  <c r="D695" i="16" s="1"/>
  <c r="C545" i="16"/>
  <c r="D545" i="16" s="1"/>
  <c r="C609" i="16"/>
  <c r="D609" i="16" s="1"/>
  <c r="C690" i="16"/>
  <c r="D690" i="16" s="1"/>
  <c r="C541" i="16"/>
  <c r="D541" i="16" s="1"/>
  <c r="C745" i="16"/>
  <c r="D745" i="16" s="1"/>
  <c r="C728" i="16"/>
  <c r="D728" i="16" s="1"/>
  <c r="C664" i="16"/>
  <c r="D664" i="16" s="1"/>
  <c r="C743" i="16"/>
  <c r="D743" i="16" s="1"/>
  <c r="C725" i="16"/>
  <c r="D725" i="16" s="1"/>
  <c r="C661" i="16"/>
  <c r="D661" i="16" s="1"/>
  <c r="C703" i="16"/>
  <c r="D703" i="16" s="1"/>
  <c r="C617" i="16"/>
  <c r="D617" i="16" s="1"/>
  <c r="C550" i="16"/>
  <c r="D550" i="16" s="1"/>
  <c r="C715" i="16"/>
  <c r="D715" i="16" s="1"/>
  <c r="C623" i="16"/>
  <c r="D623" i="16" s="1"/>
  <c r="C555" i="16"/>
  <c r="D555" i="16" s="1"/>
  <c r="C734" i="16"/>
  <c r="D734" i="16" s="1"/>
  <c r="C633" i="16"/>
  <c r="D633" i="16" s="1"/>
  <c r="C562" i="16"/>
  <c r="D562" i="16" s="1"/>
  <c r="C498" i="16"/>
  <c r="D498" i="16" s="1"/>
  <c r="C639" i="16"/>
  <c r="D639" i="16" s="1"/>
  <c r="C567" i="16"/>
  <c r="D567" i="16" s="1"/>
  <c r="C503" i="16"/>
  <c r="D503" i="16" s="1"/>
  <c r="C572" i="16"/>
  <c r="D572" i="16" s="1"/>
  <c r="C642" i="16"/>
  <c r="D642" i="16" s="1"/>
  <c r="C505" i="16"/>
  <c r="D505" i="16" s="1"/>
  <c r="C568" i="16"/>
  <c r="D568" i="16" s="1"/>
  <c r="C636" i="16"/>
  <c r="D636" i="16" s="1"/>
  <c r="C501" i="16"/>
  <c r="D501" i="16" s="1"/>
  <c r="C580" i="16"/>
  <c r="D580" i="16" s="1"/>
  <c r="C674" i="16"/>
  <c r="D674" i="16" s="1"/>
  <c r="C529" i="16"/>
  <c r="D529" i="16" s="1"/>
  <c r="C592" i="16"/>
  <c r="D592" i="16" s="1"/>
  <c r="C668" i="16"/>
  <c r="D668" i="16" s="1"/>
  <c r="C525" i="16"/>
  <c r="D525" i="16" s="1"/>
  <c r="F47" i="7"/>
  <c r="C737" i="16"/>
  <c r="D737" i="16" s="1"/>
  <c r="C720" i="16"/>
  <c r="D720" i="16" s="1"/>
  <c r="C656" i="16"/>
  <c r="D656" i="16" s="1"/>
  <c r="C735" i="16"/>
  <c r="D735" i="16" s="1"/>
  <c r="C717" i="16"/>
  <c r="D717" i="16" s="1"/>
  <c r="C653" i="16"/>
  <c r="D653" i="16" s="1"/>
  <c r="C691" i="16"/>
  <c r="D691" i="16" s="1"/>
  <c r="C606" i="16"/>
  <c r="D606" i="16" s="1"/>
  <c r="C542" i="16"/>
  <c r="D542" i="16" s="1"/>
  <c r="C698" i="16"/>
  <c r="D698" i="16" s="1"/>
  <c r="C612" i="16"/>
  <c r="D612" i="16" s="1"/>
  <c r="C547" i="16"/>
  <c r="D547" i="16" s="1"/>
  <c r="C714" i="16"/>
  <c r="D714" i="16" s="1"/>
  <c r="C622" i="16"/>
  <c r="D622" i="16" s="1"/>
  <c r="C554" i="16"/>
  <c r="D554" i="16" s="1"/>
  <c r="C726" i="16"/>
  <c r="D726" i="16" s="1"/>
  <c r="C628" i="16"/>
  <c r="D628" i="16" s="1"/>
  <c r="C559" i="16"/>
  <c r="D559" i="16" s="1"/>
  <c r="C718" i="16"/>
  <c r="D718" i="16" s="1"/>
  <c r="C556" i="16"/>
  <c r="D556" i="16" s="1"/>
  <c r="C620" i="16"/>
  <c r="D620" i="16" s="1"/>
  <c r="C707" i="16"/>
  <c r="D707" i="16" s="1"/>
  <c r="C552" i="16"/>
  <c r="D552" i="16" s="1"/>
  <c r="C615" i="16"/>
  <c r="D615" i="16" s="1"/>
  <c r="C739" i="16"/>
  <c r="D739" i="16" s="1"/>
  <c r="C564" i="16"/>
  <c r="D564" i="16" s="1"/>
  <c r="C652" i="16"/>
  <c r="D652" i="16" s="1"/>
  <c r="C513" i="16"/>
  <c r="D513" i="16" s="1"/>
  <c r="C576" i="16"/>
  <c r="D576" i="16" s="1"/>
  <c r="C647" i="16"/>
  <c r="D647" i="16" s="1"/>
  <c r="C509" i="16"/>
  <c r="D509" i="16" s="1"/>
  <c r="C740" i="16"/>
  <c r="D740" i="16" s="1"/>
  <c r="C729" i="16"/>
  <c r="D729" i="16" s="1"/>
  <c r="C712" i="16"/>
  <c r="D712" i="16" s="1"/>
  <c r="C648" i="16"/>
  <c r="D648" i="16" s="1"/>
  <c r="C727" i="16"/>
  <c r="D727" i="16" s="1"/>
  <c r="C709" i="16"/>
  <c r="D709" i="16" s="1"/>
  <c r="C645" i="16"/>
  <c r="D645" i="16" s="1"/>
  <c r="C681" i="16"/>
  <c r="D681" i="16" s="1"/>
  <c r="C598" i="16"/>
  <c r="D598" i="16" s="1"/>
  <c r="C534" i="16"/>
  <c r="D534" i="16" s="1"/>
  <c r="C687" i="16"/>
  <c r="D687" i="16" s="1"/>
  <c r="C603" i="16"/>
  <c r="D603" i="16" s="1"/>
  <c r="C539" i="16"/>
  <c r="D539" i="16" s="1"/>
  <c r="C697" i="16"/>
  <c r="D697" i="16" s="1"/>
  <c r="C611" i="16"/>
  <c r="D611" i="16" s="1"/>
  <c r="C546" i="16"/>
  <c r="D546" i="16" s="1"/>
  <c r="C706" i="16"/>
  <c r="D706" i="16" s="1"/>
  <c r="C618" i="16"/>
  <c r="D618" i="16" s="1"/>
  <c r="C551" i="16"/>
  <c r="D551" i="16" s="1"/>
  <c r="C689" i="16"/>
  <c r="D689" i="16" s="1"/>
  <c r="C540" i="16"/>
  <c r="D540" i="16" s="1"/>
  <c r="C601" i="16"/>
  <c r="D601" i="16" s="1"/>
  <c r="C683" i="16"/>
  <c r="D683" i="16" s="1"/>
  <c r="C536" i="16"/>
  <c r="D536" i="16" s="1"/>
  <c r="C597" i="16"/>
  <c r="D597" i="16" s="1"/>
  <c r="C699" i="16"/>
  <c r="D699" i="16" s="1"/>
  <c r="C548" i="16"/>
  <c r="D548" i="16" s="1"/>
  <c r="C631" i="16"/>
  <c r="D631" i="16" s="1"/>
  <c r="C730" i="16"/>
  <c r="D730" i="16" s="1"/>
  <c r="C560" i="16"/>
  <c r="D560" i="16" s="1"/>
  <c r="C626" i="16"/>
  <c r="D626" i="16" s="1"/>
  <c r="C732" i="16"/>
  <c r="D732" i="16" s="1"/>
  <c r="C721" i="16"/>
  <c r="D721" i="16" s="1"/>
  <c r="C704" i="16"/>
  <c r="D704" i="16" s="1"/>
  <c r="C640" i="16"/>
  <c r="D640" i="16" s="1"/>
  <c r="C719" i="16"/>
  <c r="D719" i="16" s="1"/>
  <c r="C701" i="16"/>
  <c r="D701" i="16" s="1"/>
  <c r="C637" i="16"/>
  <c r="D637" i="16" s="1"/>
  <c r="C670" i="16"/>
  <c r="D670" i="16" s="1"/>
  <c r="C590" i="16"/>
  <c r="D590" i="16" s="1"/>
  <c r="C526" i="16"/>
  <c r="D526" i="16" s="1"/>
  <c r="C676" i="16"/>
  <c r="D676" i="16" s="1"/>
  <c r="C595" i="16"/>
  <c r="D595" i="16" s="1"/>
  <c r="C531" i="16"/>
  <c r="D531" i="16" s="1"/>
  <c r="C686" i="16"/>
  <c r="D686" i="16" s="1"/>
  <c r="C602" i="16"/>
  <c r="D602" i="16" s="1"/>
  <c r="C538" i="16"/>
  <c r="D538" i="16" s="1"/>
  <c r="C692" i="16"/>
  <c r="D692" i="16" s="1"/>
  <c r="C607" i="16"/>
  <c r="D607" i="16" s="1"/>
  <c r="C543" i="16"/>
  <c r="D543" i="16" s="1"/>
  <c r="C667" i="16"/>
  <c r="D667" i="16" s="1"/>
  <c r="C524" i="16"/>
  <c r="D524" i="16" s="1"/>
  <c r="C585" i="16"/>
  <c r="D585" i="16" s="1"/>
  <c r="C662" i="16"/>
  <c r="D662" i="16" s="1"/>
  <c r="C520" i="16"/>
  <c r="D520" i="16" s="1"/>
  <c r="C581" i="16"/>
  <c r="D581" i="16" s="1"/>
  <c r="C678" i="16"/>
  <c r="D678" i="16" s="1"/>
  <c r="C532" i="16"/>
  <c r="D532" i="16" s="1"/>
  <c r="C610" i="16"/>
  <c r="D610" i="16" s="1"/>
  <c r="C694" i="16"/>
  <c r="D694" i="16" s="1"/>
  <c r="C544" i="16"/>
  <c r="D544" i="16" s="1"/>
  <c r="C605" i="16"/>
  <c r="D605" i="16" s="1"/>
  <c r="C724" i="16"/>
  <c r="D724" i="16" s="1"/>
  <c r="C713" i="16"/>
  <c r="D713" i="16" s="1"/>
  <c r="C696" i="16"/>
  <c r="D696" i="16" s="1"/>
  <c r="C632" i="16"/>
  <c r="D632" i="16" s="1"/>
  <c r="C711" i="16"/>
  <c r="D711" i="16" s="1"/>
  <c r="C693" i="16"/>
  <c r="D693" i="16" s="1"/>
  <c r="C629" i="16"/>
  <c r="D629" i="16" s="1"/>
  <c r="C659" i="16"/>
  <c r="D659" i="16" s="1"/>
  <c r="C582" i="16"/>
  <c r="D582" i="16" s="1"/>
  <c r="C518" i="16"/>
  <c r="D518" i="16" s="1"/>
  <c r="C666" i="16"/>
  <c r="D666" i="16" s="1"/>
  <c r="C587" i="16"/>
  <c r="D587" i="16" s="1"/>
  <c r="C523" i="16"/>
  <c r="D523" i="16" s="1"/>
  <c r="C675" i="16"/>
  <c r="D675" i="16" s="1"/>
  <c r="C594" i="16"/>
  <c r="D594" i="16" s="1"/>
  <c r="C530" i="16"/>
  <c r="D530" i="16" s="1"/>
  <c r="C682" i="16"/>
  <c r="D682" i="16" s="1"/>
  <c r="C599" i="16"/>
  <c r="D599" i="16" s="1"/>
  <c r="C535" i="16"/>
  <c r="D535" i="16" s="1"/>
  <c r="C646" i="16"/>
  <c r="D646" i="16" s="1"/>
  <c r="C508" i="16"/>
  <c r="D508" i="16" s="1"/>
  <c r="K4" i="16" s="1"/>
  <c r="C569" i="16"/>
  <c r="D569" i="16" s="1"/>
  <c r="C641" i="16"/>
  <c r="D641" i="16" s="1"/>
  <c r="C504" i="16"/>
  <c r="D504" i="16" s="1"/>
  <c r="C565" i="16"/>
  <c r="D565" i="16" s="1"/>
  <c r="C657" i="16"/>
  <c r="D657" i="16" s="1"/>
  <c r="C516" i="16"/>
  <c r="D516" i="16" s="1"/>
  <c r="C593" i="16"/>
  <c r="D593" i="16" s="1"/>
  <c r="C673" i="16"/>
  <c r="D673" i="16" s="1"/>
  <c r="C528" i="16"/>
  <c r="D528" i="16" s="1"/>
  <c r="C589" i="16"/>
  <c r="D589" i="16" s="1"/>
  <c r="L4" i="16" l="1"/>
  <c r="B14" i="13"/>
  <c r="C14" i="13"/>
  <c r="D14" i="13"/>
  <c r="B16" i="13"/>
  <c r="C16" i="13"/>
  <c r="D16" i="13"/>
  <c r="B17" i="13"/>
  <c r="B19" i="13"/>
  <c r="B23" i="13"/>
  <c r="C23" i="13"/>
  <c r="B25" i="13"/>
  <c r="C25" i="13"/>
  <c r="B28" i="13"/>
  <c r="C28" i="13"/>
  <c r="D28" i="13"/>
  <c r="B30" i="13"/>
  <c r="C30" i="13"/>
  <c r="D30" i="13"/>
  <c r="B31" i="13"/>
  <c r="B33" i="13"/>
  <c r="I23" i="1"/>
  <c r="J23" i="1"/>
  <c r="I30" i="1"/>
  <c r="J30" i="1"/>
  <c r="I34" i="1"/>
  <c r="J34" i="1"/>
  <c r="I38" i="1"/>
  <c r="J38" i="1"/>
  <c r="I40" i="1"/>
  <c r="J40" i="1"/>
  <c r="I63" i="1"/>
  <c r="J63" i="1"/>
  <c r="I65" i="1"/>
  <c r="J65" i="1"/>
  <c r="I66" i="1"/>
  <c r="J66" i="1"/>
  <c r="H4" i="5"/>
  <c r="I4" i="5"/>
  <c r="H8" i="5"/>
  <c r="I8" i="5"/>
  <c r="H10" i="5"/>
  <c r="I10" i="5"/>
  <c r="H23" i="5"/>
  <c r="I23" i="5"/>
  <c r="H24" i="5"/>
  <c r="I24" i="5"/>
  <c r="H33" i="5"/>
  <c r="I33" i="5"/>
  <c r="H44" i="5"/>
  <c r="I44" i="5"/>
  <c r="H52" i="5"/>
  <c r="I52" i="5"/>
  <c r="H54" i="5"/>
  <c r="I54" i="5"/>
  <c r="H55" i="5"/>
  <c r="I55" i="5"/>
  <c r="I56" i="5"/>
  <c r="H58" i="5"/>
  <c r="I58" i="5"/>
  <c r="I16" i="2"/>
  <c r="J16" i="2"/>
  <c r="I20" i="2"/>
  <c r="J20" i="2"/>
  <c r="I23" i="2"/>
  <c r="J23" i="2"/>
  <c r="I26" i="2"/>
  <c r="J26" i="2"/>
  <c r="I27" i="2"/>
  <c r="J27" i="2"/>
  <c r="I30" i="2"/>
  <c r="J30" i="2"/>
  <c r="I3" i="7"/>
  <c r="J3" i="7"/>
  <c r="I6" i="7"/>
  <c r="J6" i="7"/>
  <c r="I9" i="7"/>
  <c r="J9" i="7"/>
  <c r="I10" i="7"/>
  <c r="J10" i="7"/>
  <c r="I17" i="7"/>
  <c r="J17" i="7"/>
  <c r="I20" i="7"/>
  <c r="J20" i="7"/>
  <c r="I21" i="7"/>
  <c r="J21" i="7"/>
  <c r="I22" i="7"/>
  <c r="J22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41" i="7"/>
  <c r="J41" i="7"/>
  <c r="I42" i="7"/>
  <c r="J42" i="7"/>
  <c r="I43" i="7"/>
  <c r="J43" i="7"/>
  <c r="I44" i="7"/>
  <c r="J44" i="7"/>
  <c r="I47" i="7"/>
  <c r="J47" i="7"/>
  <c r="I48" i="7"/>
  <c r="J48" i="7"/>
  <c r="I49" i="7"/>
  <c r="J49" i="7"/>
  <c r="I51" i="7"/>
  <c r="J51" i="7"/>
  <c r="I52" i="7"/>
  <c r="J52" i="7"/>
  <c r="I53" i="7"/>
  <c r="J53" i="7"/>
  <c r="I54" i="7"/>
  <c r="J54" i="7"/>
  <c r="K2" i="16"/>
  <c r="L2" i="16"/>
  <c r="K6" i="16"/>
  <c r="L6" i="16"/>
  <c r="K12" i="16"/>
  <c r="L12" i="16"/>
</calcChain>
</file>

<file path=xl/comments1.xml><?xml version="1.0" encoding="utf-8"?>
<comments xmlns="http://schemas.openxmlformats.org/spreadsheetml/2006/main">
  <authors>
    <author>Author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85% PICTORIAL
JULY2017 TAX INCREASE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Author:
JAN 2020 TAX  INCREASE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CHANGE IN TAXATION
IN FY 21 QUARTER ON QAURTER INCREASE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21th june 2021</t>
        </r>
      </text>
    </comment>
  </commentList>
</comments>
</file>

<file path=xl/sharedStrings.xml><?xml version="1.0" encoding="utf-8"?>
<sst xmlns="http://schemas.openxmlformats.org/spreadsheetml/2006/main" count="3048" uniqueCount="1599">
  <si>
    <t>FY16</t>
  </si>
  <si>
    <t>FY17</t>
  </si>
  <si>
    <t>FY18</t>
  </si>
  <si>
    <t>FY19</t>
  </si>
  <si>
    <t>FY20</t>
  </si>
  <si>
    <t>ASSETS</t>
  </si>
  <si>
    <t>NON CUURENT ASSETS</t>
  </si>
  <si>
    <t>PPE</t>
  </si>
  <si>
    <t>CWIP</t>
  </si>
  <si>
    <t>INVESTMENT PROPERTY</t>
  </si>
  <si>
    <t>GOODWILL ON CONSOLIDATION</t>
  </si>
  <si>
    <t>OTHER INTANGIBLE ASSEST</t>
  </si>
  <si>
    <t>INTANGIBLE ASSET UNDER DEVELOPMENT</t>
  </si>
  <si>
    <t>RoU ASSESTS</t>
  </si>
  <si>
    <t>FINANCIAL ASSESTS</t>
  </si>
  <si>
    <t>INVESMENT</t>
  </si>
  <si>
    <t>INVESTMENT IN ASOCIATES</t>
  </si>
  <si>
    <t>INVESTMENT IN JV</t>
  </si>
  <si>
    <t>OTHERS</t>
  </si>
  <si>
    <t>LOANS</t>
  </si>
  <si>
    <t>DEFERRED TAX ASSETS</t>
  </si>
  <si>
    <t>INCOME TAX ASSEST</t>
  </si>
  <si>
    <t>OTHER NON CURRENT ASSETS</t>
  </si>
  <si>
    <t>CUURENT ASSETS</t>
  </si>
  <si>
    <t>INVENTORIES</t>
  </si>
  <si>
    <t>BIOLOGICAL ASSETS</t>
  </si>
  <si>
    <t>INVESTMENTS</t>
  </si>
  <si>
    <t>TRADE RECIEVEBALES</t>
  </si>
  <si>
    <t>CASH AND CASH EQUIVALENTS</t>
  </si>
  <si>
    <t>OTHER BANK BALANCES</t>
  </si>
  <si>
    <t>OTHER CURRENT ASSETS</t>
  </si>
  <si>
    <t>TOTAL ASSETS</t>
  </si>
  <si>
    <t>EQUITY AND LIABLITIES</t>
  </si>
  <si>
    <t>EQUITY</t>
  </si>
  <si>
    <t>EQUITY SHARE CAPITAL</t>
  </si>
  <si>
    <t>OTHER EQUITY</t>
  </si>
  <si>
    <t>ATTRIBUTABLE TO OWNERS OF THE PARENT</t>
  </si>
  <si>
    <t>NON CURRENT LIABLITIES</t>
  </si>
  <si>
    <t>LIABLITIES</t>
  </si>
  <si>
    <t>FINANCIAL LIABLITIES</t>
  </si>
  <si>
    <t xml:space="preserve">BORROWING </t>
  </si>
  <si>
    <t>LEASE LIABALITIES</t>
  </si>
  <si>
    <t>OTHER FINANCIAL LIABLITIES</t>
  </si>
  <si>
    <t>PROVISIONS</t>
  </si>
  <si>
    <t>DEFFERED TAX LIABLITIES</t>
  </si>
  <si>
    <t>OTHER NON CURRENT LIABILITIES</t>
  </si>
  <si>
    <t>CURRENT LIABILITIES</t>
  </si>
  <si>
    <t>TRADE PAYABLES</t>
  </si>
  <si>
    <t>TOTAL OUTSTANDING DUES TO MICRO ENTERPRISES AND SMALL ENTERPRISES</t>
  </si>
  <si>
    <t>TOTAL OUTSTANDING DUES CREDITED OTHER THAN MICRO ENTERPRISES AND SMALL ENTERPRISES</t>
  </si>
  <si>
    <t>OTHER CURRENT LIABILITIES</t>
  </si>
  <si>
    <t>CURRENT TAX LIABILITIES</t>
  </si>
  <si>
    <t>TOTAL EQUITY AND LIABILITIES</t>
  </si>
  <si>
    <t>REVENUE FROM OPERATIONS</t>
  </si>
  <si>
    <t>EXCISE DUTY</t>
  </si>
  <si>
    <t>NET REVENUE</t>
  </si>
  <si>
    <t>COGS</t>
  </si>
  <si>
    <t>COST OF MATERIAL CONSUMED</t>
  </si>
  <si>
    <t>PURCHASE OF STOCK IN TRADE</t>
  </si>
  <si>
    <t>CHANGE IN INVENTORIES OF GOODS</t>
  </si>
  <si>
    <t>GROSS PROFIT</t>
  </si>
  <si>
    <t>S,G&amp;A</t>
  </si>
  <si>
    <t>EMPLOYEE BENEFITS EXPENSE</t>
  </si>
  <si>
    <t>OTHER EXPENSE</t>
  </si>
  <si>
    <t>EBITDA</t>
  </si>
  <si>
    <t>OTHER INCOME</t>
  </si>
  <si>
    <t>DEPRICIATION AND AMORTIZATION</t>
  </si>
  <si>
    <t>EBIT</t>
  </si>
  <si>
    <t>FINANCE COST</t>
  </si>
  <si>
    <t>PBT(UNADJUSTED)</t>
  </si>
  <si>
    <t>EXCEPTONAL ITEMS</t>
  </si>
  <si>
    <t>PROFIT OF ASSOCIATES &amp; JV</t>
  </si>
  <si>
    <t>PBT(ADJUSTED)</t>
  </si>
  <si>
    <t>TAX</t>
  </si>
  <si>
    <t>PAT(NET)</t>
  </si>
  <si>
    <t>CURRENT TAX</t>
  </si>
  <si>
    <t>DEFFERED TAX</t>
  </si>
  <si>
    <t>PROFIT AND LOSS STATEMENT</t>
  </si>
  <si>
    <t>BALANCE SHEET</t>
  </si>
  <si>
    <t>CASH FLOW STATEMENT</t>
  </si>
  <si>
    <t>PROFIT  BEFORE TAX</t>
  </si>
  <si>
    <t>DEPRECIATION AND AMORTIZATION EXPENSE</t>
  </si>
  <si>
    <t>SHARE BASED PAYMENTS TO EMPLOYEES</t>
  </si>
  <si>
    <t>FINANACE COSTS</t>
  </si>
  <si>
    <t>INTEREST INCOME</t>
  </si>
  <si>
    <t>DIVIDEND INCOME</t>
  </si>
  <si>
    <t>LOSS ON SALE OF PROPERTY, PLANT AND EQUIPMENT-NET</t>
  </si>
  <si>
    <t>DOUBTFUL AND BAD DEBTS</t>
  </si>
  <si>
    <t>DOUBTFUL AND BAD ADVANCES, LOANS AND DEPOSITS</t>
  </si>
  <si>
    <t>SHARE OF (PROFIT)/ LOSS OF ASSOCIATES &amp; JV</t>
  </si>
  <si>
    <t>FOREIGN CURRENCY TRANSLATION AND TRANSACTIONS-NET</t>
  </si>
  <si>
    <t>IMPAIRMENT OF INVESTMENT IN JV</t>
  </si>
  <si>
    <t>CASH FLOW FROM OPERATING ACTIVITIES</t>
  </si>
  <si>
    <t>OPERATING PROFIT BEFORE WORKING CAPITAL CHANGES</t>
  </si>
  <si>
    <t>TRADE RECEIVABLES, ADVANCES AND OTHER ASSETS</t>
  </si>
  <si>
    <t>INVENTORIES AND BIOLOGICAL ASSETS OTHER THAN BEARER PLANTS</t>
  </si>
  <si>
    <t>TRADE PAYABLES, OTHER LIABILITIES AND PROVISIONS</t>
  </si>
  <si>
    <t>CASH GENERATED FROM OPERATIONS</t>
  </si>
  <si>
    <t>INCOME TAX PAID</t>
  </si>
  <si>
    <t>NET CASH FROM OPERATING ACTIVITIES</t>
  </si>
  <si>
    <t>CASH FLOW FROM INVESTING ACTIVITIES</t>
  </si>
  <si>
    <t>PURCHASE OF PROPERTY, PLANT AND EQUIPMENT, INTANGIBLES ETC.</t>
  </si>
  <si>
    <t>SALE OF PROPERTY, PLANT AND EQUIPMENT</t>
  </si>
  <si>
    <t>PURCHASE OF CURRENT INVESTMENTS</t>
  </si>
  <si>
    <t>PROCEEDS ON DIPOSAL OF SUBSIDARY</t>
  </si>
  <si>
    <t>REDEMPTION PROCEEDS OF NON-CURRENT INVESTMENTS</t>
  </si>
  <si>
    <t>DIVIDEND FROM ASSOCIATES &amp; JV</t>
  </si>
  <si>
    <t>DIVIDEND FROM OTHERS</t>
  </si>
  <si>
    <t>INTEREST RECEIVED</t>
  </si>
  <si>
    <t>INVESTMENT IN BANK DEPOSITS</t>
  </si>
  <si>
    <t>REDEMPTION/MATURITY OF BANK DEPOSITS</t>
  </si>
  <si>
    <t>INVESTMENT IN DEPOSIT WITH HOUSING FINANCE COMPANIES</t>
  </si>
  <si>
    <t>REDEMPTION/MATURITY OF DEPOSIT WITH FINANCE COMPANIES</t>
  </si>
  <si>
    <t>LOANS GIVEN</t>
  </si>
  <si>
    <t>LOANS REASILED</t>
  </si>
  <si>
    <t>NET CASH USED IN INVESTING ACTIVITES</t>
  </si>
  <si>
    <t>SALE/REDEMPTION OF CURRENT INVESTMENTS</t>
  </si>
  <si>
    <t>PURCHASE OF NON-CURRENT INVESTMENTS</t>
  </si>
  <si>
    <t>CASH FLOW FROM FINANACING ACTIVITIES</t>
  </si>
  <si>
    <t>PROCEEDS FROM ISSUE OF SHARE CAPITAL</t>
  </si>
  <si>
    <t>REPAYMENT OF NON-CURRENT BORROWINGS</t>
  </si>
  <si>
    <t>PAYMENT OF LEASE LIABLITIES</t>
  </si>
  <si>
    <t>INTEREST PAID</t>
  </si>
  <si>
    <t>NET INCREASE/(DECREASE) IN SATUTORY RESTRICTED ACCOUNTS BALANCES</t>
  </si>
  <si>
    <t>DIVIDEND PAID</t>
  </si>
  <si>
    <t>INCOME TAX ON DIVIDEND PAID</t>
  </si>
  <si>
    <t>NET CASH USED IN FINANCING ACTIVITIES</t>
  </si>
  <si>
    <t>NET INCREASE/(DECREASE) IN CASH AND CASH EQUIVALENTS</t>
  </si>
  <si>
    <t>OPENING CASH AND CASH EQUIVALENTS</t>
  </si>
  <si>
    <t>CLOSING CASH AND CASH EUIQVALENTS</t>
  </si>
  <si>
    <t>NET GAIN RECOGNISED ON DISPOSAL OF SUBSDIARY</t>
  </si>
  <si>
    <t>PROCEEDS/REPAYMENT OF CURRENT BORROWINGS</t>
  </si>
  <si>
    <t>EFFECTIVE TAX RATE</t>
  </si>
  <si>
    <t xml:space="preserve">                          </t>
  </si>
  <si>
    <t xml:space="preserve"> </t>
  </si>
  <si>
    <t>NET (GAIN)/LOSS ARISING ON INVESTMENTS MANDATORILY MEASURED AT FAIR VALUE THROUGH PROFIT OR LOSS</t>
  </si>
  <si>
    <t>NO. OF SHARES</t>
  </si>
  <si>
    <t>DIVIDEND</t>
  </si>
  <si>
    <t>PROFITABILITY</t>
  </si>
  <si>
    <t>EPS</t>
  </si>
  <si>
    <t>PAT/ NO. OF SHARES</t>
  </si>
  <si>
    <t>DPS</t>
  </si>
  <si>
    <t>DIVIDEND/ NO. OF SHARES</t>
  </si>
  <si>
    <t>PAYOUT RATIO</t>
  </si>
  <si>
    <t>DPS/EPS</t>
  </si>
  <si>
    <t>RETENTION RATIO</t>
  </si>
  <si>
    <t>1- PAYOUT RATIO</t>
  </si>
  <si>
    <t>GP MARGIN</t>
  </si>
  <si>
    <t>GP/NET REVENUE</t>
  </si>
  <si>
    <t>EBITDA MARGIN</t>
  </si>
  <si>
    <t>EBIT MARGIN</t>
  </si>
  <si>
    <t>LIQUIDITY RATIO</t>
  </si>
  <si>
    <t>CURRENT RATIO</t>
  </si>
  <si>
    <t>CA/CL</t>
  </si>
  <si>
    <t>PBT MARGIN</t>
  </si>
  <si>
    <t>ACID TEST RATIO</t>
  </si>
  <si>
    <t>(CA-INVENTORIES)/CL</t>
  </si>
  <si>
    <t>CASH RATIO</t>
  </si>
  <si>
    <t>EBITDA/NET REV</t>
  </si>
  <si>
    <t>EBIT/ NET REV</t>
  </si>
  <si>
    <t>PBT/ NET REV</t>
  </si>
  <si>
    <t>PAT/ NET REV</t>
  </si>
  <si>
    <t>MPS (MARKET PRICE OF SHARE)</t>
  </si>
  <si>
    <t>(CASH+BANK BAL+CURRENT INVESTMENT)/CL</t>
  </si>
  <si>
    <t>DEBTOR DAYS</t>
  </si>
  <si>
    <t>TRADE RECIEVEABLES/ NET REVENUE*365</t>
  </si>
  <si>
    <t>CREDITOR DAYS</t>
  </si>
  <si>
    <t>INVENTORIES DAYS</t>
  </si>
  <si>
    <t>INVENTORIES/COGS*365</t>
  </si>
  <si>
    <t>OPERATING CYCLE</t>
  </si>
  <si>
    <t>ID+DD</t>
  </si>
  <si>
    <t>NET OPERATING CYCLE</t>
  </si>
  <si>
    <t>ID+DD-CD</t>
  </si>
  <si>
    <t>RETURN RATIO</t>
  </si>
  <si>
    <t>RoE</t>
  </si>
  <si>
    <t>PAT/TOTAL EQUITY</t>
  </si>
  <si>
    <t>CAPITAL EMPLOYED</t>
  </si>
  <si>
    <t>RoCE</t>
  </si>
  <si>
    <t>EBIT/CAPITAL EMPLOYED</t>
  </si>
  <si>
    <t>RoA</t>
  </si>
  <si>
    <t>PAT/TOTAL ASSETS</t>
  </si>
  <si>
    <t>NOPAT</t>
  </si>
  <si>
    <t>EBIT*(1-TAX RATE)</t>
  </si>
  <si>
    <t>INVESTED CAPITAL</t>
  </si>
  <si>
    <t>PPE+CA-CL-CASH-BANK BAL-INVESTMENT</t>
  </si>
  <si>
    <t>ROIC</t>
  </si>
  <si>
    <t>NOPAT/INVESTED CAPITAL</t>
  </si>
  <si>
    <t>CREDITOR/(PURCHASE OF STOCKS+ COST OF RAW MATERIAL)*365</t>
  </si>
  <si>
    <t>SOLVENCY RATIOS</t>
  </si>
  <si>
    <t>D:E</t>
  </si>
  <si>
    <t>(LTB+STB)/TOTAL EQUITY</t>
  </si>
  <si>
    <t>INTEREST COVERAGE RATIO</t>
  </si>
  <si>
    <t>EBIT/INT COST</t>
  </si>
  <si>
    <t>DEBT TO CAPITAL EMPLOYED</t>
  </si>
  <si>
    <t>(LTB+STB)/CAPITAL EMPLOYED</t>
  </si>
  <si>
    <t>FINANCE LEVERAGE</t>
  </si>
  <si>
    <t>TOTAL ASSETS/TOTAL EQUITY</t>
  </si>
  <si>
    <t>PAT MARGIN</t>
  </si>
  <si>
    <t>NON CONTROLLING INTERESTS</t>
  </si>
  <si>
    <t>ACTIVITIES RATIOS</t>
  </si>
  <si>
    <t>TOTAL EQUITY+LTB+STB</t>
  </si>
  <si>
    <t>VALUATION RATIOS</t>
  </si>
  <si>
    <t>MPS/EPS</t>
  </si>
  <si>
    <t>TOTAL EQUITY/ NO. OF SHARES</t>
  </si>
  <si>
    <t>BVPS(BOOK VALUE PER SHARE)</t>
  </si>
  <si>
    <t>PB (PRICE TO BOOK)</t>
  </si>
  <si>
    <t>MPS/BVPS</t>
  </si>
  <si>
    <t>SPS ( SALES PER SHARE)</t>
  </si>
  <si>
    <t>NET REVENUE/ NO. OF SHARE</t>
  </si>
  <si>
    <t>PS (PRICE TO SALES)</t>
  </si>
  <si>
    <t>MPS/SPS</t>
  </si>
  <si>
    <t>DIVIDEND YEILD</t>
  </si>
  <si>
    <t>DPS/MPS</t>
  </si>
  <si>
    <t>EV (ENTERPRISE VALUE)</t>
  </si>
  <si>
    <t>MARKET CAP+LTB+STB-CASH-BANK-CURRENT INVESTMENT</t>
  </si>
  <si>
    <t>EV/EBITDA</t>
  </si>
  <si>
    <t>RATIO ANALYSIS</t>
  </si>
  <si>
    <t>PE (PRICE TO EARNING)</t>
  </si>
  <si>
    <t>FY21</t>
  </si>
  <si>
    <t>INVESTMENT ACCOUNTED FOR USING THE EQUITY METHOD</t>
  </si>
  <si>
    <t>INVESTMENT IN ASSOCIATES</t>
  </si>
  <si>
    <t>PAYMENT TOWARDS BUISNESS COMBINATION</t>
  </si>
  <si>
    <t>CASH AND CASH EQUIVALENTS ACQUIRED ON BUISNESS COMBINATION</t>
  </si>
  <si>
    <t>NON CURRENT ASSETS</t>
  </si>
  <si>
    <t>CURRENT ASSETS</t>
  </si>
  <si>
    <t>FY22</t>
  </si>
  <si>
    <t>FY23</t>
  </si>
  <si>
    <t>SEGMENT ANALYSIS</t>
  </si>
  <si>
    <t>REVENUE</t>
  </si>
  <si>
    <t>FMCG-CIGARETTES</t>
  </si>
  <si>
    <t>FMCG-OTHERS</t>
  </si>
  <si>
    <t>TOTAL FMCG</t>
  </si>
  <si>
    <t>HOTELS</t>
  </si>
  <si>
    <t>AGRI BUISNESS</t>
  </si>
  <si>
    <t>PAPERBOARDS, PAPER &amp; PACKAGING</t>
  </si>
  <si>
    <t xml:space="preserve">TOTAL </t>
  </si>
  <si>
    <t>LESS: INTER SEGMENT REVENUE</t>
  </si>
  <si>
    <t>GROSS REVENUE FROM SALE OF PRODUCTS AND SERVICES</t>
  </si>
  <si>
    <t>PBT (RESULTS)</t>
  </si>
  <si>
    <t>RESTRUCTURING OF LIFESTYLE RETAILING BUISNESS</t>
  </si>
  <si>
    <t>LESS: FINANCE COSTS</t>
  </si>
  <si>
    <t>OTHER UN-ALLOCABLE (INCOME) NET OF UNALLOCABLE</t>
  </si>
  <si>
    <t>EXCEPTIONAL ITMES</t>
  </si>
  <si>
    <t>PBT</t>
  </si>
  <si>
    <t>UNALLOCATED CORPORATE ASSETS</t>
  </si>
  <si>
    <t>LIABILITIES</t>
  </si>
  <si>
    <t>UNALLOCATED CORPORATE LIABILITIES</t>
  </si>
  <si>
    <t>TOTAL LIABILITIES</t>
  </si>
  <si>
    <t>CAPEX MODULE</t>
  </si>
  <si>
    <t>TANGIBLE ASSETS</t>
  </si>
  <si>
    <t>GROSS BLOCK</t>
  </si>
  <si>
    <t>ACCUMLATED DEPRECIATION</t>
  </si>
  <si>
    <t>NET BLOCK</t>
  </si>
  <si>
    <t>INTANGIBLE ASSETS</t>
  </si>
  <si>
    <t>CWIP+INTANGIBLE ASSETS UNDER PROGRESS</t>
  </si>
  <si>
    <t>CAPEX</t>
  </si>
  <si>
    <t>CAPITALISATION</t>
  </si>
  <si>
    <t>EXCISE DUTY AS A PERCENT OF GROSS REVENUE</t>
  </si>
  <si>
    <t>OTHER INCOME AS A % OF CASH BANK &amp; INV</t>
  </si>
  <si>
    <t>RIGHT OF USE ASSETS</t>
  </si>
  <si>
    <t>DEP AS % OF GB</t>
  </si>
  <si>
    <t>FINANCE COSTS AS A %OF DEBT/LIABILITY</t>
  </si>
  <si>
    <t>ABSOLUTE VALUATION</t>
  </si>
  <si>
    <t>GDP</t>
  </si>
  <si>
    <t>Ke</t>
  </si>
  <si>
    <t>Rf</t>
  </si>
  <si>
    <t>BETA</t>
  </si>
  <si>
    <t>Rp</t>
  </si>
  <si>
    <t>g (CAGR)</t>
  </si>
  <si>
    <t>g (RoE*RETENTION RATIO)</t>
  </si>
  <si>
    <t>g (GDP)</t>
  </si>
  <si>
    <t>YEAR</t>
  </si>
  <si>
    <t>DCF</t>
  </si>
  <si>
    <t>VALUE OF EQUITY</t>
  </si>
  <si>
    <t>TARGET PRICE</t>
  </si>
  <si>
    <t>PAT</t>
  </si>
  <si>
    <t>DEPRICIATION</t>
  </si>
  <si>
    <t>CHANGE IN WC</t>
  </si>
  <si>
    <t>DEBT REPAYMENT</t>
  </si>
  <si>
    <t>FCFE</t>
  </si>
  <si>
    <t>MARKET RETURN</t>
  </si>
  <si>
    <t>% RETURN</t>
  </si>
  <si>
    <t>RISK PREMIUM</t>
  </si>
  <si>
    <t>AVERAGE</t>
  </si>
  <si>
    <t>DATE</t>
  </si>
  <si>
    <t>NIFTY 50</t>
  </si>
  <si>
    <t>NIFTY CHANGE</t>
  </si>
  <si>
    <t>Jun 10, 2021</t>
  </si>
  <si>
    <t>Jun 09, 2021</t>
  </si>
  <si>
    <t>BETA OF INDEX</t>
  </si>
  <si>
    <t>Jun 08, 2021</t>
  </si>
  <si>
    <t>Jun 07, 2021</t>
  </si>
  <si>
    <t>Jun 04, 2021</t>
  </si>
  <si>
    <t>Jun 03, 2021</t>
  </si>
  <si>
    <t>Jun 02, 2021</t>
  </si>
  <si>
    <t>Jun 01, 2021</t>
  </si>
  <si>
    <t>May 31,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</si>
  <si>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</si>
  <si>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</si>
  <si>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</si>
  <si>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</si>
  <si>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</si>
  <si>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</si>
  <si>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</si>
  <si>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</si>
  <si>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</si>
  <si>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</si>
  <si>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</si>
  <si>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</si>
  <si>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</si>
  <si>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</si>
  <si>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</si>
  <si>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</si>
  <si>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</si>
  <si>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</si>
  <si>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</si>
  <si>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</si>
  <si>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</si>
  <si>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</si>
  <si>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</si>
  <si>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</si>
  <si>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</si>
  <si>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</si>
  <si>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20, 2021</t>
  </si>
  <si>
    <t>Apr 19, 2021</t>
  </si>
  <si>
    <t>Apr 16, 2021</t>
  </si>
  <si>
    <t>Apr 15,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</si>
  <si>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</si>
  <si>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</si>
  <si>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</si>
  <si>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</si>
  <si>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</si>
  <si>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</si>
  <si>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</si>
  <si>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</si>
  <si>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</si>
  <si>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</si>
  <si>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</si>
  <si>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</si>
  <si>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</si>
  <si>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</si>
  <si>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</si>
  <si>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</si>
  <si>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</si>
  <si>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</si>
  <si>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</si>
  <si>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</si>
  <si>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</si>
  <si>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</si>
  <si>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</si>
  <si>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</si>
  <si>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</si>
  <si>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</si>
  <si>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</si>
  <si>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</si>
  <si>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</si>
  <si>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</si>
  <si>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</si>
  <si>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</si>
  <si>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</si>
  <si>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</si>
  <si>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</si>
  <si>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</si>
  <si>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</si>
  <si>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</si>
  <si>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15,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</si>
  <si>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</si>
  <si>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</si>
  <si>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</si>
  <si>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</si>
  <si>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</si>
  <si>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</si>
  <si>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</si>
  <si>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</si>
  <si>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</si>
  <si>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</si>
  <si>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</si>
  <si>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</si>
  <si>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</si>
  <si>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25, 2021</t>
  </si>
  <si>
    <t>Jan 22, 2021</t>
  </si>
  <si>
    <t>Jan 21, 2021</t>
  </si>
  <si>
    <t>Jan 20, 2021</t>
  </si>
  <si>
    <t>Jan 19, 2021</t>
  </si>
  <si>
    <t>Jan 18,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</si>
  <si>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</si>
  <si>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</si>
  <si>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</si>
  <si>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</si>
  <si>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</si>
  <si>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</si>
  <si>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</si>
  <si>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</si>
  <si>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</si>
  <si>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</si>
  <si>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Jan 01,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</si>
  <si>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</si>
  <si>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</si>
  <si>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</si>
  <si>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</si>
  <si>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</si>
  <si>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</si>
  <si>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</si>
  <si>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</si>
  <si>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</si>
  <si>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</si>
  <si>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</si>
  <si>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</si>
  <si>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</si>
  <si>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</si>
  <si>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</si>
  <si>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</si>
  <si>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</si>
  <si>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</si>
  <si>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</si>
  <si>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</si>
  <si>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</si>
  <si>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</si>
  <si>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27, 2020</t>
  </si>
  <si>
    <t>Nov 26,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</si>
  <si>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</si>
  <si>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</si>
  <si>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</si>
  <si>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</si>
  <si>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</si>
  <si>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</si>
  <si>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</si>
  <si>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</si>
  <si>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</si>
  <si>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</si>
  <si>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</si>
  <si>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</si>
  <si>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</si>
  <si>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</si>
  <si>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</si>
  <si>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</si>
  <si>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</si>
  <si>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</si>
  <si>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</si>
  <si>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</si>
  <si>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</si>
  <si>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</si>
  <si>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</si>
  <si>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</si>
  <si>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</si>
  <si>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</si>
  <si>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</si>
  <si>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</si>
  <si>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</si>
  <si>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</si>
  <si>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</si>
  <si>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</si>
  <si>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</si>
  <si>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</si>
  <si>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</si>
  <si>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</si>
  <si>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</si>
  <si>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</si>
  <si>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</si>
  <si>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</si>
  <si>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</si>
  <si>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</si>
  <si>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</si>
  <si>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</si>
  <si>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</si>
  <si>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</si>
  <si>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</si>
  <si>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</si>
  <si>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</si>
  <si>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</si>
  <si>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</si>
  <si>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</si>
  <si>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</si>
  <si>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</si>
  <si>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</si>
  <si>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07,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</si>
  <si>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</si>
  <si>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</si>
  <si>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</si>
  <si>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</si>
  <si>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</si>
  <si>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</si>
  <si>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</si>
  <si>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</si>
  <si>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</si>
  <si>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</si>
  <si>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</si>
  <si>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</si>
  <si>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</si>
  <si>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</si>
  <si>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</si>
  <si>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</si>
  <si>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</si>
  <si>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</si>
  <si>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</si>
  <si>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</si>
  <si>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</si>
  <si>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</si>
  <si>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</si>
  <si>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</si>
  <si>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</si>
  <si>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</si>
  <si>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</si>
  <si>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</si>
  <si>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</si>
  <si>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</si>
  <si>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</si>
  <si>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</si>
  <si>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</si>
  <si>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</si>
  <si>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</si>
  <si>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</si>
  <si>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</si>
  <si>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</si>
  <si>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</si>
  <si>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</si>
  <si>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</si>
  <si>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</si>
  <si>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</si>
  <si>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</si>
  <si>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</si>
  <si>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03,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</si>
  <si>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</si>
  <si>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</si>
  <si>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</si>
  <si>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</si>
  <si>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</si>
  <si>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</si>
  <si>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</si>
  <si>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</si>
  <si>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</si>
  <si>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</si>
  <si>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</si>
  <si>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</si>
  <si>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</si>
  <si>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</si>
  <si>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</si>
  <si>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</si>
  <si>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</si>
  <si>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</si>
  <si>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</si>
  <si>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</si>
  <si>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</si>
  <si>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</si>
  <si>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</si>
  <si>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</si>
  <si>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</si>
  <si>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</si>
  <si>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</si>
  <si>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</si>
  <si>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</si>
  <si>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</si>
  <si>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</si>
  <si>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</si>
  <si>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</si>
  <si>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</si>
  <si>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</si>
  <si>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</si>
  <si>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</si>
  <si>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</si>
  <si>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</si>
  <si>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</si>
  <si>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</si>
  <si>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</si>
  <si>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</si>
  <si>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</si>
  <si>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</si>
  <si>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</si>
  <si>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</si>
  <si>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</si>
  <si>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</si>
  <si>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</si>
  <si>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</si>
  <si>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</si>
  <si>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</si>
  <si>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</si>
  <si>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</si>
  <si>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13, 2020</t>
  </si>
  <si>
    <t>Apr 09, 2020</t>
  </si>
  <si>
    <t>Apr 08, 2020</t>
  </si>
  <si>
    <t>Apr 07, 2020</t>
  </si>
  <si>
    <t>Apr 03,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</si>
  <si>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</si>
  <si>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</si>
  <si>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</si>
  <si>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</si>
  <si>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</si>
  <si>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</si>
  <si>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</si>
  <si>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</si>
  <si>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</si>
  <si>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</si>
  <si>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</si>
  <si>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</si>
  <si>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</si>
  <si>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</si>
  <si>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</si>
  <si>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</si>
  <si>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</si>
  <si>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</si>
  <si>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</si>
  <si>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</si>
  <si>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</si>
  <si>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</si>
  <si>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</si>
  <si>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</si>
  <si>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</si>
  <si>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</si>
  <si>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</si>
  <si>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20, 2020</t>
  </si>
  <si>
    <t>Feb 19, 2020</t>
  </si>
  <si>
    <t>Feb 18, 2020</t>
  </si>
  <si>
    <t>Feb 17,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</si>
  <si>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</si>
  <si>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</si>
  <si>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</si>
  <si>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</si>
  <si>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</si>
  <si>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</si>
  <si>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</si>
  <si>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</si>
  <si>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</si>
  <si>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</si>
  <si>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Feb 01,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</si>
  <si>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</si>
  <si>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</si>
  <si>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</si>
  <si>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</si>
  <si>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</si>
  <si>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</si>
  <si>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</si>
  <si>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</si>
  <si>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</si>
  <si>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20,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</si>
  <si>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</si>
  <si>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</si>
  <si>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</si>
  <si>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</si>
  <si>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</si>
  <si>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</si>
  <si>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</si>
  <si>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</si>
  <si>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</si>
  <si>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</si>
  <si>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</si>
  <si>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</si>
  <si>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Jan 01,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</si>
  <si>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</si>
  <si>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</si>
  <si>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</si>
  <si>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</si>
  <si>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</si>
  <si>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</si>
  <si>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</si>
  <si>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</si>
  <si>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</si>
  <si>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</si>
  <si>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</si>
  <si>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</si>
  <si>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</si>
  <si>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</si>
  <si>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</si>
  <si>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</si>
  <si>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</si>
  <si>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</si>
  <si>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</si>
  <si>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</si>
  <si>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</si>
  <si>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</si>
  <si>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28,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</si>
  <si>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</si>
  <si>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</si>
  <si>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</si>
  <si>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</si>
  <si>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</si>
  <si>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</si>
  <si>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</si>
  <si>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</si>
  <si>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</si>
  <si>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</si>
  <si>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</si>
  <si>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</si>
  <si>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</si>
  <si>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</si>
  <si>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</si>
  <si>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</si>
  <si>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</si>
  <si>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</si>
  <si>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</si>
  <si>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</si>
  <si>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</si>
  <si>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27, 2019</t>
  </si>
  <si>
    <t>Oct 25, 2019</t>
  </si>
  <si>
    <t>Oct 24, 2019</t>
  </si>
  <si>
    <t>Oct 23, 2019</t>
  </si>
  <si>
    <t>Oct 22,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</si>
  <si>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</si>
  <si>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</si>
  <si>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</si>
  <si>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</si>
  <si>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</si>
  <si>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</si>
  <si>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</si>
  <si>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</si>
  <si>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07, 2019</t>
  </si>
  <si>
    <t>Oct 04, 2019</t>
  </si>
  <si>
    <t>Oct 03,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</si>
  <si>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</si>
  <si>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</si>
  <si>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</si>
  <si>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</si>
  <si>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</si>
  <si>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</si>
  <si>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</si>
  <si>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</si>
  <si>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</si>
  <si>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</si>
  <si>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</si>
  <si>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</si>
  <si>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</si>
  <si>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</si>
  <si>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</si>
  <si>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</si>
  <si>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</si>
  <si>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</si>
  <si>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</si>
  <si>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</si>
  <si>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</si>
  <si>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</si>
  <si>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</si>
  <si>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</si>
  <si>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</si>
  <si>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</si>
  <si>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</si>
  <si>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</si>
  <si>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</si>
  <si>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</si>
  <si>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</si>
  <si>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14, 2019</t>
  </si>
  <si>
    <t>Aug 13,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</si>
  <si>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</si>
  <si>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</si>
  <si>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</si>
  <si>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</si>
  <si>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</si>
  <si>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</si>
  <si>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</si>
  <si>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</si>
  <si>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</si>
  <si>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</si>
  <si>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</si>
  <si>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</si>
  <si>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</si>
  <si>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</si>
  <si>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</si>
  <si>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</si>
  <si>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</si>
  <si>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</si>
  <si>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</si>
  <si>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</si>
  <si>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</si>
  <si>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</si>
  <si>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</si>
  <si>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</si>
  <si>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</si>
  <si>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</si>
  <si>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04,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</si>
  <si>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</si>
  <si>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</si>
  <si>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</si>
  <si>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</si>
  <si>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</si>
  <si>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</si>
  <si>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</si>
  <si>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</si>
  <si>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</si>
  <si>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</si>
  <si>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</si>
  <si>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</si>
  <si>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</si>
  <si>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</si>
  <si>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</si>
  <si>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</si>
  <si>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</si>
  <si>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</si>
  <si>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</si>
  <si>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</si>
  <si>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04, 2019</t>
  </si>
  <si>
    <t>Jun 03, 2019</t>
  </si>
  <si>
    <t>May 31, 2019</t>
  </si>
  <si>
    <t>May 30, 2019</t>
  </si>
  <si>
    <t>May 29, 2019</t>
  </si>
  <si>
    <t>May 28, 2019</t>
  </si>
  <si>
    <t>May 27,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</si>
  <si>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</si>
  <si>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</si>
  <si>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</si>
  <si>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</si>
  <si>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</si>
  <si>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</si>
  <si>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</si>
  <si>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</si>
  <si>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</si>
  <si>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</si>
  <si>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</si>
  <si>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</si>
  <si>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</si>
  <si>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</si>
  <si>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</si>
  <si>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</si>
  <si>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</si>
  <si>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Apr 30, 2019</t>
  </si>
  <si>
    <t>Apr 26, 2019</t>
  </si>
  <si>
    <t>Apr 25, 2019</t>
  </si>
  <si>
    <t>Apr 24, 2019</t>
  </si>
  <si>
    <t>Apr 23, 2019</t>
  </si>
  <si>
    <t>Apr 22, 2019</t>
  </si>
  <si>
    <t>Apr 18,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</si>
  <si>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</si>
  <si>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</si>
  <si>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</si>
  <si>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</si>
  <si>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</si>
  <si>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</si>
  <si>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</si>
  <si>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</si>
  <si>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</si>
  <si>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</si>
  <si>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</si>
  <si>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</si>
  <si>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</si>
  <si>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</si>
  <si>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</si>
  <si>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</si>
  <si>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</si>
  <si>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</si>
  <si>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</si>
  <si>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</si>
  <si>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</si>
  <si>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</si>
  <si>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</si>
  <si>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</si>
  <si>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</si>
  <si>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</si>
  <si>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</si>
  <si>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</si>
  <si>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</si>
  <si>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</si>
  <si>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</si>
  <si>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</si>
  <si>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</si>
  <si>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</si>
  <si>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</si>
  <si>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</si>
  <si>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</si>
  <si>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</si>
  <si>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</si>
  <si>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18,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</si>
  <si>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</si>
  <si>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</si>
  <si>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</si>
  <si>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</si>
  <si>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</si>
  <si>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</si>
  <si>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</si>
  <si>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</si>
  <si>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</si>
  <si>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</si>
  <si>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</si>
  <si>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</si>
  <si>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</si>
  <si>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</si>
  <si>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</si>
  <si>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</si>
  <si>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</si>
  <si>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</si>
  <si>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</si>
  <si>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21,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</si>
  <si>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</si>
  <si>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</si>
  <si>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</si>
  <si>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</si>
  <si>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</si>
  <si>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</si>
  <si>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</si>
  <si>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</si>
  <si>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</si>
  <si>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</si>
  <si>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</si>
  <si>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</si>
  <si>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</si>
  <si>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Jan 01,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</si>
  <si>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</si>
  <si>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</si>
  <si>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</si>
  <si>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</si>
  <si>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</si>
  <si>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</si>
  <si>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</si>
  <si>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</si>
  <si>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</si>
  <si>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</si>
  <si>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</si>
  <si>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</si>
  <si>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</si>
  <si>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</si>
  <si>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</si>
  <si>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</si>
  <si>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</si>
  <si>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05,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</si>
  <si>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</si>
  <si>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</si>
  <si>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</si>
  <si>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</si>
  <si>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</si>
  <si>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</si>
  <si>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</si>
  <si>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22,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</si>
  <si>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</si>
  <si>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</si>
  <si>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</si>
  <si>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</si>
  <si>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</si>
  <si>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</si>
  <si>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</si>
  <si>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</si>
  <si>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</si>
  <si>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</si>
  <si>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</si>
  <si>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</si>
  <si>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</si>
  <si>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</si>
  <si>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</si>
  <si>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</si>
  <si>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</si>
  <si>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</si>
  <si>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</si>
  <si>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</si>
  <si>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</si>
  <si>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</si>
  <si>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</si>
  <si>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</si>
  <si>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</si>
  <si>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</si>
  <si>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</si>
  <si>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</si>
  <si>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</si>
  <si>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</si>
  <si>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</si>
  <si>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</si>
  <si>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</si>
  <si>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</si>
  <si>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</si>
  <si>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</si>
  <si>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</si>
  <si>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</si>
  <si>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</si>
  <si>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</si>
  <si>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</si>
  <si>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19, 2018</t>
  </si>
  <si>
    <t>Sep 18, 2018</t>
  </si>
  <si>
    <t>Sep 17, 2018</t>
  </si>
  <si>
    <t>Sep 14,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</si>
  <si>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</si>
  <si>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</si>
  <si>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</si>
  <si>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</si>
  <si>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</si>
  <si>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</si>
  <si>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</si>
  <si>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Sep 03,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</si>
  <si>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</si>
  <si>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</si>
  <si>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</si>
  <si>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</si>
  <si>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</si>
  <si>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</si>
  <si>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</si>
  <si>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21, 2018</t>
  </si>
  <si>
    <t>Aug 20, 2018</t>
  </si>
  <si>
    <t>Aug 17, 2018</t>
  </si>
  <si>
    <t>Aug 16,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</si>
  <si>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</si>
  <si>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</si>
  <si>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</si>
  <si>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</si>
  <si>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</si>
  <si>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</si>
  <si>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</si>
  <si>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</si>
  <si>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</si>
  <si>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</si>
  <si>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</si>
  <si>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</si>
  <si>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</si>
  <si>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</si>
  <si>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</si>
  <si>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</si>
  <si>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</si>
  <si>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</si>
  <si>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</si>
  <si>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</si>
  <si>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</si>
  <si>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</si>
  <si>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</si>
  <si>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</si>
  <si>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</si>
  <si>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</si>
  <si>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</si>
  <si>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</si>
  <si>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</si>
  <si>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04,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</si>
  <si>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</si>
  <si>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</si>
  <si>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</si>
  <si>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</si>
  <si>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</si>
  <si>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</si>
  <si>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</si>
  <si>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</si>
  <si>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</si>
  <si>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</si>
  <si>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</si>
  <si>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</si>
  <si>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</si>
  <si>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</si>
  <si>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</si>
  <si>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</si>
  <si>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</si>
  <si>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</si>
  <si>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</si>
  <si>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</si>
  <si>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</si>
  <si>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</si>
  <si>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</si>
  <si>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</si>
  <si>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</si>
  <si>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</si>
  <si>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28,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</si>
  <si>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</si>
  <si>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</si>
  <si>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</si>
  <si>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</si>
  <si>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</si>
  <si>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</si>
  <si>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</si>
  <si>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</si>
  <si>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</si>
  <si>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</si>
  <si>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</si>
  <si>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</si>
  <si>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</si>
  <si>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</si>
  <si>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</si>
  <si>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</si>
  <si>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</si>
  <si>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</si>
  <si>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</si>
  <si>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</si>
  <si>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</si>
  <si>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</si>
  <si>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</si>
  <si>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</si>
  <si>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</si>
  <si>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</si>
  <si>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</si>
  <si>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</si>
  <si>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</si>
  <si>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</si>
  <si>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</si>
  <si>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</si>
  <si>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</si>
  <si>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</si>
  <si>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</si>
  <si>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</si>
  <si>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</si>
  <si>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</si>
  <si>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</si>
  <si>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</si>
  <si>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</si>
  <si>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</si>
  <si>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</si>
  <si>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</si>
  <si>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</si>
  <si>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</si>
  <si>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</si>
  <si>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</si>
  <si>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</si>
  <si>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</si>
  <si>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</si>
  <si>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</si>
  <si>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</si>
  <si>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</si>
  <si>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</si>
  <si>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</si>
  <si>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</si>
  <si>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</si>
  <si>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</si>
  <si>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</si>
  <si>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</si>
  <si>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</si>
  <si>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</si>
  <si>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</si>
  <si>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</si>
  <si>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19, 2018</t>
  </si>
  <si>
    <t>Feb 16, 2018</t>
  </si>
  <si>
    <t>Feb 15, 2018</t>
  </si>
  <si>
    <t>Feb 14,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</si>
  <si>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</si>
  <si>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</si>
  <si>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</si>
  <si>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</si>
  <si>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</si>
  <si>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</si>
  <si>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</si>
  <si>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</si>
  <si>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</si>
  <si>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</si>
  <si>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</si>
  <si>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</si>
  <si>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</si>
  <si>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</si>
  <si>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</si>
  <si>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</si>
  <si>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</si>
  <si>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</si>
  <si>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</si>
  <si>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15,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</si>
  <si>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</si>
  <si>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</si>
  <si>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</si>
  <si>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</si>
  <si>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</si>
  <si>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</si>
  <si>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</si>
  <si>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</si>
  <si>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</si>
  <si>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Jan 01,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</si>
  <si>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</si>
  <si>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</si>
  <si>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</si>
  <si>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</si>
  <si>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</si>
  <si>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</si>
  <si>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</si>
  <si>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</si>
  <si>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</si>
  <si>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</si>
  <si>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</si>
  <si>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</si>
  <si>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</si>
  <si>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</si>
  <si>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</si>
  <si>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</si>
  <si>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</si>
  <si>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</si>
  <si>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</si>
  <si>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</si>
  <si>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</si>
  <si>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</si>
  <si>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</si>
  <si>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</si>
  <si>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</si>
  <si>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23,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</si>
  <si>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</si>
  <si>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</si>
  <si>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</si>
  <si>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</si>
  <si>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</si>
  <si>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</si>
  <si>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</si>
  <si>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</si>
  <si>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</si>
  <si>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</si>
  <si>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</si>
  <si>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</si>
  <si>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</si>
  <si>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</si>
  <si>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</si>
  <si>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</si>
  <si>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</si>
  <si>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</si>
  <si>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</si>
  <si>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</si>
  <si>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</si>
  <si>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</si>
  <si>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</si>
  <si>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</si>
  <si>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</si>
  <si>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</si>
  <si>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</si>
  <si>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</si>
  <si>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</si>
  <si>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</si>
  <si>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</si>
  <si>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</si>
  <si>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</si>
  <si>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</si>
  <si>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</si>
  <si>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</si>
  <si>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</si>
  <si>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</si>
  <si>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</si>
  <si>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</si>
  <si>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</si>
  <si>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</si>
  <si>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</si>
  <si>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</si>
  <si>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</si>
  <si>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</si>
  <si>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</si>
  <si>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</si>
  <si>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</si>
  <si>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</si>
  <si>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</si>
  <si>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</si>
  <si>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</si>
  <si>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</si>
  <si>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</si>
  <si>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04, 2017</t>
  </si>
  <si>
    <t>Sep 01, 2017</t>
  </si>
  <si>
    <t>Aug 31, 2017</t>
  </si>
  <si>
    <t>Aug 30, 2017</t>
  </si>
  <si>
    <t>Aug 29, 2017</t>
  </si>
  <si>
    <t>Aug 28,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</si>
  <si>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</si>
  <si>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</si>
  <si>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</si>
  <si>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</si>
  <si>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</si>
  <si>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</si>
  <si>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</si>
  <si>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</si>
  <si>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</si>
  <si>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</si>
  <si>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</si>
  <si>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</si>
  <si>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</si>
  <si>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</si>
  <si>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</si>
  <si>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</si>
  <si>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</si>
  <si>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</si>
  <si>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</si>
  <si>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</si>
  <si>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</si>
  <si>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</si>
  <si>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</si>
  <si>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</si>
  <si>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</si>
  <si>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</si>
  <si>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</si>
  <si>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</si>
  <si>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</si>
  <si>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</si>
  <si>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</si>
  <si>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</si>
  <si>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</si>
  <si>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</si>
  <si>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</si>
  <si>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</si>
  <si>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04, 2017</t>
  </si>
  <si>
    <t>Jul 03, 2017</t>
  </si>
  <si>
    <t>Jun 30, 2017</t>
  </si>
  <si>
    <t>Jun 29, 2017</t>
  </si>
  <si>
    <t>Jun 28, 2017</t>
  </si>
  <si>
    <t>Jun 27,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</si>
  <si>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</si>
  <si>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</si>
  <si>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</si>
  <si>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</si>
  <si>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</si>
  <si>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</si>
  <si>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</si>
  <si>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</si>
  <si>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</si>
  <si>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</si>
  <si>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</si>
  <si>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</si>
  <si>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</si>
  <si>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</si>
  <si>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</si>
  <si>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</si>
  <si>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</si>
  <si>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</si>
  <si>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</si>
  <si>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29,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</si>
  <si>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</si>
  <si>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</si>
  <si>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</si>
  <si>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</si>
  <si>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</si>
  <si>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</si>
  <si>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</si>
  <si>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</si>
  <si>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</si>
  <si>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</si>
  <si>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</si>
  <si>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</si>
  <si>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</si>
  <si>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</si>
  <si>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</si>
  <si>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</si>
  <si>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</si>
  <si>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</si>
  <si>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</si>
  <si>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</si>
  <si>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</si>
  <si>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</si>
  <si>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</si>
  <si>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</si>
  <si>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</si>
  <si>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</si>
  <si>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</si>
  <si>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</si>
  <si>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</si>
  <si>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</si>
  <si>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</si>
  <si>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</si>
  <si>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</si>
  <si>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</si>
  <si>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</si>
  <si>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</si>
  <si>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</si>
  <si>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</si>
  <si>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</si>
  <si>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</si>
  <si>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</si>
  <si>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</si>
  <si>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</si>
  <si>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</si>
  <si>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</si>
  <si>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</si>
  <si>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</si>
  <si>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</si>
  <si>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</si>
  <si>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</si>
  <si>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</si>
  <si>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</si>
  <si>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</si>
  <si>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</si>
  <si>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</si>
  <si>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</si>
  <si>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</si>
  <si>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</si>
  <si>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</si>
  <si>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</si>
  <si>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</si>
  <si>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23, 2017</t>
  </si>
  <si>
    <t>Feb 22, 2017</t>
  </si>
  <si>
    <t>Feb 21, 2017</t>
  </si>
  <si>
    <t>Feb 20,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</si>
  <si>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</si>
  <si>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</si>
  <si>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</si>
  <si>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</si>
  <si>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</si>
  <si>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</si>
  <si>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</si>
  <si>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</si>
  <si>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</si>
  <si>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</si>
  <si>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</si>
  <si>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</si>
  <si>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</si>
  <si>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</si>
  <si>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</si>
  <si>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</si>
  <si>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</si>
  <si>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</si>
  <si>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</si>
  <si>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</si>
  <si>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</si>
  <si>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</si>
  <si>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</si>
  <si>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16,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</si>
  <si>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</si>
  <si>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</si>
  <si>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</si>
  <si>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</si>
  <si>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</si>
  <si>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</si>
  <si>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</si>
  <si>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</si>
  <si>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</si>
  <si>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Jan 02, 2017</t>
  </si>
  <si>
    <t>Dec 30, 2016</t>
  </si>
  <si>
    <t>Dec 29, 2016</t>
  </si>
  <si>
    <t>Dec 28, 2016</t>
  </si>
  <si>
    <t>Dec 27, 2016</t>
  </si>
  <si>
    <t>Dec 26,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</si>
  <si>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</si>
  <si>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</si>
  <si>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</si>
  <si>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</si>
  <si>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</si>
  <si>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</si>
  <si>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</si>
  <si>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</si>
  <si>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</si>
  <si>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</si>
  <si>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</si>
  <si>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</si>
  <si>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</si>
  <si>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</si>
  <si>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</si>
  <si>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</si>
  <si>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</si>
  <si>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</si>
  <si>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</si>
  <si>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</si>
  <si>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</si>
  <si>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24,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</si>
  <si>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</si>
  <si>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</si>
  <si>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</si>
  <si>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</si>
  <si>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</si>
  <si>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</si>
  <si>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</si>
  <si>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</si>
  <si>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</si>
  <si>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</si>
  <si>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</si>
  <si>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</si>
  <si>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</si>
  <si>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</si>
  <si>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</si>
  <si>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</si>
  <si>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30,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</si>
  <si>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</si>
  <si>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</si>
  <si>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</si>
  <si>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</si>
  <si>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</si>
  <si>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</si>
  <si>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</si>
  <si>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</si>
  <si>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</si>
  <si>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</si>
  <si>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</si>
  <si>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</si>
  <si>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</si>
  <si>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</si>
  <si>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</si>
  <si>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</si>
  <si>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</si>
  <si>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</si>
  <si>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</si>
  <si>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</si>
  <si>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</si>
  <si>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</si>
  <si>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</si>
  <si>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</si>
  <si>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</si>
  <si>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</si>
  <si>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</si>
  <si>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</si>
  <si>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</si>
  <si>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</si>
  <si>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</si>
  <si>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</si>
  <si>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</si>
  <si>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</si>
  <si>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</si>
  <si>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</si>
  <si>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</si>
  <si>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</si>
  <si>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</si>
  <si>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</si>
  <si>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</si>
  <si>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</si>
  <si>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</si>
  <si>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</si>
  <si>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</si>
  <si>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</si>
  <si>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</si>
  <si>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</si>
  <si>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</si>
  <si>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</si>
  <si>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</si>
  <si>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</si>
  <si>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</si>
  <si>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</si>
  <si>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</si>
  <si>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</si>
  <si>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</si>
  <si>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</si>
  <si>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</si>
  <si>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</si>
  <si>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</si>
  <si>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</si>
  <si>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</si>
  <si>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</si>
  <si>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</si>
  <si>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</si>
  <si>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</si>
  <si>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</si>
  <si>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</si>
  <si>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</si>
  <si>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</si>
  <si>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</si>
  <si>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</si>
  <si>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</si>
  <si>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</si>
  <si>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</si>
  <si>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</si>
  <si>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05, 2016</t>
  </si>
  <si>
    <t>Jul 04,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</si>
  <si>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</si>
  <si>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</si>
  <si>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</si>
  <si>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</si>
  <si>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</si>
  <si>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</si>
  <si>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</si>
  <si>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</si>
  <si>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</si>
  <si>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</si>
  <si>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</si>
  <si>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</si>
  <si>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</si>
  <si>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</si>
  <si>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</si>
  <si>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</si>
  <si>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</si>
  <si>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</si>
  <si>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</si>
  <si>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</si>
  <si>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</si>
  <si>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</si>
  <si>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</si>
  <si>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</si>
  <si>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30,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</si>
  <si>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</si>
  <si>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</si>
  <si>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</si>
  <si>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</si>
  <si>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</si>
  <si>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</si>
  <si>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</si>
  <si>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</si>
  <si>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</si>
  <si>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</si>
  <si>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</si>
  <si>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</si>
  <si>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</si>
  <si>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</si>
  <si>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</si>
  <si>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MPS</t>
  </si>
  <si>
    <t>FORWARD PE</t>
  </si>
  <si>
    <t>PE (5 YEARS)</t>
  </si>
  <si>
    <t>MARKET PRICE</t>
  </si>
  <si>
    <t>PE (1 YEAR)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</si>
  <si>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</si>
  <si>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</si>
  <si>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</si>
  <si>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</si>
  <si>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</si>
  <si>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</si>
  <si>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</si>
  <si>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</si>
  <si>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</si>
  <si>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</si>
  <si>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</si>
  <si>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</si>
  <si>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</si>
  <si>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18,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</si>
  <si>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</si>
  <si>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</si>
  <si>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</si>
  <si>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</si>
  <si>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</si>
  <si>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</si>
  <si>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</si>
  <si>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</si>
  <si>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</si>
  <si>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</si>
  <si>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</si>
  <si>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</si>
  <si>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</si>
  <si>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</si>
  <si>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</si>
  <si>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</si>
  <si>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Nov 14, 2020</t>
  </si>
  <si>
    <t>ITC</t>
  </si>
  <si>
    <t>ITC CHANGE</t>
  </si>
  <si>
    <t>CAGR (g)</t>
  </si>
  <si>
    <t>NOT RELIABLE</t>
  </si>
  <si>
    <t>EXPECTED EPS</t>
  </si>
  <si>
    <t>OTHER OPERATING INCOME</t>
  </si>
  <si>
    <t>GROSS REVENUE</t>
  </si>
  <si>
    <t>WC ADJUSTED FROM CASH</t>
  </si>
  <si>
    <t>FCFE METHOD</t>
  </si>
  <si>
    <t>DDM GGM METHOD</t>
  </si>
  <si>
    <t>ASSUMED</t>
  </si>
  <si>
    <t>INCREASE IN CA</t>
  </si>
  <si>
    <t>INCREASE IN CL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</si>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</sst>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00"/>
    <numFmt numFmtId="165" formatCode="0.0%"/>
    <numFmt numFmtId="166" formatCode="_ * #,##0.0000000_ ;_ * \-#,##0.0000000_ ;_ * &quot;-&quot;??_ ;_ @_ 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  <xf numFmtId="0" fontId="6" fillId="0" borderId="2" applyNumberFormat="0" applyFill="0" applyAlignment="0" applyProtection="0"/>
    <xf numFmtId="0" fontId="7" fillId="7" borderId="3" applyNumberFormat="0" applyAlignment="0" applyProtection="0"/>
    <xf numFmtId="9" fontId="4" fillId="0" borderId="0" applyFont="0" applyFill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3" fillId="0" borderId="5" applyNumberFormat="0" applyFill="0" applyAlignment="0" applyProtection="0"/>
    <xf numFmtId="0" fontId="5" fillId="10" borderId="0" applyNumberFormat="0" applyBorder="0" applyAlignment="0" applyProtection="0"/>
    <xf numFmtId="43" fontId="4" fillId="0" borderId="0" applyFont="0" applyFill="0" applyBorder="0" applyAlignment="0" applyProtection="0"/>
    <xf numFmtId="0" fontId="14" fillId="13" borderId="11" applyNumberFormat="0" applyAlignment="0" applyProtection="0"/>
    <xf numFmtId="0" fontId="4" fillId="14" borderId="0" applyNumberFormat="0" applyBorder="0" applyAlignment="0" applyProtection="0"/>
  </cellStyleXfs>
  <cellXfs count="17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0" fontId="6" fillId="0" borderId="2" xfId="6"/>
    <xf numFmtId="2" fontId="6" fillId="0" borderId="2" xfId="6" applyNumberFormat="1"/>
    <xf numFmtId="0" fontId="3" fillId="0" borderId="4" xfId="0" applyFont="1" applyBorder="1"/>
    <xf numFmtId="0" fontId="0" fillId="0" borderId="4" xfId="0" applyBorder="1"/>
    <xf numFmtId="10" fontId="3" fillId="0" borderId="1" xfId="8" applyNumberFormat="1" applyFont="1" applyBorder="1"/>
    <xf numFmtId="0" fontId="3" fillId="0" borderId="0" xfId="0" applyFont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3" fillId="7" borderId="3" xfId="7" applyFont="1" applyAlignment="1">
      <alignment wrapText="1"/>
    </xf>
    <xf numFmtId="0" fontId="3" fillId="7" borderId="3" xfId="7" applyFont="1"/>
    <xf numFmtId="10" fontId="0" fillId="0" borderId="1" xfId="8" applyNumberFormat="1" applyFont="1" applyBorder="1"/>
    <xf numFmtId="0" fontId="0" fillId="0" borderId="4" xfId="0" applyFont="1" applyBorder="1"/>
    <xf numFmtId="10" fontId="6" fillId="0" borderId="2" xfId="6" applyNumberFormat="1"/>
    <xf numFmtId="20" fontId="0" fillId="0" borderId="0" xfId="0" applyNumberFormat="1"/>
    <xf numFmtId="0" fontId="0" fillId="0" borderId="0" xfId="0" applyAlignment="1">
      <alignment wrapText="1"/>
    </xf>
    <xf numFmtId="0" fontId="8" fillId="0" borderId="0" xfId="0" applyFont="1" applyAlignment="1"/>
    <xf numFmtId="0" fontId="3" fillId="0" borderId="5" xfId="11"/>
    <xf numFmtId="0" fontId="0" fillId="0" borderId="6" xfId="0" applyBorder="1"/>
    <xf numFmtId="10" fontId="3" fillId="11" borderId="5" xfId="11" applyNumberFormat="1" applyFill="1"/>
    <xf numFmtId="10" fontId="3" fillId="0" borderId="5" xfId="11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0" fillId="0" borderId="1" xfId="0" applyFont="1" applyBorder="1"/>
    <xf numFmtId="0" fontId="9" fillId="0" borderId="1" xfId="0" applyFont="1" applyBorder="1"/>
    <xf numFmtId="0" fontId="10" fillId="0" borderId="5" xfId="11" applyFont="1"/>
    <xf numFmtId="0" fontId="9" fillId="0" borderId="6" xfId="0" applyFont="1" applyBorder="1"/>
    <xf numFmtId="2" fontId="0" fillId="0" borderId="1" xfId="0" applyNumberFormat="1" applyBorder="1"/>
    <xf numFmtId="164" fontId="0" fillId="0" borderId="1" xfId="0" applyNumberFormat="1" applyBorder="1"/>
    <xf numFmtId="20" fontId="0" fillId="0" borderId="1" xfId="0" applyNumberFormat="1" applyBorder="1" applyAlignment="1">
      <alignment wrapText="1"/>
    </xf>
    <xf numFmtId="0" fontId="0" fillId="0" borderId="1" xfId="0" applyFill="1" applyBorder="1"/>
    <xf numFmtId="4" fontId="0" fillId="0" borderId="1" xfId="0" applyNumberFormat="1" applyBorder="1"/>
    <xf numFmtId="0" fontId="11" fillId="2" borderId="1" xfId="1" applyFont="1" applyBorder="1"/>
    <xf numFmtId="10" fontId="11" fillId="2" borderId="1" xfId="1" applyNumberFormat="1" applyFont="1" applyBorder="1"/>
    <xf numFmtId="0" fontId="0" fillId="0" borderId="10" xfId="0" applyBorder="1"/>
    <xf numFmtId="0" fontId="3" fillId="0" borderId="10" xfId="0" applyFont="1" applyBorder="1"/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165" fontId="3" fillId="0" borderId="1" xfId="8" applyNumberFormat="1" applyFont="1" applyBorder="1"/>
    <xf numFmtId="10" fontId="0" fillId="0" borderId="4" xfId="8" applyNumberFormat="1" applyFont="1" applyBorder="1"/>
    <xf numFmtId="10" fontId="3" fillId="0" borderId="4" xfId="8" applyNumberFormat="1" applyFont="1" applyBorder="1"/>
    <xf numFmtId="165" fontId="3" fillId="0" borderId="4" xfId="8" applyNumberFormat="1" applyFont="1" applyBorder="1"/>
    <xf numFmtId="10" fontId="0" fillId="0" borderId="0" xfId="8" applyNumberFormat="1" applyFont="1"/>
    <xf numFmtId="10" fontId="0" fillId="12" borderId="1" xfId="0" applyNumberFormat="1" applyFill="1" applyBorder="1"/>
    <xf numFmtId="9" fontId="0" fillId="12" borderId="1" xfId="0" applyNumberFormat="1" applyFill="1" applyBorder="1"/>
    <xf numFmtId="2" fontId="3" fillId="0" borderId="1" xfId="0" applyNumberFormat="1" applyFont="1" applyBorder="1"/>
    <xf numFmtId="2" fontId="9" fillId="0" borderId="1" xfId="0" applyNumberFormat="1" applyFont="1" applyBorder="1"/>
    <xf numFmtId="9" fontId="11" fillId="2" borderId="1" xfId="1" applyNumberFormat="1" applyFont="1" applyBorder="1"/>
    <xf numFmtId="10" fontId="0" fillId="0" borderId="1" xfId="0" applyNumberFormat="1" applyBorder="1"/>
    <xf numFmtId="2" fontId="0" fillId="0" borderId="0" xfId="0" applyNumberFormat="1" applyBorder="1"/>
    <xf numFmtId="4" fontId="0" fillId="0" borderId="0" xfId="0" applyNumberFormat="1"/>
    <xf numFmtId="166" fontId="0" fillId="0" borderId="0" xfId="13" applyNumberFormat="1" applyFont="1"/>
    <xf numFmtId="2" fontId="0" fillId="0" borderId="0" xfId="0" applyNumberFormat="1"/>
    <xf numFmtId="167" fontId="0" fillId="0" borderId="0" xfId="0" applyNumberFormat="1"/>
    <xf numFmtId="10" fontId="0" fillId="0" borderId="0" xfId="0" applyNumberFormat="1" applyBorder="1"/>
    <xf numFmtId="10" fontId="0" fillId="0" borderId="10" xfId="8" applyNumberFormat="1" applyFont="1" applyBorder="1"/>
    <xf numFmtId="10" fontId="0" fillId="0" borderId="6" xfId="0" applyNumberFormat="1" applyBorder="1"/>
    <xf numFmtId="2" fontId="11" fillId="2" borderId="1" xfId="1" applyNumberFormat="1" applyFont="1" applyBorder="1"/>
    <xf numFmtId="0" fontId="3" fillId="0" borderId="1" xfId="11" applyBorder="1" applyAlignment="1">
      <alignment wrapText="1"/>
    </xf>
    <xf numFmtId="0" fontId="3" fillId="0" borderId="1" xfId="11" applyBorder="1"/>
    <xf numFmtId="0" fontId="1" fillId="2" borderId="1" xfId="1" applyBorder="1"/>
    <xf numFmtId="2" fontId="3" fillId="12" borderId="1" xfId="11" applyNumberFormat="1" applyFill="1" applyBorder="1"/>
    <xf numFmtId="165" fontId="0" fillId="0" borderId="1" xfId="0" applyNumberFormat="1" applyBorder="1"/>
    <xf numFmtId="9" fontId="0" fillId="0" borderId="0" xfId="0" applyNumberFormat="1" applyBorder="1" applyAlignment="1"/>
    <xf numFmtId="0" fontId="9" fillId="11" borderId="1" xfId="3" applyFont="1" applyFill="1" applyBorder="1"/>
    <xf numFmtId="0" fontId="5" fillId="11" borderId="1" xfId="3" applyFill="1" applyBorder="1"/>
    <xf numFmtId="0" fontId="9" fillId="11" borderId="1" xfId="5" applyFont="1" applyFill="1" applyBorder="1" applyAlignment="1">
      <alignment wrapText="1"/>
    </xf>
    <xf numFmtId="0" fontId="4" fillId="11" borderId="1" xfId="5" applyFill="1" applyBorder="1"/>
    <xf numFmtId="0" fontId="9" fillId="11" borderId="1" xfId="5" applyFont="1" applyFill="1" applyBorder="1"/>
    <xf numFmtId="0" fontId="7" fillId="16" borderId="0" xfId="0" applyFont="1" applyFill="1"/>
    <xf numFmtId="0" fontId="5" fillId="16" borderId="1" xfId="0" applyFont="1" applyFill="1" applyBorder="1"/>
    <xf numFmtId="0" fontId="7" fillId="16" borderId="1" xfId="0" applyFont="1" applyFill="1" applyBorder="1"/>
    <xf numFmtId="0" fontId="4" fillId="14" borderId="1" xfId="15" applyBorder="1"/>
    <xf numFmtId="0" fontId="15" fillId="16" borderId="0" xfId="0" applyFont="1" applyFill="1"/>
    <xf numFmtId="0" fontId="16" fillId="16" borderId="1" xfId="0" applyFont="1" applyFill="1" applyBorder="1"/>
    <xf numFmtId="0" fontId="15" fillId="16" borderId="1" xfId="0" applyFont="1" applyFill="1" applyBorder="1"/>
    <xf numFmtId="0" fontId="11" fillId="2" borderId="1" xfId="1" applyFont="1" applyBorder="1" applyAlignment="1">
      <alignment wrapText="1"/>
    </xf>
    <xf numFmtId="0" fontId="0" fillId="0" borderId="12" xfId="0" applyBorder="1" applyAlignment="1">
      <alignment wrapText="1"/>
    </xf>
    <xf numFmtId="0" fontId="7" fillId="17" borderId="11" xfId="14" applyFont="1" applyFill="1"/>
    <xf numFmtId="0" fontId="7" fillId="16" borderId="1" xfId="9" applyFont="1" applyFill="1" applyBorder="1"/>
    <xf numFmtId="0" fontId="5" fillId="16" borderId="1" xfId="9" applyFill="1" applyBorder="1"/>
    <xf numFmtId="0" fontId="10" fillId="12" borderId="1" xfId="0" applyFont="1" applyFill="1" applyBorder="1"/>
    <xf numFmtId="2" fontId="10" fillId="12" borderId="1" xfId="0" applyNumberFormat="1" applyFont="1" applyFill="1" applyBorder="1"/>
    <xf numFmtId="0" fontId="3" fillId="12" borderId="0" xfId="0" applyFont="1" applyFill="1"/>
    <xf numFmtId="0" fontId="5" fillId="16" borderId="1" xfId="4" applyFill="1" applyBorder="1"/>
    <xf numFmtId="0" fontId="7" fillId="16" borderId="1" xfId="4" applyFont="1" applyFill="1" applyBorder="1"/>
    <xf numFmtId="0" fontId="5" fillId="16" borderId="1" xfId="4" applyFont="1" applyFill="1" applyBorder="1"/>
    <xf numFmtId="0" fontId="5" fillId="16" borderId="1" xfId="10" applyFont="1" applyFill="1" applyBorder="1"/>
    <xf numFmtId="0" fontId="7" fillId="17" borderId="1" xfId="3" applyFont="1" applyFill="1" applyBorder="1"/>
    <xf numFmtId="0" fontId="7" fillId="17" borderId="1" xfId="12" applyFont="1" applyFill="1" applyBorder="1"/>
    <xf numFmtId="165" fontId="10" fillId="12" borderId="1" xfId="2" applyNumberFormat="1" applyFont="1" applyFill="1" applyBorder="1"/>
    <xf numFmtId="10" fontId="10" fillId="12" borderId="1" xfId="0" applyNumberFormat="1" applyFont="1" applyFill="1" applyBorder="1"/>
    <xf numFmtId="10" fontId="10" fillId="12" borderId="1" xfId="2" applyNumberFormat="1" applyFont="1" applyFill="1" applyBorder="1"/>
    <xf numFmtId="9" fontId="10" fillId="12" borderId="1" xfId="2" applyNumberFormat="1" applyFont="1" applyFill="1" applyBorder="1"/>
    <xf numFmtId="0" fontId="17" fillId="16" borderId="1" xfId="9" applyFont="1" applyFill="1" applyBorder="1"/>
    <xf numFmtId="0" fontId="18" fillId="16" borderId="1" xfId="0" applyFont="1" applyFill="1" applyBorder="1"/>
    <xf numFmtId="0" fontId="17" fillId="16" borderId="1" xfId="0" applyFont="1" applyFill="1" applyBorder="1"/>
    <xf numFmtId="0" fontId="3" fillId="12" borderId="1" xfId="0" applyFont="1" applyFill="1" applyBorder="1"/>
    <xf numFmtId="9" fontId="3" fillId="12" borderId="1" xfId="0" applyNumberFormat="1" applyFont="1" applyFill="1" applyBorder="1"/>
    <xf numFmtId="10" fontId="3" fillId="12" borderId="1" xfId="0" applyNumberFormat="1" applyFont="1" applyFill="1" applyBorder="1"/>
    <xf numFmtId="0" fontId="15" fillId="16" borderId="1" xfId="9" applyFont="1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4" xfId="0" applyBorder="1"/>
    <xf numFmtId="0" fontId="4" fillId="14" borderId="1" xfId="15" applyBorder="1" applyAlignment="1">
      <alignment wrapText="1"/>
    </xf>
    <xf numFmtId="0" fontId="4" fillId="14" borderId="4" xfId="15" applyBorder="1"/>
    <xf numFmtId="10" fontId="4" fillId="14" borderId="1" xfId="15" applyNumberFormat="1" applyBorder="1"/>
    <xf numFmtId="0" fontId="7" fillId="16" borderId="0" xfId="0" applyFont="1" applyFill="1" applyBorder="1"/>
    <xf numFmtId="0" fontId="7" fillId="16" borderId="1" xfId="9" applyFont="1" applyFill="1" applyBorder="1" applyAlignment="1">
      <alignment wrapText="1"/>
    </xf>
    <xf numFmtId="0" fontId="15" fillId="16" borderId="1" xfId="9" applyFont="1" applyFill="1" applyBorder="1" applyAlignment="1">
      <alignment wrapText="1"/>
    </xf>
    <xf numFmtId="0" fontId="16" fillId="16" borderId="1" xfId="0" applyFont="1" applyFill="1" applyBorder="1" applyAlignment="1">
      <alignment wrapText="1"/>
    </xf>
    <xf numFmtId="0" fontId="15" fillId="16" borderId="10" xfId="0" applyFont="1" applyFill="1" applyBorder="1"/>
    <xf numFmtId="2" fontId="7" fillId="16" borderId="1" xfId="0" applyNumberFormat="1" applyFont="1" applyFill="1" applyBorder="1"/>
    <xf numFmtId="166" fontId="0" fillId="0" borderId="1" xfId="13" applyNumberFormat="1" applyFont="1" applyBorder="1"/>
    <xf numFmtId="167" fontId="7" fillId="16" borderId="1" xfId="9" applyNumberFormat="1" applyFont="1" applyFill="1" applyBorder="1"/>
    <xf numFmtId="0" fontId="7" fillId="16" borderId="1" xfId="0" applyFont="1" applyFill="1" applyBorder="1" applyAlignment="1">
      <alignment wrapText="1"/>
    </xf>
    <xf numFmtId="0" fontId="15" fillId="16" borderId="1" xfId="0" applyFont="1" applyFill="1" applyBorder="1" applyAlignment="1">
      <alignment wrapText="1"/>
    </xf>
    <xf numFmtId="0" fontId="7" fillId="16" borderId="1" xfId="3" applyFont="1" applyFill="1" applyBorder="1" applyAlignment="1">
      <alignment wrapText="1"/>
    </xf>
    <xf numFmtId="0" fontId="5" fillId="16" borderId="1" xfId="3" applyFont="1" applyFill="1" applyBorder="1"/>
    <xf numFmtId="0" fontId="7" fillId="17" borderId="4" xfId="3" applyFont="1" applyFill="1" applyBorder="1"/>
    <xf numFmtId="10" fontId="7" fillId="17" borderId="1" xfId="8" applyNumberFormat="1" applyFont="1" applyFill="1" applyBorder="1"/>
    <xf numFmtId="0" fontId="4" fillId="16" borderId="4" xfId="10" applyFill="1" applyBorder="1"/>
    <xf numFmtId="0" fontId="0" fillId="16" borderId="1" xfId="10" applyFont="1" applyFill="1" applyBorder="1"/>
    <xf numFmtId="0" fontId="4" fillId="16" borderId="8" xfId="10" applyFill="1" applyBorder="1"/>
    <xf numFmtId="0" fontId="4" fillId="16" borderId="1" xfId="10" applyFill="1" applyBorder="1"/>
    <xf numFmtId="0" fontId="9" fillId="11" borderId="4" xfId="3" applyFont="1" applyFill="1" applyBorder="1"/>
    <xf numFmtId="10" fontId="9" fillId="11" borderId="1" xfId="8" applyNumberFormat="1" applyFont="1" applyFill="1" applyBorder="1"/>
    <xf numFmtId="0" fontId="7" fillId="17" borderId="4" xfId="12" applyFont="1" applyFill="1" applyBorder="1"/>
    <xf numFmtId="0" fontId="7" fillId="16" borderId="4" xfId="9" applyFont="1" applyFill="1" applyBorder="1" applyAlignment="1">
      <alignment wrapText="1"/>
    </xf>
    <xf numFmtId="0" fontId="7" fillId="16" borderId="4" xfId="0" applyFont="1" applyFill="1" applyBorder="1"/>
    <xf numFmtId="0" fontId="9" fillId="11" borderId="1" xfId="0" applyFont="1" applyFill="1" applyBorder="1"/>
    <xf numFmtId="0" fontId="19" fillId="0" borderId="5" xfId="11" applyFont="1" applyAlignment="1">
      <alignment wrapText="1"/>
    </xf>
    <xf numFmtId="0" fontId="19" fillId="0" borderId="5" xfId="11" applyFont="1"/>
    <xf numFmtId="2" fontId="19" fillId="0" borderId="5" xfId="11" applyNumberFormat="1" applyFont="1"/>
    <xf numFmtId="2" fontId="19" fillId="12" borderId="5" xfId="11" applyNumberFormat="1" applyFont="1" applyFill="1"/>
    <xf numFmtId="0" fontId="0" fillId="0" borderId="0" xfId="0"/>
    <xf numFmtId="0" fontId="0" fillId="0" borderId="1" xfId="0" applyBorder="1"/>
    <xf numFmtId="10" fontId="0" fillId="0" borderId="1" xfId="8" applyNumberFormat="1" applyFont="1" applyBorder="1"/>
    <xf numFmtId="10" fontId="7" fillId="16" borderId="1" xfId="8" applyNumberFormat="1" applyFont="1" applyFill="1" applyBorder="1"/>
    <xf numFmtId="0" fontId="3" fillId="11" borderId="5" xfId="11" applyFill="1"/>
    <xf numFmtId="0" fontId="9" fillId="11" borderId="1" xfId="2" applyFont="1" applyFill="1" applyBorder="1" applyAlignment="1">
      <alignment wrapText="1"/>
    </xf>
    <xf numFmtId="0" fontId="9" fillId="11" borderId="1" xfId="2" applyFont="1" applyFill="1" applyBorder="1"/>
    <xf numFmtId="0" fontId="9" fillId="11" borderId="4" xfId="2" applyFont="1" applyFill="1" applyBorder="1"/>
    <xf numFmtId="0" fontId="20" fillId="0" borderId="5" xfId="11" applyFont="1" applyAlignment="1">
      <alignment wrapText="1"/>
    </xf>
    <xf numFmtId="0" fontId="9" fillId="15" borderId="1" xfId="2" applyFont="1" applyFill="1" applyBorder="1"/>
    <xf numFmtId="0" fontId="9" fillId="15" borderId="1" xfId="2" applyFont="1" applyFill="1" applyBorder="1" applyAlignment="1">
      <alignment wrapText="1"/>
    </xf>
    <xf numFmtId="10" fontId="9" fillId="15" borderId="1" xfId="8" applyNumberFormat="1" applyFont="1" applyFill="1" applyBorder="1"/>
    <xf numFmtId="2" fontId="9" fillId="15" borderId="1" xfId="2" applyNumberFormat="1" applyFont="1" applyFill="1" applyBorder="1"/>
    <xf numFmtId="0" fontId="9" fillId="15" borderId="4" xfId="2" applyFont="1" applyFill="1" applyBorder="1"/>
    <xf numFmtId="10" fontId="10" fillId="15" borderId="1" xfId="2" applyNumberFormat="1" applyFont="1" applyFill="1" applyBorder="1"/>
    <xf numFmtId="10" fontId="10" fillId="15" borderId="4" xfId="2" applyNumberFormat="1" applyFont="1" applyFill="1" applyBorder="1"/>
    <xf numFmtId="0" fontId="10" fillId="0" borderId="0" xfId="14" applyFont="1" applyFill="1" applyBorder="1"/>
    <xf numFmtId="0" fontId="4" fillId="15" borderId="1" xfId="15" applyFill="1" applyBorder="1" applyAlignment="1">
      <alignment wrapText="1"/>
    </xf>
    <xf numFmtId="0" fontId="4" fillId="15" borderId="1" xfId="15" applyFill="1" applyBorder="1"/>
    <xf numFmtId="0" fontId="5" fillId="0" borderId="0" xfId="0" applyFont="1" applyFill="1"/>
    <xf numFmtId="2" fontId="7" fillId="16" borderId="4" xfId="0" applyNumberFormat="1" applyFont="1" applyFill="1" applyBorder="1"/>
    <xf numFmtId="0" fontId="0" fillId="0" borderId="0" xfId="0" applyFont="1" applyFill="1"/>
    <xf numFmtId="2" fontId="3" fillId="7" borderId="3" xfId="7" applyNumberFormat="1" applyFont="1"/>
    <xf numFmtId="0" fontId="0" fillId="12" borderId="1" xfId="0" applyFill="1" applyBorder="1"/>
    <xf numFmtId="9" fontId="0" fillId="0" borderId="0" xfId="8" applyFont="1"/>
    <xf numFmtId="9" fontId="0" fillId="0" borderId="0" xfId="8" applyNumberFormat="1" applyFont="1" applyBorder="1"/>
    <xf numFmtId="165" fontId="0" fillId="0" borderId="0" xfId="8" applyNumberFormat="1" applyFont="1"/>
    <xf numFmtId="43" fontId="0" fillId="0" borderId="1" xfId="13" applyFont="1" applyBorder="1"/>
    <xf numFmtId="165" fontId="6" fillId="0" borderId="0" xfId="8" applyNumberFormat="1" applyFont="1" applyFill="1" applyBorder="1"/>
    <xf numFmtId="0" fontId="3" fillId="0" borderId="1" xfId="0" applyFont="1" applyBorder="1" applyAlignment="1">
      <alignment horizontal="center"/>
    </xf>
  </cellXfs>
  <cellStyles count="16">
    <cellStyle name="20% - Accent3" xfId="15" builtinId="38"/>
    <cellStyle name="40% - Accent1" xfId="10" builtinId="31"/>
    <cellStyle name="40% - Accent3" xfId="5" builtinId="39"/>
    <cellStyle name="60% - Accent1" xfId="4" builtinId="32"/>
    <cellStyle name="Accent1" xfId="3" builtinId="29"/>
    <cellStyle name="Accent3" xfId="12" builtinId="37"/>
    <cellStyle name="Accent5" xfId="9" builtinId="45"/>
    <cellStyle name="Bad" xfId="2" builtinId="27"/>
    <cellStyle name="Check Cell" xfId="7" builtinId="23"/>
    <cellStyle name="Comma" xfId="13" builtinId="3"/>
    <cellStyle name="Good" xfId="1" builtinId="26"/>
    <cellStyle name="Heading 2" xfId="6" builtinId="17"/>
    <cellStyle name="Input" xfId="14" builtinId="20"/>
    <cellStyle name="Normal" xfId="0" builtinId="0"/>
    <cellStyle name="Percent" xfId="8" builtinId="5"/>
    <cellStyle name="Total" xfId="1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31" zoomScaleNormal="100" workbookViewId="0">
      <selection activeCell="N13" sqref="N13"/>
    </sheetView>
  </sheetViews>
  <sheetFormatPr defaultRowHeight="14.4" x14ac:dyDescent="0.3"/>
  <cols>
    <col min="1" max="1" width="37.33203125" bestFit="1" customWidth="1"/>
    <col min="2" max="2" width="16.77734375" customWidth="1"/>
  </cols>
  <sheetData>
    <row r="1" spans="1:14" ht="18" x14ac:dyDescent="0.35">
      <c r="A1" s="78" t="s">
        <v>78</v>
      </c>
      <c r="B1" s="79"/>
      <c r="C1" s="80" t="s">
        <v>0</v>
      </c>
      <c r="D1" s="80" t="s">
        <v>1</v>
      </c>
      <c r="E1" s="80" t="s">
        <v>2</v>
      </c>
      <c r="F1" s="80" t="s">
        <v>3</v>
      </c>
      <c r="G1" s="80" t="s">
        <v>4</v>
      </c>
      <c r="H1" s="80" t="s">
        <v>218</v>
      </c>
      <c r="I1" s="80" t="s">
        <v>225</v>
      </c>
      <c r="J1" s="80" t="s">
        <v>226</v>
      </c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4" x14ac:dyDescent="0.3">
      <c r="A3" s="84" t="s">
        <v>5</v>
      </c>
      <c r="B3" s="85"/>
      <c r="C3" s="85"/>
      <c r="D3" s="85"/>
      <c r="E3" s="85"/>
      <c r="F3" s="85"/>
      <c r="G3" s="85"/>
      <c r="H3" s="85"/>
      <c r="I3" s="85"/>
      <c r="J3" s="85"/>
    </row>
    <row r="4" spans="1:14" x14ac:dyDescent="0.3">
      <c r="A4" s="83" t="s">
        <v>223</v>
      </c>
      <c r="B4" s="83"/>
      <c r="C4" s="83">
        <f t="shared" ref="C4:J4" si="0">SUM(C5:C22)</f>
        <v>26829.38</v>
      </c>
      <c r="D4" s="83">
        <f t="shared" si="0"/>
        <v>29674.170000000002</v>
      </c>
      <c r="E4" s="83">
        <f t="shared" si="0"/>
        <v>37895.240000000005</v>
      </c>
      <c r="F4" s="83">
        <f t="shared" si="0"/>
        <v>40051.139999999992</v>
      </c>
      <c r="G4" s="83">
        <f t="shared" si="0"/>
        <v>37861.689999999988</v>
      </c>
      <c r="H4" s="83">
        <f t="shared" si="0"/>
        <v>38827.310000000005</v>
      </c>
      <c r="I4" s="83">
        <f t="shared" si="0"/>
        <v>39789.682200000003</v>
      </c>
      <c r="J4" s="83">
        <f t="shared" si="0"/>
        <v>40176.804400000001</v>
      </c>
    </row>
    <row r="5" spans="1:14" x14ac:dyDescent="0.3">
      <c r="A5" s="28" t="s">
        <v>7</v>
      </c>
      <c r="B5" s="2"/>
      <c r="C5" s="29">
        <v>14459.36</v>
      </c>
      <c r="D5" s="29">
        <v>15262.27</v>
      </c>
      <c r="E5" s="29">
        <v>15863.68</v>
      </c>
      <c r="F5" s="29">
        <v>18625.740000000002</v>
      </c>
      <c r="G5" s="29">
        <v>19632.919999999998</v>
      </c>
      <c r="H5" s="29">
        <v>19153.939999999999</v>
      </c>
      <c r="I5" s="51">
        <f>CAPEX!H26</f>
        <v>22877.622199999998</v>
      </c>
      <c r="J5" s="51">
        <f>CAPEX!I26</f>
        <v>23212.7444</v>
      </c>
    </row>
    <row r="6" spans="1:14" x14ac:dyDescent="0.3">
      <c r="A6" s="28" t="s">
        <v>8</v>
      </c>
      <c r="B6" s="2"/>
      <c r="C6" s="29">
        <v>2528.9699999999998</v>
      </c>
      <c r="D6" s="29">
        <v>3684.2</v>
      </c>
      <c r="E6" s="29">
        <v>5499.6</v>
      </c>
      <c r="F6" s="29">
        <v>4126.18</v>
      </c>
      <c r="G6" s="29">
        <v>3251.61</v>
      </c>
      <c r="H6" s="29">
        <v>4004.45</v>
      </c>
      <c r="I6" s="29">
        <f>CAPEX!H27</f>
        <v>4061.29</v>
      </c>
      <c r="J6" s="29">
        <f>CAPEX!I27</f>
        <v>4111.29</v>
      </c>
    </row>
    <row r="7" spans="1:14" x14ac:dyDescent="0.3">
      <c r="A7" s="28" t="s">
        <v>9</v>
      </c>
      <c r="B7" s="2"/>
      <c r="C7" s="29">
        <v>0</v>
      </c>
      <c r="D7" s="29">
        <v>0</v>
      </c>
      <c r="E7" s="29">
        <v>0</v>
      </c>
      <c r="F7" s="29">
        <v>0</v>
      </c>
      <c r="G7" s="29">
        <v>385.36</v>
      </c>
      <c r="H7" s="29">
        <v>376.56</v>
      </c>
      <c r="I7" s="88"/>
      <c r="J7" s="86"/>
    </row>
    <row r="8" spans="1:14" x14ac:dyDescent="0.3">
      <c r="A8" s="28" t="s">
        <v>10</v>
      </c>
      <c r="B8" s="2"/>
      <c r="C8" s="29">
        <v>202.53</v>
      </c>
      <c r="D8" s="29">
        <v>202.53</v>
      </c>
      <c r="E8" s="29">
        <v>202.53</v>
      </c>
      <c r="F8" s="29">
        <v>202.53</v>
      </c>
      <c r="G8" s="29">
        <v>202.53</v>
      </c>
      <c r="H8" s="29">
        <v>779.73</v>
      </c>
      <c r="I8" s="29">
        <v>779.73</v>
      </c>
      <c r="J8" s="29">
        <v>779.73</v>
      </c>
    </row>
    <row r="9" spans="1:14" x14ac:dyDescent="0.3">
      <c r="A9" s="28" t="s">
        <v>11</v>
      </c>
      <c r="B9" s="2"/>
      <c r="C9" s="29">
        <v>444.74</v>
      </c>
      <c r="D9" s="29">
        <v>428.68</v>
      </c>
      <c r="E9" s="29">
        <v>457.75</v>
      </c>
      <c r="F9" s="29">
        <v>545.91999999999996</v>
      </c>
      <c r="G9" s="29">
        <v>525.37</v>
      </c>
      <c r="H9" s="29">
        <v>2011.06</v>
      </c>
      <c r="I9" s="86"/>
      <c r="J9" s="86"/>
    </row>
    <row r="10" spans="1:14" x14ac:dyDescent="0.3">
      <c r="A10" s="28" t="s">
        <v>12</v>
      </c>
      <c r="B10" s="2"/>
      <c r="C10" s="29">
        <v>30.75</v>
      </c>
      <c r="D10" s="29">
        <v>45.69</v>
      </c>
      <c r="E10" s="29">
        <v>8.73</v>
      </c>
      <c r="F10" s="29">
        <v>10.24</v>
      </c>
      <c r="G10" s="29">
        <v>4.8499999999999996</v>
      </c>
      <c r="H10" s="29">
        <v>6.84</v>
      </c>
      <c r="I10" s="86"/>
      <c r="J10" s="86"/>
    </row>
    <row r="11" spans="1:14" x14ac:dyDescent="0.3">
      <c r="A11" s="28" t="s">
        <v>13</v>
      </c>
      <c r="B11" s="2"/>
      <c r="C11" s="29">
        <v>0</v>
      </c>
      <c r="D11" s="29">
        <v>0</v>
      </c>
      <c r="E11" s="29">
        <v>0</v>
      </c>
      <c r="F11" s="29">
        <v>0</v>
      </c>
      <c r="G11" s="29">
        <v>967.16</v>
      </c>
      <c r="H11" s="29">
        <v>977.19</v>
      </c>
      <c r="I11" s="86"/>
      <c r="J11" s="86"/>
    </row>
    <row r="12" spans="1:14" x14ac:dyDescent="0.3">
      <c r="A12" s="28" t="s">
        <v>14</v>
      </c>
      <c r="B12" s="2"/>
      <c r="C12" s="29"/>
      <c r="D12" s="29"/>
      <c r="E12" s="29"/>
      <c r="F12" s="29"/>
      <c r="G12" s="29"/>
      <c r="H12" s="29"/>
      <c r="I12" s="29"/>
      <c r="J12" s="29"/>
    </row>
    <row r="13" spans="1:14" x14ac:dyDescent="0.3">
      <c r="A13" s="29" t="s">
        <v>15</v>
      </c>
      <c r="B13" s="1"/>
      <c r="C13" s="29"/>
      <c r="D13" s="29"/>
      <c r="E13" s="29"/>
      <c r="F13" s="29"/>
      <c r="G13" s="29"/>
      <c r="H13" s="29"/>
      <c r="I13" s="29"/>
      <c r="J13" s="29"/>
    </row>
    <row r="14" spans="1:14" ht="28.8" x14ac:dyDescent="0.3">
      <c r="A14" s="159" t="s">
        <v>219</v>
      </c>
      <c r="B14" s="160"/>
      <c r="C14" s="160"/>
      <c r="D14" s="160"/>
      <c r="E14" s="160"/>
      <c r="F14" s="160"/>
      <c r="G14" s="160"/>
      <c r="H14" s="160">
        <v>262.55</v>
      </c>
      <c r="I14" s="160"/>
      <c r="J14" s="160"/>
    </row>
    <row r="15" spans="1:14" x14ac:dyDescent="0.3">
      <c r="A15" s="160" t="s">
        <v>16</v>
      </c>
      <c r="B15" s="160"/>
      <c r="C15" s="160">
        <v>149.99</v>
      </c>
      <c r="D15" s="160">
        <v>162.81</v>
      </c>
      <c r="E15" s="160">
        <v>159.79</v>
      </c>
      <c r="F15" s="160">
        <v>157.26</v>
      </c>
      <c r="G15" s="160">
        <v>142.1</v>
      </c>
      <c r="H15" s="160"/>
      <c r="I15" s="160">
        <v>150</v>
      </c>
      <c r="J15" s="160">
        <v>150</v>
      </c>
      <c r="N15" s="158"/>
    </row>
    <row r="16" spans="1:14" x14ac:dyDescent="0.3">
      <c r="A16" s="160" t="s">
        <v>17</v>
      </c>
      <c r="B16" s="160"/>
      <c r="C16" s="160">
        <v>127.99</v>
      </c>
      <c r="D16" s="160">
        <v>123.1</v>
      </c>
      <c r="E16" s="160">
        <v>117.14</v>
      </c>
      <c r="F16" s="160">
        <v>121.86</v>
      </c>
      <c r="G16" s="160">
        <v>124.46</v>
      </c>
      <c r="H16" s="160"/>
      <c r="I16" s="160">
        <v>125</v>
      </c>
      <c r="J16" s="160">
        <v>125</v>
      </c>
    </row>
    <row r="17" spans="1:10" x14ac:dyDescent="0.3">
      <c r="A17" s="160" t="s">
        <v>18</v>
      </c>
      <c r="B17" s="160"/>
      <c r="C17" s="160">
        <v>4847.83</v>
      </c>
      <c r="D17" s="160">
        <v>6408.08</v>
      </c>
      <c r="E17" s="160">
        <v>11206.86</v>
      </c>
      <c r="F17" s="160">
        <v>11416.87</v>
      </c>
      <c r="G17" s="160">
        <v>10448.459999999999</v>
      </c>
      <c r="H17" s="160">
        <v>9761.99</v>
      </c>
      <c r="I17" s="160">
        <v>10000</v>
      </c>
      <c r="J17" s="160">
        <v>10000</v>
      </c>
    </row>
    <row r="18" spans="1:10" x14ac:dyDescent="0.3">
      <c r="A18" s="29" t="s">
        <v>19</v>
      </c>
      <c r="B18" s="1"/>
      <c r="C18" s="29">
        <v>12.96</v>
      </c>
      <c r="D18" s="29">
        <v>8.5399999999999991</v>
      </c>
      <c r="E18" s="29">
        <v>9.69</v>
      </c>
      <c r="F18" s="29">
        <v>8.34</v>
      </c>
      <c r="G18" s="29">
        <v>5.27</v>
      </c>
      <c r="H18" s="29">
        <v>4.07</v>
      </c>
      <c r="I18" s="29">
        <v>5</v>
      </c>
      <c r="J18" s="29">
        <v>6</v>
      </c>
    </row>
    <row r="19" spans="1:10" x14ac:dyDescent="0.3">
      <c r="A19" s="29" t="s">
        <v>18</v>
      </c>
      <c r="B19" s="1"/>
      <c r="C19" s="29">
        <v>1038.01</v>
      </c>
      <c r="D19" s="29">
        <v>100.71</v>
      </c>
      <c r="E19" s="29">
        <v>1747.38</v>
      </c>
      <c r="F19" s="29">
        <v>2385.17</v>
      </c>
      <c r="G19" s="29">
        <v>615.65</v>
      </c>
      <c r="H19" s="29">
        <v>101.87</v>
      </c>
      <c r="I19" s="29">
        <v>300</v>
      </c>
      <c r="J19" s="29">
        <v>300</v>
      </c>
    </row>
    <row r="20" spans="1:10" x14ac:dyDescent="0.3">
      <c r="A20" s="28" t="s">
        <v>20</v>
      </c>
      <c r="B20" s="2"/>
      <c r="C20" s="29">
        <v>40.54</v>
      </c>
      <c r="D20" s="29">
        <v>44.95</v>
      </c>
      <c r="E20" s="29">
        <v>47.98</v>
      </c>
      <c r="F20" s="29">
        <v>59.37</v>
      </c>
      <c r="G20" s="29">
        <v>56.29</v>
      </c>
      <c r="H20" s="29">
        <v>58.54</v>
      </c>
      <c r="I20" s="29">
        <v>58</v>
      </c>
      <c r="J20" s="29">
        <v>59</v>
      </c>
    </row>
    <row r="21" spans="1:10" x14ac:dyDescent="0.3">
      <c r="A21" s="28" t="s">
        <v>21</v>
      </c>
      <c r="B21" s="2"/>
      <c r="C21" s="29"/>
      <c r="D21" s="29">
        <v>38.590000000000003</v>
      </c>
      <c r="E21" s="29">
        <v>61.56</v>
      </c>
      <c r="F21" s="29">
        <v>28.53</v>
      </c>
      <c r="G21" s="29">
        <v>38.42</v>
      </c>
      <c r="H21" s="29">
        <v>33.04</v>
      </c>
      <c r="I21" s="29">
        <v>33.04</v>
      </c>
      <c r="J21" s="29">
        <v>33.04</v>
      </c>
    </row>
    <row r="22" spans="1:10" x14ac:dyDescent="0.3">
      <c r="A22" s="29" t="s">
        <v>22</v>
      </c>
      <c r="B22" s="1"/>
      <c r="C22" s="29">
        <v>2945.71</v>
      </c>
      <c r="D22" s="29">
        <v>3164.02</v>
      </c>
      <c r="E22" s="29">
        <v>2512.5500000000002</v>
      </c>
      <c r="F22" s="29">
        <v>2363.13</v>
      </c>
      <c r="G22" s="29">
        <v>1461.24</v>
      </c>
      <c r="H22" s="29">
        <v>1295.48</v>
      </c>
      <c r="I22" s="29">
        <v>1400</v>
      </c>
      <c r="J22" s="29">
        <v>1400</v>
      </c>
    </row>
    <row r="23" spans="1:10" x14ac:dyDescent="0.3">
      <c r="A23" s="83" t="s">
        <v>224</v>
      </c>
      <c r="B23" s="83"/>
      <c r="C23" s="83">
        <f t="shared" ref="C23:G23" si="1">SUM(C24:C33)</f>
        <v>24293.07</v>
      </c>
      <c r="D23" s="83">
        <f t="shared" si="1"/>
        <v>26269.100000000002</v>
      </c>
      <c r="E23" s="83">
        <f t="shared" si="1"/>
        <v>26393.62</v>
      </c>
      <c r="F23" s="83">
        <f t="shared" si="1"/>
        <v>31747.270000000004</v>
      </c>
      <c r="G23" s="83">
        <f t="shared" si="1"/>
        <v>39505.350000000006</v>
      </c>
      <c r="H23" s="83">
        <f>SUM(H24:H33)</f>
        <v>34991.99</v>
      </c>
      <c r="I23" s="83">
        <f ca="1">SUM(I24:I33)</f>
        <v>36660.900503305973</v>
      </c>
      <c r="J23" s="83">
        <f ca="1">SUM(J24:J33)</f>
        <v>39372.097142363076</v>
      </c>
    </row>
    <row r="24" spans="1:10" x14ac:dyDescent="0.3">
      <c r="A24" s="28" t="s">
        <v>24</v>
      </c>
      <c r="B24" s="2"/>
      <c r="C24" s="29">
        <v>9062.1</v>
      </c>
      <c r="D24" s="29">
        <v>8116.1</v>
      </c>
      <c r="E24" s="29">
        <v>7495.09</v>
      </c>
      <c r="F24" s="29">
        <v>7859.56</v>
      </c>
      <c r="G24" s="29">
        <v>8879.33</v>
      </c>
      <c r="H24" s="29">
        <v>10397.16</v>
      </c>
      <c r="I24" s="29">
        <v>8500</v>
      </c>
      <c r="J24" s="29">
        <v>7800</v>
      </c>
    </row>
    <row r="25" spans="1:10" x14ac:dyDescent="0.3">
      <c r="A25" s="28" t="s">
        <v>25</v>
      </c>
      <c r="B25" s="2"/>
      <c r="C25" s="29">
        <v>67.25</v>
      </c>
      <c r="D25" s="29">
        <v>70.05</v>
      </c>
      <c r="E25" s="29">
        <v>89.44</v>
      </c>
      <c r="F25" s="29">
        <v>84.41</v>
      </c>
      <c r="G25" s="29">
        <v>86.2</v>
      </c>
      <c r="H25" s="29">
        <v>110.06</v>
      </c>
      <c r="I25" s="29">
        <v>110.06</v>
      </c>
      <c r="J25" s="29">
        <v>110.06</v>
      </c>
    </row>
    <row r="26" spans="1:10" x14ac:dyDescent="0.3">
      <c r="A26" s="28" t="s">
        <v>14</v>
      </c>
      <c r="B26" s="2"/>
      <c r="C26" s="29"/>
      <c r="D26" s="29"/>
      <c r="E26" s="29"/>
      <c r="F26" s="29"/>
      <c r="G26" s="29"/>
      <c r="H26" s="29"/>
      <c r="I26" s="29"/>
      <c r="J26" s="29"/>
    </row>
    <row r="27" spans="1:10" x14ac:dyDescent="0.3">
      <c r="A27" s="29" t="s">
        <v>26</v>
      </c>
      <c r="B27" s="3"/>
      <c r="C27" s="29">
        <v>6621.78</v>
      </c>
      <c r="D27" s="29">
        <v>10887.39</v>
      </c>
      <c r="E27" s="29">
        <v>10569.07</v>
      </c>
      <c r="F27" s="29">
        <v>13347.5</v>
      </c>
      <c r="G27" s="29">
        <v>17948.330000000002</v>
      </c>
      <c r="H27" s="29">
        <v>14846.33</v>
      </c>
      <c r="I27" s="29">
        <f>H27+500</f>
        <v>15346.33</v>
      </c>
      <c r="J27" s="29">
        <f>I27+500</f>
        <v>15846.33</v>
      </c>
    </row>
    <row r="28" spans="1:10" x14ac:dyDescent="0.3">
      <c r="A28" s="29" t="s">
        <v>27</v>
      </c>
      <c r="B28" s="3"/>
      <c r="C28" s="29">
        <v>1917.18</v>
      </c>
      <c r="D28" s="29">
        <v>2474.29</v>
      </c>
      <c r="E28" s="29">
        <v>2682.29</v>
      </c>
      <c r="F28" s="29">
        <v>4035.28</v>
      </c>
      <c r="G28" s="29">
        <v>2562.48</v>
      </c>
      <c r="H28" s="29">
        <v>2501.6999999999998</v>
      </c>
      <c r="I28" s="29">
        <v>2500</v>
      </c>
      <c r="J28" s="29">
        <v>2500</v>
      </c>
    </row>
    <row r="29" spans="1:10" x14ac:dyDescent="0.3">
      <c r="A29" s="29" t="s">
        <v>28</v>
      </c>
      <c r="B29" s="3"/>
      <c r="C29" s="29">
        <v>283.58999999999997</v>
      </c>
      <c r="D29" s="29">
        <v>333.07</v>
      </c>
      <c r="E29" s="29">
        <v>153.07</v>
      </c>
      <c r="F29" s="29">
        <v>317.81</v>
      </c>
      <c r="G29" s="29">
        <v>650.35</v>
      </c>
      <c r="H29" s="29">
        <v>290.42</v>
      </c>
      <c r="I29" s="86"/>
      <c r="J29" s="86"/>
    </row>
    <row r="30" spans="1:10" x14ac:dyDescent="0.3">
      <c r="A30" s="29" t="s">
        <v>29</v>
      </c>
      <c r="B30" s="3"/>
      <c r="C30" s="29">
        <v>5779.71</v>
      </c>
      <c r="D30" s="29">
        <v>2634.33</v>
      </c>
      <c r="E30" s="29">
        <v>2746.53</v>
      </c>
      <c r="F30" s="29">
        <v>3834.22</v>
      </c>
      <c r="G30" s="29">
        <v>6626.99</v>
      </c>
      <c r="H30" s="29">
        <v>4368.6000000000004</v>
      </c>
      <c r="I30" s="87">
        <f ca="1">I63-I4-I24-I25-I27-I28-I31-I32-I33</f>
        <v>7525.2605033059717</v>
      </c>
      <c r="J30" s="87">
        <f ca="1">J63-J4-J24-J25-J27-J28-J31-J32-J33</f>
        <v>10235.457142363075</v>
      </c>
    </row>
    <row r="31" spans="1:10" x14ac:dyDescent="0.3">
      <c r="A31" s="29" t="s">
        <v>19</v>
      </c>
      <c r="B31" s="3"/>
      <c r="C31" s="29">
        <v>8.07</v>
      </c>
      <c r="D31" s="29">
        <v>6.78</v>
      </c>
      <c r="E31" s="29">
        <v>5.84</v>
      </c>
      <c r="F31" s="29">
        <v>6.75</v>
      </c>
      <c r="G31" s="29">
        <v>6.33</v>
      </c>
      <c r="H31" s="29">
        <v>3.47</v>
      </c>
      <c r="I31" s="29">
        <v>5</v>
      </c>
      <c r="J31" s="29">
        <v>6</v>
      </c>
    </row>
    <row r="32" spans="1:10" x14ac:dyDescent="0.3">
      <c r="A32" s="29" t="s">
        <v>18</v>
      </c>
      <c r="B32" s="3"/>
      <c r="C32" s="29" t="s">
        <v>1598</v>
      </c>
      <c r="D32" s="29">
        <v>1090.02</v>
      </c>
      <c r="E32" s="29">
        <v>1352.84</v>
      </c>
      <c r="F32" s="29">
        <v>1499.68</v>
      </c>
      <c r="G32" s="29">
        <v>1818.54</v>
      </c>
      <c r="H32" s="29">
        <v>1379.02</v>
      </c>
      <c r="I32" s="29">
        <f>H32+200</f>
        <v>1579.02</v>
      </c>
      <c r="J32" s="29">
        <f>I32+200</f>
        <v>1779.02</v>
      </c>
    </row>
    <row r="33" spans="1:10" x14ac:dyDescent="0.3">
      <c r="A33" s="28" t="s">
        <v>30</v>
      </c>
      <c r="B33" s="2"/>
      <c r="C33" s="29">
        <v>553.39</v>
      </c>
      <c r="D33" s="29">
        <v>657.07</v>
      </c>
      <c r="E33" s="29">
        <v>1299.45</v>
      </c>
      <c r="F33" s="29">
        <v>762.06</v>
      </c>
      <c r="G33" s="29">
        <v>926.8</v>
      </c>
      <c r="H33" s="29">
        <v>1095.23</v>
      </c>
      <c r="I33" s="29">
        <v>1095.23</v>
      </c>
      <c r="J33" s="29">
        <v>1095.23</v>
      </c>
    </row>
    <row r="34" spans="1:10" ht="15" thickBot="1" x14ac:dyDescent="0.35">
      <c r="A34" s="30" t="s">
        <v>31</v>
      </c>
      <c r="B34" s="21"/>
      <c r="C34" s="30">
        <f>SUM(C23,C4)</f>
        <v>51122.45</v>
      </c>
      <c r="D34" s="30">
        <f>SUM(D23,D4)</f>
        <v>55943.270000000004</v>
      </c>
      <c r="E34" s="30">
        <f>SUM(E23,E4)</f>
        <v>64288.86</v>
      </c>
      <c r="F34" s="30">
        <f>F23+F4</f>
        <v>71798.41</v>
      </c>
      <c r="G34" s="30">
        <f>G23+G4</f>
        <v>77367.039999999994</v>
      </c>
      <c r="H34" s="30">
        <f>H23+H4</f>
        <v>73819.3</v>
      </c>
      <c r="I34" s="30">
        <f ca="1">I23+I4</f>
        <v>76450.582703305976</v>
      </c>
      <c r="J34" s="30">
        <f ca="1">J23+J4</f>
        <v>79548.901542363077</v>
      </c>
    </row>
    <row r="35" spans="1:10" ht="15" thickTop="1" x14ac:dyDescent="0.3">
      <c r="A35" s="31"/>
      <c r="B35" s="22"/>
      <c r="C35" s="31"/>
      <c r="D35" s="31"/>
      <c r="E35" s="31"/>
      <c r="F35" s="31"/>
      <c r="G35" s="31"/>
      <c r="H35" s="31"/>
      <c r="I35" s="31"/>
      <c r="J35" s="31"/>
    </row>
    <row r="36" spans="1:10" x14ac:dyDescent="0.3">
      <c r="A36" s="29"/>
      <c r="B36" s="1"/>
      <c r="C36" s="29"/>
      <c r="D36" s="29"/>
      <c r="E36" s="29"/>
      <c r="F36" s="29"/>
      <c r="G36" s="29"/>
      <c r="H36" s="29"/>
      <c r="I36" s="29"/>
      <c r="J36" s="29"/>
    </row>
    <row r="37" spans="1:10" x14ac:dyDescent="0.3">
      <c r="A37" s="90" t="s">
        <v>32</v>
      </c>
      <c r="B37" s="91"/>
      <c r="C37" s="92" t="s">
        <v>133</v>
      </c>
      <c r="D37" s="92"/>
      <c r="E37" s="92"/>
      <c r="F37" s="92"/>
      <c r="G37" s="92"/>
      <c r="H37" s="92"/>
      <c r="I37" s="92"/>
      <c r="J37" s="92"/>
    </row>
    <row r="38" spans="1:10" s="9" customFormat="1" x14ac:dyDescent="0.3">
      <c r="A38" s="93" t="s">
        <v>33</v>
      </c>
      <c r="B38" s="93"/>
      <c r="C38" s="93">
        <f t="shared" ref="C38:J38" si="2">SUM(C39:C42)</f>
        <v>42940.420000000006</v>
      </c>
      <c r="D38" s="93">
        <f t="shared" si="2"/>
        <v>46707.67</v>
      </c>
      <c r="E38" s="93">
        <f t="shared" si="2"/>
        <v>52844.58</v>
      </c>
      <c r="F38" s="93">
        <f t="shared" si="2"/>
        <v>59484.340000000004</v>
      </c>
      <c r="G38" s="93">
        <f t="shared" si="2"/>
        <v>65650.73</v>
      </c>
      <c r="H38" s="93">
        <f t="shared" si="2"/>
        <v>60694.149999999994</v>
      </c>
      <c r="I38" s="93">
        <f t="shared" ca="1" si="2"/>
        <v>63173.972703305975</v>
      </c>
      <c r="J38" s="93">
        <f t="shared" ca="1" si="2"/>
        <v>66062.291542363077</v>
      </c>
    </row>
    <row r="39" spans="1:10" x14ac:dyDescent="0.3">
      <c r="A39" s="29" t="s">
        <v>34</v>
      </c>
      <c r="B39" s="1"/>
      <c r="C39" s="29">
        <v>804.72</v>
      </c>
      <c r="D39" s="29">
        <v>1214.74</v>
      </c>
      <c r="E39" s="29">
        <v>1220.43</v>
      </c>
      <c r="F39" s="29">
        <v>1225.8599999999999</v>
      </c>
      <c r="G39" s="29">
        <v>1229.22</v>
      </c>
      <c r="H39" s="29">
        <v>1230.8800000000001</v>
      </c>
      <c r="I39" s="29">
        <v>1230.8800000000001</v>
      </c>
      <c r="J39" s="29">
        <v>1230.8800000000001</v>
      </c>
    </row>
    <row r="40" spans="1:10" x14ac:dyDescent="0.3">
      <c r="A40" s="29" t="s">
        <v>35</v>
      </c>
      <c r="B40" s="1"/>
      <c r="C40" s="29">
        <v>41874.800000000003</v>
      </c>
      <c r="D40" s="29">
        <v>45198.19</v>
      </c>
      <c r="E40" s="29">
        <v>51289.68</v>
      </c>
      <c r="F40" s="29">
        <v>57915.01</v>
      </c>
      <c r="G40" s="29">
        <v>64044.04</v>
      </c>
      <c r="H40" s="29">
        <v>59116.46</v>
      </c>
      <c r="I40" s="86">
        <f ca="1">H40+('P&amp;L'!I30*'RATIO ANALYSIS'!I12)</f>
        <v>61596.28270330598</v>
      </c>
      <c r="J40" s="86">
        <f ca="1">I40+('P&amp;L'!J30*'RATIO ANALYSIS'!J12)</f>
        <v>64484.601542363074</v>
      </c>
    </row>
    <row r="41" spans="1:10" x14ac:dyDescent="0.3">
      <c r="A41" s="29" t="s">
        <v>36</v>
      </c>
      <c r="B41" s="1"/>
      <c r="C41" s="29"/>
      <c r="D41" s="29"/>
      <c r="E41" s="29"/>
      <c r="F41" s="29"/>
      <c r="G41" s="29"/>
      <c r="H41" s="29"/>
      <c r="I41" s="29"/>
      <c r="J41" s="29"/>
    </row>
    <row r="42" spans="1:10" x14ac:dyDescent="0.3">
      <c r="A42" s="29" t="s">
        <v>198</v>
      </c>
      <c r="B42" s="1"/>
      <c r="C42" s="29">
        <v>260.89999999999998</v>
      </c>
      <c r="D42" s="29">
        <v>294.74</v>
      </c>
      <c r="E42" s="29">
        <v>334.47</v>
      </c>
      <c r="F42" s="29">
        <v>343.47</v>
      </c>
      <c r="G42" s="29">
        <v>377.47</v>
      </c>
      <c r="H42" s="29">
        <v>346.81</v>
      </c>
      <c r="I42" s="29">
        <v>346.81</v>
      </c>
      <c r="J42" s="29">
        <v>346.81</v>
      </c>
    </row>
    <row r="43" spans="1:10" s="9" customFormat="1" x14ac:dyDescent="0.3">
      <c r="A43" s="93" t="s">
        <v>38</v>
      </c>
      <c r="B43" s="93"/>
      <c r="C43" s="93">
        <f>SUM(C44,C52)</f>
        <v>8751.4599999999991</v>
      </c>
      <c r="D43" s="93">
        <f t="shared" ref="D43:G43" si="3">SUM(D44,D52)</f>
        <v>9235.5999999999985</v>
      </c>
      <c r="E43" s="93">
        <f t="shared" si="3"/>
        <v>11444.279999999999</v>
      </c>
      <c r="F43" s="93">
        <f t="shared" si="3"/>
        <v>12314.07</v>
      </c>
      <c r="G43" s="93">
        <f t="shared" si="3"/>
        <v>11716.310000000001</v>
      </c>
      <c r="H43" s="93">
        <f t="shared" ref="H43:J43" si="4">SUM(H44,H52)</f>
        <v>13125.150000000001</v>
      </c>
      <c r="I43" s="93">
        <f t="shared" si="4"/>
        <v>13276.61</v>
      </c>
      <c r="J43" s="93">
        <f t="shared" si="4"/>
        <v>13486.61</v>
      </c>
    </row>
    <row r="44" spans="1:10" s="9" customFormat="1" x14ac:dyDescent="0.3">
      <c r="A44" s="94" t="s">
        <v>37</v>
      </c>
      <c r="B44" s="94"/>
      <c r="C44" s="94">
        <f>SUM(C45:C51)</f>
        <v>2093</v>
      </c>
      <c r="D44" s="94">
        <f t="shared" ref="D44:G44" si="5">SUM(D45:D51)</f>
        <v>2114.59</v>
      </c>
      <c r="E44" s="94">
        <f t="shared" si="5"/>
        <v>2194.13</v>
      </c>
      <c r="F44" s="94">
        <f t="shared" si="5"/>
        <v>2302.08</v>
      </c>
      <c r="G44" s="94">
        <f t="shared" si="5"/>
        <v>2156.54</v>
      </c>
      <c r="H44" s="94">
        <f t="shared" ref="H44:J44" si="6">SUM(H45:H51)</f>
        <v>2435.4700000000003</v>
      </c>
      <c r="I44" s="94">
        <f t="shared" si="6"/>
        <v>2475.3900000000003</v>
      </c>
      <c r="J44" s="94">
        <f t="shared" si="6"/>
        <v>2515.3900000000003</v>
      </c>
    </row>
    <row r="45" spans="1:10" x14ac:dyDescent="0.3">
      <c r="A45" s="29" t="s">
        <v>39</v>
      </c>
      <c r="B45" s="3"/>
      <c r="C45" s="29"/>
      <c r="D45" s="29"/>
      <c r="E45" s="29"/>
      <c r="F45" s="29"/>
      <c r="G45" s="29"/>
      <c r="H45" s="29"/>
      <c r="I45" s="29"/>
      <c r="J45" s="29"/>
    </row>
    <row r="46" spans="1:10" x14ac:dyDescent="0.3">
      <c r="A46" s="69" t="s">
        <v>40</v>
      </c>
      <c r="B46" s="70"/>
      <c r="C46" s="69">
        <v>26.66</v>
      </c>
      <c r="D46" s="69">
        <v>18.399999999999999</v>
      </c>
      <c r="E46" s="69">
        <v>11.5</v>
      </c>
      <c r="F46" s="69">
        <v>8.15</v>
      </c>
      <c r="G46" s="69">
        <v>5.9</v>
      </c>
      <c r="H46" s="69">
        <v>5.58</v>
      </c>
      <c r="I46" s="69">
        <v>5.5</v>
      </c>
      <c r="J46" s="69">
        <v>5.5</v>
      </c>
    </row>
    <row r="47" spans="1:10" x14ac:dyDescent="0.3">
      <c r="A47" s="69" t="s">
        <v>41</v>
      </c>
      <c r="B47" s="70"/>
      <c r="C47" s="69">
        <v>0</v>
      </c>
      <c r="D47" s="69">
        <v>0</v>
      </c>
      <c r="E47" s="69">
        <v>0</v>
      </c>
      <c r="F47" s="69">
        <v>0</v>
      </c>
      <c r="G47" s="69">
        <v>204</v>
      </c>
      <c r="H47" s="69">
        <v>206.96</v>
      </c>
      <c r="I47" s="69">
        <v>206.96</v>
      </c>
      <c r="J47" s="69">
        <v>206.96</v>
      </c>
    </row>
    <row r="48" spans="1:10" x14ac:dyDescent="0.3">
      <c r="A48" s="69" t="s">
        <v>42</v>
      </c>
      <c r="B48" s="70"/>
      <c r="C48" s="69">
        <v>46.77</v>
      </c>
      <c r="D48" s="69">
        <v>41.21</v>
      </c>
      <c r="E48" s="69">
        <v>67.790000000000006</v>
      </c>
      <c r="F48" s="69">
        <v>73.41</v>
      </c>
      <c r="G48" s="69">
        <v>127.87</v>
      </c>
      <c r="H48" s="69">
        <v>283.5</v>
      </c>
      <c r="I48" s="69">
        <f>H48+30</f>
        <v>313.5</v>
      </c>
      <c r="J48" s="69">
        <f>I48+30</f>
        <v>343.5</v>
      </c>
    </row>
    <row r="49" spans="1:10" x14ac:dyDescent="0.3">
      <c r="A49" s="29" t="s">
        <v>43</v>
      </c>
      <c r="B49" s="1"/>
      <c r="C49" s="29">
        <v>135.41999999999999</v>
      </c>
      <c r="D49" s="29">
        <v>158.41999999999999</v>
      </c>
      <c r="E49" s="29">
        <v>149.63</v>
      </c>
      <c r="F49" s="29">
        <v>161.94999999999999</v>
      </c>
      <c r="G49" s="29">
        <v>175.37</v>
      </c>
      <c r="H49" s="29">
        <v>187.5</v>
      </c>
      <c r="I49" s="29">
        <f>H49+10</f>
        <v>197.5</v>
      </c>
      <c r="J49" s="29">
        <f>I49+10</f>
        <v>207.5</v>
      </c>
    </row>
    <row r="50" spans="1:10" x14ac:dyDescent="0.3">
      <c r="A50" s="29" t="s">
        <v>44</v>
      </c>
      <c r="B50" s="1"/>
      <c r="C50" s="29">
        <v>1880</v>
      </c>
      <c r="D50" s="29">
        <v>1878.77</v>
      </c>
      <c r="E50" s="29">
        <v>1923.02</v>
      </c>
      <c r="F50" s="29">
        <v>2052.06</v>
      </c>
      <c r="G50" s="29">
        <v>1627.2</v>
      </c>
      <c r="H50" s="29">
        <v>1736.39</v>
      </c>
      <c r="I50" s="29">
        <v>1736.39</v>
      </c>
      <c r="J50" s="29">
        <v>1736.39</v>
      </c>
    </row>
    <row r="51" spans="1:10" x14ac:dyDescent="0.3">
      <c r="A51" s="29" t="s">
        <v>45</v>
      </c>
      <c r="B51" s="1"/>
      <c r="C51" s="29">
        <v>4.1500000000000004</v>
      </c>
      <c r="D51" s="29">
        <v>17.79</v>
      </c>
      <c r="E51" s="29">
        <v>42.19</v>
      </c>
      <c r="F51" s="29">
        <v>6.51</v>
      </c>
      <c r="G51" s="29">
        <v>16.2</v>
      </c>
      <c r="H51" s="29">
        <v>15.54</v>
      </c>
      <c r="I51" s="29">
        <v>15.54</v>
      </c>
      <c r="J51" s="29">
        <v>15.54</v>
      </c>
    </row>
    <row r="52" spans="1:10" s="9" customFormat="1" x14ac:dyDescent="0.3">
      <c r="A52" s="94" t="s">
        <v>46</v>
      </c>
      <c r="B52" s="94"/>
      <c r="C52" s="94">
        <f>SUM(C54:C62)</f>
        <v>6658.46</v>
      </c>
      <c r="D52" s="94">
        <f t="shared" ref="D52:G52" si="7">SUM(D54:D62)</f>
        <v>7121.0099999999993</v>
      </c>
      <c r="E52" s="94">
        <f t="shared" si="7"/>
        <v>9250.15</v>
      </c>
      <c r="F52" s="94">
        <f t="shared" si="7"/>
        <v>10011.99</v>
      </c>
      <c r="G52" s="94">
        <f t="shared" si="7"/>
        <v>9559.77</v>
      </c>
      <c r="H52" s="94">
        <f t="shared" ref="H52:J52" si="8">SUM(H54:H62)</f>
        <v>10689.68</v>
      </c>
      <c r="I52" s="94">
        <f t="shared" si="8"/>
        <v>10801.22</v>
      </c>
      <c r="J52" s="94">
        <f t="shared" si="8"/>
        <v>10971.22</v>
      </c>
    </row>
    <row r="53" spans="1:10" x14ac:dyDescent="0.3">
      <c r="A53" s="29" t="s">
        <v>39</v>
      </c>
      <c r="B53" s="1"/>
      <c r="C53" s="29"/>
      <c r="D53" s="29"/>
      <c r="E53" s="29"/>
      <c r="F53" s="29"/>
      <c r="G53" s="29"/>
      <c r="H53" s="29"/>
      <c r="I53" s="29"/>
      <c r="J53" s="29"/>
    </row>
    <row r="54" spans="1:10" x14ac:dyDescent="0.3">
      <c r="A54" s="160" t="s">
        <v>40</v>
      </c>
      <c r="B54" s="160"/>
      <c r="C54" s="160">
        <v>43.95</v>
      </c>
      <c r="D54" s="160">
        <v>19.11</v>
      </c>
      <c r="E54" s="160">
        <v>17.350000000000001</v>
      </c>
      <c r="F54" s="160">
        <v>1.86</v>
      </c>
      <c r="G54" s="160">
        <v>1.42</v>
      </c>
      <c r="H54" s="160">
        <v>3.88</v>
      </c>
      <c r="I54" s="160">
        <v>3</v>
      </c>
      <c r="J54" s="160">
        <v>3</v>
      </c>
    </row>
    <row r="55" spans="1:10" x14ac:dyDescent="0.3">
      <c r="A55" s="160" t="s">
        <v>47</v>
      </c>
      <c r="B55" s="160"/>
      <c r="C55" s="160">
        <v>2339.29</v>
      </c>
      <c r="D55" s="160">
        <v>2659.33</v>
      </c>
      <c r="E55" s="160">
        <v>3496.18</v>
      </c>
      <c r="F55" s="160"/>
      <c r="G55" s="160"/>
      <c r="H55" s="160"/>
      <c r="I55" s="160"/>
      <c r="J55" s="160"/>
    </row>
    <row r="56" spans="1:10" ht="28.8" x14ac:dyDescent="0.3">
      <c r="A56" s="71" t="s">
        <v>48</v>
      </c>
      <c r="B56" s="72"/>
      <c r="C56" s="73">
        <v>0</v>
      </c>
      <c r="D56" s="73">
        <v>0</v>
      </c>
      <c r="E56" s="73">
        <v>0</v>
      </c>
      <c r="F56" s="73">
        <v>55.41</v>
      </c>
      <c r="G56" s="73">
        <v>37.93</v>
      </c>
      <c r="H56" s="73">
        <v>61.15</v>
      </c>
      <c r="I56" s="73">
        <v>61.15</v>
      </c>
      <c r="J56" s="73">
        <v>61.15</v>
      </c>
    </row>
    <row r="57" spans="1:10" ht="43.2" x14ac:dyDescent="0.3">
      <c r="A57" s="71" t="s">
        <v>49</v>
      </c>
      <c r="B57" s="72"/>
      <c r="C57" s="73">
        <v>0</v>
      </c>
      <c r="D57" s="73">
        <v>0</v>
      </c>
      <c r="E57" s="73">
        <v>0</v>
      </c>
      <c r="F57" s="73">
        <v>3454.17</v>
      </c>
      <c r="G57" s="73">
        <v>3591.9</v>
      </c>
      <c r="H57" s="73">
        <v>4257.58</v>
      </c>
      <c r="I57" s="73">
        <v>4300</v>
      </c>
      <c r="J57" s="73">
        <v>4400</v>
      </c>
    </row>
    <row r="58" spans="1:10" x14ac:dyDescent="0.3">
      <c r="A58" s="160" t="s">
        <v>41</v>
      </c>
      <c r="B58" s="160"/>
      <c r="C58" s="160">
        <v>0</v>
      </c>
      <c r="D58" s="160">
        <v>0</v>
      </c>
      <c r="E58" s="160">
        <v>0</v>
      </c>
      <c r="F58" s="160">
        <v>0</v>
      </c>
      <c r="G58" s="160">
        <v>63.87</v>
      </c>
      <c r="H58" s="160">
        <v>54.06</v>
      </c>
      <c r="I58" s="160">
        <v>54.06</v>
      </c>
      <c r="J58" s="160">
        <v>54.06</v>
      </c>
    </row>
    <row r="59" spans="1:10" x14ac:dyDescent="0.3">
      <c r="A59" s="160" t="s">
        <v>42</v>
      </c>
      <c r="B59" s="160"/>
      <c r="C59" s="160">
        <v>722.5</v>
      </c>
      <c r="D59" s="160">
        <v>903.25</v>
      </c>
      <c r="E59" s="160">
        <v>993.87</v>
      </c>
      <c r="F59" s="160">
        <v>1187.1600000000001</v>
      </c>
      <c r="G59" s="160">
        <v>1394.88</v>
      </c>
      <c r="H59" s="160">
        <v>1491.85</v>
      </c>
      <c r="I59" s="160">
        <f>H59+60</f>
        <v>1551.85</v>
      </c>
      <c r="J59" s="160">
        <f>I59+60</f>
        <v>1611.85</v>
      </c>
    </row>
    <row r="60" spans="1:10" x14ac:dyDescent="0.3">
      <c r="A60" s="29" t="s">
        <v>50</v>
      </c>
      <c r="B60" s="1"/>
      <c r="C60" s="29">
        <v>3396.52</v>
      </c>
      <c r="D60" s="29">
        <v>3327.46</v>
      </c>
      <c r="E60" s="29">
        <v>4610.3900000000003</v>
      </c>
      <c r="F60" s="29">
        <v>4838.32</v>
      </c>
      <c r="G60" s="29">
        <v>4072.72</v>
      </c>
      <c r="H60" s="29">
        <v>4294.3999999999996</v>
      </c>
      <c r="I60" s="29">
        <v>4294.3999999999996</v>
      </c>
      <c r="J60" s="29">
        <v>4294.3999999999996</v>
      </c>
    </row>
    <row r="61" spans="1:10" x14ac:dyDescent="0.3">
      <c r="A61" s="29" t="s">
        <v>43</v>
      </c>
      <c r="B61" s="1"/>
      <c r="C61" s="29">
        <v>71.400000000000006</v>
      </c>
      <c r="D61" s="29">
        <v>61.16</v>
      </c>
      <c r="E61" s="29">
        <v>63.8</v>
      </c>
      <c r="F61" s="29">
        <v>51.38</v>
      </c>
      <c r="G61" s="29">
        <v>148.18</v>
      </c>
      <c r="H61" s="29">
        <v>194.01</v>
      </c>
      <c r="I61" s="29">
        <f>H61+10</f>
        <v>204.01</v>
      </c>
      <c r="J61" s="29">
        <f>I61+10</f>
        <v>214.01</v>
      </c>
    </row>
    <row r="62" spans="1:10" x14ac:dyDescent="0.3">
      <c r="A62" s="29" t="s">
        <v>51</v>
      </c>
      <c r="B62" s="1"/>
      <c r="C62" s="29">
        <v>84.8</v>
      </c>
      <c r="D62" s="29">
        <v>150.69999999999999</v>
      </c>
      <c r="E62" s="29">
        <v>68.56</v>
      </c>
      <c r="F62" s="29">
        <v>423.69</v>
      </c>
      <c r="G62" s="29">
        <v>248.87</v>
      </c>
      <c r="H62" s="29">
        <v>332.75</v>
      </c>
      <c r="I62" s="29">
        <v>332.75</v>
      </c>
      <c r="J62" s="29">
        <v>332.75</v>
      </c>
    </row>
    <row r="63" spans="1:10" ht="15" thickBot="1" x14ac:dyDescent="0.35">
      <c r="A63" s="30" t="s">
        <v>52</v>
      </c>
      <c r="B63" s="21"/>
      <c r="C63" s="30">
        <f>SUM(C43,C38)</f>
        <v>51691.880000000005</v>
      </c>
      <c r="D63" s="30">
        <f>SUM(D43,D38)</f>
        <v>55943.27</v>
      </c>
      <c r="E63" s="30">
        <f>SUM(E43,E38)</f>
        <v>64288.86</v>
      </c>
      <c r="F63" s="30">
        <f>SUM(F43,F38)</f>
        <v>71798.41</v>
      </c>
      <c r="G63" s="30">
        <f>SUM(G38,G43)</f>
        <v>77367.039999999994</v>
      </c>
      <c r="H63" s="30">
        <f>SUM(H38,H43)</f>
        <v>73819.299999999988</v>
      </c>
      <c r="I63" s="30">
        <f ca="1">SUM(I38,I43)</f>
        <v>76450.582703305976</v>
      </c>
      <c r="J63" s="30">
        <f ca="1">SUM(J38,J43)</f>
        <v>79548.901542363077</v>
      </c>
    </row>
    <row r="64" spans="1:10" ht="15" thickTop="1" x14ac:dyDescent="0.3"/>
    <row r="65" spans="1:10" x14ac:dyDescent="0.3">
      <c r="A65" s="81" t="s">
        <v>1592</v>
      </c>
      <c r="B65" s="37"/>
      <c r="C65" s="37">
        <f>C23-C29-C30-C52</f>
        <v>11571.310000000001</v>
      </c>
      <c r="D65" s="37">
        <f t="shared" ref="D65:J65" si="9">D23-D29-D30-D52</f>
        <v>16180.690000000006</v>
      </c>
      <c r="E65" s="37">
        <f t="shared" si="9"/>
        <v>14243.87</v>
      </c>
      <c r="F65" s="37">
        <f t="shared" si="9"/>
        <v>17583.25</v>
      </c>
      <c r="G65" s="37">
        <f t="shared" si="9"/>
        <v>22668.240000000009</v>
      </c>
      <c r="H65" s="37">
        <f t="shared" si="9"/>
        <v>19643.29</v>
      </c>
      <c r="I65" s="37">
        <f t="shared" ca="1" si="9"/>
        <v>18334.419999999998</v>
      </c>
      <c r="J65" s="37">
        <f t="shared" ca="1" si="9"/>
        <v>18165.419999999998</v>
      </c>
    </row>
    <row r="66" spans="1:10" x14ac:dyDescent="0.3">
      <c r="A66" s="81" t="s">
        <v>277</v>
      </c>
      <c r="B66" s="37"/>
      <c r="C66" s="37"/>
      <c r="D66" s="37"/>
      <c r="E66" s="37"/>
      <c r="F66" s="37"/>
      <c r="G66" s="37"/>
      <c r="H66" s="37"/>
      <c r="I66" s="37">
        <f ca="1">I65-H65</f>
        <v>-1308.8700000000026</v>
      </c>
      <c r="J66" s="37">
        <f ca="1">J65-I65</f>
        <v>-169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2"/>
  <sheetViews>
    <sheetView workbookViewId="0">
      <selection activeCell="I13" sqref="I13"/>
    </sheetView>
  </sheetViews>
  <sheetFormatPr defaultRowHeight="14.4" x14ac:dyDescent="0.3"/>
  <cols>
    <col min="1" max="1" width="11.88671875" bestFit="1" customWidth="1"/>
    <col min="2" max="2" width="13.6640625" bestFit="1" customWidth="1"/>
    <col min="3" max="3" width="12.33203125" bestFit="1" customWidth="1"/>
    <col min="4" max="4" width="13.44140625" bestFit="1" customWidth="1"/>
    <col min="5" max="5" width="14.6640625" bestFit="1" customWidth="1"/>
    <col min="6" max="7" width="8.88671875" customWidth="1"/>
    <col min="9" max="9" width="8.88671875" customWidth="1"/>
    <col min="11" max="11" width="13.5546875" bestFit="1" customWidth="1"/>
    <col min="14" max="14" width="14" bestFit="1" customWidth="1"/>
    <col min="16" max="16" width="8.88671875" customWidth="1"/>
    <col min="17" max="20" width="9" bestFit="1" customWidth="1"/>
  </cols>
  <sheetData>
    <row r="1" spans="1:12" x14ac:dyDescent="0.3">
      <c r="A1" s="76" t="s">
        <v>284</v>
      </c>
      <c r="B1" s="76" t="s">
        <v>285</v>
      </c>
      <c r="C1" s="76" t="s">
        <v>1585</v>
      </c>
      <c r="D1" s="76" t="s">
        <v>286</v>
      </c>
      <c r="E1" s="76" t="s">
        <v>1586</v>
      </c>
    </row>
    <row r="2" spans="1:12" x14ac:dyDescent="0.3">
      <c r="A2" s="107" t="s">
        <v>1577</v>
      </c>
      <c r="B2" s="36">
        <v>15610.95</v>
      </c>
      <c r="C2" s="107">
        <v>204.5</v>
      </c>
      <c r="D2" s="120">
        <f>B2/B3-1</f>
        <v>-4.6163606627410703E-3</v>
      </c>
      <c r="E2" s="120">
        <f>C2/C3-1</f>
        <v>-2.4443901246640198E-4</v>
      </c>
    </row>
    <row r="3" spans="1:12" x14ac:dyDescent="0.3">
      <c r="A3" s="107" t="s">
        <v>1578</v>
      </c>
      <c r="B3" s="36">
        <v>15683.35</v>
      </c>
      <c r="C3" s="107">
        <v>204.55</v>
      </c>
      <c r="D3" s="120">
        <f t="shared" ref="D3:D66" si="0">B3/B4-1</f>
        <v>-5.1301987075713651E-4</v>
      </c>
      <c r="E3" s="120">
        <f t="shared" ref="E3:E66" si="1">C3/C4-1</f>
        <v>-5.34889375151959E-3</v>
      </c>
      <c r="H3" s="76" t="s">
        <v>266</v>
      </c>
      <c r="I3" s="119">
        <f>SLOPE(E2:E1238,D2:D1238)</f>
        <v>0.73242886816909147</v>
      </c>
      <c r="J3" s="109"/>
      <c r="K3" s="76" t="s">
        <v>289</v>
      </c>
      <c r="L3" s="75">
        <v>1</v>
      </c>
    </row>
    <row r="4" spans="1:12" x14ac:dyDescent="0.3">
      <c r="A4" s="107" t="s">
        <v>1579</v>
      </c>
      <c r="B4" s="36">
        <v>15691.4</v>
      </c>
      <c r="C4" s="107">
        <v>205.65</v>
      </c>
      <c r="D4" s="120">
        <f t="shared" si="0"/>
        <v>-4.8295391484409755E-3</v>
      </c>
      <c r="E4" s="120">
        <f t="shared" si="1"/>
        <v>-1.0584556170315063E-2</v>
      </c>
    </row>
    <row r="5" spans="1:12" x14ac:dyDescent="0.3">
      <c r="A5" s="107" t="s">
        <v>1580</v>
      </c>
      <c r="B5" s="36">
        <v>15767.55</v>
      </c>
      <c r="C5" s="107">
        <v>207.85</v>
      </c>
      <c r="D5" s="120">
        <f t="shared" si="0"/>
        <v>-6.4086204452006301E-3</v>
      </c>
      <c r="E5" s="120">
        <f t="shared" si="1"/>
        <v>3.8638010142477697E-3</v>
      </c>
    </row>
    <row r="6" spans="1:12" x14ac:dyDescent="0.3">
      <c r="A6" s="107" t="s">
        <v>1581</v>
      </c>
      <c r="B6" s="36">
        <v>15869.25</v>
      </c>
      <c r="C6" s="107">
        <v>207.05</v>
      </c>
      <c r="D6" s="120">
        <f t="shared" si="0"/>
        <v>3.6301887508418673E-3</v>
      </c>
      <c r="E6" s="120">
        <f t="shared" si="1"/>
        <v>-1.2059816690785929E-3</v>
      </c>
    </row>
    <row r="7" spans="1:12" x14ac:dyDescent="0.3">
      <c r="A7" s="107" t="s">
        <v>1582</v>
      </c>
      <c r="B7" s="36">
        <v>15811.85</v>
      </c>
      <c r="C7" s="107">
        <v>207.3</v>
      </c>
      <c r="D7" s="120">
        <f t="shared" si="0"/>
        <v>7.911717887127967E-4</v>
      </c>
      <c r="E7" s="120">
        <f t="shared" si="1"/>
        <v>-2.8860028860028253E-3</v>
      </c>
    </row>
    <row r="8" spans="1:12" x14ac:dyDescent="0.3">
      <c r="A8" s="107" t="s">
        <v>1583</v>
      </c>
      <c r="B8" s="36">
        <v>15799.35</v>
      </c>
      <c r="C8" s="107">
        <v>207.9</v>
      </c>
      <c r="D8" s="120">
        <f t="shared" si="0"/>
        <v>3.9141554542421186E-3</v>
      </c>
      <c r="E8" s="120">
        <f t="shared" si="1"/>
        <v>-6.6889632107023367E-3</v>
      </c>
    </row>
    <row r="9" spans="1:12" x14ac:dyDescent="0.3">
      <c r="A9" s="107" t="s">
        <v>287</v>
      </c>
      <c r="B9" s="36">
        <v>15737.75</v>
      </c>
      <c r="C9" s="107">
        <v>209.3</v>
      </c>
      <c r="D9" s="120">
        <f t="shared" si="0"/>
        <v>6.5492617690041666E-3</v>
      </c>
      <c r="E9" s="120">
        <f t="shared" si="1"/>
        <v>-1.505882352941168E-2</v>
      </c>
    </row>
    <row r="10" spans="1:12" x14ac:dyDescent="0.3">
      <c r="A10" s="107" t="s">
        <v>288</v>
      </c>
      <c r="B10" s="36">
        <v>15635.35</v>
      </c>
      <c r="C10" s="107">
        <v>212.5</v>
      </c>
      <c r="D10" s="120">
        <f t="shared" si="0"/>
        <v>-6.6549767790547998E-3</v>
      </c>
      <c r="E10" s="120">
        <f t="shared" si="1"/>
        <v>-5.3826351509478343E-3</v>
      </c>
    </row>
    <row r="11" spans="1:12" x14ac:dyDescent="0.3">
      <c r="A11" s="107" t="s">
        <v>290</v>
      </c>
      <c r="B11" s="36">
        <v>15740.1</v>
      </c>
      <c r="C11" s="107">
        <v>213.65</v>
      </c>
      <c r="D11" s="120">
        <f t="shared" si="0"/>
        <v>-7.3325651598399322E-4</v>
      </c>
      <c r="E11" s="120">
        <f t="shared" si="1"/>
        <v>1.0404350910380833E-2</v>
      </c>
    </row>
    <row r="12" spans="1:12" x14ac:dyDescent="0.3">
      <c r="A12" s="107" t="s">
        <v>291</v>
      </c>
      <c r="B12" s="36">
        <v>15751.65</v>
      </c>
      <c r="C12" s="107">
        <v>211.45</v>
      </c>
      <c r="D12" s="120">
        <f t="shared" si="0"/>
        <v>5.1945565641899893E-3</v>
      </c>
      <c r="E12" s="120">
        <f t="shared" si="1"/>
        <v>1.2934131736526799E-2</v>
      </c>
    </row>
    <row r="13" spans="1:12" x14ac:dyDescent="0.3">
      <c r="A13" s="107" t="s">
        <v>292</v>
      </c>
      <c r="B13" s="36">
        <v>15670.25</v>
      </c>
      <c r="C13" s="107">
        <v>208.75</v>
      </c>
      <c r="D13" s="120">
        <f t="shared" si="0"/>
        <v>-1.2810421692314167E-3</v>
      </c>
      <c r="E13" s="120">
        <f t="shared" si="1"/>
        <v>-1.4350633819660841E-3</v>
      </c>
    </row>
    <row r="14" spans="1:12" x14ac:dyDescent="0.3">
      <c r="A14" s="107" t="s">
        <v>293</v>
      </c>
      <c r="B14" s="36">
        <v>15690.35</v>
      </c>
      <c r="C14" s="107">
        <v>209.05</v>
      </c>
      <c r="D14" s="120">
        <f t="shared" si="0"/>
        <v>7.3284883347670693E-3</v>
      </c>
      <c r="E14" s="120">
        <f t="shared" si="1"/>
        <v>2.3923444976081676E-4</v>
      </c>
    </row>
    <row r="15" spans="1:12" x14ac:dyDescent="0.3">
      <c r="A15" s="107" t="s">
        <v>294</v>
      </c>
      <c r="B15" s="36">
        <v>15576.2</v>
      </c>
      <c r="C15" s="107">
        <v>209</v>
      </c>
      <c r="D15" s="120">
        <f t="shared" si="0"/>
        <v>8.667820235830348E-5</v>
      </c>
      <c r="E15" s="120">
        <f t="shared" si="1"/>
        <v>-2.9036004645760727E-2</v>
      </c>
    </row>
    <row r="16" spans="1:12" x14ac:dyDescent="0.3">
      <c r="A16" s="107" t="s">
        <v>295</v>
      </c>
      <c r="B16" s="36">
        <v>15574.85</v>
      </c>
      <c r="C16" s="107">
        <v>215.25</v>
      </c>
      <c r="D16" s="120">
        <f t="shared" si="0"/>
        <v>-5.1017788844098799E-4</v>
      </c>
      <c r="E16" s="120">
        <f t="shared" si="1"/>
        <v>-6.2326869806094143E-3</v>
      </c>
    </row>
    <row r="17" spans="1:5" x14ac:dyDescent="0.3">
      <c r="A17" s="107" t="s">
        <v>296</v>
      </c>
      <c r="B17" s="36">
        <v>15582.8</v>
      </c>
      <c r="C17" s="107">
        <v>216.6</v>
      </c>
      <c r="D17" s="120">
        <f t="shared" si="0"/>
        <v>9.5331262369904302E-3</v>
      </c>
      <c r="E17" s="120">
        <f t="shared" si="1"/>
        <v>1.737905119774541E-2</v>
      </c>
    </row>
    <row r="18" spans="1:5" x14ac:dyDescent="0.3">
      <c r="A18" s="107" t="s">
        <v>297</v>
      </c>
      <c r="B18" s="36">
        <v>15435.65</v>
      </c>
      <c r="C18" s="107">
        <v>212.9</v>
      </c>
      <c r="D18" s="120">
        <f t="shared" si="0"/>
        <v>6.3763826090357245E-3</v>
      </c>
      <c r="E18" s="120">
        <f t="shared" si="1"/>
        <v>8.2879469571395248E-3</v>
      </c>
    </row>
    <row r="19" spans="1:5" x14ac:dyDescent="0.3">
      <c r="A19" s="107" t="s">
        <v>298</v>
      </c>
      <c r="B19" s="36">
        <v>15337.85</v>
      </c>
      <c r="C19" s="107">
        <v>211.15</v>
      </c>
      <c r="D19" s="120">
        <f t="shared" si="0"/>
        <v>2.3788595198495077E-3</v>
      </c>
      <c r="E19" s="120">
        <f t="shared" si="1"/>
        <v>2.6115859449193923E-3</v>
      </c>
    </row>
    <row r="20" spans="1:5" x14ac:dyDescent="0.3">
      <c r="A20" s="107" t="s">
        <v>299</v>
      </c>
      <c r="B20" s="36">
        <v>15301.45</v>
      </c>
      <c r="C20" s="107">
        <v>210.6</v>
      </c>
      <c r="D20" s="120">
        <f t="shared" si="0"/>
        <v>6.115021583396052E-3</v>
      </c>
      <c r="E20" s="120">
        <f t="shared" si="1"/>
        <v>-1.4224751066856944E-3</v>
      </c>
    </row>
    <row r="21" spans="1:5" x14ac:dyDescent="0.3">
      <c r="A21" s="107" t="s">
        <v>300</v>
      </c>
      <c r="B21" s="36">
        <v>15208.45</v>
      </c>
      <c r="C21" s="107">
        <v>210.9</v>
      </c>
      <c r="D21" s="120">
        <f t="shared" si="0"/>
        <v>7.0734387440207769E-4</v>
      </c>
      <c r="E21" s="120">
        <f t="shared" si="1"/>
        <v>-2.8368794326241176E-3</v>
      </c>
    </row>
    <row r="22" spans="1:5" x14ac:dyDescent="0.3">
      <c r="A22" s="107" t="s">
        <v>301</v>
      </c>
      <c r="B22" s="36">
        <v>15197.7</v>
      </c>
      <c r="C22" s="107">
        <v>211.5</v>
      </c>
      <c r="D22" s="120">
        <f t="shared" si="0"/>
        <v>1.4760828451498842E-3</v>
      </c>
      <c r="E22" s="120">
        <f t="shared" si="1"/>
        <v>1.1719684286055854E-2</v>
      </c>
    </row>
    <row r="23" spans="1:5" x14ac:dyDescent="0.3">
      <c r="A23" s="107" t="s">
        <v>302</v>
      </c>
      <c r="B23" s="36">
        <v>15175.3</v>
      </c>
      <c r="C23" s="107">
        <v>209.05</v>
      </c>
      <c r="D23" s="120">
        <f t="shared" si="0"/>
        <v>1.8063135438295186E-2</v>
      </c>
      <c r="E23" s="120">
        <f t="shared" si="1"/>
        <v>9.9033816425120325E-3</v>
      </c>
    </row>
    <row r="24" spans="1:5" x14ac:dyDescent="0.3">
      <c r="A24" s="107" t="s">
        <v>303</v>
      </c>
      <c r="B24" s="36">
        <v>14906.05</v>
      </c>
      <c r="C24" s="107">
        <v>207</v>
      </c>
      <c r="D24" s="120">
        <f t="shared" si="0"/>
        <v>-8.2567372913776582E-3</v>
      </c>
      <c r="E24" s="120">
        <f t="shared" si="1"/>
        <v>-3.6101083032491488E-3</v>
      </c>
    </row>
    <row r="25" spans="1:5" x14ac:dyDescent="0.3">
      <c r="A25" s="107" t="s">
        <v>304</v>
      </c>
      <c r="B25" s="36">
        <v>15030.15</v>
      </c>
      <c r="C25" s="107">
        <v>207.75</v>
      </c>
      <c r="D25" s="120">
        <f t="shared" si="0"/>
        <v>-5.1594839854118835E-3</v>
      </c>
      <c r="E25" s="120">
        <f t="shared" si="1"/>
        <v>-1.094977386336593E-2</v>
      </c>
    </row>
    <row r="26" spans="1:5" x14ac:dyDescent="0.3">
      <c r="A26" s="107" t="s">
        <v>305</v>
      </c>
      <c r="B26" s="36">
        <v>15108.1</v>
      </c>
      <c r="C26" s="107">
        <v>210.05</v>
      </c>
      <c r="D26" s="120">
        <f t="shared" si="0"/>
        <v>1.2393496011230853E-2</v>
      </c>
      <c r="E26" s="120">
        <f t="shared" si="1"/>
        <v>-1.1994355597365836E-2</v>
      </c>
    </row>
    <row r="27" spans="1:5" x14ac:dyDescent="0.3">
      <c r="A27" s="107" t="s">
        <v>306</v>
      </c>
      <c r="B27" s="36">
        <v>14923.15</v>
      </c>
      <c r="C27" s="107">
        <v>212.6</v>
      </c>
      <c r="D27" s="120">
        <f t="shared" si="0"/>
        <v>1.671572033956048E-2</v>
      </c>
      <c r="E27" s="120">
        <f t="shared" si="1"/>
        <v>1.6489988221437546E-3</v>
      </c>
    </row>
    <row r="28" spans="1:5" x14ac:dyDescent="0.3">
      <c r="A28" s="107" t="s">
        <v>307</v>
      </c>
      <c r="B28" s="36">
        <v>14677.8</v>
      </c>
      <c r="C28" s="107">
        <v>212.25</v>
      </c>
      <c r="D28" s="120">
        <f t="shared" si="0"/>
        <v>-1.2724117987276129E-3</v>
      </c>
      <c r="E28" s="120">
        <f t="shared" si="1"/>
        <v>4.4280442804428111E-2</v>
      </c>
    </row>
    <row r="29" spans="1:5" x14ac:dyDescent="0.3">
      <c r="A29" s="107" t="s">
        <v>308</v>
      </c>
      <c r="B29" s="36">
        <v>14696.5</v>
      </c>
      <c r="C29" s="107">
        <v>203.25</v>
      </c>
      <c r="D29" s="120">
        <f t="shared" si="0"/>
        <v>-1.0386680807366599E-2</v>
      </c>
      <c r="E29" s="120">
        <f t="shared" si="1"/>
        <v>-3.6764705882352811E-3</v>
      </c>
    </row>
    <row r="30" spans="1:5" x14ac:dyDescent="0.3">
      <c r="A30" s="107" t="s">
        <v>309</v>
      </c>
      <c r="B30" s="36">
        <v>14850.75</v>
      </c>
      <c r="C30" s="107">
        <v>204</v>
      </c>
      <c r="D30" s="120">
        <f t="shared" si="0"/>
        <v>-6.1302271731019653E-3</v>
      </c>
      <c r="E30" s="120">
        <f t="shared" si="1"/>
        <v>-7.540744344441852E-3</v>
      </c>
    </row>
    <row r="31" spans="1:5" x14ac:dyDescent="0.3">
      <c r="A31" s="107" t="s">
        <v>310</v>
      </c>
      <c r="B31" s="36">
        <v>14942.35</v>
      </c>
      <c r="C31" s="107">
        <v>205.55</v>
      </c>
      <c r="D31" s="120">
        <f t="shared" si="0"/>
        <v>8.0414756647542163E-3</v>
      </c>
      <c r="E31" s="120">
        <f t="shared" si="1"/>
        <v>9.7394691989305393E-4</v>
      </c>
    </row>
    <row r="32" spans="1:5" x14ac:dyDescent="0.3">
      <c r="A32" s="107" t="s">
        <v>311</v>
      </c>
      <c r="B32" s="36">
        <v>14823.15</v>
      </c>
      <c r="C32" s="107">
        <v>205.35</v>
      </c>
      <c r="D32" s="120">
        <f t="shared" si="0"/>
        <v>6.6792078669999366E-3</v>
      </c>
      <c r="E32" s="120">
        <f t="shared" si="1"/>
        <v>1.282367447595556E-2</v>
      </c>
    </row>
    <row r="33" spans="1:5" x14ac:dyDescent="0.3">
      <c r="A33" s="107" t="s">
        <v>312</v>
      </c>
      <c r="B33" s="36">
        <v>14724.8</v>
      </c>
      <c r="C33" s="107">
        <v>202.75</v>
      </c>
      <c r="D33" s="120">
        <f t="shared" si="0"/>
        <v>7.3163974182248737E-3</v>
      </c>
      <c r="E33" s="120">
        <f t="shared" si="1"/>
        <v>6.7030784508441688E-3</v>
      </c>
    </row>
    <row r="34" spans="1:5" x14ac:dyDescent="0.3">
      <c r="A34" s="107" t="s">
        <v>313</v>
      </c>
      <c r="B34" s="36">
        <v>14617.85</v>
      </c>
      <c r="C34" s="107">
        <v>201.4</v>
      </c>
      <c r="D34" s="120">
        <f t="shared" si="0"/>
        <v>8.3709861000931252E-3</v>
      </c>
      <c r="E34" s="120">
        <f t="shared" si="1"/>
        <v>9.0180360721443531E-3</v>
      </c>
    </row>
    <row r="35" spans="1:5" x14ac:dyDescent="0.3">
      <c r="A35" s="107" t="s">
        <v>314</v>
      </c>
      <c r="B35" s="36">
        <v>14496.5</v>
      </c>
      <c r="C35" s="107">
        <v>199.6</v>
      </c>
      <c r="D35" s="120">
        <f t="shared" si="0"/>
        <v>-9.4060809818130586E-3</v>
      </c>
      <c r="E35" s="120">
        <f t="shared" si="1"/>
        <v>-6.718089076884759E-3</v>
      </c>
    </row>
    <row r="36" spans="1:5" x14ac:dyDescent="0.3">
      <c r="A36" s="107" t="s">
        <v>315</v>
      </c>
      <c r="B36" s="36">
        <v>14634.15</v>
      </c>
      <c r="C36" s="107">
        <v>200.95</v>
      </c>
      <c r="D36" s="120">
        <f t="shared" si="0"/>
        <v>2.0846006110275539E-4</v>
      </c>
      <c r="E36" s="120">
        <f t="shared" si="1"/>
        <v>-8.1441263573543976E-3</v>
      </c>
    </row>
    <row r="37" spans="1:5" x14ac:dyDescent="0.3">
      <c r="A37" s="107" t="s">
        <v>316</v>
      </c>
      <c r="B37" s="36">
        <v>14631.1</v>
      </c>
      <c r="C37" s="107">
        <v>202.6</v>
      </c>
      <c r="D37" s="120">
        <f t="shared" si="0"/>
        <v>-1.7710760058812003E-2</v>
      </c>
      <c r="E37" s="120">
        <f t="shared" si="1"/>
        <v>-8.3210964268233267E-3</v>
      </c>
    </row>
    <row r="38" spans="1:5" x14ac:dyDescent="0.3">
      <c r="A38" s="107" t="s">
        <v>317</v>
      </c>
      <c r="B38" s="36">
        <v>14894.9</v>
      </c>
      <c r="C38" s="107">
        <v>204.3</v>
      </c>
      <c r="D38" s="120">
        <f t="shared" si="0"/>
        <v>2.0417705211392967E-3</v>
      </c>
      <c r="E38" s="120">
        <f t="shared" si="1"/>
        <v>-5.839416058394109E-3</v>
      </c>
    </row>
    <row r="39" spans="1:5" x14ac:dyDescent="0.3">
      <c r="A39" s="107" t="s">
        <v>318</v>
      </c>
      <c r="B39" s="36">
        <v>14864.55</v>
      </c>
      <c r="C39" s="107">
        <v>205.5</v>
      </c>
      <c r="D39" s="120">
        <f t="shared" si="0"/>
        <v>1.4433855067716328E-2</v>
      </c>
      <c r="E39" s="120">
        <f t="shared" si="1"/>
        <v>4.868549172345471E-4</v>
      </c>
    </row>
    <row r="40" spans="1:5" x14ac:dyDescent="0.3">
      <c r="A40" s="107" t="s">
        <v>319</v>
      </c>
      <c r="B40" s="36">
        <v>14653.05</v>
      </c>
      <c r="C40" s="107">
        <v>205.4</v>
      </c>
      <c r="D40" s="120">
        <f t="shared" si="0"/>
        <v>1.1601656886434109E-2</v>
      </c>
      <c r="E40" s="120">
        <f t="shared" si="1"/>
        <v>4.8709206039942998E-4</v>
      </c>
    </row>
    <row r="41" spans="1:5" x14ac:dyDescent="0.3">
      <c r="A41" s="107" t="s">
        <v>320</v>
      </c>
      <c r="B41" s="36">
        <v>14485</v>
      </c>
      <c r="C41" s="107">
        <v>205.3</v>
      </c>
      <c r="D41" s="120">
        <f t="shared" si="0"/>
        <v>1.0016490776670217E-2</v>
      </c>
      <c r="E41" s="120">
        <f t="shared" si="1"/>
        <v>-2.4348672997309695E-4</v>
      </c>
    </row>
    <row r="42" spans="1:5" x14ac:dyDescent="0.3">
      <c r="A42" s="107" t="s">
        <v>321</v>
      </c>
      <c r="B42" s="36">
        <v>14341.35</v>
      </c>
      <c r="C42" s="107">
        <v>205.35</v>
      </c>
      <c r="D42" s="120">
        <f t="shared" si="0"/>
        <v>-4.4980789454502901E-3</v>
      </c>
      <c r="E42" s="120">
        <f t="shared" si="1"/>
        <v>-2.6711996114618941E-3</v>
      </c>
    </row>
    <row r="43" spans="1:5" x14ac:dyDescent="0.3">
      <c r="A43" s="107" t="s">
        <v>322</v>
      </c>
      <c r="B43" s="36">
        <v>14406.15</v>
      </c>
      <c r="C43" s="107">
        <v>205.9</v>
      </c>
      <c r="D43" s="120">
        <f t="shared" si="0"/>
        <v>7.6767577851766244E-3</v>
      </c>
      <c r="E43" s="120">
        <f t="shared" si="1"/>
        <v>1.1545074920167098E-2</v>
      </c>
    </row>
    <row r="44" spans="1:5" x14ac:dyDescent="0.3">
      <c r="A44" s="107" t="s">
        <v>323</v>
      </c>
      <c r="B44" s="36">
        <v>14296.4</v>
      </c>
      <c r="C44" s="107">
        <v>203.55</v>
      </c>
      <c r="D44" s="120">
        <f t="shared" si="0"/>
        <v>-4.3908366963916201E-3</v>
      </c>
      <c r="E44" s="120">
        <f t="shared" si="1"/>
        <v>-9.9708171206225327E-3</v>
      </c>
    </row>
    <row r="45" spans="1:5" x14ac:dyDescent="0.3">
      <c r="A45" s="107" t="s">
        <v>324</v>
      </c>
      <c r="B45" s="36">
        <v>14359.45</v>
      </c>
      <c r="C45" s="107">
        <v>205.6</v>
      </c>
      <c r="D45" s="120">
        <f t="shared" si="0"/>
        <v>-1.7677018166146197E-2</v>
      </c>
      <c r="E45" s="120">
        <f t="shared" si="1"/>
        <v>-1.1300793459966263E-2</v>
      </c>
    </row>
    <row r="46" spans="1:5" x14ac:dyDescent="0.3">
      <c r="A46" s="107" t="s">
        <v>325</v>
      </c>
      <c r="B46" s="36">
        <v>14617.85</v>
      </c>
      <c r="C46" s="107">
        <v>207.95</v>
      </c>
      <c r="D46" s="120">
        <f t="shared" si="0"/>
        <v>2.4963223822047631E-3</v>
      </c>
      <c r="E46" s="120">
        <f t="shared" si="1"/>
        <v>6.0474117077891076E-3</v>
      </c>
    </row>
    <row r="47" spans="1:5" x14ac:dyDescent="0.3">
      <c r="A47" s="107" t="s">
        <v>326</v>
      </c>
      <c r="B47" s="36">
        <v>14581.45</v>
      </c>
      <c r="C47" s="107">
        <v>206.7</v>
      </c>
      <c r="D47" s="120">
        <f t="shared" si="0"/>
        <v>5.2844575588770759E-3</v>
      </c>
      <c r="E47" s="120">
        <f t="shared" si="1"/>
        <v>-9.5831336847148618E-3</v>
      </c>
    </row>
    <row r="48" spans="1:5" x14ac:dyDescent="0.3">
      <c r="A48" s="107" t="s">
        <v>327</v>
      </c>
      <c r="B48" s="36">
        <v>14504.8</v>
      </c>
      <c r="C48" s="107">
        <v>208.7</v>
      </c>
      <c r="D48" s="120">
        <f t="shared" si="0"/>
        <v>1.3556195321016373E-2</v>
      </c>
      <c r="E48" s="120">
        <f t="shared" si="1"/>
        <v>1.6561130053579953E-2</v>
      </c>
    </row>
    <row r="49" spans="1:5" x14ac:dyDescent="0.3">
      <c r="A49" s="107" t="s">
        <v>328</v>
      </c>
      <c r="B49" s="36">
        <v>14310.8</v>
      </c>
      <c r="C49" s="107">
        <v>205.3</v>
      </c>
      <c r="D49" s="120">
        <f t="shared" si="0"/>
        <v>-3.5325601539617946E-2</v>
      </c>
      <c r="E49" s="120">
        <f t="shared" si="1"/>
        <v>-3.6602534021586086E-2</v>
      </c>
    </row>
    <row r="50" spans="1:5" x14ac:dyDescent="0.3">
      <c r="A50" s="107" t="s">
        <v>329</v>
      </c>
      <c r="B50" s="36">
        <v>14834.85</v>
      </c>
      <c r="C50" s="107">
        <v>213.1</v>
      </c>
      <c r="D50" s="120">
        <f t="shared" si="0"/>
        <v>-2.6186986513196953E-3</v>
      </c>
      <c r="E50" s="120">
        <f t="shared" si="1"/>
        <v>-7.0339976553346339E-4</v>
      </c>
    </row>
    <row r="51" spans="1:5" x14ac:dyDescent="0.3">
      <c r="A51" s="107" t="s">
        <v>330</v>
      </c>
      <c r="B51" s="36">
        <v>14873.8</v>
      </c>
      <c r="C51" s="107">
        <v>213.25</v>
      </c>
      <c r="D51" s="120">
        <f t="shared" si="0"/>
        <v>3.6945688151399647E-3</v>
      </c>
      <c r="E51" s="120">
        <f t="shared" si="1"/>
        <v>-2.5724976613658024E-3</v>
      </c>
    </row>
    <row r="52" spans="1:5" x14ac:dyDescent="0.3">
      <c r="A52" s="107" t="s">
        <v>331</v>
      </c>
      <c r="B52" s="36">
        <v>14819.05</v>
      </c>
      <c r="C52" s="107">
        <v>213.8</v>
      </c>
      <c r="D52" s="120">
        <f t="shared" si="0"/>
        <v>9.2314502673067622E-3</v>
      </c>
      <c r="E52" s="120">
        <f t="shared" si="1"/>
        <v>5.4079473312955706E-3</v>
      </c>
    </row>
    <row r="53" spans="1:5" x14ac:dyDescent="0.3">
      <c r="A53" s="107" t="s">
        <v>332</v>
      </c>
      <c r="B53" s="36">
        <v>14683.5</v>
      </c>
      <c r="C53" s="107">
        <v>212.65</v>
      </c>
      <c r="D53" s="120">
        <f t="shared" si="0"/>
        <v>3.1220538605529757E-3</v>
      </c>
      <c r="E53" s="120">
        <f t="shared" si="1"/>
        <v>4.7047753469775522E-4</v>
      </c>
    </row>
    <row r="54" spans="1:5" x14ac:dyDescent="0.3">
      <c r="A54" s="107" t="s">
        <v>333</v>
      </c>
      <c r="B54" s="36">
        <v>14637.8</v>
      </c>
      <c r="C54" s="107">
        <v>212.55</v>
      </c>
      <c r="D54" s="120">
        <f t="shared" si="0"/>
        <v>-1.5439873279367244E-2</v>
      </c>
      <c r="E54" s="120">
        <f t="shared" si="1"/>
        <v>-3.4083162917518783E-2</v>
      </c>
    </row>
    <row r="55" spans="1:5" x14ac:dyDescent="0.3">
      <c r="A55" s="107" t="s">
        <v>334</v>
      </c>
      <c r="B55" s="36">
        <v>14867.35</v>
      </c>
      <c r="C55" s="107">
        <v>220.05</v>
      </c>
      <c r="D55" s="120">
        <f t="shared" si="0"/>
        <v>1.2024614211712192E-2</v>
      </c>
      <c r="E55" s="120">
        <f t="shared" si="1"/>
        <v>7.0938215102975821E-3</v>
      </c>
    </row>
    <row r="56" spans="1:5" x14ac:dyDescent="0.3">
      <c r="A56" s="107" t="s">
        <v>335</v>
      </c>
      <c r="B56" s="36">
        <v>14690.7</v>
      </c>
      <c r="C56" s="107">
        <v>218.5</v>
      </c>
      <c r="D56" s="120">
        <f t="shared" si="0"/>
        <v>-1.0400738290749056E-2</v>
      </c>
      <c r="E56" s="120">
        <f t="shared" si="1"/>
        <v>1.8410626893498039E-2</v>
      </c>
    </row>
    <row r="57" spans="1:5" x14ac:dyDescent="0.3">
      <c r="A57" s="107" t="s">
        <v>336</v>
      </c>
      <c r="B57" s="36">
        <v>14845.1</v>
      </c>
      <c r="C57" s="107">
        <v>214.55</v>
      </c>
      <c r="D57" s="120">
        <f t="shared" si="0"/>
        <v>2.3284829017115705E-2</v>
      </c>
      <c r="E57" s="120">
        <f t="shared" si="1"/>
        <v>1.7306780464675153E-2</v>
      </c>
    </row>
    <row r="58" spans="1:5" x14ac:dyDescent="0.3">
      <c r="A58" s="107" t="s">
        <v>337</v>
      </c>
      <c r="B58" s="36">
        <v>14507.3</v>
      </c>
      <c r="C58" s="107">
        <v>210.9</v>
      </c>
      <c r="D58" s="120">
        <f t="shared" si="0"/>
        <v>1.2733073180266397E-2</v>
      </c>
      <c r="E58" s="120">
        <f t="shared" si="1"/>
        <v>-3.3081285444234165E-3</v>
      </c>
    </row>
    <row r="59" spans="1:5" x14ac:dyDescent="0.3">
      <c r="A59" s="107" t="s">
        <v>338</v>
      </c>
      <c r="B59" s="36">
        <v>14324.9</v>
      </c>
      <c r="C59" s="107">
        <v>211.6</v>
      </c>
      <c r="D59" s="120">
        <f t="shared" si="0"/>
        <v>-1.5430189561081553E-2</v>
      </c>
      <c r="E59" s="120">
        <f t="shared" si="1"/>
        <v>-2.0143551748089794E-2</v>
      </c>
    </row>
    <row r="60" spans="1:5" x14ac:dyDescent="0.3">
      <c r="A60" s="107" t="s">
        <v>339</v>
      </c>
      <c r="B60" s="36">
        <v>14549.4</v>
      </c>
      <c r="C60" s="107">
        <v>215.95</v>
      </c>
      <c r="D60" s="120">
        <f t="shared" si="0"/>
        <v>-1.7911203361514749E-2</v>
      </c>
      <c r="E60" s="120">
        <f t="shared" si="1"/>
        <v>-2.8127812781278183E-2</v>
      </c>
    </row>
    <row r="61" spans="1:5" x14ac:dyDescent="0.3">
      <c r="A61" s="107" t="s">
        <v>340</v>
      </c>
      <c r="B61" s="36">
        <v>14814.75</v>
      </c>
      <c r="C61" s="107">
        <v>222.2</v>
      </c>
      <c r="D61" s="120">
        <f t="shared" si="0"/>
        <v>5.3167666458564522E-3</v>
      </c>
      <c r="E61" s="120">
        <f t="shared" si="1"/>
        <v>-1.6814159292035447E-2</v>
      </c>
    </row>
    <row r="62" spans="1:5" x14ac:dyDescent="0.3">
      <c r="A62" s="107" t="s">
        <v>341</v>
      </c>
      <c r="B62" s="36">
        <v>14736.4</v>
      </c>
      <c r="C62" s="107">
        <v>226</v>
      </c>
      <c r="D62" s="120">
        <f t="shared" si="0"/>
        <v>-5.1546391752577136E-4</v>
      </c>
      <c r="E62" s="120">
        <f t="shared" si="1"/>
        <v>1.3680197353666879E-2</v>
      </c>
    </row>
    <row r="63" spans="1:5" x14ac:dyDescent="0.3">
      <c r="A63" s="107" t="s">
        <v>342</v>
      </c>
      <c r="B63" s="36">
        <v>14744</v>
      </c>
      <c r="C63" s="107">
        <v>222.95</v>
      </c>
      <c r="D63" s="120">
        <f t="shared" si="0"/>
        <v>1.2786915650319308E-2</v>
      </c>
      <c r="E63" s="120">
        <f t="shared" si="1"/>
        <v>2.4351022283482626E-2</v>
      </c>
    </row>
    <row r="64" spans="1:5" x14ac:dyDescent="0.3">
      <c r="A64" s="107" t="s">
        <v>343</v>
      </c>
      <c r="B64" s="36">
        <v>14557.85</v>
      </c>
      <c r="C64" s="107">
        <v>217.65</v>
      </c>
      <c r="D64" s="120">
        <f t="shared" si="0"/>
        <v>-1.1102959657095401E-2</v>
      </c>
      <c r="E64" s="120">
        <f t="shared" si="1"/>
        <v>3.3475783475783505E-2</v>
      </c>
    </row>
    <row r="65" spans="1:5" x14ac:dyDescent="0.3">
      <c r="A65" s="107" t="s">
        <v>344</v>
      </c>
      <c r="B65" s="36">
        <v>14721.3</v>
      </c>
      <c r="C65" s="107">
        <v>210.6</v>
      </c>
      <c r="D65" s="120">
        <f t="shared" si="0"/>
        <v>-1.2685733830971047E-2</v>
      </c>
      <c r="E65" s="120">
        <f t="shared" si="1"/>
        <v>1.3230695212893995E-2</v>
      </c>
    </row>
    <row r="66" spans="1:5" x14ac:dyDescent="0.3">
      <c r="A66" s="107" t="s">
        <v>345</v>
      </c>
      <c r="B66" s="36">
        <v>14910.45</v>
      </c>
      <c r="C66" s="107">
        <v>207.85</v>
      </c>
      <c r="D66" s="120">
        <f t="shared" si="0"/>
        <v>-1.2759971867778441E-3</v>
      </c>
      <c r="E66" s="120">
        <f t="shared" si="1"/>
        <v>1.1681674373326789E-2</v>
      </c>
    </row>
    <row r="67" spans="1:5" x14ac:dyDescent="0.3">
      <c r="A67" s="107" t="s">
        <v>346</v>
      </c>
      <c r="B67" s="36">
        <v>14929.5</v>
      </c>
      <c r="C67" s="107">
        <v>205.45</v>
      </c>
      <c r="D67" s="120">
        <f t="shared" ref="D67:D130" si="2">B67/B68-1</f>
        <v>-6.7494070567729603E-3</v>
      </c>
      <c r="E67" s="120">
        <f t="shared" ref="E67:E130" si="3">C67/C68-1</f>
        <v>1.218323586744674E-3</v>
      </c>
    </row>
    <row r="68" spans="1:5" x14ac:dyDescent="0.3">
      <c r="A68" s="107" t="s">
        <v>347</v>
      </c>
      <c r="B68" s="36">
        <v>15030.95</v>
      </c>
      <c r="C68" s="107">
        <v>205.2</v>
      </c>
      <c r="D68" s="120">
        <f t="shared" si="2"/>
        <v>-9.4795318554444785E-3</v>
      </c>
      <c r="E68" s="120">
        <f t="shared" si="3"/>
        <v>-6.2953995157385423E-3</v>
      </c>
    </row>
    <row r="69" spans="1:5" x14ac:dyDescent="0.3">
      <c r="A69" s="107" t="s">
        <v>348</v>
      </c>
      <c r="B69" s="36">
        <v>15174.8</v>
      </c>
      <c r="C69" s="107">
        <v>206.5</v>
      </c>
      <c r="D69" s="120">
        <f t="shared" si="2"/>
        <v>5.0601388226567678E-3</v>
      </c>
      <c r="E69" s="120">
        <f t="shared" si="3"/>
        <v>-6.2560153994225542E-3</v>
      </c>
    </row>
    <row r="70" spans="1:5" x14ac:dyDescent="0.3">
      <c r="A70" s="107" t="s">
        <v>349</v>
      </c>
      <c r="B70" s="36">
        <v>15098.4</v>
      </c>
      <c r="C70" s="107">
        <v>207.8</v>
      </c>
      <c r="D70" s="120">
        <f t="shared" si="2"/>
        <v>9.5077626669874959E-3</v>
      </c>
      <c r="E70" s="120">
        <f t="shared" si="3"/>
        <v>-9.6153846153845812E-4</v>
      </c>
    </row>
    <row r="71" spans="1:5" x14ac:dyDescent="0.3">
      <c r="A71" s="107" t="s">
        <v>350</v>
      </c>
      <c r="B71" s="36">
        <v>14956.2</v>
      </c>
      <c r="C71" s="107">
        <v>208</v>
      </c>
      <c r="D71" s="120">
        <f t="shared" si="2"/>
        <v>1.2116668117096996E-3</v>
      </c>
      <c r="E71" s="120">
        <f t="shared" si="3"/>
        <v>-2.6372572524574478E-3</v>
      </c>
    </row>
    <row r="72" spans="1:5" x14ac:dyDescent="0.3">
      <c r="A72" s="107" t="s">
        <v>351</v>
      </c>
      <c r="B72" s="36">
        <v>14938.1</v>
      </c>
      <c r="C72" s="107">
        <v>208.55</v>
      </c>
      <c r="D72" s="120">
        <f t="shared" si="2"/>
        <v>-9.4590786267261251E-3</v>
      </c>
      <c r="E72" s="120">
        <f t="shared" si="3"/>
        <v>-5.4840247973294565E-3</v>
      </c>
    </row>
    <row r="73" spans="1:5" x14ac:dyDescent="0.3">
      <c r="A73" s="107" t="s">
        <v>352</v>
      </c>
      <c r="B73" s="36">
        <v>15080.75</v>
      </c>
      <c r="C73" s="107">
        <v>209.7</v>
      </c>
      <c r="D73" s="120">
        <f t="shared" si="2"/>
        <v>-1.0812955869234475E-2</v>
      </c>
      <c r="E73" s="120">
        <f t="shared" si="3"/>
        <v>-1.1907597046916241E-3</v>
      </c>
    </row>
    <row r="74" spans="1:5" x14ac:dyDescent="0.3">
      <c r="A74" s="107" t="s">
        <v>353</v>
      </c>
      <c r="B74" s="36">
        <v>15245.6</v>
      </c>
      <c r="C74" s="107">
        <v>209.95</v>
      </c>
      <c r="D74" s="120">
        <f t="shared" si="2"/>
        <v>2.188469813862759E-2</v>
      </c>
      <c r="E74" s="120">
        <f t="shared" si="3"/>
        <v>2.3820867079549224E-4</v>
      </c>
    </row>
    <row r="75" spans="1:5" x14ac:dyDescent="0.3">
      <c r="A75" s="107" t="s">
        <v>354</v>
      </c>
      <c r="B75" s="36">
        <v>14919.1</v>
      </c>
      <c r="C75" s="107">
        <v>209.9</v>
      </c>
      <c r="D75" s="120">
        <f t="shared" si="2"/>
        <v>1.0672998431736636E-2</v>
      </c>
      <c r="E75" s="120">
        <f t="shared" si="3"/>
        <v>1.4499758337360946E-2</v>
      </c>
    </row>
    <row r="76" spans="1:5" x14ac:dyDescent="0.3">
      <c r="A76" s="107" t="s">
        <v>355</v>
      </c>
      <c r="B76" s="36">
        <v>14761.55</v>
      </c>
      <c r="C76" s="107">
        <v>206.9</v>
      </c>
      <c r="D76" s="120">
        <f t="shared" si="2"/>
        <v>1.5995429877177836E-2</v>
      </c>
      <c r="E76" s="120">
        <f t="shared" si="3"/>
        <v>1.496198184939912E-2</v>
      </c>
    </row>
    <row r="77" spans="1:5" x14ac:dyDescent="0.3">
      <c r="A77" s="107" t="s">
        <v>356</v>
      </c>
      <c r="B77" s="36">
        <v>14529.15</v>
      </c>
      <c r="C77" s="107">
        <v>203.85</v>
      </c>
      <c r="D77" s="120">
        <f t="shared" si="2"/>
        <v>-3.7635744021301765E-2</v>
      </c>
      <c r="E77" s="120">
        <f t="shared" si="3"/>
        <v>-2.5340664594788453E-2</v>
      </c>
    </row>
    <row r="78" spans="1:5" x14ac:dyDescent="0.3">
      <c r="A78" s="107" t="s">
        <v>357</v>
      </c>
      <c r="B78" s="36">
        <v>15097.35</v>
      </c>
      <c r="C78" s="107">
        <v>209.15</v>
      </c>
      <c r="D78" s="120">
        <f t="shared" si="2"/>
        <v>7.699239086904397E-3</v>
      </c>
      <c r="E78" s="120">
        <f t="shared" si="3"/>
        <v>1.4364376346660546E-3</v>
      </c>
    </row>
    <row r="79" spans="1:5" x14ac:dyDescent="0.3">
      <c r="A79" s="107" t="s">
        <v>358</v>
      </c>
      <c r="B79" s="36">
        <v>14982</v>
      </c>
      <c r="C79" s="107">
        <v>208.85</v>
      </c>
      <c r="D79" s="120">
        <f t="shared" si="2"/>
        <v>1.8643168930771559E-2</v>
      </c>
      <c r="E79" s="120">
        <f t="shared" si="3"/>
        <v>1.6786570743405616E-3</v>
      </c>
    </row>
    <row r="80" spans="1:5" x14ac:dyDescent="0.3">
      <c r="A80" s="107" t="s">
        <v>359</v>
      </c>
      <c r="B80" s="36">
        <v>14707.8</v>
      </c>
      <c r="C80" s="107">
        <v>208.5</v>
      </c>
      <c r="D80" s="120">
        <f t="shared" si="2"/>
        <v>2.1872891923382376E-3</v>
      </c>
      <c r="E80" s="120">
        <f t="shared" si="3"/>
        <v>7.0031393383240825E-3</v>
      </c>
    </row>
    <row r="81" spans="1:5" x14ac:dyDescent="0.3">
      <c r="A81" s="107" t="s">
        <v>360</v>
      </c>
      <c r="B81" s="36">
        <v>14675.7</v>
      </c>
      <c r="C81" s="107">
        <v>207.05</v>
      </c>
      <c r="D81" s="120">
        <f t="shared" si="2"/>
        <v>-2.0428187628281025E-2</v>
      </c>
      <c r="E81" s="120">
        <f t="shared" si="3"/>
        <v>-4.1213243806436539E-2</v>
      </c>
    </row>
    <row r="82" spans="1:5" x14ac:dyDescent="0.3">
      <c r="A82" s="107" t="s">
        <v>361</v>
      </c>
      <c r="B82" s="36">
        <v>14981.75</v>
      </c>
      <c r="C82" s="107">
        <v>215.95</v>
      </c>
      <c r="D82" s="120">
        <f t="shared" si="2"/>
        <v>-9.0747042618700702E-3</v>
      </c>
      <c r="E82" s="120">
        <f t="shared" si="3"/>
        <v>-1.3251085218185965E-2</v>
      </c>
    </row>
    <row r="83" spans="1:5" x14ac:dyDescent="0.3">
      <c r="A83" s="107" t="s">
        <v>362</v>
      </c>
      <c r="B83" s="36">
        <v>15118.95</v>
      </c>
      <c r="C83" s="107">
        <v>218.85</v>
      </c>
      <c r="D83" s="120">
        <f t="shared" si="2"/>
        <v>-5.9143001795001204E-3</v>
      </c>
      <c r="E83" s="120">
        <f t="shared" si="3"/>
        <v>5.0516647531573255E-3</v>
      </c>
    </row>
    <row r="84" spans="1:5" x14ac:dyDescent="0.3">
      <c r="A84" s="107" t="s">
        <v>363</v>
      </c>
      <c r="B84" s="36">
        <v>15208.9</v>
      </c>
      <c r="C84" s="107">
        <v>217.75</v>
      </c>
      <c r="D84" s="120">
        <f t="shared" si="2"/>
        <v>-6.8273315288195358E-3</v>
      </c>
      <c r="E84" s="120">
        <f t="shared" si="3"/>
        <v>-2.2909507445589838E-3</v>
      </c>
    </row>
    <row r="85" spans="1:5" x14ac:dyDescent="0.3">
      <c r="A85" s="107" t="s">
        <v>364</v>
      </c>
      <c r="B85" s="36">
        <v>15313.45</v>
      </c>
      <c r="C85" s="107">
        <v>218.25</v>
      </c>
      <c r="D85" s="120">
        <f t="shared" si="2"/>
        <v>-8.1620926299597052E-5</v>
      </c>
      <c r="E85" s="120">
        <f t="shared" si="3"/>
        <v>-1.6010978956998434E-3</v>
      </c>
    </row>
    <row r="86" spans="1:5" x14ac:dyDescent="0.3">
      <c r="A86" s="107" t="s">
        <v>365</v>
      </c>
      <c r="B86" s="36">
        <v>15314.7</v>
      </c>
      <c r="C86" s="107">
        <v>218.6</v>
      </c>
      <c r="D86" s="120">
        <f t="shared" si="2"/>
        <v>9.9846339517124516E-3</v>
      </c>
      <c r="E86" s="120">
        <f t="shared" si="3"/>
        <v>5.2885720855369023E-3</v>
      </c>
    </row>
    <row r="87" spans="1:5" x14ac:dyDescent="0.3">
      <c r="A87" s="107" t="s">
        <v>366</v>
      </c>
      <c r="B87" s="36">
        <v>15163.3</v>
      </c>
      <c r="C87" s="107">
        <v>217.45</v>
      </c>
      <c r="D87" s="120">
        <f t="shared" si="2"/>
        <v>-6.5905241443853235E-4</v>
      </c>
      <c r="E87" s="120">
        <f t="shared" si="3"/>
        <v>-3.9743872819607007E-2</v>
      </c>
    </row>
    <row r="88" spans="1:5" x14ac:dyDescent="0.3">
      <c r="A88" s="107" t="s">
        <v>367</v>
      </c>
      <c r="B88" s="36">
        <v>15173.3</v>
      </c>
      <c r="C88" s="107">
        <v>226.45</v>
      </c>
      <c r="D88" s="120">
        <f t="shared" si="2"/>
        <v>4.4219375765397473E-3</v>
      </c>
      <c r="E88" s="120">
        <f t="shared" si="3"/>
        <v>-4.8341023950780881E-3</v>
      </c>
    </row>
    <row r="89" spans="1:5" x14ac:dyDescent="0.3">
      <c r="A89" s="107" t="s">
        <v>368</v>
      </c>
      <c r="B89" s="36">
        <v>15106.5</v>
      </c>
      <c r="C89" s="107">
        <v>227.55</v>
      </c>
      <c r="D89" s="120">
        <f t="shared" si="2"/>
        <v>-1.8531632835405709E-4</v>
      </c>
      <c r="E89" s="120">
        <f t="shared" si="3"/>
        <v>-6.3318777292575845E-3</v>
      </c>
    </row>
    <row r="90" spans="1:5" x14ac:dyDescent="0.3">
      <c r="A90" s="107" t="s">
        <v>369</v>
      </c>
      <c r="B90" s="36">
        <v>15109.3</v>
      </c>
      <c r="C90" s="107">
        <v>229</v>
      </c>
      <c r="D90" s="120">
        <f t="shared" si="2"/>
        <v>-4.3001362812422617E-4</v>
      </c>
      <c r="E90" s="120">
        <f t="shared" si="3"/>
        <v>-1.7589017589017542E-2</v>
      </c>
    </row>
    <row r="91" spans="1:5" x14ac:dyDescent="0.3">
      <c r="A91" s="107" t="s">
        <v>370</v>
      </c>
      <c r="B91" s="36">
        <v>15115.8</v>
      </c>
      <c r="C91" s="107">
        <v>233.1</v>
      </c>
      <c r="D91" s="120">
        <f t="shared" si="2"/>
        <v>1.2834815819890322E-2</v>
      </c>
      <c r="E91" s="120">
        <f t="shared" si="3"/>
        <v>-5.3339022829101967E-3</v>
      </c>
    </row>
    <row r="92" spans="1:5" x14ac:dyDescent="0.3">
      <c r="A92" s="107" t="s">
        <v>371</v>
      </c>
      <c r="B92" s="36">
        <v>14924.25</v>
      </c>
      <c r="C92" s="107">
        <v>234.35</v>
      </c>
      <c r="D92" s="120">
        <f t="shared" si="2"/>
        <v>1.9200236310601415E-3</v>
      </c>
      <c r="E92" s="120">
        <f t="shared" si="3"/>
        <v>1.9134594477060229E-2</v>
      </c>
    </row>
    <row r="93" spans="1:5" x14ac:dyDescent="0.3">
      <c r="A93" s="107" t="s">
        <v>372</v>
      </c>
      <c r="B93" s="36">
        <v>14895.65</v>
      </c>
      <c r="C93" s="107">
        <v>229.95</v>
      </c>
      <c r="D93" s="120">
        <f t="shared" si="2"/>
        <v>7.1467449180016018E-3</v>
      </c>
      <c r="E93" s="120">
        <f t="shared" si="3"/>
        <v>6.0899653979238799E-2</v>
      </c>
    </row>
    <row r="94" spans="1:5" x14ac:dyDescent="0.3">
      <c r="A94" s="107" t="s">
        <v>373</v>
      </c>
      <c r="B94" s="36">
        <v>14789.95</v>
      </c>
      <c r="C94" s="107">
        <v>216.75</v>
      </c>
      <c r="D94" s="120">
        <f t="shared" si="2"/>
        <v>9.7010824114118765E-3</v>
      </c>
      <c r="E94" s="120">
        <f t="shared" si="3"/>
        <v>-6.6452795600365766E-3</v>
      </c>
    </row>
    <row r="95" spans="1:5" x14ac:dyDescent="0.3">
      <c r="A95" s="107" t="s">
        <v>374</v>
      </c>
      <c r="B95" s="36">
        <v>14647.85</v>
      </c>
      <c r="C95" s="107">
        <v>218.2</v>
      </c>
      <c r="D95" s="120">
        <f t="shared" si="2"/>
        <v>2.5673612861664363E-2</v>
      </c>
      <c r="E95" s="120">
        <f t="shared" si="3"/>
        <v>1.0419078490391254E-2</v>
      </c>
    </row>
    <row r="96" spans="1:5" x14ac:dyDescent="0.3">
      <c r="A96" s="107" t="s">
        <v>375</v>
      </c>
      <c r="B96" s="36">
        <v>14281.2</v>
      </c>
      <c r="C96" s="107">
        <v>215.95</v>
      </c>
      <c r="D96" s="120">
        <f t="shared" si="2"/>
        <v>4.7423466768368838E-2</v>
      </c>
      <c r="E96" s="120">
        <f t="shared" si="3"/>
        <v>6.2484624846248504E-2</v>
      </c>
    </row>
    <row r="97" spans="1:5" x14ac:dyDescent="0.3">
      <c r="A97" s="107" t="s">
        <v>376</v>
      </c>
      <c r="B97" s="36">
        <v>13634.6</v>
      </c>
      <c r="C97" s="107">
        <v>203.25</v>
      </c>
      <c r="D97" s="120">
        <f t="shared" si="2"/>
        <v>-1.3240408031814588E-2</v>
      </c>
      <c r="E97" s="120">
        <f t="shared" si="3"/>
        <v>-1.6214908034849929E-2</v>
      </c>
    </row>
    <row r="98" spans="1:5" x14ac:dyDescent="0.3">
      <c r="A98" s="107" t="s">
        <v>377</v>
      </c>
      <c r="B98" s="36">
        <v>13817.55</v>
      </c>
      <c r="C98" s="107">
        <v>206.6</v>
      </c>
      <c r="D98" s="120">
        <f t="shared" si="2"/>
        <v>-1.0735636298550233E-2</v>
      </c>
      <c r="E98" s="120">
        <f t="shared" si="3"/>
        <v>-1.9226204604794739E-2</v>
      </c>
    </row>
    <row r="99" spans="1:5" x14ac:dyDescent="0.3">
      <c r="A99" s="107" t="s">
        <v>378</v>
      </c>
      <c r="B99" s="36">
        <v>13967.5</v>
      </c>
      <c r="C99" s="107">
        <v>210.65</v>
      </c>
      <c r="D99" s="120">
        <f t="shared" si="2"/>
        <v>-1.9060461131126694E-2</v>
      </c>
      <c r="E99" s="120">
        <f t="shared" si="3"/>
        <v>1.3715110683349296E-2</v>
      </c>
    </row>
    <row r="100" spans="1:5" x14ac:dyDescent="0.3">
      <c r="A100" s="107" t="s">
        <v>379</v>
      </c>
      <c r="B100" s="36">
        <v>14238.9</v>
      </c>
      <c r="C100" s="107">
        <v>207.8</v>
      </c>
      <c r="D100" s="120">
        <f t="shared" si="2"/>
        <v>-9.2541695948343827E-3</v>
      </c>
      <c r="E100" s="120">
        <f t="shared" si="3"/>
        <v>-1.3763644992880741E-2</v>
      </c>
    </row>
    <row r="101" spans="1:5" x14ac:dyDescent="0.3">
      <c r="A101" s="107" t="s">
        <v>380</v>
      </c>
      <c r="B101" s="36">
        <v>14371.9</v>
      </c>
      <c r="C101" s="107">
        <v>210.7</v>
      </c>
      <c r="D101" s="120">
        <f t="shared" si="2"/>
        <v>-1.4972224792414224E-2</v>
      </c>
      <c r="E101" s="120">
        <f t="shared" si="3"/>
        <v>-1.4038371548900308E-2</v>
      </c>
    </row>
    <row r="102" spans="1:5" x14ac:dyDescent="0.3">
      <c r="A102" s="107" t="s">
        <v>381</v>
      </c>
      <c r="B102" s="36">
        <v>14590.35</v>
      </c>
      <c r="C102" s="107">
        <v>213.7</v>
      </c>
      <c r="D102" s="120">
        <f t="shared" si="2"/>
        <v>-3.711240243910785E-3</v>
      </c>
      <c r="E102" s="120">
        <f t="shared" si="3"/>
        <v>-1.8148403399954161E-2</v>
      </c>
    </row>
    <row r="103" spans="1:5" x14ac:dyDescent="0.3">
      <c r="A103" s="107" t="s">
        <v>382</v>
      </c>
      <c r="B103" s="36">
        <v>14644.7</v>
      </c>
      <c r="C103" s="107">
        <v>217.65</v>
      </c>
      <c r="D103" s="120">
        <f t="shared" si="2"/>
        <v>8.508279302947841E-3</v>
      </c>
      <c r="E103" s="120">
        <f t="shared" si="3"/>
        <v>-5.4832076764906867E-3</v>
      </c>
    </row>
    <row r="104" spans="1:5" x14ac:dyDescent="0.3">
      <c r="A104" s="107" t="s">
        <v>383</v>
      </c>
      <c r="B104" s="36">
        <v>14521.15</v>
      </c>
      <c r="C104" s="107">
        <v>218.85</v>
      </c>
      <c r="D104" s="120">
        <f t="shared" si="2"/>
        <v>1.6794689559073817E-2</v>
      </c>
      <c r="E104" s="120">
        <f t="shared" si="3"/>
        <v>-4.0955631399317571E-3</v>
      </c>
    </row>
    <row r="105" spans="1:5" x14ac:dyDescent="0.3">
      <c r="A105" s="107" t="s">
        <v>384</v>
      </c>
      <c r="B105" s="36">
        <v>14281.3</v>
      </c>
      <c r="C105" s="107">
        <v>219.75</v>
      </c>
      <c r="D105" s="120">
        <f t="shared" si="2"/>
        <v>-1.0558623222042929E-2</v>
      </c>
      <c r="E105" s="120">
        <f t="shared" si="3"/>
        <v>8.7215974294239107E-3</v>
      </c>
    </row>
    <row r="106" spans="1:5" x14ac:dyDescent="0.3">
      <c r="A106" s="107" t="s">
        <v>385</v>
      </c>
      <c r="B106" s="36">
        <v>14433.7</v>
      </c>
      <c r="C106" s="107">
        <v>217.85</v>
      </c>
      <c r="D106" s="120">
        <f t="shared" si="2"/>
        <v>-1.1092384006138767E-2</v>
      </c>
      <c r="E106" s="120">
        <f t="shared" si="3"/>
        <v>1.7277609152463125E-2</v>
      </c>
    </row>
    <row r="107" spans="1:5" x14ac:dyDescent="0.3">
      <c r="A107" s="107" t="s">
        <v>386</v>
      </c>
      <c r="B107" s="36">
        <v>14595.6</v>
      </c>
      <c r="C107" s="107">
        <v>214.15</v>
      </c>
      <c r="D107" s="120">
        <f t="shared" si="2"/>
        <v>2.1112472837001572E-3</v>
      </c>
      <c r="E107" s="120">
        <f t="shared" si="3"/>
        <v>1.3727810650887573E-2</v>
      </c>
    </row>
    <row r="108" spans="1:5" x14ac:dyDescent="0.3">
      <c r="A108" s="107" t="s">
        <v>387</v>
      </c>
      <c r="B108" s="36">
        <v>14564.85</v>
      </c>
      <c r="C108" s="107">
        <v>211.25</v>
      </c>
      <c r="D108" s="120">
        <f t="shared" si="2"/>
        <v>9.6131067844451579E-5</v>
      </c>
      <c r="E108" s="120">
        <f t="shared" si="3"/>
        <v>2.3250181642044065E-2</v>
      </c>
    </row>
    <row r="109" spans="1:5" x14ac:dyDescent="0.3">
      <c r="A109" s="107" t="s">
        <v>388</v>
      </c>
      <c r="B109" s="36">
        <v>14563.45</v>
      </c>
      <c r="C109" s="107">
        <v>206.45</v>
      </c>
      <c r="D109" s="120">
        <f t="shared" si="2"/>
        <v>5.4333005402233958E-3</v>
      </c>
      <c r="E109" s="120">
        <f t="shared" si="3"/>
        <v>1.9506172839506064E-2</v>
      </c>
    </row>
    <row r="110" spans="1:5" x14ac:dyDescent="0.3">
      <c r="A110" s="107" t="s">
        <v>389</v>
      </c>
      <c r="B110" s="36">
        <v>14484.75</v>
      </c>
      <c r="C110" s="107">
        <v>202.5</v>
      </c>
      <c r="D110" s="120">
        <f t="shared" si="2"/>
        <v>9.5837181341371647E-3</v>
      </c>
      <c r="E110" s="120">
        <f t="shared" si="3"/>
        <v>4.9627791563275903E-3</v>
      </c>
    </row>
    <row r="111" spans="1:5" x14ac:dyDescent="0.3">
      <c r="A111" s="107" t="s">
        <v>390</v>
      </c>
      <c r="B111" s="36">
        <v>14347.25</v>
      </c>
      <c r="C111" s="107">
        <v>201.5</v>
      </c>
      <c r="D111" s="120">
        <f t="shared" si="2"/>
        <v>1.4847195549378078E-2</v>
      </c>
      <c r="E111" s="120">
        <f t="shared" si="3"/>
        <v>-6.4102564102564985E-3</v>
      </c>
    </row>
    <row r="112" spans="1:5" x14ac:dyDescent="0.3">
      <c r="A112" s="107" t="s">
        <v>391</v>
      </c>
      <c r="B112" s="36">
        <v>14137.35</v>
      </c>
      <c r="C112" s="107">
        <v>202.8</v>
      </c>
      <c r="D112" s="120">
        <f t="shared" si="2"/>
        <v>-6.2914199876284993E-4</v>
      </c>
      <c r="E112" s="120">
        <f t="shared" si="3"/>
        <v>-1.2658227848101222E-2</v>
      </c>
    </row>
    <row r="113" spans="1:5" x14ac:dyDescent="0.3">
      <c r="A113" s="107" t="s">
        <v>392</v>
      </c>
      <c r="B113" s="36">
        <v>14146.25</v>
      </c>
      <c r="C113" s="107">
        <v>205.4</v>
      </c>
      <c r="D113" s="120">
        <f t="shared" si="2"/>
        <v>-3.7501320469031096E-3</v>
      </c>
      <c r="E113" s="120">
        <f t="shared" si="3"/>
        <v>-2.8611965003546902E-2</v>
      </c>
    </row>
    <row r="114" spans="1:5" x14ac:dyDescent="0.3">
      <c r="A114" s="107" t="s">
        <v>393</v>
      </c>
      <c r="B114" s="36">
        <v>14199.5</v>
      </c>
      <c r="C114" s="107">
        <v>211.45</v>
      </c>
      <c r="D114" s="120">
        <f t="shared" si="2"/>
        <v>4.7124086351704175E-3</v>
      </c>
      <c r="E114" s="120">
        <f t="shared" si="3"/>
        <v>-9.1377694470479165E-3</v>
      </c>
    </row>
    <row r="115" spans="1:5" x14ac:dyDescent="0.3">
      <c r="A115" s="107" t="s">
        <v>394</v>
      </c>
      <c r="B115" s="36">
        <v>14132.9</v>
      </c>
      <c r="C115" s="107">
        <v>213.4</v>
      </c>
      <c r="D115" s="120">
        <f t="shared" si="2"/>
        <v>8.1606448621465155E-3</v>
      </c>
      <c r="E115" s="120">
        <f t="shared" si="3"/>
        <v>-2.1042787000232765E-3</v>
      </c>
    </row>
    <row r="116" spans="1:5" x14ac:dyDescent="0.3">
      <c r="A116" s="107" t="s">
        <v>395</v>
      </c>
      <c r="B116" s="36">
        <v>14018.5</v>
      </c>
      <c r="C116" s="107">
        <v>213.85</v>
      </c>
      <c r="D116" s="120">
        <f t="shared" si="2"/>
        <v>2.6284263414808606E-3</v>
      </c>
      <c r="E116" s="120">
        <f t="shared" si="3"/>
        <v>2.3205741626794341E-2</v>
      </c>
    </row>
    <row r="117" spans="1:5" x14ac:dyDescent="0.3">
      <c r="A117" s="107" t="s">
        <v>396</v>
      </c>
      <c r="B117" s="36">
        <v>13981.75</v>
      </c>
      <c r="C117" s="107">
        <v>209</v>
      </c>
      <c r="D117" s="120">
        <f t="shared" si="2"/>
        <v>-1.430415643033367E-5</v>
      </c>
      <c r="E117" s="120">
        <f t="shared" si="3"/>
        <v>-1.0182334833057083E-2</v>
      </c>
    </row>
    <row r="118" spans="1:5" x14ac:dyDescent="0.3">
      <c r="A118" s="107" t="s">
        <v>397</v>
      </c>
      <c r="B118" s="36">
        <v>13981.95</v>
      </c>
      <c r="C118" s="107">
        <v>211.15</v>
      </c>
      <c r="D118" s="120">
        <f t="shared" si="2"/>
        <v>3.5420524525213715E-3</v>
      </c>
      <c r="E118" s="120">
        <f t="shared" si="3"/>
        <v>-1.8908059560387436E-3</v>
      </c>
    </row>
    <row r="119" spans="1:5" x14ac:dyDescent="0.3">
      <c r="A119" s="107" t="s">
        <v>398</v>
      </c>
      <c r="B119" s="36">
        <v>13932.6</v>
      </c>
      <c r="C119" s="107">
        <v>211.55</v>
      </c>
      <c r="D119" s="120">
        <f t="shared" si="2"/>
        <v>4.2816365366318276E-3</v>
      </c>
      <c r="E119" s="120">
        <f t="shared" si="3"/>
        <v>9.7852028639617838E-3</v>
      </c>
    </row>
    <row r="120" spans="1:5" x14ac:dyDescent="0.3">
      <c r="A120" s="107" t="s">
        <v>399</v>
      </c>
      <c r="B120" s="36">
        <v>13873.2</v>
      </c>
      <c r="C120" s="107">
        <v>209.5</v>
      </c>
      <c r="D120" s="120">
        <f t="shared" si="2"/>
        <v>9.0150371838464416E-3</v>
      </c>
      <c r="E120" s="120">
        <f t="shared" si="3"/>
        <v>4.3144774688399501E-3</v>
      </c>
    </row>
    <row r="121" spans="1:5" x14ac:dyDescent="0.3">
      <c r="A121" s="107" t="s">
        <v>400</v>
      </c>
      <c r="B121" s="36">
        <v>13749.25</v>
      </c>
      <c r="C121" s="107">
        <v>208.6</v>
      </c>
      <c r="D121" s="120">
        <f t="shared" si="2"/>
        <v>1.0892501341803307E-2</v>
      </c>
      <c r="E121" s="120">
        <f t="shared" si="3"/>
        <v>4.0914560770155539E-3</v>
      </c>
    </row>
    <row r="122" spans="1:5" x14ac:dyDescent="0.3">
      <c r="A122" s="107" t="s">
        <v>401</v>
      </c>
      <c r="B122" s="36">
        <v>13601.1</v>
      </c>
      <c r="C122" s="107">
        <v>207.75</v>
      </c>
      <c r="D122" s="120">
        <f t="shared" si="2"/>
        <v>1.0010173544329204E-2</v>
      </c>
      <c r="E122" s="120">
        <f t="shared" si="3"/>
        <v>2.1386430678466128E-2</v>
      </c>
    </row>
    <row r="123" spans="1:5" x14ac:dyDescent="0.3">
      <c r="A123" s="107" t="s">
        <v>402</v>
      </c>
      <c r="B123" s="36">
        <v>13466.3</v>
      </c>
      <c r="C123" s="107">
        <v>203.4</v>
      </c>
      <c r="D123" s="120">
        <f t="shared" si="2"/>
        <v>1.0346328141412231E-2</v>
      </c>
      <c r="E123" s="120">
        <f t="shared" si="3"/>
        <v>2.2172949002217113E-3</v>
      </c>
    </row>
    <row r="124" spans="1:5" x14ac:dyDescent="0.3">
      <c r="A124" s="107" t="s">
        <v>403</v>
      </c>
      <c r="B124" s="36">
        <v>13328.4</v>
      </c>
      <c r="C124" s="107">
        <v>202.95</v>
      </c>
      <c r="D124" s="120">
        <f t="shared" si="2"/>
        <v>-3.1404994713147394E-2</v>
      </c>
      <c r="E124" s="120">
        <f t="shared" si="3"/>
        <v>-5.3846153846153877E-2</v>
      </c>
    </row>
    <row r="125" spans="1:5" x14ac:dyDescent="0.3">
      <c r="A125" s="107" t="s">
        <v>404</v>
      </c>
      <c r="B125" s="36">
        <v>13760.55</v>
      </c>
      <c r="C125" s="107">
        <v>214.5</v>
      </c>
      <c r="D125" s="120">
        <f t="shared" si="2"/>
        <v>1.4446134476409078E-3</v>
      </c>
      <c r="E125" s="120">
        <f t="shared" si="3"/>
        <v>6.8059141046701299E-3</v>
      </c>
    </row>
    <row r="126" spans="1:5" x14ac:dyDescent="0.3">
      <c r="A126" s="107" t="s">
        <v>405</v>
      </c>
      <c r="B126" s="36">
        <v>13740.7</v>
      </c>
      <c r="C126" s="107">
        <v>213.05</v>
      </c>
      <c r="D126" s="120">
        <f t="shared" si="2"/>
        <v>4.2389294510585263E-3</v>
      </c>
      <c r="E126" s="120">
        <f t="shared" si="3"/>
        <v>-4.4392523364485958E-3</v>
      </c>
    </row>
    <row r="127" spans="1:5" x14ac:dyDescent="0.3">
      <c r="A127" s="107" t="s">
        <v>406</v>
      </c>
      <c r="B127" s="36">
        <v>13682.7</v>
      </c>
      <c r="C127" s="107">
        <v>214</v>
      </c>
      <c r="D127" s="120">
        <f t="shared" si="2"/>
        <v>8.4648636298307878E-3</v>
      </c>
      <c r="E127" s="120">
        <f t="shared" si="3"/>
        <v>2.1072348396160567E-3</v>
      </c>
    </row>
    <row r="128" spans="1:5" x14ac:dyDescent="0.3">
      <c r="A128" s="107" t="s">
        <v>407</v>
      </c>
      <c r="B128" s="36">
        <v>13567.85</v>
      </c>
      <c r="C128" s="107">
        <v>213.55</v>
      </c>
      <c r="D128" s="120">
        <f t="shared" si="2"/>
        <v>7.1543684057195911E-4</v>
      </c>
      <c r="E128" s="120">
        <f t="shared" si="3"/>
        <v>-1.0884668828161193E-2</v>
      </c>
    </row>
    <row r="129" spans="1:5" x14ac:dyDescent="0.3">
      <c r="A129" s="107" t="s">
        <v>408</v>
      </c>
      <c r="B129" s="36">
        <v>13558.15</v>
      </c>
      <c r="C129" s="107">
        <v>215.9</v>
      </c>
      <c r="D129" s="120">
        <f t="shared" si="2"/>
        <v>3.2781183748524789E-3</v>
      </c>
      <c r="E129" s="120">
        <f t="shared" si="3"/>
        <v>-1.8492834026815341E-3</v>
      </c>
    </row>
    <row r="130" spans="1:5" x14ac:dyDescent="0.3">
      <c r="A130" s="107" t="s">
        <v>409</v>
      </c>
      <c r="B130" s="36">
        <v>13513.85</v>
      </c>
      <c r="C130" s="107">
        <v>216.3</v>
      </c>
      <c r="D130" s="120">
        <f t="shared" si="2"/>
        <v>2.6375729876915166E-3</v>
      </c>
      <c r="E130" s="120">
        <f t="shared" si="3"/>
        <v>1.6925246826516416E-2</v>
      </c>
    </row>
    <row r="131" spans="1:5" x14ac:dyDescent="0.3">
      <c r="A131" s="107" t="s">
        <v>410</v>
      </c>
      <c r="B131" s="36">
        <v>13478.3</v>
      </c>
      <c r="C131" s="107">
        <v>212.7</v>
      </c>
      <c r="D131" s="120">
        <f t="shared" ref="D131:D194" si="4">B131/B132-1</f>
        <v>-3.7548691339409634E-3</v>
      </c>
      <c r="E131" s="120">
        <f t="shared" ref="E131:E194" si="5">C131/C132-1</f>
        <v>3.5540408958130376E-2</v>
      </c>
    </row>
    <row r="132" spans="1:5" x14ac:dyDescent="0.3">
      <c r="A132" s="107" t="s">
        <v>411</v>
      </c>
      <c r="B132" s="36">
        <v>13529.1</v>
      </c>
      <c r="C132" s="107">
        <v>205.4</v>
      </c>
      <c r="D132" s="120">
        <f t="shared" si="4"/>
        <v>1.0165796183813081E-2</v>
      </c>
      <c r="E132" s="120">
        <f t="shared" si="5"/>
        <v>1.4571499135589194E-2</v>
      </c>
    </row>
    <row r="133" spans="1:5" x14ac:dyDescent="0.3">
      <c r="A133" s="107" t="s">
        <v>412</v>
      </c>
      <c r="B133" s="36">
        <v>13392.95</v>
      </c>
      <c r="C133" s="107">
        <v>202.45</v>
      </c>
      <c r="D133" s="120">
        <f t="shared" si="4"/>
        <v>2.785317185481917E-3</v>
      </c>
      <c r="E133" s="120">
        <f t="shared" si="5"/>
        <v>-3.4457297563377232E-3</v>
      </c>
    </row>
    <row r="134" spans="1:5" x14ac:dyDescent="0.3">
      <c r="A134" s="107" t="s">
        <v>413</v>
      </c>
      <c r="B134" s="36">
        <v>13355.75</v>
      </c>
      <c r="C134" s="107">
        <v>203.15</v>
      </c>
      <c r="D134" s="120">
        <f t="shared" si="4"/>
        <v>7.331118410384363E-3</v>
      </c>
      <c r="E134" s="120">
        <f t="shared" si="5"/>
        <v>2.4974772956609659E-2</v>
      </c>
    </row>
    <row r="135" spans="1:5" x14ac:dyDescent="0.3">
      <c r="A135" s="107" t="s">
        <v>414</v>
      </c>
      <c r="B135" s="36">
        <v>13258.55</v>
      </c>
      <c r="C135" s="107">
        <v>198.2</v>
      </c>
      <c r="D135" s="120">
        <f t="shared" si="4"/>
        <v>9.4907072537480097E-3</v>
      </c>
      <c r="E135" s="120">
        <f t="shared" si="5"/>
        <v>1.0193679918450549E-2</v>
      </c>
    </row>
    <row r="136" spans="1:5" x14ac:dyDescent="0.3">
      <c r="A136" s="107" t="s">
        <v>415</v>
      </c>
      <c r="B136" s="36">
        <v>13133.9</v>
      </c>
      <c r="C136" s="107">
        <v>196.2</v>
      </c>
      <c r="D136" s="120">
        <f t="shared" si="4"/>
        <v>1.5365551425030599E-3</v>
      </c>
      <c r="E136" s="120">
        <f t="shared" si="5"/>
        <v>1.275835672365444E-3</v>
      </c>
    </row>
    <row r="137" spans="1:5" x14ac:dyDescent="0.3">
      <c r="A137" s="107" t="s">
        <v>416</v>
      </c>
      <c r="B137" s="36">
        <v>13113.75</v>
      </c>
      <c r="C137" s="107">
        <v>195.95</v>
      </c>
      <c r="D137" s="120">
        <f t="shared" si="4"/>
        <v>3.5853093855009455E-4</v>
      </c>
      <c r="E137" s="120">
        <f t="shared" si="5"/>
        <v>7.9732510288064162E-3</v>
      </c>
    </row>
    <row r="138" spans="1:5" x14ac:dyDescent="0.3">
      <c r="A138" s="107" t="s">
        <v>417</v>
      </c>
      <c r="B138" s="36">
        <v>13109.05</v>
      </c>
      <c r="C138" s="107">
        <v>194.4</v>
      </c>
      <c r="D138" s="120">
        <f t="shared" si="4"/>
        <v>1.0802724970024435E-2</v>
      </c>
      <c r="E138" s="120">
        <f t="shared" si="5"/>
        <v>3.8729666924863793E-3</v>
      </c>
    </row>
    <row r="139" spans="1:5" x14ac:dyDescent="0.3">
      <c r="A139" s="107" t="s">
        <v>418</v>
      </c>
      <c r="B139" s="36">
        <v>12968.95</v>
      </c>
      <c r="C139" s="107">
        <v>193.65</v>
      </c>
      <c r="D139" s="120">
        <f t="shared" si="4"/>
        <v>-1.3898513898513709E-3</v>
      </c>
      <c r="E139" s="120">
        <f t="shared" si="5"/>
        <v>-5.9034907597536046E-3</v>
      </c>
    </row>
    <row r="140" spans="1:5" x14ac:dyDescent="0.3">
      <c r="A140" s="107" t="s">
        <v>419</v>
      </c>
      <c r="B140" s="36">
        <v>12987</v>
      </c>
      <c r="C140" s="107">
        <v>194.8</v>
      </c>
      <c r="D140" s="120">
        <f t="shared" si="4"/>
        <v>1.000124432277727E-2</v>
      </c>
      <c r="E140" s="120">
        <f t="shared" si="5"/>
        <v>4.900696414753769E-3</v>
      </c>
    </row>
    <row r="141" spans="1:5" x14ac:dyDescent="0.3">
      <c r="A141" s="107" t="s">
        <v>420</v>
      </c>
      <c r="B141" s="36">
        <v>12858.4</v>
      </c>
      <c r="C141" s="107">
        <v>193.85</v>
      </c>
      <c r="D141" s="120">
        <f t="shared" si="4"/>
        <v>-1.5070680919024304E-2</v>
      </c>
      <c r="E141" s="120">
        <f t="shared" si="5"/>
        <v>-8.6934287905907626E-3</v>
      </c>
    </row>
    <row r="142" spans="1:5" x14ac:dyDescent="0.3">
      <c r="A142" s="107" t="s">
        <v>421</v>
      </c>
      <c r="B142" s="36">
        <v>13055.15</v>
      </c>
      <c r="C142" s="107">
        <v>195.55</v>
      </c>
      <c r="D142" s="120">
        <f t="shared" si="4"/>
        <v>9.956329850809631E-3</v>
      </c>
      <c r="E142" s="120">
        <f t="shared" si="5"/>
        <v>2.4626670159811459E-2</v>
      </c>
    </row>
    <row r="143" spans="1:5" x14ac:dyDescent="0.3">
      <c r="A143" s="107" t="s">
        <v>422</v>
      </c>
      <c r="B143" s="36">
        <v>12926.45</v>
      </c>
      <c r="C143" s="107">
        <v>190.85</v>
      </c>
      <c r="D143" s="120">
        <f t="shared" si="4"/>
        <v>5.2414447412523213E-3</v>
      </c>
      <c r="E143" s="120">
        <f t="shared" si="5"/>
        <v>-4.4340114762649874E-3</v>
      </c>
    </row>
    <row r="144" spans="1:5" x14ac:dyDescent="0.3">
      <c r="A144" s="107" t="s">
        <v>423</v>
      </c>
      <c r="B144" s="36">
        <v>12859.05</v>
      </c>
      <c r="C144" s="107">
        <v>191.7</v>
      </c>
      <c r="D144" s="120">
        <f t="shared" si="4"/>
        <v>6.8393401035100609E-3</v>
      </c>
      <c r="E144" s="120">
        <f t="shared" si="5"/>
        <v>2.0223523150612044E-2</v>
      </c>
    </row>
    <row r="145" spans="1:5" x14ac:dyDescent="0.3">
      <c r="A145" s="107" t="s">
        <v>424</v>
      </c>
      <c r="B145" s="36">
        <v>12771.7</v>
      </c>
      <c r="C145" s="107">
        <v>187.9</v>
      </c>
      <c r="D145" s="120">
        <f t="shared" si="4"/>
        <v>-1.2872683709156951E-2</v>
      </c>
      <c r="E145" s="120">
        <f t="shared" si="5"/>
        <v>2.0918228742189626E-2</v>
      </c>
    </row>
    <row r="146" spans="1:5" x14ac:dyDescent="0.3">
      <c r="A146" s="107" t="s">
        <v>425</v>
      </c>
      <c r="B146" s="36">
        <v>12938.25</v>
      </c>
      <c r="C146" s="107">
        <v>184.05</v>
      </c>
      <c r="D146" s="120">
        <f t="shared" si="4"/>
        <v>4.9750664118934917E-3</v>
      </c>
      <c r="E146" s="120">
        <f t="shared" si="5"/>
        <v>-1.7614091273018273E-2</v>
      </c>
    </row>
    <row r="147" spans="1:5" x14ac:dyDescent="0.3">
      <c r="A147" s="107" t="s">
        <v>426</v>
      </c>
      <c r="B147" s="36">
        <v>12874.2</v>
      </c>
      <c r="C147" s="107">
        <v>187.35</v>
      </c>
      <c r="D147" s="120">
        <f t="shared" si="4"/>
        <v>7.3511864008921624E-3</v>
      </c>
      <c r="E147" s="120">
        <f t="shared" si="5"/>
        <v>-6.6277836691410741E-3</v>
      </c>
    </row>
    <row r="148" spans="1:5" x14ac:dyDescent="0.3">
      <c r="A148" s="107" t="s">
        <v>1584</v>
      </c>
      <c r="B148" s="36">
        <v>12780.25</v>
      </c>
      <c r="C148" s="107">
        <v>188.6</v>
      </c>
      <c r="D148" s="120">
        <f t="shared" si="4"/>
        <v>4.7405846721095823E-3</v>
      </c>
      <c r="E148" s="120">
        <f t="shared" si="5"/>
        <v>8.0171031533939896E-3</v>
      </c>
    </row>
    <row r="149" spans="1:5" x14ac:dyDescent="0.3">
      <c r="A149" s="107" t="s">
        <v>427</v>
      </c>
      <c r="B149" s="36">
        <v>12719.95</v>
      </c>
      <c r="C149" s="107">
        <v>187.1</v>
      </c>
      <c r="D149" s="120">
        <f t="shared" si="4"/>
        <v>2.2969395152394601E-3</v>
      </c>
      <c r="E149" s="120">
        <f t="shared" si="5"/>
        <v>-4.7872340425532123E-3</v>
      </c>
    </row>
    <row r="150" spans="1:5" x14ac:dyDescent="0.3">
      <c r="A150" s="107" t="s">
        <v>428</v>
      </c>
      <c r="B150" s="36">
        <v>12690.8</v>
      </c>
      <c r="C150" s="107">
        <v>188</v>
      </c>
      <c r="D150" s="120">
        <f t="shared" si="4"/>
        <v>-4.5767757066157433E-3</v>
      </c>
      <c r="E150" s="120">
        <f t="shared" si="5"/>
        <v>1.4570966001079322E-2</v>
      </c>
    </row>
    <row r="151" spans="1:5" x14ac:dyDescent="0.3">
      <c r="A151" s="107" t="s">
        <v>429</v>
      </c>
      <c r="B151" s="36">
        <v>12749.15</v>
      </c>
      <c r="C151" s="107">
        <v>185.3</v>
      </c>
      <c r="D151" s="120">
        <f t="shared" si="4"/>
        <v>9.3459793683843273E-3</v>
      </c>
      <c r="E151" s="120">
        <f t="shared" si="5"/>
        <v>3.8968320717690075E-2</v>
      </c>
    </row>
    <row r="152" spans="1:5" x14ac:dyDescent="0.3">
      <c r="A152" s="107" t="s">
        <v>430</v>
      </c>
      <c r="B152" s="36">
        <v>12631.1</v>
      </c>
      <c r="C152" s="107">
        <v>178.35</v>
      </c>
      <c r="D152" s="120">
        <f t="shared" si="4"/>
        <v>1.3646522564310537E-2</v>
      </c>
      <c r="E152" s="120">
        <f t="shared" si="5"/>
        <v>3.2118055555555358E-2</v>
      </c>
    </row>
    <row r="153" spans="1:5" x14ac:dyDescent="0.3">
      <c r="A153" s="107" t="s">
        <v>431</v>
      </c>
      <c r="B153" s="36">
        <v>12461.05</v>
      </c>
      <c r="C153" s="107">
        <v>172.8</v>
      </c>
      <c r="D153" s="120">
        <f t="shared" si="4"/>
        <v>1.6104635280974833E-2</v>
      </c>
      <c r="E153" s="120">
        <f t="shared" si="5"/>
        <v>-6.6110951422820863E-3</v>
      </c>
    </row>
    <row r="154" spans="1:5" x14ac:dyDescent="0.3">
      <c r="A154" s="107" t="s">
        <v>432</v>
      </c>
      <c r="B154" s="36">
        <v>12263.55</v>
      </c>
      <c r="C154" s="107">
        <v>173.95</v>
      </c>
      <c r="D154" s="120">
        <f t="shared" si="4"/>
        <v>1.1819014380832105E-2</v>
      </c>
      <c r="E154" s="120">
        <f t="shared" si="5"/>
        <v>-4.5779685264664138E-3</v>
      </c>
    </row>
    <row r="155" spans="1:5" x14ac:dyDescent="0.3">
      <c r="A155" s="107" t="s">
        <v>433</v>
      </c>
      <c r="B155" s="36">
        <v>12120.3</v>
      </c>
      <c r="C155" s="107">
        <v>174.75</v>
      </c>
      <c r="D155" s="120">
        <f t="shared" si="4"/>
        <v>1.7785615316790571E-2</v>
      </c>
      <c r="E155" s="120">
        <f t="shared" si="5"/>
        <v>2.9151943462897512E-2</v>
      </c>
    </row>
    <row r="156" spans="1:5" x14ac:dyDescent="0.3">
      <c r="A156" s="107" t="s">
        <v>434</v>
      </c>
      <c r="B156" s="36">
        <v>11908.5</v>
      </c>
      <c r="C156" s="107">
        <v>169.8</v>
      </c>
      <c r="D156" s="120">
        <f t="shared" si="4"/>
        <v>8.0416472679560869E-3</v>
      </c>
      <c r="E156" s="120">
        <f t="shared" si="5"/>
        <v>-1.7636684303350414E-3</v>
      </c>
    </row>
    <row r="157" spans="1:5" x14ac:dyDescent="0.3">
      <c r="A157" s="107" t="s">
        <v>435</v>
      </c>
      <c r="B157" s="36">
        <v>11813.5</v>
      </c>
      <c r="C157" s="107">
        <v>170.1</v>
      </c>
      <c r="D157" s="120">
        <f t="shared" si="4"/>
        <v>1.237022405230892E-2</v>
      </c>
      <c r="E157" s="120">
        <f t="shared" si="5"/>
        <v>2.008995502248867E-2</v>
      </c>
    </row>
    <row r="158" spans="1:5" x14ac:dyDescent="0.3">
      <c r="A158" s="107" t="s">
        <v>436</v>
      </c>
      <c r="B158" s="36">
        <v>11669.15</v>
      </c>
      <c r="C158" s="107">
        <v>166.75</v>
      </c>
      <c r="D158" s="120">
        <f t="shared" si="4"/>
        <v>2.297636226207711E-3</v>
      </c>
      <c r="E158" s="120">
        <f t="shared" si="5"/>
        <v>9.0771558245084094E-3</v>
      </c>
    </row>
    <row r="159" spans="1:5" x14ac:dyDescent="0.3">
      <c r="A159" s="107" t="s">
        <v>437</v>
      </c>
      <c r="B159" s="36">
        <v>11642.4</v>
      </c>
      <c r="C159" s="107">
        <v>165.25</v>
      </c>
      <c r="D159" s="120">
        <f t="shared" si="4"/>
        <v>-2.4334235870719922E-3</v>
      </c>
      <c r="E159" s="120">
        <f t="shared" si="5"/>
        <v>8.5444003661885315E-3</v>
      </c>
    </row>
    <row r="160" spans="1:5" x14ac:dyDescent="0.3">
      <c r="A160" s="107" t="s">
        <v>438</v>
      </c>
      <c r="B160" s="36">
        <v>11670.8</v>
      </c>
      <c r="C160" s="107">
        <v>163.85</v>
      </c>
      <c r="D160" s="120">
        <f t="shared" si="4"/>
        <v>-5.0129586686673555E-3</v>
      </c>
      <c r="E160" s="120">
        <f t="shared" si="5"/>
        <v>-9.9697885196374791E-3</v>
      </c>
    </row>
    <row r="161" spans="1:5" x14ac:dyDescent="0.3">
      <c r="A161" s="107" t="s">
        <v>439</v>
      </c>
      <c r="B161" s="36">
        <v>11729.6</v>
      </c>
      <c r="C161" s="107">
        <v>165.5</v>
      </c>
      <c r="D161" s="120">
        <f t="shared" si="4"/>
        <v>-1.3440543677561423E-2</v>
      </c>
      <c r="E161" s="120">
        <f t="shared" si="5"/>
        <v>-1.0167464114832492E-2</v>
      </c>
    </row>
    <row r="162" spans="1:5" x14ac:dyDescent="0.3">
      <c r="A162" s="107" t="s">
        <v>440</v>
      </c>
      <c r="B162" s="36">
        <v>11889.4</v>
      </c>
      <c r="C162" s="107">
        <v>167.2</v>
      </c>
      <c r="D162" s="120">
        <f t="shared" si="4"/>
        <v>1.0337575152429279E-2</v>
      </c>
      <c r="E162" s="120">
        <f t="shared" si="5"/>
        <v>-8.0094927321271436E-3</v>
      </c>
    </row>
    <row r="163" spans="1:5" x14ac:dyDescent="0.3">
      <c r="A163" s="107" t="s">
        <v>441</v>
      </c>
      <c r="B163" s="36">
        <v>11767.75</v>
      </c>
      <c r="C163" s="107">
        <v>168.55</v>
      </c>
      <c r="D163" s="120">
        <f t="shared" si="4"/>
        <v>-1.362910560042252E-2</v>
      </c>
      <c r="E163" s="120">
        <f t="shared" si="5"/>
        <v>-1.2884333821376215E-2</v>
      </c>
    </row>
    <row r="164" spans="1:5" x14ac:dyDescent="0.3">
      <c r="A164" s="107" t="s">
        <v>442</v>
      </c>
      <c r="B164" s="36">
        <v>11930.35</v>
      </c>
      <c r="C164" s="107">
        <v>170.75</v>
      </c>
      <c r="D164" s="120">
        <f t="shared" si="4"/>
        <v>2.8495895834470542E-3</v>
      </c>
      <c r="E164" s="120">
        <f t="shared" si="5"/>
        <v>1.3052506674577247E-2</v>
      </c>
    </row>
    <row r="165" spans="1:5" x14ac:dyDescent="0.3">
      <c r="A165" s="107" t="s">
        <v>443</v>
      </c>
      <c r="B165" s="36">
        <v>11896.45</v>
      </c>
      <c r="C165" s="107">
        <v>168.55</v>
      </c>
      <c r="D165" s="120">
        <f t="shared" si="4"/>
        <v>-3.4512655338361231E-3</v>
      </c>
      <c r="E165" s="120">
        <f t="shared" si="5"/>
        <v>5.3683268714583843E-3</v>
      </c>
    </row>
    <row r="166" spans="1:5" x14ac:dyDescent="0.3">
      <c r="A166" s="107" t="s">
        <v>444</v>
      </c>
      <c r="B166" s="36">
        <v>11937.65</v>
      </c>
      <c r="C166" s="107">
        <v>167.65</v>
      </c>
      <c r="D166" s="120">
        <f t="shared" si="4"/>
        <v>3.4336964561898498E-3</v>
      </c>
      <c r="E166" s="120">
        <f t="shared" si="5"/>
        <v>1.1943863839953828E-3</v>
      </c>
    </row>
    <row r="167" spans="1:5" x14ac:dyDescent="0.3">
      <c r="A167" s="107" t="s">
        <v>445</v>
      </c>
      <c r="B167" s="36">
        <v>11896.8</v>
      </c>
      <c r="C167" s="107">
        <v>167.45</v>
      </c>
      <c r="D167" s="120">
        <f t="shared" si="4"/>
        <v>2.0003284749916528E-3</v>
      </c>
      <c r="E167" s="120">
        <f t="shared" si="5"/>
        <v>-4.7548291233284745E-3</v>
      </c>
    </row>
    <row r="168" spans="1:5" x14ac:dyDescent="0.3">
      <c r="A168" s="107" t="s">
        <v>446</v>
      </c>
      <c r="B168" s="36">
        <v>11873.05</v>
      </c>
      <c r="C168" s="107">
        <v>168.25</v>
      </c>
      <c r="D168" s="120">
        <f t="shared" si="4"/>
        <v>9.4028029874726471E-3</v>
      </c>
      <c r="E168" s="120">
        <f t="shared" si="5"/>
        <v>1.5389257694628844E-2</v>
      </c>
    </row>
    <row r="169" spans="1:5" x14ac:dyDescent="0.3">
      <c r="A169" s="107" t="s">
        <v>447</v>
      </c>
      <c r="B169" s="36">
        <v>11762.45</v>
      </c>
      <c r="C169" s="107">
        <v>165.7</v>
      </c>
      <c r="D169" s="120">
        <f t="shared" si="4"/>
        <v>7.0288989627880216E-3</v>
      </c>
      <c r="E169" s="120">
        <f t="shared" si="5"/>
        <v>3.938200545289261E-3</v>
      </c>
    </row>
    <row r="170" spans="1:5" x14ac:dyDescent="0.3">
      <c r="A170" s="107" t="s">
        <v>448</v>
      </c>
      <c r="B170" s="36">
        <v>11680.35</v>
      </c>
      <c r="C170" s="107">
        <v>165.05</v>
      </c>
      <c r="D170" s="120">
        <f t="shared" si="4"/>
        <v>-2.4283584146753912E-2</v>
      </c>
      <c r="E170" s="120">
        <f t="shared" si="5"/>
        <v>-1.6388557806912951E-2</v>
      </c>
    </row>
    <row r="171" spans="1:5" x14ac:dyDescent="0.3">
      <c r="A171" s="107" t="s">
        <v>449</v>
      </c>
      <c r="B171" s="36">
        <v>11971.05</v>
      </c>
      <c r="C171" s="107">
        <v>167.8</v>
      </c>
      <c r="D171" s="120">
        <f t="shared" si="4"/>
        <v>3.0625497507226207E-3</v>
      </c>
      <c r="E171" s="120">
        <f t="shared" si="5"/>
        <v>-1.3811342932706361E-2</v>
      </c>
    </row>
    <row r="172" spans="1:5" x14ac:dyDescent="0.3">
      <c r="A172" s="107" t="s">
        <v>450</v>
      </c>
      <c r="B172" s="36">
        <v>11934.5</v>
      </c>
      <c r="C172" s="107">
        <v>170.15</v>
      </c>
      <c r="D172" s="120">
        <f t="shared" si="4"/>
        <v>2.9754545949822742E-4</v>
      </c>
      <c r="E172" s="120">
        <f t="shared" si="5"/>
        <v>-1.1904761904761751E-2</v>
      </c>
    </row>
    <row r="173" spans="1:5" x14ac:dyDescent="0.3">
      <c r="A173" s="107" t="s">
        <v>451</v>
      </c>
      <c r="B173" s="36">
        <v>11930.95</v>
      </c>
      <c r="C173" s="107">
        <v>172.2</v>
      </c>
      <c r="D173" s="120">
        <f t="shared" si="4"/>
        <v>1.4058854140437393E-3</v>
      </c>
      <c r="E173" s="120">
        <f t="shared" si="5"/>
        <v>2.5915996425379673E-2</v>
      </c>
    </row>
    <row r="174" spans="1:5" x14ac:dyDescent="0.3">
      <c r="A174" s="107" t="s">
        <v>452</v>
      </c>
      <c r="B174" s="36">
        <v>11914.2</v>
      </c>
      <c r="C174" s="107">
        <v>167.85</v>
      </c>
      <c r="D174" s="120">
        <f t="shared" si="4"/>
        <v>6.7260405928379896E-3</v>
      </c>
      <c r="E174" s="120">
        <f t="shared" si="5"/>
        <v>4.1878552198624241E-3</v>
      </c>
    </row>
    <row r="175" spans="1:5" x14ac:dyDescent="0.3">
      <c r="A175" s="107" t="s">
        <v>453</v>
      </c>
      <c r="B175" s="36">
        <v>11834.6</v>
      </c>
      <c r="C175" s="107">
        <v>167.15</v>
      </c>
      <c r="D175" s="120">
        <f t="shared" si="4"/>
        <v>8.1566763354161687E-3</v>
      </c>
      <c r="E175" s="120">
        <f t="shared" si="5"/>
        <v>-1.3864306784660774E-2</v>
      </c>
    </row>
    <row r="176" spans="1:5" x14ac:dyDescent="0.3">
      <c r="A176" s="107" t="s">
        <v>454</v>
      </c>
      <c r="B176" s="36">
        <v>11738.85</v>
      </c>
      <c r="C176" s="107">
        <v>169.5</v>
      </c>
      <c r="D176" s="120">
        <f t="shared" si="4"/>
        <v>6.555254493071816E-3</v>
      </c>
      <c r="E176" s="120">
        <f t="shared" si="5"/>
        <v>-2.3543260741613059E-3</v>
      </c>
    </row>
    <row r="177" spans="1:5" x14ac:dyDescent="0.3">
      <c r="A177" s="107" t="s">
        <v>455</v>
      </c>
      <c r="B177" s="36">
        <v>11662.4</v>
      </c>
      <c r="C177" s="107">
        <v>169.9</v>
      </c>
      <c r="D177" s="120">
        <f t="shared" si="4"/>
        <v>1.3826407090108406E-2</v>
      </c>
      <c r="E177" s="120">
        <f t="shared" si="5"/>
        <v>3.8404726735599137E-3</v>
      </c>
    </row>
    <row r="178" spans="1:5" x14ac:dyDescent="0.3">
      <c r="A178" s="107" t="s">
        <v>456</v>
      </c>
      <c r="B178" s="36">
        <v>11503.35</v>
      </c>
      <c r="C178" s="107">
        <v>169.25</v>
      </c>
      <c r="D178" s="120">
        <f t="shared" si="4"/>
        <v>7.5676954002601438E-3</v>
      </c>
      <c r="E178" s="120">
        <f t="shared" si="5"/>
        <v>-9.3649400058530841E-3</v>
      </c>
    </row>
    <row r="179" spans="1:5" x14ac:dyDescent="0.3">
      <c r="A179" s="107" t="s">
        <v>457</v>
      </c>
      <c r="B179" s="36">
        <v>11416.95</v>
      </c>
      <c r="C179" s="107">
        <v>170.85</v>
      </c>
      <c r="D179" s="120">
        <f t="shared" si="4"/>
        <v>1.5061057741463824E-2</v>
      </c>
      <c r="E179" s="120">
        <f t="shared" si="5"/>
        <v>-4.9504950495049549E-3</v>
      </c>
    </row>
    <row r="180" spans="1:5" x14ac:dyDescent="0.3">
      <c r="A180" s="107" t="s">
        <v>458</v>
      </c>
      <c r="B180" s="36">
        <v>11247.55</v>
      </c>
      <c r="C180" s="107">
        <v>171.7</v>
      </c>
      <c r="D180" s="120">
        <f t="shared" si="4"/>
        <v>2.2410536070716081E-3</v>
      </c>
      <c r="E180" s="120">
        <f t="shared" si="5"/>
        <v>1.357733175914988E-2</v>
      </c>
    </row>
    <row r="181" spans="1:5" x14ac:dyDescent="0.3">
      <c r="A181" s="107" t="s">
        <v>459</v>
      </c>
      <c r="B181" s="36">
        <v>11222.4</v>
      </c>
      <c r="C181" s="107">
        <v>169.4</v>
      </c>
      <c r="D181" s="120">
        <f t="shared" si="4"/>
        <v>-4.5869312539237317E-4</v>
      </c>
      <c r="E181" s="120">
        <f t="shared" si="5"/>
        <v>-2.2504327755337616E-2</v>
      </c>
    </row>
    <row r="182" spans="1:5" x14ac:dyDescent="0.3">
      <c r="A182" s="107" t="s">
        <v>460</v>
      </c>
      <c r="B182" s="36">
        <v>11227.55</v>
      </c>
      <c r="C182" s="107">
        <v>173.3</v>
      </c>
      <c r="D182" s="120">
        <f t="shared" si="4"/>
        <v>1.6044885862310787E-2</v>
      </c>
      <c r="E182" s="120">
        <f t="shared" si="5"/>
        <v>1.493411420204982E-2</v>
      </c>
    </row>
    <row r="183" spans="1:5" x14ac:dyDescent="0.3">
      <c r="A183" s="107" t="s">
        <v>461</v>
      </c>
      <c r="B183" s="36">
        <v>11050.25</v>
      </c>
      <c r="C183" s="107">
        <v>170.75</v>
      </c>
      <c r="D183" s="120">
        <f t="shared" si="4"/>
        <v>2.2645769997825305E-2</v>
      </c>
      <c r="E183" s="120">
        <f t="shared" si="5"/>
        <v>2.5217652356649634E-2</v>
      </c>
    </row>
    <row r="184" spans="1:5" x14ac:dyDescent="0.3">
      <c r="A184" s="107" t="s">
        <v>462</v>
      </c>
      <c r="B184" s="36">
        <v>10805.55</v>
      </c>
      <c r="C184" s="107">
        <v>166.55</v>
      </c>
      <c r="D184" s="120">
        <f t="shared" si="4"/>
        <v>-2.9312288613303372E-2</v>
      </c>
      <c r="E184" s="120">
        <f t="shared" si="5"/>
        <v>-3.4492753623188377E-2</v>
      </c>
    </row>
    <row r="185" spans="1:5" x14ac:dyDescent="0.3">
      <c r="A185" s="107" t="s">
        <v>463</v>
      </c>
      <c r="B185" s="36">
        <v>11131.85</v>
      </c>
      <c r="C185" s="107">
        <v>172.5</v>
      </c>
      <c r="D185" s="120">
        <f t="shared" si="4"/>
        <v>-1.9545171311632359E-3</v>
      </c>
      <c r="E185" s="120">
        <f t="shared" si="5"/>
        <v>-9.7588978185992881E-3</v>
      </c>
    </row>
    <row r="186" spans="1:5" x14ac:dyDescent="0.3">
      <c r="A186" s="107" t="s">
        <v>464</v>
      </c>
      <c r="B186" s="36">
        <v>11153.65</v>
      </c>
      <c r="C186" s="107">
        <v>174.2</v>
      </c>
      <c r="D186" s="120">
        <f t="shared" si="4"/>
        <v>-8.6129122576229511E-3</v>
      </c>
      <c r="E186" s="120">
        <f t="shared" si="5"/>
        <v>-8.819345661451039E-3</v>
      </c>
    </row>
    <row r="187" spans="1:5" x14ac:dyDescent="0.3">
      <c r="A187" s="107" t="s">
        <v>465</v>
      </c>
      <c r="B187" s="36">
        <v>11250.55</v>
      </c>
      <c r="C187" s="107">
        <v>175.75</v>
      </c>
      <c r="D187" s="120">
        <f t="shared" si="4"/>
        <v>-2.2112221261283316E-2</v>
      </c>
      <c r="E187" s="120">
        <f t="shared" si="5"/>
        <v>-1.8704634282523669E-2</v>
      </c>
    </row>
    <row r="188" spans="1:5" x14ac:dyDescent="0.3">
      <c r="A188" s="107" t="s">
        <v>466</v>
      </c>
      <c r="B188" s="36">
        <v>11504.95</v>
      </c>
      <c r="C188" s="107">
        <v>179.1</v>
      </c>
      <c r="D188" s="120">
        <f t="shared" si="4"/>
        <v>-9.6820972377797965E-4</v>
      </c>
      <c r="E188" s="120">
        <f t="shared" si="5"/>
        <v>2.7995520716685984E-3</v>
      </c>
    </row>
    <row r="189" spans="1:5" x14ac:dyDescent="0.3">
      <c r="A189" s="107" t="s">
        <v>467</v>
      </c>
      <c r="B189" s="36">
        <v>11516.1</v>
      </c>
      <c r="C189" s="107">
        <v>178.6</v>
      </c>
      <c r="D189" s="120">
        <f t="shared" si="4"/>
        <v>-7.6220103321541499E-3</v>
      </c>
      <c r="E189" s="120">
        <f t="shared" si="5"/>
        <v>-1.1347910323830646E-2</v>
      </c>
    </row>
    <row r="190" spans="1:5" x14ac:dyDescent="0.3">
      <c r="A190" s="107" t="s">
        <v>468</v>
      </c>
      <c r="B190" s="36">
        <v>11604.55</v>
      </c>
      <c r="C190" s="107">
        <v>180.65</v>
      </c>
      <c r="D190" s="120">
        <f t="shared" si="4"/>
        <v>7.182037528858265E-3</v>
      </c>
      <c r="E190" s="120">
        <f t="shared" si="5"/>
        <v>-6.3256325632563559E-3</v>
      </c>
    </row>
    <row r="191" spans="1:5" x14ac:dyDescent="0.3">
      <c r="A191" s="107" t="s">
        <v>469</v>
      </c>
      <c r="B191" s="36">
        <v>11521.8</v>
      </c>
      <c r="C191" s="107">
        <v>181.8</v>
      </c>
      <c r="D191" s="120">
        <f t="shared" si="4"/>
        <v>7.1459477886897105E-3</v>
      </c>
      <c r="E191" s="120">
        <f t="shared" si="5"/>
        <v>-8.4537769293699938E-3</v>
      </c>
    </row>
    <row r="192" spans="1:5" x14ac:dyDescent="0.3">
      <c r="A192" s="107" t="s">
        <v>470</v>
      </c>
      <c r="B192" s="36">
        <v>11440.05</v>
      </c>
      <c r="C192" s="107">
        <v>183.35</v>
      </c>
      <c r="D192" s="120">
        <f t="shared" si="4"/>
        <v>-2.1283184103905173E-3</v>
      </c>
      <c r="E192" s="120">
        <f t="shared" si="5"/>
        <v>-3.2617559119325623E-3</v>
      </c>
    </row>
    <row r="193" spans="1:5" x14ac:dyDescent="0.3">
      <c r="A193" s="107" t="s">
        <v>471</v>
      </c>
      <c r="B193" s="36">
        <v>11464.45</v>
      </c>
      <c r="C193" s="107">
        <v>183.95</v>
      </c>
      <c r="D193" s="120">
        <f t="shared" si="4"/>
        <v>1.3275978775904029E-3</v>
      </c>
      <c r="E193" s="120">
        <f t="shared" si="5"/>
        <v>-5.1379123850731068E-3</v>
      </c>
    </row>
    <row r="194" spans="1:5" x14ac:dyDescent="0.3">
      <c r="A194" s="107" t="s">
        <v>472</v>
      </c>
      <c r="B194" s="36">
        <v>11449.25</v>
      </c>
      <c r="C194" s="107">
        <v>184.9</v>
      </c>
      <c r="D194" s="120">
        <f t="shared" si="4"/>
        <v>1.5184429863450921E-2</v>
      </c>
      <c r="E194" s="120">
        <f t="shared" si="5"/>
        <v>5.9847660500542688E-3</v>
      </c>
    </row>
    <row r="195" spans="1:5" x14ac:dyDescent="0.3">
      <c r="A195" s="107" t="s">
        <v>473</v>
      </c>
      <c r="B195" s="36">
        <v>11278</v>
      </c>
      <c r="C195" s="107">
        <v>183.8</v>
      </c>
      <c r="D195" s="120">
        <f t="shared" ref="D195:D258" si="6">B195/B196-1</f>
        <v>-3.4769623630973578E-3</v>
      </c>
      <c r="E195" s="120">
        <f t="shared" ref="E195:E258" si="7">C195/C196-1</f>
        <v>-2.3119851182567097E-2</v>
      </c>
    </row>
    <row r="196" spans="1:5" x14ac:dyDescent="0.3">
      <c r="A196" s="107" t="s">
        <v>474</v>
      </c>
      <c r="B196" s="36">
        <v>11317.35</v>
      </c>
      <c r="C196" s="107">
        <v>188.15</v>
      </c>
      <c r="D196" s="120">
        <f t="shared" si="6"/>
        <v>-3.3201086741140307E-3</v>
      </c>
      <c r="E196" s="120">
        <f t="shared" si="7"/>
        <v>-5.0237969328397192E-3</v>
      </c>
    </row>
    <row r="197" spans="1:5" x14ac:dyDescent="0.3">
      <c r="A197" s="107" t="s">
        <v>475</v>
      </c>
      <c r="B197" s="36">
        <v>11355.05</v>
      </c>
      <c r="C197" s="107">
        <v>189.1</v>
      </c>
      <c r="D197" s="120">
        <f t="shared" si="6"/>
        <v>1.8705029623649061E-3</v>
      </c>
      <c r="E197" s="120">
        <f t="shared" si="7"/>
        <v>1.2854847348687803E-2</v>
      </c>
    </row>
    <row r="198" spans="1:5" x14ac:dyDescent="0.3">
      <c r="A198" s="107" t="s">
        <v>476</v>
      </c>
      <c r="B198" s="36">
        <v>11333.85</v>
      </c>
      <c r="C198" s="107">
        <v>186.7</v>
      </c>
      <c r="D198" s="120">
        <f t="shared" si="6"/>
        <v>-1.6794694403359012E-2</v>
      </c>
      <c r="E198" s="120">
        <f t="shared" si="7"/>
        <v>-2.5574112734864318E-2</v>
      </c>
    </row>
    <row r="199" spans="1:5" x14ac:dyDescent="0.3">
      <c r="A199" s="107" t="s">
        <v>477</v>
      </c>
      <c r="B199" s="36">
        <v>11527.45</v>
      </c>
      <c r="C199" s="107">
        <v>191.6</v>
      </c>
      <c r="D199" s="120">
        <f t="shared" si="6"/>
        <v>-6.5452969224089053E-4</v>
      </c>
      <c r="E199" s="120">
        <f t="shared" si="7"/>
        <v>1.3065064018813466E-3</v>
      </c>
    </row>
    <row r="200" spans="1:5" x14ac:dyDescent="0.3">
      <c r="A200" s="107" t="s">
        <v>478</v>
      </c>
      <c r="B200" s="36">
        <v>11535</v>
      </c>
      <c r="C200" s="107">
        <v>191.35</v>
      </c>
      <c r="D200" s="120">
        <f t="shared" si="6"/>
        <v>5.6450382511279429E-3</v>
      </c>
      <c r="E200" s="120">
        <f t="shared" si="7"/>
        <v>6.0462670872765134E-3</v>
      </c>
    </row>
    <row r="201" spans="1:5" x14ac:dyDescent="0.3">
      <c r="A201" s="107" t="s">
        <v>479</v>
      </c>
      <c r="B201" s="36">
        <v>11470.25</v>
      </c>
      <c r="C201" s="107">
        <v>190.2</v>
      </c>
      <c r="D201" s="120">
        <f t="shared" si="6"/>
        <v>7.2667398463226451E-3</v>
      </c>
      <c r="E201" s="120">
        <f t="shared" si="7"/>
        <v>-4.7095761381475976E-3</v>
      </c>
    </row>
    <row r="202" spans="1:5" x14ac:dyDescent="0.3">
      <c r="A202" s="107" t="s">
        <v>480</v>
      </c>
      <c r="B202" s="36">
        <v>11387.5</v>
      </c>
      <c r="C202" s="107">
        <v>191.1</v>
      </c>
      <c r="D202" s="120">
        <f t="shared" si="6"/>
        <v>-2.2330780589992827E-2</v>
      </c>
      <c r="E202" s="120">
        <f t="shared" si="7"/>
        <v>-2.275632830478147E-2</v>
      </c>
    </row>
    <row r="203" spans="1:5" x14ac:dyDescent="0.3">
      <c r="A203" s="107" t="s">
        <v>481</v>
      </c>
      <c r="B203" s="36">
        <v>11647.6</v>
      </c>
      <c r="C203" s="107">
        <v>195.55</v>
      </c>
      <c r="D203" s="120">
        <f t="shared" si="6"/>
        <v>7.6432294482773333E-3</v>
      </c>
      <c r="E203" s="120">
        <f t="shared" si="7"/>
        <v>6.6924066924067827E-3</v>
      </c>
    </row>
    <row r="204" spans="1:5" x14ac:dyDescent="0.3">
      <c r="A204" s="107" t="s">
        <v>482</v>
      </c>
      <c r="B204" s="36">
        <v>11559.25</v>
      </c>
      <c r="C204" s="107">
        <v>194.25</v>
      </c>
      <c r="D204" s="120">
        <f t="shared" si="6"/>
        <v>8.3552677148990284E-4</v>
      </c>
      <c r="E204" s="120">
        <f t="shared" si="7"/>
        <v>-3.5906642728904536E-3</v>
      </c>
    </row>
    <row r="205" spans="1:5" x14ac:dyDescent="0.3">
      <c r="A205" s="107" t="s">
        <v>483</v>
      </c>
      <c r="B205" s="36">
        <v>11549.6</v>
      </c>
      <c r="C205" s="107">
        <v>194.95</v>
      </c>
      <c r="D205" s="120">
        <f t="shared" si="6"/>
        <v>6.7423565560373877E-3</v>
      </c>
      <c r="E205" s="120">
        <f t="shared" si="7"/>
        <v>-2.3029682702150334E-3</v>
      </c>
    </row>
    <row r="206" spans="1:5" x14ac:dyDescent="0.3">
      <c r="A206" s="107" t="s">
        <v>484</v>
      </c>
      <c r="B206" s="36">
        <v>11472.25</v>
      </c>
      <c r="C206" s="107">
        <v>195.4</v>
      </c>
      <c r="D206" s="120">
        <f t="shared" si="6"/>
        <v>5.0582351120009861E-4</v>
      </c>
      <c r="E206" s="120">
        <f t="shared" si="7"/>
        <v>-6.6090493136755635E-3</v>
      </c>
    </row>
    <row r="207" spans="1:5" x14ac:dyDescent="0.3">
      <c r="A207" s="107" t="s">
        <v>485</v>
      </c>
      <c r="B207" s="36">
        <v>11466.45</v>
      </c>
      <c r="C207" s="107">
        <v>196.7</v>
      </c>
      <c r="D207" s="120">
        <f t="shared" si="6"/>
        <v>8.3409546589749972E-3</v>
      </c>
      <c r="E207" s="120">
        <f t="shared" si="7"/>
        <v>-5.0813008130090598E-4</v>
      </c>
    </row>
    <row r="208" spans="1:5" x14ac:dyDescent="0.3">
      <c r="A208" s="107" t="s">
        <v>486</v>
      </c>
      <c r="B208" s="36">
        <v>11371.6</v>
      </c>
      <c r="C208" s="107">
        <v>196.8</v>
      </c>
      <c r="D208" s="120">
        <f t="shared" si="6"/>
        <v>5.2509679814713994E-3</v>
      </c>
      <c r="E208" s="120">
        <f t="shared" si="7"/>
        <v>5.1072522982635871E-3</v>
      </c>
    </row>
    <row r="209" spans="1:5" x14ac:dyDescent="0.3">
      <c r="A209" s="107" t="s">
        <v>487</v>
      </c>
      <c r="B209" s="36">
        <v>11312.2</v>
      </c>
      <c r="C209" s="107">
        <v>195.8</v>
      </c>
      <c r="D209" s="120">
        <f t="shared" si="6"/>
        <v>-8.4323831562707063E-3</v>
      </c>
      <c r="E209" s="120">
        <f t="shared" si="7"/>
        <v>-1.3353489543965646E-2</v>
      </c>
    </row>
    <row r="210" spans="1:5" x14ac:dyDescent="0.3">
      <c r="A210" s="107" t="s">
        <v>488</v>
      </c>
      <c r="B210" s="36">
        <v>11408.4</v>
      </c>
      <c r="C210" s="107">
        <v>198.45</v>
      </c>
      <c r="D210" s="120">
        <f t="shared" si="6"/>
        <v>2.024531525161688E-3</v>
      </c>
      <c r="E210" s="120">
        <f t="shared" si="7"/>
        <v>-5.0365147318065517E-4</v>
      </c>
    </row>
    <row r="211" spans="1:5" x14ac:dyDescent="0.3">
      <c r="A211" s="107" t="s">
        <v>489</v>
      </c>
      <c r="B211" s="36">
        <v>11385.35</v>
      </c>
      <c r="C211" s="107">
        <v>198.55</v>
      </c>
      <c r="D211" s="120">
        <f t="shared" si="6"/>
        <v>1.2292057508157761E-2</v>
      </c>
      <c r="E211" s="120">
        <f t="shared" si="7"/>
        <v>-1.0062893081760338E-3</v>
      </c>
    </row>
    <row r="212" spans="1:5" x14ac:dyDescent="0.3">
      <c r="A212" s="107" t="s">
        <v>490</v>
      </c>
      <c r="B212" s="36">
        <v>11247.1</v>
      </c>
      <c r="C212" s="107">
        <v>198.75</v>
      </c>
      <c r="D212" s="120">
        <f t="shared" si="6"/>
        <v>6.1457811493594861E-3</v>
      </c>
      <c r="E212" s="120">
        <f t="shared" si="7"/>
        <v>1.1965376782077319E-2</v>
      </c>
    </row>
    <row r="213" spans="1:5" x14ac:dyDescent="0.3">
      <c r="A213" s="107" t="s">
        <v>491</v>
      </c>
      <c r="B213" s="36">
        <v>11178.4</v>
      </c>
      <c r="C213" s="107">
        <v>196.4</v>
      </c>
      <c r="D213" s="120">
        <f t="shared" si="6"/>
        <v>-1.0800454849143271E-2</v>
      </c>
      <c r="E213" s="120">
        <f t="shared" si="7"/>
        <v>-2.5068255150161201E-2</v>
      </c>
    </row>
    <row r="214" spans="1:5" x14ac:dyDescent="0.3">
      <c r="A214" s="107" t="s">
        <v>492</v>
      </c>
      <c r="B214" s="36">
        <v>11300.45</v>
      </c>
      <c r="C214" s="107">
        <v>201.45</v>
      </c>
      <c r="D214" s="120">
        <f t="shared" si="6"/>
        <v>-7.0301722613264062E-4</v>
      </c>
      <c r="E214" s="120">
        <f t="shared" si="7"/>
        <v>-1.346718903036237E-2</v>
      </c>
    </row>
    <row r="215" spans="1:5" x14ac:dyDescent="0.3">
      <c r="A215" s="107" t="s">
        <v>493</v>
      </c>
      <c r="B215" s="36">
        <v>11308.4</v>
      </c>
      <c r="C215" s="107">
        <v>204.2</v>
      </c>
      <c r="D215" s="120">
        <f t="shared" si="6"/>
        <v>-1.2453080150144347E-3</v>
      </c>
      <c r="E215" s="120">
        <f t="shared" si="7"/>
        <v>5.6636296478698167E-3</v>
      </c>
    </row>
    <row r="216" spans="1:5" x14ac:dyDescent="0.3">
      <c r="A216" s="107" t="s">
        <v>494</v>
      </c>
      <c r="B216" s="36">
        <v>11322.5</v>
      </c>
      <c r="C216" s="107">
        <v>203.05</v>
      </c>
      <c r="D216" s="120">
        <f t="shared" si="6"/>
        <v>4.6450135978670648E-3</v>
      </c>
      <c r="E216" s="120">
        <f t="shared" si="7"/>
        <v>2.1121448327885428E-2</v>
      </c>
    </row>
    <row r="217" spans="1:5" x14ac:dyDescent="0.3">
      <c r="A217" s="107" t="s">
        <v>495</v>
      </c>
      <c r="B217" s="36">
        <v>11270.15</v>
      </c>
      <c r="C217" s="107">
        <v>198.85</v>
      </c>
      <c r="D217" s="120">
        <f t="shared" si="6"/>
        <v>5.0026529220041915E-3</v>
      </c>
      <c r="E217" s="120">
        <f t="shared" si="7"/>
        <v>1.4282070900280441E-2</v>
      </c>
    </row>
    <row r="218" spans="1:5" x14ac:dyDescent="0.3">
      <c r="A218" s="107" t="s">
        <v>496</v>
      </c>
      <c r="B218" s="36">
        <v>11214.05</v>
      </c>
      <c r="C218" s="107">
        <v>196.05</v>
      </c>
      <c r="D218" s="120">
        <f t="shared" si="6"/>
        <v>1.2410548073016336E-3</v>
      </c>
      <c r="E218" s="120">
        <f t="shared" si="7"/>
        <v>3.5833120040953403E-3</v>
      </c>
    </row>
    <row r="219" spans="1:5" x14ac:dyDescent="0.3">
      <c r="A219" s="107" t="s">
        <v>497</v>
      </c>
      <c r="B219" s="36">
        <v>11200.15</v>
      </c>
      <c r="C219" s="107">
        <v>195.35</v>
      </c>
      <c r="D219" s="120">
        <f t="shared" si="6"/>
        <v>8.8725549805659387E-3</v>
      </c>
      <c r="E219" s="120">
        <f t="shared" si="7"/>
        <v>1.3226141078838127E-2</v>
      </c>
    </row>
    <row r="220" spans="1:5" x14ac:dyDescent="0.3">
      <c r="A220" s="107" t="s">
        <v>498</v>
      </c>
      <c r="B220" s="36">
        <v>11101.65</v>
      </c>
      <c r="C220" s="107">
        <v>192.8</v>
      </c>
      <c r="D220" s="120">
        <f t="shared" si="6"/>
        <v>5.7682341542553139E-4</v>
      </c>
      <c r="E220" s="120">
        <f t="shared" si="7"/>
        <v>-4.3893622514845632E-3</v>
      </c>
    </row>
    <row r="221" spans="1:5" x14ac:dyDescent="0.3">
      <c r="A221" s="107" t="s">
        <v>499</v>
      </c>
      <c r="B221" s="36">
        <v>11095.25</v>
      </c>
      <c r="C221" s="107">
        <v>193.65</v>
      </c>
      <c r="D221" s="120">
        <f t="shared" si="6"/>
        <v>1.8697895625986893E-2</v>
      </c>
      <c r="E221" s="120">
        <f t="shared" si="7"/>
        <v>5.4517133956386576E-3</v>
      </c>
    </row>
    <row r="222" spans="1:5" x14ac:dyDescent="0.3">
      <c r="A222" s="107" t="s">
        <v>500</v>
      </c>
      <c r="B222" s="36">
        <v>10891.6</v>
      </c>
      <c r="C222" s="107">
        <v>192.6</v>
      </c>
      <c r="D222" s="120">
        <f t="shared" si="6"/>
        <v>-1.6422162921221561E-2</v>
      </c>
      <c r="E222" s="120">
        <f t="shared" si="7"/>
        <v>-7.9835178985321331E-3</v>
      </c>
    </row>
    <row r="223" spans="1:5" x14ac:dyDescent="0.3">
      <c r="A223" s="107" t="s">
        <v>501</v>
      </c>
      <c r="B223" s="36">
        <v>11073.45</v>
      </c>
      <c r="C223" s="107">
        <v>194.15</v>
      </c>
      <c r="D223" s="120">
        <f t="shared" si="6"/>
        <v>-2.5850848709483287E-3</v>
      </c>
      <c r="E223" s="120">
        <f t="shared" si="7"/>
        <v>4.1375743470390969E-3</v>
      </c>
    </row>
    <row r="224" spans="1:5" x14ac:dyDescent="0.3">
      <c r="A224" s="107" t="s">
        <v>502</v>
      </c>
      <c r="B224" s="36">
        <v>11102.15</v>
      </c>
      <c r="C224" s="107">
        <v>193.35</v>
      </c>
      <c r="D224" s="120">
        <f t="shared" si="6"/>
        <v>-8.9887841040450223E-3</v>
      </c>
      <c r="E224" s="120">
        <f t="shared" si="7"/>
        <v>-1.7031011692933418E-2</v>
      </c>
    </row>
    <row r="225" spans="1:5" x14ac:dyDescent="0.3">
      <c r="A225" s="107" t="s">
        <v>503</v>
      </c>
      <c r="B225" s="36">
        <v>11202.85</v>
      </c>
      <c r="C225" s="107">
        <v>196.7</v>
      </c>
      <c r="D225" s="120">
        <f t="shared" si="6"/>
        <v>-8.6455968957261931E-3</v>
      </c>
      <c r="E225" s="120">
        <f t="shared" si="7"/>
        <v>6.6530194472875781E-3</v>
      </c>
    </row>
    <row r="226" spans="1:5" x14ac:dyDescent="0.3">
      <c r="A226" s="107" t="s">
        <v>504</v>
      </c>
      <c r="B226" s="36">
        <v>11300.55</v>
      </c>
      <c r="C226" s="107">
        <v>195.4</v>
      </c>
      <c r="D226" s="120">
        <f t="shared" si="6"/>
        <v>1.5159273432868048E-2</v>
      </c>
      <c r="E226" s="120">
        <f t="shared" si="7"/>
        <v>-5.0916496945010437E-3</v>
      </c>
    </row>
    <row r="227" spans="1:5" x14ac:dyDescent="0.3">
      <c r="A227" s="107" t="s">
        <v>505</v>
      </c>
      <c r="B227" s="36">
        <v>11131.8</v>
      </c>
      <c r="C227" s="107">
        <v>196.4</v>
      </c>
      <c r="D227" s="120">
        <f t="shared" si="6"/>
        <v>-5.5698735500239183E-3</v>
      </c>
      <c r="E227" s="120">
        <f t="shared" si="7"/>
        <v>-1.6032064128256418E-2</v>
      </c>
    </row>
    <row r="228" spans="1:5" x14ac:dyDescent="0.3">
      <c r="A228" s="107" t="s">
        <v>506</v>
      </c>
      <c r="B228" s="36">
        <v>11194.15</v>
      </c>
      <c r="C228" s="107">
        <v>199.6</v>
      </c>
      <c r="D228" s="120">
        <f t="shared" si="6"/>
        <v>-1.8991658827778313E-3</v>
      </c>
      <c r="E228" s="120">
        <f t="shared" si="7"/>
        <v>-5.4808171400099193E-3</v>
      </c>
    </row>
    <row r="229" spans="1:5" x14ac:dyDescent="0.3">
      <c r="A229" s="107" t="s">
        <v>507</v>
      </c>
      <c r="B229" s="36">
        <v>11215.45</v>
      </c>
      <c r="C229" s="107">
        <v>200.7</v>
      </c>
      <c r="D229" s="120">
        <f t="shared" si="6"/>
        <v>7.4421069651293692E-3</v>
      </c>
      <c r="E229" s="120">
        <f t="shared" si="7"/>
        <v>2.1114220300177955E-2</v>
      </c>
    </row>
    <row r="230" spans="1:5" x14ac:dyDescent="0.3">
      <c r="A230" s="107" t="s">
        <v>508</v>
      </c>
      <c r="B230" s="36">
        <v>11132.6</v>
      </c>
      <c r="C230" s="107">
        <v>196.55</v>
      </c>
      <c r="D230" s="120">
        <f t="shared" si="6"/>
        <v>-2.6562744966291962E-3</v>
      </c>
      <c r="E230" s="120">
        <f t="shared" si="7"/>
        <v>2.2366710013004054E-2</v>
      </c>
    </row>
    <row r="231" spans="1:5" x14ac:dyDescent="0.3">
      <c r="A231" s="107" t="s">
        <v>509</v>
      </c>
      <c r="B231" s="36">
        <v>11162.25</v>
      </c>
      <c r="C231" s="107">
        <v>192.25</v>
      </c>
      <c r="D231" s="120">
        <f t="shared" si="6"/>
        <v>1.2706174810836135E-2</v>
      </c>
      <c r="E231" s="120">
        <f t="shared" si="7"/>
        <v>-2.3352361183185399E-3</v>
      </c>
    </row>
    <row r="232" spans="1:5" x14ac:dyDescent="0.3">
      <c r="A232" s="107" t="s">
        <v>510</v>
      </c>
      <c r="B232" s="36">
        <v>11022.2</v>
      </c>
      <c r="C232" s="107">
        <v>192.7</v>
      </c>
      <c r="D232" s="120">
        <f t="shared" si="6"/>
        <v>1.1053321958960582E-2</v>
      </c>
      <c r="E232" s="120">
        <f t="shared" si="7"/>
        <v>-6.9569698531307678E-3</v>
      </c>
    </row>
    <row r="233" spans="1:5" x14ac:dyDescent="0.3">
      <c r="A233" s="107" t="s">
        <v>511</v>
      </c>
      <c r="B233" s="36">
        <v>10901.7</v>
      </c>
      <c r="C233" s="107">
        <v>194.05</v>
      </c>
      <c r="D233" s="120">
        <f t="shared" si="6"/>
        <v>1.5060591529755696E-2</v>
      </c>
      <c r="E233" s="120">
        <f t="shared" si="7"/>
        <v>1.0317255610008402E-3</v>
      </c>
    </row>
    <row r="234" spans="1:5" x14ac:dyDescent="0.3">
      <c r="A234" s="107" t="s">
        <v>512</v>
      </c>
      <c r="B234" s="36">
        <v>10739.95</v>
      </c>
      <c r="C234" s="107">
        <v>193.85</v>
      </c>
      <c r="D234" s="120">
        <f t="shared" si="6"/>
        <v>1.1466161873010527E-2</v>
      </c>
      <c r="E234" s="120">
        <f t="shared" si="7"/>
        <v>-2.4408656265727191E-2</v>
      </c>
    </row>
    <row r="235" spans="1:5" x14ac:dyDescent="0.3">
      <c r="A235" s="107" t="s">
        <v>513</v>
      </c>
      <c r="B235" s="36">
        <v>10618.2</v>
      </c>
      <c r="C235" s="107">
        <v>198.7</v>
      </c>
      <c r="D235" s="120">
        <f t="shared" si="6"/>
        <v>1.0228756475463285E-3</v>
      </c>
      <c r="E235" s="120">
        <f t="shared" si="7"/>
        <v>1.4293006636038719E-2</v>
      </c>
    </row>
    <row r="236" spans="1:5" x14ac:dyDescent="0.3">
      <c r="A236" s="107" t="s">
        <v>514</v>
      </c>
      <c r="B236" s="36">
        <v>10607.35</v>
      </c>
      <c r="C236" s="107">
        <v>195.9</v>
      </c>
      <c r="D236" s="120">
        <f t="shared" si="6"/>
        <v>-1.8083442102437397E-2</v>
      </c>
      <c r="E236" s="120">
        <f t="shared" si="7"/>
        <v>-8.3523158694002175E-3</v>
      </c>
    </row>
    <row r="237" spans="1:5" x14ac:dyDescent="0.3">
      <c r="A237" s="107" t="s">
        <v>515</v>
      </c>
      <c r="B237" s="36">
        <v>10802.7</v>
      </c>
      <c r="C237" s="107">
        <v>197.55</v>
      </c>
      <c r="D237" s="120">
        <f t="shared" si="6"/>
        <v>3.2178528145765384E-3</v>
      </c>
      <c r="E237" s="120">
        <f t="shared" si="7"/>
        <v>1.6465140210959683E-2</v>
      </c>
    </row>
    <row r="238" spans="1:5" x14ac:dyDescent="0.3">
      <c r="A238" s="107" t="s">
        <v>516</v>
      </c>
      <c r="B238" s="36">
        <v>10768.05</v>
      </c>
      <c r="C238" s="107">
        <v>194.35</v>
      </c>
      <c r="D238" s="120">
        <f t="shared" si="6"/>
        <v>-4.1984750472792154E-3</v>
      </c>
      <c r="E238" s="120">
        <f t="shared" si="7"/>
        <v>-5.6280378613455806E-3</v>
      </c>
    </row>
    <row r="239" spans="1:5" x14ac:dyDescent="0.3">
      <c r="A239" s="107" t="s">
        <v>517</v>
      </c>
      <c r="B239" s="36">
        <v>10813.45</v>
      </c>
      <c r="C239" s="107">
        <v>195.45</v>
      </c>
      <c r="D239" s="120">
        <f t="shared" si="6"/>
        <v>1.006001447820104E-2</v>
      </c>
      <c r="E239" s="120">
        <f t="shared" si="7"/>
        <v>-4.3301069791137348E-3</v>
      </c>
    </row>
    <row r="240" spans="1:5" x14ac:dyDescent="0.3">
      <c r="A240" s="107" t="s">
        <v>518</v>
      </c>
      <c r="B240" s="36">
        <v>10705.75</v>
      </c>
      <c r="C240" s="107">
        <v>196.3</v>
      </c>
      <c r="D240" s="120">
        <f t="shared" si="6"/>
        <v>-8.6947262179792872E-3</v>
      </c>
      <c r="E240" s="120">
        <f t="shared" si="7"/>
        <v>1.0553410553410636E-2</v>
      </c>
    </row>
    <row r="241" spans="1:5" x14ac:dyDescent="0.3">
      <c r="A241" s="107" t="s">
        <v>519</v>
      </c>
      <c r="B241" s="36">
        <v>10799.65</v>
      </c>
      <c r="C241" s="107">
        <v>194.25</v>
      </c>
      <c r="D241" s="120">
        <f t="shared" si="6"/>
        <v>3.3445903573601221E-3</v>
      </c>
      <c r="E241" s="120">
        <f t="shared" si="7"/>
        <v>-2.777777777777779E-2</v>
      </c>
    </row>
    <row r="242" spans="1:5" x14ac:dyDescent="0.3">
      <c r="A242" s="107" t="s">
        <v>520</v>
      </c>
      <c r="B242" s="36">
        <v>10763.65</v>
      </c>
      <c r="C242" s="107">
        <v>199.8</v>
      </c>
      <c r="D242" s="120">
        <f t="shared" si="6"/>
        <v>1.4735065779860168E-2</v>
      </c>
      <c r="E242" s="120">
        <f t="shared" si="7"/>
        <v>-3.7340399903637689E-2</v>
      </c>
    </row>
    <row r="243" spans="1:5" x14ac:dyDescent="0.3">
      <c r="A243" s="107" t="s">
        <v>521</v>
      </c>
      <c r="B243" s="36">
        <v>10607.35</v>
      </c>
      <c r="C243" s="107">
        <v>207.55</v>
      </c>
      <c r="D243" s="120">
        <f t="shared" si="6"/>
        <v>5.2740316726214154E-3</v>
      </c>
      <c r="E243" s="120">
        <f t="shared" si="7"/>
        <v>8.2584406120962406E-3</v>
      </c>
    </row>
    <row r="244" spans="1:5" x14ac:dyDescent="0.3">
      <c r="A244" s="107" t="s">
        <v>522</v>
      </c>
      <c r="B244" s="36">
        <v>10551.7</v>
      </c>
      <c r="C244" s="107">
        <v>205.85</v>
      </c>
      <c r="D244" s="120">
        <f t="shared" si="6"/>
        <v>1.1663414844607756E-2</v>
      </c>
      <c r="E244" s="120">
        <f t="shared" si="7"/>
        <v>1.4539181862986528E-2</v>
      </c>
    </row>
    <row r="245" spans="1:5" x14ac:dyDescent="0.3">
      <c r="A245" s="107" t="s">
        <v>523</v>
      </c>
      <c r="B245" s="36">
        <v>10430.049999999999</v>
      </c>
      <c r="C245" s="107">
        <v>202.9</v>
      </c>
      <c r="D245" s="120">
        <f t="shared" si="6"/>
        <v>1.241979790528136E-2</v>
      </c>
      <c r="E245" s="120">
        <f t="shared" si="7"/>
        <v>4.2383765733367662E-2</v>
      </c>
    </row>
    <row r="246" spans="1:5" x14ac:dyDescent="0.3">
      <c r="A246" s="107" t="s">
        <v>524</v>
      </c>
      <c r="B246" s="36">
        <v>10302.1</v>
      </c>
      <c r="C246" s="107">
        <v>194.65</v>
      </c>
      <c r="D246" s="120">
        <f t="shared" si="6"/>
        <v>-9.9879756409748666E-4</v>
      </c>
      <c r="E246" s="120">
        <f t="shared" si="7"/>
        <v>-1.3181242078580402E-2</v>
      </c>
    </row>
    <row r="247" spans="1:5" x14ac:dyDescent="0.3">
      <c r="A247" s="107" t="s">
        <v>525</v>
      </c>
      <c r="B247" s="36">
        <v>10312.4</v>
      </c>
      <c r="C247" s="107">
        <v>197.25</v>
      </c>
      <c r="D247" s="120">
        <f t="shared" si="6"/>
        <v>-6.7995762303766361E-3</v>
      </c>
      <c r="E247" s="120">
        <f t="shared" si="7"/>
        <v>1.0502049180327822E-2</v>
      </c>
    </row>
    <row r="248" spans="1:5" x14ac:dyDescent="0.3">
      <c r="A248" s="107" t="s">
        <v>526</v>
      </c>
      <c r="B248" s="36">
        <v>10383</v>
      </c>
      <c r="C248" s="107">
        <v>195.2</v>
      </c>
      <c r="D248" s="120">
        <f t="shared" si="6"/>
        <v>9.1457784602824166E-3</v>
      </c>
      <c r="E248" s="120">
        <f t="shared" si="7"/>
        <v>-3.4141514101929782E-2</v>
      </c>
    </row>
    <row r="249" spans="1:5" x14ac:dyDescent="0.3">
      <c r="A249" s="107" t="s">
        <v>527</v>
      </c>
      <c r="B249" s="36">
        <v>10288.9</v>
      </c>
      <c r="C249" s="107">
        <v>202.1</v>
      </c>
      <c r="D249" s="120">
        <f t="shared" si="6"/>
        <v>-1.5914141267114879E-3</v>
      </c>
      <c r="E249" s="120">
        <f t="shared" si="7"/>
        <v>5.3427156632785966E-2</v>
      </c>
    </row>
    <row r="250" spans="1:5" x14ac:dyDescent="0.3">
      <c r="A250" s="107" t="s">
        <v>528</v>
      </c>
      <c r="B250" s="36">
        <v>10305.299999999999</v>
      </c>
      <c r="C250" s="107">
        <v>191.85</v>
      </c>
      <c r="D250" s="120">
        <f t="shared" si="6"/>
        <v>-1.5824658580842366E-2</v>
      </c>
      <c r="E250" s="120">
        <f t="shared" si="7"/>
        <v>3.2284100080710143E-2</v>
      </c>
    </row>
    <row r="251" spans="1:5" x14ac:dyDescent="0.3">
      <c r="A251" s="107" t="s">
        <v>529</v>
      </c>
      <c r="B251" s="36">
        <v>10471</v>
      </c>
      <c r="C251" s="107">
        <v>185.85</v>
      </c>
      <c r="D251" s="120">
        <f t="shared" si="6"/>
        <v>1.5497711226627242E-2</v>
      </c>
      <c r="E251" s="120">
        <f t="shared" si="7"/>
        <v>4.5945945945946587E-3</v>
      </c>
    </row>
    <row r="252" spans="1:5" x14ac:dyDescent="0.3">
      <c r="A252" s="107" t="s">
        <v>530</v>
      </c>
      <c r="B252" s="36">
        <v>10311.200000000001</v>
      </c>
      <c r="C252" s="107">
        <v>185</v>
      </c>
      <c r="D252" s="120">
        <f t="shared" si="6"/>
        <v>6.5206356643630059E-3</v>
      </c>
      <c r="E252" s="120">
        <f t="shared" si="7"/>
        <v>5.1616408584622686E-3</v>
      </c>
    </row>
    <row r="253" spans="1:5" x14ac:dyDescent="0.3">
      <c r="A253" s="107" t="s">
        <v>531</v>
      </c>
      <c r="B253" s="36">
        <v>10244.4</v>
      </c>
      <c r="C253" s="107">
        <v>184.05</v>
      </c>
      <c r="D253" s="120">
        <f t="shared" si="6"/>
        <v>1.5136276030183415E-2</v>
      </c>
      <c r="E253" s="120">
        <f t="shared" si="7"/>
        <v>-1.3665594855305385E-2</v>
      </c>
    </row>
    <row r="254" spans="1:5" x14ac:dyDescent="0.3">
      <c r="A254" s="107" t="s">
        <v>532</v>
      </c>
      <c r="B254" s="36">
        <v>10091.65</v>
      </c>
      <c r="C254" s="107">
        <v>186.6</v>
      </c>
      <c r="D254" s="120">
        <f t="shared" si="6"/>
        <v>2.1303188394063532E-2</v>
      </c>
      <c r="E254" s="120">
        <f t="shared" si="7"/>
        <v>2.9801324503311299E-2</v>
      </c>
    </row>
    <row r="255" spans="1:5" x14ac:dyDescent="0.3">
      <c r="A255" s="107" t="s">
        <v>533</v>
      </c>
      <c r="B255" s="36">
        <v>9881.15</v>
      </c>
      <c r="C255" s="107">
        <v>181.2</v>
      </c>
      <c r="D255" s="120">
        <f t="shared" si="6"/>
        <v>-3.3134960661690416E-3</v>
      </c>
      <c r="E255" s="120">
        <f t="shared" si="7"/>
        <v>-2.0540540540540553E-2</v>
      </c>
    </row>
    <row r="256" spans="1:5" x14ac:dyDescent="0.3">
      <c r="A256" s="107" t="s">
        <v>534</v>
      </c>
      <c r="B256" s="36">
        <v>9914</v>
      </c>
      <c r="C256" s="107">
        <v>185</v>
      </c>
      <c r="D256" s="120">
        <f t="shared" si="6"/>
        <v>1.0220406166889129E-2</v>
      </c>
      <c r="E256" s="120">
        <f t="shared" si="7"/>
        <v>-1.175213675213671E-2</v>
      </c>
    </row>
    <row r="257" spans="1:5" x14ac:dyDescent="0.3">
      <c r="A257" s="107" t="s">
        <v>535</v>
      </c>
      <c r="B257" s="36">
        <v>9813.7000000000007</v>
      </c>
      <c r="C257" s="107">
        <v>187.2</v>
      </c>
      <c r="D257" s="120">
        <f t="shared" si="6"/>
        <v>-1.596326043578089E-2</v>
      </c>
      <c r="E257" s="120">
        <f t="shared" si="7"/>
        <v>-3.4553893759669996E-2</v>
      </c>
    </row>
    <row r="258" spans="1:5" x14ac:dyDescent="0.3">
      <c r="A258" s="107" t="s">
        <v>536</v>
      </c>
      <c r="B258" s="36">
        <v>9972.9</v>
      </c>
      <c r="C258" s="107">
        <v>193.9</v>
      </c>
      <c r="D258" s="120">
        <f t="shared" si="6"/>
        <v>7.1601696626943934E-3</v>
      </c>
      <c r="E258" s="120">
        <f t="shared" si="7"/>
        <v>-1.8018018018017834E-3</v>
      </c>
    </row>
    <row r="259" spans="1:5" x14ac:dyDescent="0.3">
      <c r="A259" s="107" t="s">
        <v>537</v>
      </c>
      <c r="B259" s="36">
        <v>9902</v>
      </c>
      <c r="C259" s="107">
        <v>194.25</v>
      </c>
      <c r="D259" s="120">
        <f t="shared" ref="D259:D322" si="8">B259/B260-1</f>
        <v>-2.1169120663493524E-2</v>
      </c>
      <c r="E259" s="120">
        <f t="shared" ref="E259:E322" si="9">C259/C260-1</f>
        <v>-2.4114544084400946E-2</v>
      </c>
    </row>
    <row r="260" spans="1:5" x14ac:dyDescent="0.3">
      <c r="A260" s="107" t="s">
        <v>538</v>
      </c>
      <c r="B260" s="36">
        <v>10116.15</v>
      </c>
      <c r="C260" s="107">
        <v>199.05</v>
      </c>
      <c r="D260" s="120">
        <f t="shared" si="8"/>
        <v>6.9177287951704969E-3</v>
      </c>
      <c r="E260" s="120">
        <f t="shared" si="9"/>
        <v>2.7707808564232383E-3</v>
      </c>
    </row>
    <row r="261" spans="1:5" x14ac:dyDescent="0.3">
      <c r="A261" s="107" t="s">
        <v>539</v>
      </c>
      <c r="B261" s="36">
        <v>10046.65</v>
      </c>
      <c r="C261" s="107">
        <v>198.5</v>
      </c>
      <c r="D261" s="120">
        <f t="shared" si="8"/>
        <v>-1.1881051787813179E-2</v>
      </c>
      <c r="E261" s="120">
        <f t="shared" si="9"/>
        <v>4.3005312420945074E-3</v>
      </c>
    </row>
    <row r="262" spans="1:5" x14ac:dyDescent="0.3">
      <c r="A262" s="107" t="s">
        <v>540</v>
      </c>
      <c r="B262" s="36">
        <v>10167.450000000001</v>
      </c>
      <c r="C262" s="107">
        <v>197.65</v>
      </c>
      <c r="D262" s="120">
        <f t="shared" si="8"/>
        <v>2.4945401123037669E-3</v>
      </c>
      <c r="E262" s="120">
        <f t="shared" si="9"/>
        <v>-1.1749999999999927E-2</v>
      </c>
    </row>
    <row r="263" spans="1:5" x14ac:dyDescent="0.3">
      <c r="A263" s="107" t="s">
        <v>541</v>
      </c>
      <c r="B263" s="36">
        <v>10142.15</v>
      </c>
      <c r="C263" s="107">
        <v>200</v>
      </c>
      <c r="D263" s="120">
        <f t="shared" si="8"/>
        <v>1.1272197904099057E-2</v>
      </c>
      <c r="E263" s="120">
        <f t="shared" si="9"/>
        <v>-7.4943792155890421E-4</v>
      </c>
    </row>
    <row r="264" spans="1:5" x14ac:dyDescent="0.3">
      <c r="A264" s="107" t="s">
        <v>542</v>
      </c>
      <c r="B264" s="36">
        <v>10029.1</v>
      </c>
      <c r="C264" s="107">
        <v>200.15</v>
      </c>
      <c r="D264" s="120">
        <f t="shared" si="8"/>
        <v>-3.2251492066330822E-3</v>
      </c>
      <c r="E264" s="120">
        <f t="shared" si="9"/>
        <v>1.753940010167776E-2</v>
      </c>
    </row>
    <row r="265" spans="1:5" x14ac:dyDescent="0.3">
      <c r="A265" s="107" t="s">
        <v>543</v>
      </c>
      <c r="B265" s="36">
        <v>10061.549999999999</v>
      </c>
      <c r="C265" s="107">
        <v>196.7</v>
      </c>
      <c r="D265" s="120">
        <f t="shared" si="8"/>
        <v>8.2622681404134202E-3</v>
      </c>
      <c r="E265" s="120">
        <f t="shared" si="9"/>
        <v>-2.7883396704689867E-3</v>
      </c>
    </row>
    <row r="266" spans="1:5" x14ac:dyDescent="0.3">
      <c r="A266" s="107" t="s">
        <v>544</v>
      </c>
      <c r="B266" s="36">
        <v>9979.1</v>
      </c>
      <c r="C266" s="107">
        <v>197.25</v>
      </c>
      <c r="D266" s="120">
        <f t="shared" si="8"/>
        <v>1.5565608096762329E-2</v>
      </c>
      <c r="E266" s="120">
        <f t="shared" si="9"/>
        <v>-1.6454749439042682E-2</v>
      </c>
    </row>
    <row r="267" spans="1:5" x14ac:dyDescent="0.3">
      <c r="A267" s="107" t="s">
        <v>545</v>
      </c>
      <c r="B267" s="36">
        <v>9826.15</v>
      </c>
      <c r="C267" s="107">
        <v>200.55</v>
      </c>
      <c r="D267" s="120">
        <f t="shared" si="8"/>
        <v>2.5662035635627412E-2</v>
      </c>
      <c r="E267" s="120">
        <f t="shared" si="9"/>
        <v>1.6214846719027287E-2</v>
      </c>
    </row>
    <row r="268" spans="1:5" x14ac:dyDescent="0.3">
      <c r="A268" s="107" t="s">
        <v>546</v>
      </c>
      <c r="B268" s="36">
        <v>9580.2999999999993</v>
      </c>
      <c r="C268" s="107">
        <v>197.35</v>
      </c>
      <c r="D268" s="120">
        <f t="shared" si="8"/>
        <v>9.5046416792234911E-3</v>
      </c>
      <c r="E268" s="120">
        <f t="shared" si="9"/>
        <v>3.5142932074482047E-2</v>
      </c>
    </row>
    <row r="269" spans="1:5" x14ac:dyDescent="0.3">
      <c r="A269" s="107" t="s">
        <v>547</v>
      </c>
      <c r="B269" s="36">
        <v>9490.1</v>
      </c>
      <c r="C269" s="107">
        <v>190.65</v>
      </c>
      <c r="D269" s="120">
        <f t="shared" si="8"/>
        <v>1.8803106833638283E-2</v>
      </c>
      <c r="E269" s="120">
        <f t="shared" si="9"/>
        <v>-7.8064012490242085E-3</v>
      </c>
    </row>
    <row r="270" spans="1:5" x14ac:dyDescent="0.3">
      <c r="A270" s="107" t="s">
        <v>548</v>
      </c>
      <c r="B270" s="36">
        <v>9314.9500000000007</v>
      </c>
      <c r="C270" s="107">
        <v>192.15</v>
      </c>
      <c r="D270" s="120">
        <f t="shared" si="8"/>
        <v>3.1664460823674911E-2</v>
      </c>
      <c r="E270" s="120">
        <f t="shared" si="9"/>
        <v>2.3474178403757318E-3</v>
      </c>
    </row>
    <row r="271" spans="1:5" x14ac:dyDescent="0.3">
      <c r="A271" s="107" t="s">
        <v>549</v>
      </c>
      <c r="B271" s="36">
        <v>9029.0499999999993</v>
      </c>
      <c r="C271" s="107">
        <v>191.7</v>
      </c>
      <c r="D271" s="120">
        <f t="shared" si="8"/>
        <v>-1.1284122023398346E-3</v>
      </c>
      <c r="E271" s="120">
        <f t="shared" si="9"/>
        <v>2.8709417762275313E-2</v>
      </c>
    </row>
    <row r="272" spans="1:5" x14ac:dyDescent="0.3">
      <c r="A272" s="107" t="s">
        <v>550</v>
      </c>
      <c r="B272" s="36">
        <v>9039.25</v>
      </c>
      <c r="C272" s="107">
        <v>186.35</v>
      </c>
      <c r="D272" s="120">
        <f t="shared" si="8"/>
        <v>-7.3575840768702605E-3</v>
      </c>
      <c r="E272" s="120">
        <f t="shared" si="9"/>
        <v>-1.3760254035459107E-2</v>
      </c>
    </row>
    <row r="273" spans="1:5" x14ac:dyDescent="0.3">
      <c r="A273" s="107" t="s">
        <v>551</v>
      </c>
      <c r="B273" s="36">
        <v>9106.25</v>
      </c>
      <c r="C273" s="107">
        <v>188.95</v>
      </c>
      <c r="D273" s="120">
        <f t="shared" si="8"/>
        <v>4.3787328145767912E-3</v>
      </c>
      <c r="E273" s="120">
        <f t="shared" si="9"/>
        <v>7.510668563300138E-2</v>
      </c>
    </row>
    <row r="274" spans="1:5" x14ac:dyDescent="0.3">
      <c r="A274" s="107" t="s">
        <v>552</v>
      </c>
      <c r="B274" s="36">
        <v>9066.5499999999993</v>
      </c>
      <c r="C274" s="107">
        <v>175.75</v>
      </c>
      <c r="D274" s="120">
        <f t="shared" si="8"/>
        <v>2.1111373900507768E-2</v>
      </c>
      <c r="E274" s="120">
        <f t="shared" si="9"/>
        <v>2.9282576866764165E-2</v>
      </c>
    </row>
    <row r="275" spans="1:5" x14ac:dyDescent="0.3">
      <c r="A275" s="107" t="s">
        <v>553</v>
      </c>
      <c r="B275" s="36">
        <v>8879.1</v>
      </c>
      <c r="C275" s="107">
        <v>170.75</v>
      </c>
      <c r="D275" s="120">
        <f t="shared" si="8"/>
        <v>6.3298671124585315E-3</v>
      </c>
      <c r="E275" s="120">
        <f t="shared" si="9"/>
        <v>3.6418816388467334E-2</v>
      </c>
    </row>
    <row r="276" spans="1:5" x14ac:dyDescent="0.3">
      <c r="A276" s="107" t="s">
        <v>554</v>
      </c>
      <c r="B276" s="36">
        <v>8823.25</v>
      </c>
      <c r="C276" s="107">
        <v>164.75</v>
      </c>
      <c r="D276" s="120">
        <f t="shared" si="8"/>
        <v>-3.4322550988579281E-2</v>
      </c>
      <c r="E276" s="120">
        <f t="shared" si="9"/>
        <v>6.0734892195557499E-4</v>
      </c>
    </row>
    <row r="277" spans="1:5" x14ac:dyDescent="0.3">
      <c r="A277" s="107" t="s">
        <v>555</v>
      </c>
      <c r="B277" s="36">
        <v>9136.85</v>
      </c>
      <c r="C277" s="107">
        <v>164.65</v>
      </c>
      <c r="D277" s="120">
        <f t="shared" si="8"/>
        <v>-6.4532006234441219E-4</v>
      </c>
      <c r="E277" s="120">
        <f t="shared" si="9"/>
        <v>5.1892551892551708E-3</v>
      </c>
    </row>
    <row r="278" spans="1:5" x14ac:dyDescent="0.3">
      <c r="A278" s="107" t="s">
        <v>556</v>
      </c>
      <c r="B278" s="36">
        <v>9142.75</v>
      </c>
      <c r="C278" s="107">
        <v>163.80000000000001</v>
      </c>
      <c r="D278" s="120">
        <f t="shared" si="8"/>
        <v>-2.5661929653489235E-2</v>
      </c>
      <c r="E278" s="120">
        <f t="shared" si="9"/>
        <v>-9.6735187424424884E-3</v>
      </c>
    </row>
    <row r="279" spans="1:5" x14ac:dyDescent="0.3">
      <c r="A279" s="107" t="s">
        <v>557</v>
      </c>
      <c r="B279" s="36">
        <v>9383.5499999999993</v>
      </c>
      <c r="C279" s="107">
        <v>165.4</v>
      </c>
      <c r="D279" s="120">
        <f t="shared" si="8"/>
        <v>2.0333712098558721E-2</v>
      </c>
      <c r="E279" s="120">
        <f t="shared" si="9"/>
        <v>2.1205695243864398E-3</v>
      </c>
    </row>
    <row r="280" spans="1:5" x14ac:dyDescent="0.3">
      <c r="A280" s="107" t="s">
        <v>558</v>
      </c>
      <c r="B280" s="36">
        <v>9196.5499999999993</v>
      </c>
      <c r="C280" s="107">
        <v>165.05</v>
      </c>
      <c r="D280" s="120">
        <f t="shared" si="8"/>
        <v>-4.6162005368431958E-3</v>
      </c>
      <c r="E280" s="120">
        <f t="shared" si="9"/>
        <v>4.165351846008214E-2</v>
      </c>
    </row>
    <row r="281" spans="1:5" x14ac:dyDescent="0.3">
      <c r="A281" s="107" t="s">
        <v>559</v>
      </c>
      <c r="B281" s="36">
        <v>9239.2000000000007</v>
      </c>
      <c r="C281" s="107">
        <v>158.44999999999999</v>
      </c>
      <c r="D281" s="120">
        <f t="shared" si="8"/>
        <v>-1.3295141328432125E-3</v>
      </c>
      <c r="E281" s="120">
        <f t="shared" si="9"/>
        <v>1.2638230647707971E-3</v>
      </c>
    </row>
    <row r="282" spans="1:5" x14ac:dyDescent="0.3">
      <c r="A282" s="107" t="s">
        <v>560</v>
      </c>
      <c r="B282" s="36">
        <v>9251.5</v>
      </c>
      <c r="C282" s="107">
        <v>158.25</v>
      </c>
      <c r="D282" s="120">
        <f t="shared" si="8"/>
        <v>5.701675716514254E-3</v>
      </c>
      <c r="E282" s="120">
        <f t="shared" si="9"/>
        <v>-1.7080745341614856E-2</v>
      </c>
    </row>
    <row r="283" spans="1:5" x14ac:dyDescent="0.3">
      <c r="A283" s="107" t="s">
        <v>561</v>
      </c>
      <c r="B283" s="36">
        <v>9199.0499999999993</v>
      </c>
      <c r="C283" s="107">
        <v>161</v>
      </c>
      <c r="D283" s="120">
        <f t="shared" si="8"/>
        <v>-7.7500566288063455E-3</v>
      </c>
      <c r="E283" s="120">
        <f t="shared" si="9"/>
        <v>-1.7693715680292876E-2</v>
      </c>
    </row>
    <row r="284" spans="1:5" x14ac:dyDescent="0.3">
      <c r="A284" s="107" t="s">
        <v>562</v>
      </c>
      <c r="B284" s="36">
        <v>9270.9</v>
      </c>
      <c r="C284" s="107">
        <v>163.9</v>
      </c>
      <c r="D284" s="120">
        <f t="shared" si="8"/>
        <v>7.093508299296003E-3</v>
      </c>
      <c r="E284" s="120">
        <f t="shared" si="9"/>
        <v>-5.7504312823461801E-2</v>
      </c>
    </row>
    <row r="285" spans="1:5" x14ac:dyDescent="0.3">
      <c r="A285" s="107" t="s">
        <v>563</v>
      </c>
      <c r="B285" s="36">
        <v>9205.6</v>
      </c>
      <c r="C285" s="107">
        <v>173.9</v>
      </c>
      <c r="D285" s="120">
        <f t="shared" si="8"/>
        <v>-9.4582234895356221E-3</v>
      </c>
      <c r="E285" s="120">
        <f t="shared" si="9"/>
        <v>-8.6182131571388432E-4</v>
      </c>
    </row>
    <row r="286" spans="1:5" x14ac:dyDescent="0.3">
      <c r="A286" s="107" t="s">
        <v>564</v>
      </c>
      <c r="B286" s="36">
        <v>9293.5</v>
      </c>
      <c r="C286" s="107">
        <v>174.05</v>
      </c>
      <c r="D286" s="120">
        <f t="shared" si="8"/>
        <v>-5.7444801671416523E-2</v>
      </c>
      <c r="E286" s="120">
        <f t="shared" si="9"/>
        <v>-4.3943971436418594E-2</v>
      </c>
    </row>
    <row r="287" spans="1:5" x14ac:dyDescent="0.3">
      <c r="A287" s="107" t="s">
        <v>565</v>
      </c>
      <c r="B287" s="36">
        <v>9859.9</v>
      </c>
      <c r="C287" s="107">
        <v>182.05</v>
      </c>
      <c r="D287" s="120">
        <f t="shared" si="8"/>
        <v>3.2088220362490594E-2</v>
      </c>
      <c r="E287" s="120">
        <f t="shared" si="9"/>
        <v>-5.4899807850672389E-4</v>
      </c>
    </row>
    <row r="288" spans="1:5" x14ac:dyDescent="0.3">
      <c r="A288" s="107" t="s">
        <v>566</v>
      </c>
      <c r="B288" s="36">
        <v>9553.35</v>
      </c>
      <c r="C288" s="107">
        <v>182.15</v>
      </c>
      <c r="D288" s="120">
        <f t="shared" si="8"/>
        <v>1.8383097570595641E-2</v>
      </c>
      <c r="E288" s="120">
        <f t="shared" si="9"/>
        <v>1.5045973808860413E-2</v>
      </c>
    </row>
    <row r="289" spans="1:5" x14ac:dyDescent="0.3">
      <c r="A289" s="107" t="s">
        <v>567</v>
      </c>
      <c r="B289" s="36">
        <v>9380.9</v>
      </c>
      <c r="C289" s="107">
        <v>179.45</v>
      </c>
      <c r="D289" s="120">
        <f t="shared" si="8"/>
        <v>1.0622367301207802E-2</v>
      </c>
      <c r="E289" s="120">
        <f t="shared" si="9"/>
        <v>-2.2240756185710753E-3</v>
      </c>
    </row>
    <row r="290" spans="1:5" x14ac:dyDescent="0.3">
      <c r="A290" s="107" t="s">
        <v>568</v>
      </c>
      <c r="B290" s="36">
        <v>9282.2999999999993</v>
      </c>
      <c r="C290" s="107">
        <v>179.85</v>
      </c>
      <c r="D290" s="120">
        <f t="shared" si="8"/>
        <v>1.3971423577733066E-2</v>
      </c>
      <c r="E290" s="120">
        <f t="shared" si="9"/>
        <v>-1.1108025548459688E-3</v>
      </c>
    </row>
    <row r="291" spans="1:5" x14ac:dyDescent="0.3">
      <c r="A291" s="107" t="s">
        <v>569</v>
      </c>
      <c r="B291" s="36">
        <v>9154.4</v>
      </c>
      <c r="C291" s="107">
        <v>180.05</v>
      </c>
      <c r="D291" s="120">
        <f t="shared" si="8"/>
        <v>-1.7124942290554945E-2</v>
      </c>
      <c r="E291" s="120">
        <f t="shared" si="9"/>
        <v>-2.7693159789532462E-3</v>
      </c>
    </row>
    <row r="292" spans="1:5" x14ac:dyDescent="0.3">
      <c r="A292" s="107" t="s">
        <v>570</v>
      </c>
      <c r="B292" s="36">
        <v>9313.9</v>
      </c>
      <c r="C292" s="107">
        <v>180.55</v>
      </c>
      <c r="D292" s="120">
        <f t="shared" si="8"/>
        <v>1.3779891807168543E-2</v>
      </c>
      <c r="E292" s="120">
        <f t="shared" si="9"/>
        <v>-9.3278463648833743E-3</v>
      </c>
    </row>
    <row r="293" spans="1:5" x14ac:dyDescent="0.3">
      <c r="A293" s="107" t="s">
        <v>571</v>
      </c>
      <c r="B293" s="36">
        <v>9187.2999999999993</v>
      </c>
      <c r="C293" s="107">
        <v>182.25</v>
      </c>
      <c r="D293" s="120">
        <f t="shared" si="8"/>
        <v>2.2919461779556505E-2</v>
      </c>
      <c r="E293" s="120">
        <f t="shared" si="9"/>
        <v>1.4755011135857421E-2</v>
      </c>
    </row>
    <row r="294" spans="1:5" x14ac:dyDescent="0.3">
      <c r="A294" s="107" t="s">
        <v>572</v>
      </c>
      <c r="B294" s="36">
        <v>8981.4500000000007</v>
      </c>
      <c r="C294" s="107">
        <v>179.6</v>
      </c>
      <c r="D294" s="120">
        <f t="shared" si="8"/>
        <v>-3.0274729130789213E-2</v>
      </c>
      <c r="E294" s="120">
        <f t="shared" si="9"/>
        <v>-6.0874377421139547E-3</v>
      </c>
    </row>
    <row r="295" spans="1:5" x14ac:dyDescent="0.3">
      <c r="A295" s="107" t="s">
        <v>573</v>
      </c>
      <c r="B295" s="36">
        <v>9261.85</v>
      </c>
      <c r="C295" s="107">
        <v>180.7</v>
      </c>
      <c r="D295" s="120">
        <f t="shared" si="8"/>
        <v>-5.2877222327130102E-4</v>
      </c>
      <c r="E295" s="120">
        <f t="shared" si="9"/>
        <v>-3.9340776182881454E-2</v>
      </c>
    </row>
    <row r="296" spans="1:5" x14ac:dyDescent="0.3">
      <c r="A296" s="107" t="s">
        <v>574</v>
      </c>
      <c r="B296" s="36">
        <v>9266.75</v>
      </c>
      <c r="C296" s="107">
        <v>188.1</v>
      </c>
      <c r="D296" s="120">
        <f t="shared" si="8"/>
        <v>3.0463259496486206E-2</v>
      </c>
      <c r="E296" s="120">
        <f t="shared" si="9"/>
        <v>9.3909310437350069E-3</v>
      </c>
    </row>
    <row r="297" spans="1:5" x14ac:dyDescent="0.3">
      <c r="A297" s="107" t="s">
        <v>575</v>
      </c>
      <c r="B297" s="36">
        <v>8992.7999999999993</v>
      </c>
      <c r="C297" s="107">
        <v>186.35</v>
      </c>
      <c r="D297" s="120">
        <f t="shared" si="8"/>
        <v>7.5627709992940328E-3</v>
      </c>
      <c r="E297" s="120">
        <f t="shared" si="9"/>
        <v>-1.5843675732770013E-2</v>
      </c>
    </row>
    <row r="298" spans="1:5" x14ac:dyDescent="0.3">
      <c r="A298" s="107" t="s">
        <v>576</v>
      </c>
      <c r="B298" s="36">
        <v>8925.2999999999993</v>
      </c>
      <c r="C298" s="107">
        <v>189.35</v>
      </c>
      <c r="D298" s="120">
        <f t="shared" si="8"/>
        <v>-7.6218749478811354E-3</v>
      </c>
      <c r="E298" s="120">
        <f t="shared" si="9"/>
        <v>4.267621145374445E-2</v>
      </c>
    </row>
    <row r="299" spans="1:5" x14ac:dyDescent="0.3">
      <c r="A299" s="107" t="s">
        <v>577</v>
      </c>
      <c r="B299" s="36">
        <v>8993.85</v>
      </c>
      <c r="C299" s="107">
        <v>181.6</v>
      </c>
      <c r="D299" s="120">
        <f t="shared" si="8"/>
        <v>-1.2955585552958171E-2</v>
      </c>
      <c r="E299" s="120">
        <f t="shared" si="9"/>
        <v>-1.9703103913630282E-2</v>
      </c>
    </row>
    <row r="300" spans="1:5" x14ac:dyDescent="0.3">
      <c r="A300" s="107" t="s">
        <v>578</v>
      </c>
      <c r="B300" s="36">
        <v>9111.9</v>
      </c>
      <c r="C300" s="107">
        <v>185.25</v>
      </c>
      <c r="D300" s="120">
        <f t="shared" si="8"/>
        <v>4.1508786969566946E-2</v>
      </c>
      <c r="E300" s="120">
        <f t="shared" si="9"/>
        <v>3.6943744752308882E-2</v>
      </c>
    </row>
    <row r="301" spans="1:5" x14ac:dyDescent="0.3">
      <c r="A301" s="107" t="s">
        <v>579</v>
      </c>
      <c r="B301" s="36">
        <v>8748.75</v>
      </c>
      <c r="C301" s="107">
        <v>178.65</v>
      </c>
      <c r="D301" s="120">
        <f t="shared" si="8"/>
        <v>-4.9418803029959157E-3</v>
      </c>
      <c r="E301" s="120">
        <f t="shared" si="9"/>
        <v>-1.5973561002478709E-2</v>
      </c>
    </row>
    <row r="302" spans="1:5" x14ac:dyDescent="0.3">
      <c r="A302" s="107" t="s">
        <v>580</v>
      </c>
      <c r="B302" s="36">
        <v>8792.2000000000007</v>
      </c>
      <c r="C302" s="107">
        <v>181.55</v>
      </c>
      <c r="D302" s="120">
        <f t="shared" si="8"/>
        <v>8.7632054231920664E-2</v>
      </c>
      <c r="E302" s="120">
        <f t="shared" si="9"/>
        <v>2.0517144463181536E-2</v>
      </c>
    </row>
    <row r="303" spans="1:5" x14ac:dyDescent="0.3">
      <c r="A303" s="107" t="s">
        <v>581</v>
      </c>
      <c r="B303" s="36">
        <v>8083.8</v>
      </c>
      <c r="C303" s="107">
        <v>177.9</v>
      </c>
      <c r="D303" s="120">
        <f t="shared" si="8"/>
        <v>-2.0596573699386833E-2</v>
      </c>
      <c r="E303" s="120">
        <f t="shared" si="9"/>
        <v>6.9110576923076872E-2</v>
      </c>
    </row>
    <row r="304" spans="1:5" x14ac:dyDescent="0.3">
      <c r="A304" s="107" t="s">
        <v>582</v>
      </c>
      <c r="B304" s="36">
        <v>8253.7999999999993</v>
      </c>
      <c r="C304" s="107">
        <v>166.4</v>
      </c>
      <c r="D304" s="120">
        <f t="shared" si="8"/>
        <v>-4.0004652379983185E-2</v>
      </c>
      <c r="E304" s="120">
        <f t="shared" si="9"/>
        <v>-3.0867792661618987E-2</v>
      </c>
    </row>
    <row r="305" spans="1:5" x14ac:dyDescent="0.3">
      <c r="A305" s="107" t="s">
        <v>583</v>
      </c>
      <c r="B305" s="36">
        <v>8597.75</v>
      </c>
      <c r="C305" s="107">
        <v>171.7</v>
      </c>
      <c r="D305" s="120">
        <f t="shared" si="8"/>
        <v>3.8237673738996003E-2</v>
      </c>
      <c r="E305" s="120">
        <f t="shared" si="9"/>
        <v>7.851758793969843E-2</v>
      </c>
    </row>
    <row r="306" spans="1:5" x14ac:dyDescent="0.3">
      <c r="A306" s="107" t="s">
        <v>584</v>
      </c>
      <c r="B306" s="36">
        <v>8281.1</v>
      </c>
      <c r="C306" s="107">
        <v>159.19999999999999</v>
      </c>
      <c r="D306" s="120">
        <f t="shared" si="8"/>
        <v>-4.3780491325308146E-2</v>
      </c>
      <c r="E306" s="120">
        <f t="shared" si="9"/>
        <v>-2.4509803921568651E-2</v>
      </c>
    </row>
    <row r="307" spans="1:5" x14ac:dyDescent="0.3">
      <c r="A307" s="107" t="s">
        <v>585</v>
      </c>
      <c r="B307" s="36">
        <v>8660.25</v>
      </c>
      <c r="C307" s="107">
        <v>163.19999999999999</v>
      </c>
      <c r="D307" s="120">
        <f t="shared" si="8"/>
        <v>2.1755608144464755E-3</v>
      </c>
      <c r="E307" s="120">
        <f t="shared" si="9"/>
        <v>4.3478260869565188E-2</v>
      </c>
    </row>
    <row r="308" spans="1:5" x14ac:dyDescent="0.3">
      <c r="A308" s="107" t="s">
        <v>586</v>
      </c>
      <c r="B308" s="36">
        <v>8641.4500000000007</v>
      </c>
      <c r="C308" s="107">
        <v>156.4</v>
      </c>
      <c r="D308" s="120">
        <f t="shared" si="8"/>
        <v>3.890428415996916E-2</v>
      </c>
      <c r="E308" s="120">
        <f t="shared" si="9"/>
        <v>6.1418391584662446E-2</v>
      </c>
    </row>
    <row r="309" spans="1:5" x14ac:dyDescent="0.3">
      <c r="A309" s="107" t="s">
        <v>587</v>
      </c>
      <c r="B309" s="36">
        <v>8317.85</v>
      </c>
      <c r="C309" s="107">
        <v>147.35</v>
      </c>
      <c r="D309" s="120">
        <f t="shared" si="8"/>
        <v>6.6247492324751134E-2</v>
      </c>
      <c r="E309" s="120">
        <f t="shared" si="9"/>
        <v>-1.5698062792251166E-2</v>
      </c>
    </row>
    <row r="310" spans="1:5" x14ac:dyDescent="0.3">
      <c r="A310" s="107" t="s">
        <v>588</v>
      </c>
      <c r="B310" s="36">
        <v>7801.05</v>
      </c>
      <c r="C310" s="107">
        <v>149.69999999999999</v>
      </c>
      <c r="D310" s="120">
        <f t="shared" si="8"/>
        <v>2.507144968956343E-2</v>
      </c>
      <c r="E310" s="120">
        <f t="shared" si="9"/>
        <v>-2.9812054439403934E-2</v>
      </c>
    </row>
    <row r="311" spans="1:5" x14ac:dyDescent="0.3">
      <c r="A311" s="107" t="s">
        <v>589</v>
      </c>
      <c r="B311" s="36">
        <v>7610.25</v>
      </c>
      <c r="C311" s="107">
        <v>154.30000000000001</v>
      </c>
      <c r="D311" s="120">
        <f t="shared" si="8"/>
        <v>-0.12980464127060365</v>
      </c>
      <c r="E311" s="120">
        <f t="shared" si="9"/>
        <v>-0.12079772079772078</v>
      </c>
    </row>
    <row r="312" spans="1:5" x14ac:dyDescent="0.3">
      <c r="A312" s="107" t="s">
        <v>590</v>
      </c>
      <c r="B312" s="36">
        <v>8745.4500000000007</v>
      </c>
      <c r="C312" s="107">
        <v>175.5</v>
      </c>
      <c r="D312" s="120">
        <f t="shared" si="8"/>
        <v>5.8329148237116435E-2</v>
      </c>
      <c r="E312" s="120">
        <f t="shared" si="9"/>
        <v>8.43373493975903E-2</v>
      </c>
    </row>
    <row r="313" spans="1:5" x14ac:dyDescent="0.3">
      <c r="A313" s="107" t="s">
        <v>591</v>
      </c>
      <c r="B313" s="36">
        <v>8263.4500000000007</v>
      </c>
      <c r="C313" s="107">
        <v>161.85</v>
      </c>
      <c r="D313" s="120">
        <f t="shared" si="8"/>
        <v>-2.4247827319100579E-2</v>
      </c>
      <c r="E313" s="120">
        <f t="shared" si="9"/>
        <v>7.3988055739880654E-2</v>
      </c>
    </row>
    <row r="314" spans="1:5" x14ac:dyDescent="0.3">
      <c r="A314" s="107" t="s">
        <v>592</v>
      </c>
      <c r="B314" s="36">
        <v>8468.7999999999993</v>
      </c>
      <c r="C314" s="107">
        <v>150.69999999999999</v>
      </c>
      <c r="D314" s="120">
        <f t="shared" si="8"/>
        <v>-5.5564539062456397E-2</v>
      </c>
      <c r="E314" s="120">
        <f t="shared" si="9"/>
        <v>1.0392222594703293E-2</v>
      </c>
    </row>
    <row r="315" spans="1:5" x14ac:dyDescent="0.3">
      <c r="A315" s="107" t="s">
        <v>593</v>
      </c>
      <c r="B315" s="36">
        <v>8967.0499999999993</v>
      </c>
      <c r="C315" s="107">
        <v>149.15</v>
      </c>
      <c r="D315" s="120">
        <f t="shared" si="8"/>
        <v>-2.5045121447365593E-2</v>
      </c>
      <c r="E315" s="120">
        <f t="shared" si="9"/>
        <v>1.2903225806451646E-2</v>
      </c>
    </row>
    <row r="316" spans="1:5" x14ac:dyDescent="0.3">
      <c r="A316" s="107" t="s">
        <v>594</v>
      </c>
      <c r="B316" s="36">
        <v>9197.4</v>
      </c>
      <c r="C316" s="107">
        <v>147.25</v>
      </c>
      <c r="D316" s="120">
        <f t="shared" si="8"/>
        <v>-7.6121022179363673E-2</v>
      </c>
      <c r="E316" s="120">
        <f t="shared" si="9"/>
        <v>-9.244992295839749E-2</v>
      </c>
    </row>
    <row r="317" spans="1:5" x14ac:dyDescent="0.3">
      <c r="A317" s="107" t="s">
        <v>595</v>
      </c>
      <c r="B317" s="36">
        <v>9955.2000000000007</v>
      </c>
      <c r="C317" s="107">
        <v>162.25</v>
      </c>
      <c r="D317" s="120">
        <f t="shared" si="8"/>
        <v>3.8065098043305046E-2</v>
      </c>
      <c r="E317" s="120">
        <f t="shared" si="9"/>
        <v>4.1399229781771352E-2</v>
      </c>
    </row>
    <row r="318" spans="1:5" x14ac:dyDescent="0.3">
      <c r="A318" s="107" t="s">
        <v>596</v>
      </c>
      <c r="B318" s="36">
        <v>9590.15</v>
      </c>
      <c r="C318" s="107">
        <v>155.80000000000001</v>
      </c>
      <c r="D318" s="120">
        <f t="shared" si="8"/>
        <v>-8.3019391111451069E-2</v>
      </c>
      <c r="E318" s="120">
        <f t="shared" si="9"/>
        <v>-0.11300882436663817</v>
      </c>
    </row>
    <row r="319" spans="1:5" x14ac:dyDescent="0.3">
      <c r="A319" s="107" t="s">
        <v>597</v>
      </c>
      <c r="B319" s="36">
        <v>10458.4</v>
      </c>
      <c r="C319" s="107">
        <v>175.65</v>
      </c>
      <c r="D319" s="120">
        <f t="shared" si="8"/>
        <v>6.6497950045207865E-4</v>
      </c>
      <c r="E319" s="120">
        <f t="shared" si="9"/>
        <v>-8.7471783295710592E-3</v>
      </c>
    </row>
    <row r="320" spans="1:5" x14ac:dyDescent="0.3">
      <c r="A320" s="107" t="s">
        <v>598</v>
      </c>
      <c r="B320" s="36">
        <v>10451.450000000001</v>
      </c>
      <c r="C320" s="107">
        <v>177.2</v>
      </c>
      <c r="D320" s="120">
        <f t="shared" si="8"/>
        <v>-4.8956044206033944E-2</v>
      </c>
      <c r="E320" s="120">
        <f t="shared" si="9"/>
        <v>-2.5034387895460863E-2</v>
      </c>
    </row>
    <row r="321" spans="1:5" x14ac:dyDescent="0.3">
      <c r="A321" s="107" t="s">
        <v>599</v>
      </c>
      <c r="B321" s="36">
        <v>10989.45</v>
      </c>
      <c r="C321" s="107">
        <v>181.75</v>
      </c>
      <c r="D321" s="120">
        <f t="shared" si="8"/>
        <v>-2.4806992634661351E-2</v>
      </c>
      <c r="E321" s="120">
        <f t="shared" si="9"/>
        <v>-3.3501728263759745E-2</v>
      </c>
    </row>
    <row r="322" spans="1:5" x14ac:dyDescent="0.3">
      <c r="A322" s="107" t="s">
        <v>600</v>
      </c>
      <c r="B322" s="36">
        <v>11269</v>
      </c>
      <c r="C322" s="107">
        <v>188.05</v>
      </c>
      <c r="D322" s="120">
        <f t="shared" si="8"/>
        <v>1.5998577904186018E-3</v>
      </c>
      <c r="E322" s="120">
        <f t="shared" si="9"/>
        <v>2.9333333333334544E-3</v>
      </c>
    </row>
    <row r="323" spans="1:5" x14ac:dyDescent="0.3">
      <c r="A323" s="107" t="s">
        <v>601</v>
      </c>
      <c r="B323" s="36">
        <v>11251</v>
      </c>
      <c r="C323" s="107">
        <v>187.5</v>
      </c>
      <c r="D323" s="120">
        <f t="shared" ref="D323:D386" si="10">B323/B324-1</f>
        <v>-4.626967345819244E-3</v>
      </c>
      <c r="E323" s="120">
        <f t="shared" ref="E323:E386" si="11">C323/C324-1</f>
        <v>-3.2757286561774568E-2</v>
      </c>
    </row>
    <row r="324" spans="1:5" x14ac:dyDescent="0.3">
      <c r="A324" s="107" t="s">
        <v>602</v>
      </c>
      <c r="B324" s="36">
        <v>11303.3</v>
      </c>
      <c r="C324" s="107">
        <v>193.85</v>
      </c>
      <c r="D324" s="120">
        <f t="shared" si="10"/>
        <v>1.5319664952504919E-2</v>
      </c>
      <c r="E324" s="120">
        <f t="shared" si="11"/>
        <v>-7.42447516641076E-3</v>
      </c>
    </row>
    <row r="325" spans="1:5" x14ac:dyDescent="0.3">
      <c r="A325" s="107" t="s">
        <v>603</v>
      </c>
      <c r="B325" s="36">
        <v>11132.75</v>
      </c>
      <c r="C325" s="107">
        <v>195.3</v>
      </c>
      <c r="D325" s="120">
        <f t="shared" si="10"/>
        <v>-6.1597518244916882E-3</v>
      </c>
      <c r="E325" s="120">
        <f t="shared" si="11"/>
        <v>-1.1389521640091105E-2</v>
      </c>
    </row>
    <row r="326" spans="1:5" x14ac:dyDescent="0.3">
      <c r="A326" s="107" t="s">
        <v>604</v>
      </c>
      <c r="B326" s="36">
        <v>11201.75</v>
      </c>
      <c r="C326" s="107">
        <v>197.55</v>
      </c>
      <c r="D326" s="120">
        <f t="shared" si="10"/>
        <v>-3.709609483121723E-2</v>
      </c>
      <c r="E326" s="120">
        <f t="shared" si="11"/>
        <v>0</v>
      </c>
    </row>
    <row r="327" spans="1:5" x14ac:dyDescent="0.3">
      <c r="A327" s="107" t="s">
        <v>605</v>
      </c>
      <c r="B327" s="36">
        <v>11633.3</v>
      </c>
      <c r="C327" s="107">
        <v>197.55</v>
      </c>
      <c r="D327" s="120">
        <f t="shared" si="10"/>
        <v>-3.8703600633643864E-3</v>
      </c>
      <c r="E327" s="120">
        <f t="shared" si="11"/>
        <v>-5.287009063444037E-3</v>
      </c>
    </row>
    <row r="328" spans="1:5" x14ac:dyDescent="0.3">
      <c r="A328" s="107" t="s">
        <v>606</v>
      </c>
      <c r="B328" s="36">
        <v>11678.5</v>
      </c>
      <c r="C328" s="107">
        <v>198.6</v>
      </c>
      <c r="D328" s="120">
        <f t="shared" si="10"/>
        <v>-1.0120445163969816E-2</v>
      </c>
      <c r="E328" s="120">
        <f t="shared" si="11"/>
        <v>-1.5857284440039754E-2</v>
      </c>
    </row>
    <row r="329" spans="1:5" x14ac:dyDescent="0.3">
      <c r="A329" s="107" t="s">
        <v>607</v>
      </c>
      <c r="B329" s="36">
        <v>11797.9</v>
      </c>
      <c r="C329" s="107">
        <v>201.8</v>
      </c>
      <c r="D329" s="120">
        <f t="shared" si="10"/>
        <v>-2.6628569496339738E-3</v>
      </c>
      <c r="E329" s="120">
        <f t="shared" si="11"/>
        <v>-5.9113300492610321E-3</v>
      </c>
    </row>
    <row r="330" spans="1:5" x14ac:dyDescent="0.3">
      <c r="A330" s="107" t="s">
        <v>608</v>
      </c>
      <c r="B330" s="36">
        <v>11829.4</v>
      </c>
      <c r="C330" s="107">
        <v>203</v>
      </c>
      <c r="D330" s="120">
        <f t="shared" si="10"/>
        <v>-2.0813932794463974E-2</v>
      </c>
      <c r="E330" s="120">
        <f t="shared" si="11"/>
        <v>-2.1450952036635274E-2</v>
      </c>
    </row>
    <row r="331" spans="1:5" x14ac:dyDescent="0.3">
      <c r="A331" s="107" t="s">
        <v>609</v>
      </c>
      <c r="B331" s="36">
        <v>12080.85</v>
      </c>
      <c r="C331" s="107">
        <v>207.45</v>
      </c>
      <c r="D331" s="120">
        <f t="shared" si="10"/>
        <v>-3.7151881509825957E-3</v>
      </c>
      <c r="E331" s="120">
        <f t="shared" si="11"/>
        <v>3.6284470246734646E-3</v>
      </c>
    </row>
    <row r="332" spans="1:5" x14ac:dyDescent="0.3">
      <c r="A332" s="107" t="s">
        <v>610</v>
      </c>
      <c r="B332" s="36">
        <v>12125.9</v>
      </c>
      <c r="C332" s="107">
        <v>206.7</v>
      </c>
      <c r="D332" s="120">
        <f t="shared" si="10"/>
        <v>1.1123618928496892E-2</v>
      </c>
      <c r="E332" s="120">
        <f t="shared" si="11"/>
        <v>1.3980868285504044E-2</v>
      </c>
    </row>
    <row r="333" spans="1:5" x14ac:dyDescent="0.3">
      <c r="A333" s="107" t="s">
        <v>611</v>
      </c>
      <c r="B333" s="36">
        <v>11992.5</v>
      </c>
      <c r="C333" s="107">
        <v>203.85</v>
      </c>
      <c r="D333" s="120">
        <f t="shared" si="10"/>
        <v>-4.4247787610618428E-3</v>
      </c>
      <c r="E333" s="120">
        <f t="shared" si="11"/>
        <v>-4.638671875000111E-3</v>
      </c>
    </row>
    <row r="334" spans="1:5" x14ac:dyDescent="0.3">
      <c r="A334" s="107" t="s">
        <v>612</v>
      </c>
      <c r="B334" s="36">
        <v>12045.8</v>
      </c>
      <c r="C334" s="107">
        <v>204.8</v>
      </c>
      <c r="D334" s="120">
        <f t="shared" si="10"/>
        <v>-5.5847013030970727E-3</v>
      </c>
      <c r="E334" s="120">
        <f t="shared" si="11"/>
        <v>-1.3962445835339343E-2</v>
      </c>
    </row>
    <row r="335" spans="1:5" x14ac:dyDescent="0.3">
      <c r="A335" s="107" t="s">
        <v>613</v>
      </c>
      <c r="B335" s="36">
        <v>12113.45</v>
      </c>
      <c r="C335" s="107">
        <v>207.7</v>
      </c>
      <c r="D335" s="120">
        <f t="shared" si="10"/>
        <v>-5.0268385538803084E-3</v>
      </c>
      <c r="E335" s="120">
        <f t="shared" si="11"/>
        <v>-1.9820670127418727E-2</v>
      </c>
    </row>
    <row r="336" spans="1:5" x14ac:dyDescent="0.3">
      <c r="A336" s="107" t="s">
        <v>614</v>
      </c>
      <c r="B336" s="36">
        <v>12174.65</v>
      </c>
      <c r="C336" s="107">
        <v>211.9</v>
      </c>
      <c r="D336" s="120">
        <f t="shared" si="10"/>
        <v>-2.1760154738879045E-3</v>
      </c>
      <c r="E336" s="120">
        <f t="shared" si="11"/>
        <v>-5.397793945083329E-3</v>
      </c>
    </row>
    <row r="337" spans="1:5" x14ac:dyDescent="0.3">
      <c r="A337" s="107" t="s">
        <v>615</v>
      </c>
      <c r="B337" s="36">
        <v>12201.2</v>
      </c>
      <c r="C337" s="107">
        <v>213.05</v>
      </c>
      <c r="D337" s="120">
        <f t="shared" si="10"/>
        <v>7.7057127990816099E-3</v>
      </c>
      <c r="E337" s="120">
        <f t="shared" si="11"/>
        <v>2.1166509877705852E-3</v>
      </c>
    </row>
    <row r="338" spans="1:5" x14ac:dyDescent="0.3">
      <c r="A338" s="107" t="s">
        <v>616</v>
      </c>
      <c r="B338" s="36">
        <v>12107.9</v>
      </c>
      <c r="C338" s="107">
        <v>212.6</v>
      </c>
      <c r="D338" s="120">
        <f t="shared" si="10"/>
        <v>6.3499979221210978E-3</v>
      </c>
      <c r="E338" s="120">
        <f t="shared" si="11"/>
        <v>9.7364046544763383E-3</v>
      </c>
    </row>
    <row r="339" spans="1:5" x14ac:dyDescent="0.3">
      <c r="A339" s="107" t="s">
        <v>617</v>
      </c>
      <c r="B339" s="36">
        <v>12031.5</v>
      </c>
      <c r="C339" s="107">
        <v>210.55</v>
      </c>
      <c r="D339" s="120">
        <f t="shared" si="10"/>
        <v>-5.525546872094167E-3</v>
      </c>
      <c r="E339" s="120">
        <f t="shared" si="11"/>
        <v>-1.3355201499531399E-2</v>
      </c>
    </row>
    <row r="340" spans="1:5" x14ac:dyDescent="0.3">
      <c r="A340" s="107" t="s">
        <v>618</v>
      </c>
      <c r="B340" s="36">
        <v>12098.35</v>
      </c>
      <c r="C340" s="107">
        <v>213.4</v>
      </c>
      <c r="D340" s="120">
        <f t="shared" si="10"/>
        <v>-3.2624949023517535E-3</v>
      </c>
      <c r="E340" s="120">
        <f t="shared" si="11"/>
        <v>-7.0241161320538925E-4</v>
      </c>
    </row>
    <row r="341" spans="1:5" x14ac:dyDescent="0.3">
      <c r="A341" s="107" t="s">
        <v>619</v>
      </c>
      <c r="B341" s="36">
        <v>12137.95</v>
      </c>
      <c r="C341" s="107">
        <v>213.55</v>
      </c>
      <c r="D341" s="120">
        <f t="shared" si="10"/>
        <v>4.0366775166162938E-3</v>
      </c>
      <c r="E341" s="120">
        <f t="shared" si="11"/>
        <v>-1.3398013398013275E-2</v>
      </c>
    </row>
    <row r="342" spans="1:5" x14ac:dyDescent="0.3">
      <c r="A342" s="107" t="s">
        <v>620</v>
      </c>
      <c r="B342" s="36">
        <v>12089.15</v>
      </c>
      <c r="C342" s="107">
        <v>216.45</v>
      </c>
      <c r="D342" s="120">
        <f t="shared" si="10"/>
        <v>9.1405007658822424E-3</v>
      </c>
      <c r="E342" s="120">
        <f t="shared" si="11"/>
        <v>3.7097148156735038E-3</v>
      </c>
    </row>
    <row r="343" spans="1:5" x14ac:dyDescent="0.3">
      <c r="A343" s="107" t="s">
        <v>621</v>
      </c>
      <c r="B343" s="36">
        <v>11979.65</v>
      </c>
      <c r="C343" s="107">
        <v>215.65</v>
      </c>
      <c r="D343" s="120">
        <f t="shared" si="10"/>
        <v>2.3210823461081942E-2</v>
      </c>
      <c r="E343" s="120">
        <f t="shared" si="11"/>
        <v>3.8776493256262201E-2</v>
      </c>
    </row>
    <row r="344" spans="1:5" x14ac:dyDescent="0.3">
      <c r="A344" s="107" t="s">
        <v>622</v>
      </c>
      <c r="B344" s="36">
        <v>11707.9</v>
      </c>
      <c r="C344" s="107">
        <v>207.6</v>
      </c>
      <c r="D344" s="120">
        <f t="shared" si="10"/>
        <v>3.9487731363376799E-3</v>
      </c>
      <c r="E344" s="120">
        <f t="shared" si="11"/>
        <v>-5.2054794520547953E-2</v>
      </c>
    </row>
    <row r="345" spans="1:5" x14ac:dyDescent="0.3">
      <c r="A345" s="107" t="s">
        <v>623</v>
      </c>
      <c r="B345" s="36">
        <v>11661.85</v>
      </c>
      <c r="C345" s="107">
        <v>219</v>
      </c>
      <c r="D345" s="120">
        <f t="shared" si="10"/>
        <v>-2.5100107840596575E-2</v>
      </c>
      <c r="E345" s="120">
        <f t="shared" si="11"/>
        <v>-6.867956623431859E-2</v>
      </c>
    </row>
    <row r="346" spans="1:5" x14ac:dyDescent="0.3">
      <c r="A346" s="107" t="s">
        <v>624</v>
      </c>
      <c r="B346" s="36">
        <v>11962.1</v>
      </c>
      <c r="C346" s="107">
        <v>235.15</v>
      </c>
      <c r="D346" s="120">
        <f t="shared" si="10"/>
        <v>-6.1233985277254765E-3</v>
      </c>
      <c r="E346" s="120">
        <f t="shared" si="11"/>
        <v>4.699850459303434E-3</v>
      </c>
    </row>
    <row r="347" spans="1:5" x14ac:dyDescent="0.3">
      <c r="A347" s="107" t="s">
        <v>625</v>
      </c>
      <c r="B347" s="36">
        <v>12035.8</v>
      </c>
      <c r="C347" s="107">
        <v>234.05</v>
      </c>
      <c r="D347" s="120">
        <f t="shared" si="10"/>
        <v>-7.7249680530937503E-3</v>
      </c>
      <c r="E347" s="120">
        <f t="shared" si="11"/>
        <v>-1.0986689203465017E-2</v>
      </c>
    </row>
    <row r="348" spans="1:5" x14ac:dyDescent="0.3">
      <c r="A348" s="107" t="s">
        <v>626</v>
      </c>
      <c r="B348" s="36">
        <v>12129.5</v>
      </c>
      <c r="C348" s="107">
        <v>236.65</v>
      </c>
      <c r="D348" s="120">
        <f t="shared" si="10"/>
        <v>6.1132401002008674E-3</v>
      </c>
      <c r="E348" s="120">
        <f t="shared" si="11"/>
        <v>2.556879739978335E-2</v>
      </c>
    </row>
    <row r="349" spans="1:5" x14ac:dyDescent="0.3">
      <c r="A349" s="107" t="s">
        <v>627</v>
      </c>
      <c r="B349" s="36">
        <v>12055.8</v>
      </c>
      <c r="C349" s="107">
        <v>230.75</v>
      </c>
      <c r="D349" s="120">
        <f t="shared" si="10"/>
        <v>-5.2149517286905755E-3</v>
      </c>
      <c r="E349" s="120">
        <f t="shared" si="11"/>
        <v>-1.6410912190963356E-2</v>
      </c>
    </row>
    <row r="350" spans="1:5" x14ac:dyDescent="0.3">
      <c r="A350" s="107" t="s">
        <v>628</v>
      </c>
      <c r="B350" s="36">
        <v>12119</v>
      </c>
      <c r="C350" s="107">
        <v>234.6</v>
      </c>
      <c r="D350" s="120">
        <f t="shared" si="10"/>
        <v>-1.0552527912150667E-2</v>
      </c>
      <c r="E350" s="120">
        <f t="shared" si="11"/>
        <v>-1.4906571488557674E-2</v>
      </c>
    </row>
    <row r="351" spans="1:5" x14ac:dyDescent="0.3">
      <c r="A351" s="107" t="s">
        <v>629</v>
      </c>
      <c r="B351" s="36">
        <v>12248.25</v>
      </c>
      <c r="C351" s="107">
        <v>238.15</v>
      </c>
      <c r="D351" s="120">
        <f t="shared" si="10"/>
        <v>5.5745524553891812E-3</v>
      </c>
      <c r="E351" s="120">
        <f t="shared" si="11"/>
        <v>1.0508617065994041E-3</v>
      </c>
    </row>
    <row r="352" spans="1:5" x14ac:dyDescent="0.3">
      <c r="A352" s="107" t="s">
        <v>630</v>
      </c>
      <c r="B352" s="36">
        <v>12180.35</v>
      </c>
      <c r="C352" s="107">
        <v>237.9</v>
      </c>
      <c r="D352" s="120">
        <f t="shared" si="10"/>
        <v>6.0667883603564565E-3</v>
      </c>
      <c r="E352" s="120">
        <f t="shared" si="11"/>
        <v>-6.30119722747291E-4</v>
      </c>
    </row>
    <row r="353" spans="1:5" x14ac:dyDescent="0.3">
      <c r="A353" s="107" t="s">
        <v>631</v>
      </c>
      <c r="B353" s="36">
        <v>12106.9</v>
      </c>
      <c r="C353" s="107">
        <v>238.05</v>
      </c>
      <c r="D353" s="120">
        <f t="shared" si="10"/>
        <v>-5.172619218807184E-3</v>
      </c>
      <c r="E353" s="120">
        <f t="shared" si="11"/>
        <v>-1.6775005242187779E-3</v>
      </c>
    </row>
    <row r="354" spans="1:5" x14ac:dyDescent="0.3">
      <c r="A354" s="107" t="s">
        <v>632</v>
      </c>
      <c r="B354" s="36">
        <v>12169.85</v>
      </c>
      <c r="C354" s="107">
        <v>238.45</v>
      </c>
      <c r="D354" s="120">
        <f t="shared" si="10"/>
        <v>-4.4746023371002863E-3</v>
      </c>
      <c r="E354" s="120">
        <f t="shared" si="11"/>
        <v>-1.4262091773460162E-2</v>
      </c>
    </row>
    <row r="355" spans="1:5" x14ac:dyDescent="0.3">
      <c r="A355" s="107" t="s">
        <v>633</v>
      </c>
      <c r="B355" s="36">
        <v>12224.55</v>
      </c>
      <c r="C355" s="107">
        <v>241.9</v>
      </c>
      <c r="D355" s="120">
        <f t="shared" si="10"/>
        <v>-1.0346209425736941E-2</v>
      </c>
      <c r="E355" s="120">
        <f t="shared" si="11"/>
        <v>8.1266930610544019E-3</v>
      </c>
    </row>
    <row r="356" spans="1:5" x14ac:dyDescent="0.3">
      <c r="A356" s="107" t="s">
        <v>634</v>
      </c>
      <c r="B356" s="36">
        <v>12352.35</v>
      </c>
      <c r="C356" s="107">
        <v>239.95</v>
      </c>
      <c r="D356" s="120">
        <f t="shared" si="10"/>
        <v>-2.5494718951069029E-4</v>
      </c>
      <c r="E356" s="120">
        <f t="shared" si="11"/>
        <v>-3.3229491173416559E-3</v>
      </c>
    </row>
    <row r="357" spans="1:5" x14ac:dyDescent="0.3">
      <c r="A357" s="107" t="s">
        <v>635</v>
      </c>
      <c r="B357" s="36">
        <v>12355.5</v>
      </c>
      <c r="C357" s="107">
        <v>240.75</v>
      </c>
      <c r="D357" s="120">
        <f t="shared" si="10"/>
        <v>9.8839046284227017E-4</v>
      </c>
      <c r="E357" s="120">
        <f t="shared" si="11"/>
        <v>-6.8069306930693685E-3</v>
      </c>
    </row>
    <row r="358" spans="1:5" x14ac:dyDescent="0.3">
      <c r="A358" s="107" t="s">
        <v>636</v>
      </c>
      <c r="B358" s="36">
        <v>12343.3</v>
      </c>
      <c r="C358" s="107">
        <v>242.4</v>
      </c>
      <c r="D358" s="120">
        <f t="shared" si="10"/>
        <v>-1.5369308300234863E-3</v>
      </c>
      <c r="E358" s="120">
        <f t="shared" si="11"/>
        <v>-3.4943473792394819E-3</v>
      </c>
    </row>
    <row r="359" spans="1:5" x14ac:dyDescent="0.3">
      <c r="A359" s="107" t="s">
        <v>637</v>
      </c>
      <c r="B359" s="36">
        <v>12362.3</v>
      </c>
      <c r="C359" s="107">
        <v>243.25</v>
      </c>
      <c r="D359" s="120">
        <f t="shared" si="10"/>
        <v>2.6562202189048811E-3</v>
      </c>
      <c r="E359" s="120">
        <f t="shared" si="11"/>
        <v>1.6718913270637348E-2</v>
      </c>
    </row>
    <row r="360" spans="1:5" x14ac:dyDescent="0.3">
      <c r="A360" s="107" t="s">
        <v>638</v>
      </c>
      <c r="B360" s="36">
        <v>12329.55</v>
      </c>
      <c r="C360" s="107">
        <v>239.25</v>
      </c>
      <c r="D360" s="120">
        <f t="shared" si="10"/>
        <v>5.9354807127471876E-3</v>
      </c>
      <c r="E360" s="120">
        <f t="shared" si="11"/>
        <v>5.2521008403361158E-3</v>
      </c>
    </row>
    <row r="361" spans="1:5" x14ac:dyDescent="0.3">
      <c r="A361" s="107" t="s">
        <v>639</v>
      </c>
      <c r="B361" s="36">
        <v>12256.8</v>
      </c>
      <c r="C361" s="107">
        <v>238</v>
      </c>
      <c r="D361" s="120">
        <f t="shared" si="10"/>
        <v>3.3480955148617042E-3</v>
      </c>
      <c r="E361" s="120">
        <f t="shared" si="11"/>
        <v>9.3299406276505792E-3</v>
      </c>
    </row>
    <row r="362" spans="1:5" x14ac:dyDescent="0.3">
      <c r="A362" s="107" t="s">
        <v>640</v>
      </c>
      <c r="B362" s="36">
        <v>12215.9</v>
      </c>
      <c r="C362" s="107">
        <v>235.8</v>
      </c>
      <c r="D362" s="120">
        <f t="shared" si="10"/>
        <v>1.5845692640962472E-2</v>
      </c>
      <c r="E362" s="120">
        <f t="shared" si="11"/>
        <v>6.8317677198976856E-3</v>
      </c>
    </row>
    <row r="363" spans="1:5" x14ac:dyDescent="0.3">
      <c r="A363" s="107" t="s">
        <v>641</v>
      </c>
      <c r="B363" s="36">
        <v>12025.35</v>
      </c>
      <c r="C363" s="107">
        <v>234.2</v>
      </c>
      <c r="D363" s="120">
        <f t="shared" si="10"/>
        <v>-2.2898958346296849E-3</v>
      </c>
      <c r="E363" s="120">
        <f t="shared" si="11"/>
        <v>-4.8863394943701177E-3</v>
      </c>
    </row>
    <row r="364" spans="1:5" x14ac:dyDescent="0.3">
      <c r="A364" s="107" t="s">
        <v>642</v>
      </c>
      <c r="B364" s="36">
        <v>12052.95</v>
      </c>
      <c r="C364" s="107">
        <v>235.35</v>
      </c>
      <c r="D364" s="120">
        <f t="shared" si="10"/>
        <v>4.9945593489564288E-3</v>
      </c>
      <c r="E364" s="120">
        <f t="shared" si="11"/>
        <v>1.0633772862611579E-3</v>
      </c>
    </row>
    <row r="365" spans="1:5" x14ac:dyDescent="0.3">
      <c r="A365" s="107" t="s">
        <v>643</v>
      </c>
      <c r="B365" s="36">
        <v>11993.05</v>
      </c>
      <c r="C365" s="107">
        <v>235.1</v>
      </c>
      <c r="D365" s="120">
        <f t="shared" si="10"/>
        <v>-1.91058057603678E-2</v>
      </c>
      <c r="E365" s="120">
        <f t="shared" si="11"/>
        <v>-1.4255765199161496E-2</v>
      </c>
    </row>
    <row r="366" spans="1:5" x14ac:dyDescent="0.3">
      <c r="A366" s="107" t="s">
        <v>644</v>
      </c>
      <c r="B366" s="36">
        <v>12226.65</v>
      </c>
      <c r="C366" s="107">
        <v>238.5</v>
      </c>
      <c r="D366" s="120">
        <f t="shared" si="10"/>
        <v>-4.5228053606032326E-3</v>
      </c>
      <c r="E366" s="120">
        <f t="shared" si="11"/>
        <v>-5.6285178236397115E-3</v>
      </c>
    </row>
    <row r="367" spans="1:5" x14ac:dyDescent="0.3">
      <c r="A367" s="107" t="s">
        <v>645</v>
      </c>
      <c r="B367" s="36">
        <v>12282.2</v>
      </c>
      <c r="C367" s="107">
        <v>239.85</v>
      </c>
      <c r="D367" s="120">
        <f t="shared" si="10"/>
        <v>8.1838703057666162E-3</v>
      </c>
      <c r="E367" s="120">
        <f t="shared" si="11"/>
        <v>7.3498530029398879E-3</v>
      </c>
    </row>
    <row r="368" spans="1:5" x14ac:dyDescent="0.3">
      <c r="A368" s="107" t="s">
        <v>646</v>
      </c>
      <c r="B368" s="36">
        <v>12182.5</v>
      </c>
      <c r="C368" s="107">
        <v>238.1</v>
      </c>
      <c r="D368" s="120">
        <f t="shared" si="10"/>
        <v>1.1546252809520041E-3</v>
      </c>
      <c r="E368" s="120">
        <f t="shared" si="11"/>
        <v>1.6827934371055342E-3</v>
      </c>
    </row>
    <row r="369" spans="1:5" x14ac:dyDescent="0.3">
      <c r="A369" s="107" t="s">
        <v>647</v>
      </c>
      <c r="B369" s="36">
        <v>12168.45</v>
      </c>
      <c r="C369" s="107">
        <v>237.7</v>
      </c>
      <c r="D369" s="120">
        <f t="shared" si="10"/>
        <v>-7.1312883235352675E-3</v>
      </c>
      <c r="E369" s="120">
        <f t="shared" si="11"/>
        <v>-2.099076406381184E-3</v>
      </c>
    </row>
    <row r="370" spans="1:5" x14ac:dyDescent="0.3">
      <c r="A370" s="107" t="s">
        <v>648</v>
      </c>
      <c r="B370" s="36">
        <v>12255.85</v>
      </c>
      <c r="C370" s="107">
        <v>238.2</v>
      </c>
      <c r="D370" s="120">
        <f t="shared" si="10"/>
        <v>8.206895425371119E-4</v>
      </c>
      <c r="E370" s="120">
        <f t="shared" si="11"/>
        <v>5.487547488391753E-3</v>
      </c>
    </row>
    <row r="371" spans="1:5" x14ac:dyDescent="0.3">
      <c r="A371" s="107" t="s">
        <v>649</v>
      </c>
      <c r="B371" s="36">
        <v>12245.8</v>
      </c>
      <c r="C371" s="107">
        <v>236.9</v>
      </c>
      <c r="D371" s="120">
        <f t="shared" si="10"/>
        <v>9.8337944427722146E-3</v>
      </c>
      <c r="E371" s="120">
        <f t="shared" si="11"/>
        <v>4.2229729729736931E-4</v>
      </c>
    </row>
    <row r="372" spans="1:5" x14ac:dyDescent="0.3">
      <c r="A372" s="107" t="s">
        <v>650</v>
      </c>
      <c r="B372" s="36">
        <v>12126.55</v>
      </c>
      <c r="C372" s="107">
        <v>236.8</v>
      </c>
      <c r="D372" s="120">
        <f t="shared" si="10"/>
        <v>-7.2045224752447234E-3</v>
      </c>
      <c r="E372" s="120">
        <f t="shared" si="11"/>
        <v>-8.1675392670156333E-3</v>
      </c>
    </row>
    <row r="373" spans="1:5" x14ac:dyDescent="0.3">
      <c r="A373" s="107" t="s">
        <v>651</v>
      </c>
      <c r="B373" s="36">
        <v>12214.55</v>
      </c>
      <c r="C373" s="107">
        <v>238.75</v>
      </c>
      <c r="D373" s="120">
        <f t="shared" si="10"/>
        <v>-3.930602841940134E-3</v>
      </c>
      <c r="E373" s="120">
        <f t="shared" si="11"/>
        <v>-6.2787777312689474E-4</v>
      </c>
    </row>
    <row r="374" spans="1:5" x14ac:dyDescent="0.3">
      <c r="A374" s="107" t="s">
        <v>652</v>
      </c>
      <c r="B374" s="36">
        <v>12262.75</v>
      </c>
      <c r="C374" s="107">
        <v>238.9</v>
      </c>
      <c r="D374" s="120">
        <f t="shared" si="10"/>
        <v>-7.3746312684364046E-4</v>
      </c>
      <c r="E374" s="120">
        <f t="shared" si="11"/>
        <v>-9.3302923491602741E-3</v>
      </c>
    </row>
    <row r="375" spans="1:5" x14ac:dyDescent="0.3">
      <c r="A375" s="107" t="s">
        <v>653</v>
      </c>
      <c r="B375" s="36">
        <v>12271.8</v>
      </c>
      <c r="C375" s="107">
        <v>241.15</v>
      </c>
      <c r="D375" s="120">
        <f t="shared" si="10"/>
        <v>9.8697358010380043E-4</v>
      </c>
      <c r="E375" s="120">
        <f t="shared" si="11"/>
        <v>-1.3095968897073873E-2</v>
      </c>
    </row>
    <row r="376" spans="1:5" x14ac:dyDescent="0.3">
      <c r="A376" s="107" t="s">
        <v>654</v>
      </c>
      <c r="B376" s="36">
        <v>12259.7</v>
      </c>
      <c r="C376" s="107">
        <v>244.35</v>
      </c>
      <c r="D376" s="120">
        <f t="shared" si="10"/>
        <v>3.1133275785184544E-3</v>
      </c>
      <c r="E376" s="120">
        <f t="shared" si="11"/>
        <v>-3.2633081786661577E-3</v>
      </c>
    </row>
    <row r="377" spans="1:5" x14ac:dyDescent="0.3">
      <c r="A377" s="107" t="s">
        <v>655</v>
      </c>
      <c r="B377" s="36">
        <v>12221.65</v>
      </c>
      <c r="C377" s="107">
        <v>245.15</v>
      </c>
      <c r="D377" s="120">
        <f t="shared" si="10"/>
        <v>4.6568023016850812E-3</v>
      </c>
      <c r="E377" s="120">
        <f t="shared" si="11"/>
        <v>1.7008919311346071E-2</v>
      </c>
    </row>
    <row r="378" spans="1:5" x14ac:dyDescent="0.3">
      <c r="A378" s="107" t="s">
        <v>656</v>
      </c>
      <c r="B378" s="36">
        <v>12165</v>
      </c>
      <c r="C378" s="107">
        <v>241.05</v>
      </c>
      <c r="D378" s="120">
        <f t="shared" si="10"/>
        <v>9.2127476885168758E-3</v>
      </c>
      <c r="E378" s="120">
        <f t="shared" si="11"/>
        <v>1.7517940059096793E-2</v>
      </c>
    </row>
    <row r="379" spans="1:5" x14ac:dyDescent="0.3">
      <c r="A379" s="107" t="s">
        <v>657</v>
      </c>
      <c r="B379" s="36">
        <v>12053.95</v>
      </c>
      <c r="C379" s="107">
        <v>236.9</v>
      </c>
      <c r="D379" s="120">
        <f t="shared" si="10"/>
        <v>-2.7095898797852014E-3</v>
      </c>
      <c r="E379" s="120">
        <f t="shared" si="11"/>
        <v>-1.9453642384105962E-2</v>
      </c>
    </row>
    <row r="380" spans="1:5" x14ac:dyDescent="0.3">
      <c r="A380" s="107" t="s">
        <v>658</v>
      </c>
      <c r="B380" s="36">
        <v>12086.7</v>
      </c>
      <c r="C380" s="107">
        <v>241.6</v>
      </c>
      <c r="D380" s="120">
        <f t="shared" si="10"/>
        <v>9.5975542524935342E-3</v>
      </c>
      <c r="E380" s="120">
        <f t="shared" si="11"/>
        <v>1.2785579543072689E-2</v>
      </c>
    </row>
    <row r="381" spans="1:5" x14ac:dyDescent="0.3">
      <c r="A381" s="107" t="s">
        <v>659</v>
      </c>
      <c r="B381" s="36">
        <v>11971.8</v>
      </c>
      <c r="C381" s="107">
        <v>238.55</v>
      </c>
      <c r="D381" s="120">
        <f t="shared" si="10"/>
        <v>5.1762572259794748E-3</v>
      </c>
      <c r="E381" s="120">
        <f t="shared" si="11"/>
        <v>3.998316498316612E-3</v>
      </c>
    </row>
    <row r="382" spans="1:5" x14ac:dyDescent="0.3">
      <c r="A382" s="107" t="s">
        <v>660</v>
      </c>
      <c r="B382" s="36">
        <v>11910.15</v>
      </c>
      <c r="C382" s="107">
        <v>237.6</v>
      </c>
      <c r="D382" s="120">
        <f t="shared" si="10"/>
        <v>4.4995276971864229E-3</v>
      </c>
      <c r="E382" s="120">
        <f t="shared" si="11"/>
        <v>8.4889643463497144E-3</v>
      </c>
    </row>
    <row r="383" spans="1:5" x14ac:dyDescent="0.3">
      <c r="A383" s="107" t="s">
        <v>661</v>
      </c>
      <c r="B383" s="36">
        <v>11856.8</v>
      </c>
      <c r="C383" s="107">
        <v>235.6</v>
      </c>
      <c r="D383" s="120">
        <f t="shared" si="10"/>
        <v>-6.7602094240838406E-3</v>
      </c>
      <c r="E383" s="120">
        <f t="shared" si="11"/>
        <v>-2.4228618761648391E-2</v>
      </c>
    </row>
    <row r="384" spans="1:5" x14ac:dyDescent="0.3">
      <c r="A384" s="107" t="s">
        <v>662</v>
      </c>
      <c r="B384" s="36">
        <v>11937.5</v>
      </c>
      <c r="C384" s="107">
        <v>241.45</v>
      </c>
      <c r="D384" s="120">
        <f t="shared" si="10"/>
        <v>1.342112989137334E-3</v>
      </c>
      <c r="E384" s="120">
        <f t="shared" si="11"/>
        <v>-7.8076844051777616E-3</v>
      </c>
    </row>
    <row r="385" spans="1:5" x14ac:dyDescent="0.3">
      <c r="A385" s="107" t="s">
        <v>663</v>
      </c>
      <c r="B385" s="36">
        <v>11921.5</v>
      </c>
      <c r="C385" s="107">
        <v>243.35</v>
      </c>
      <c r="D385" s="120">
        <f t="shared" si="10"/>
        <v>-8.062637289489416E-3</v>
      </c>
      <c r="E385" s="120">
        <f t="shared" si="11"/>
        <v>-1.4577849767159368E-2</v>
      </c>
    </row>
    <row r="386" spans="1:5" x14ac:dyDescent="0.3">
      <c r="A386" s="107" t="s">
        <v>664</v>
      </c>
      <c r="B386" s="36">
        <v>12018.4</v>
      </c>
      <c r="C386" s="107">
        <v>246.95</v>
      </c>
      <c r="D386" s="120">
        <f t="shared" si="10"/>
        <v>-2.0592533545902292E-3</v>
      </c>
      <c r="E386" s="120">
        <f t="shared" si="11"/>
        <v>1.562821303721984E-2</v>
      </c>
    </row>
    <row r="387" spans="1:5" x14ac:dyDescent="0.3">
      <c r="A387" s="107" t="s">
        <v>665</v>
      </c>
      <c r="B387" s="36">
        <v>12043.2</v>
      </c>
      <c r="C387" s="107">
        <v>243.15</v>
      </c>
      <c r="D387" s="120">
        <f t="shared" ref="D387:D450" si="12">B387/B388-1</f>
        <v>4.0853078988176694E-3</v>
      </c>
      <c r="E387" s="120">
        <f t="shared" ref="E387:E450" si="13">C387/C388-1</f>
        <v>-3.6877688998155911E-3</v>
      </c>
    </row>
    <row r="388" spans="1:5" x14ac:dyDescent="0.3">
      <c r="A388" s="107" t="s">
        <v>666</v>
      </c>
      <c r="B388" s="36">
        <v>11994.2</v>
      </c>
      <c r="C388" s="107">
        <v>244.05</v>
      </c>
      <c r="D388" s="120">
        <f t="shared" si="12"/>
        <v>-4.4819973108015665E-3</v>
      </c>
      <c r="E388" s="120">
        <f t="shared" si="13"/>
        <v>-3.674219228413822E-3</v>
      </c>
    </row>
    <row r="389" spans="1:5" x14ac:dyDescent="0.3">
      <c r="A389" s="107" t="s">
        <v>667</v>
      </c>
      <c r="B389" s="36">
        <v>12048.2</v>
      </c>
      <c r="C389" s="107">
        <v>244.95</v>
      </c>
      <c r="D389" s="120">
        <f t="shared" si="12"/>
        <v>-6.5112536859079917E-4</v>
      </c>
      <c r="E389" s="120">
        <f t="shared" si="13"/>
        <v>-5.8847402597402843E-3</v>
      </c>
    </row>
    <row r="390" spans="1:5" x14ac:dyDescent="0.3">
      <c r="A390" s="107" t="s">
        <v>668</v>
      </c>
      <c r="B390" s="36">
        <v>12056.05</v>
      </c>
      <c r="C390" s="107">
        <v>246.4</v>
      </c>
      <c r="D390" s="120">
        <f t="shared" si="12"/>
        <v>-7.8264197215901499E-3</v>
      </c>
      <c r="E390" s="120">
        <f t="shared" si="13"/>
        <v>-1.216051884880387E-3</v>
      </c>
    </row>
    <row r="391" spans="1:5" x14ac:dyDescent="0.3">
      <c r="A391" s="107" t="s">
        <v>669</v>
      </c>
      <c r="B391" s="36">
        <v>12151.15</v>
      </c>
      <c r="C391" s="107">
        <v>246.7</v>
      </c>
      <c r="D391" s="120">
        <f t="shared" si="12"/>
        <v>4.1691802953547352E-3</v>
      </c>
      <c r="E391" s="120">
        <f t="shared" si="13"/>
        <v>-1.0123506782749869E-3</v>
      </c>
    </row>
    <row r="392" spans="1:5" x14ac:dyDescent="0.3">
      <c r="A392" s="107" t="s">
        <v>670</v>
      </c>
      <c r="B392" s="36">
        <v>12100.7</v>
      </c>
      <c r="C392" s="107">
        <v>246.95</v>
      </c>
      <c r="D392" s="120">
        <f t="shared" si="12"/>
        <v>5.2335579055799997E-3</v>
      </c>
      <c r="E392" s="120">
        <f t="shared" si="13"/>
        <v>-8.8300220750552327E-3</v>
      </c>
    </row>
    <row r="393" spans="1:5" x14ac:dyDescent="0.3">
      <c r="A393" s="107" t="s">
        <v>671</v>
      </c>
      <c r="B393" s="36">
        <v>12037.7</v>
      </c>
      <c r="C393" s="107">
        <v>249.15</v>
      </c>
      <c r="D393" s="120">
        <f t="shared" si="12"/>
        <v>-2.9858163370948265E-3</v>
      </c>
      <c r="E393" s="120">
        <f t="shared" si="13"/>
        <v>5.6508577194753773E-3</v>
      </c>
    </row>
    <row r="394" spans="1:5" x14ac:dyDescent="0.3">
      <c r="A394" s="107" t="s">
        <v>672</v>
      </c>
      <c r="B394" s="36">
        <v>12073.75</v>
      </c>
      <c r="C394" s="107">
        <v>247.75</v>
      </c>
      <c r="D394" s="120">
        <f t="shared" si="12"/>
        <v>1.3374571946552116E-2</v>
      </c>
      <c r="E394" s="120">
        <f t="shared" si="13"/>
        <v>4.0379567938630956E-4</v>
      </c>
    </row>
    <row r="395" spans="1:5" x14ac:dyDescent="0.3">
      <c r="A395" s="107" t="s">
        <v>673</v>
      </c>
      <c r="B395" s="36">
        <v>11914.4</v>
      </c>
      <c r="C395" s="107">
        <v>247.65</v>
      </c>
      <c r="D395" s="120">
        <f t="shared" si="12"/>
        <v>-4.5118812873901071E-3</v>
      </c>
      <c r="E395" s="120">
        <f t="shared" si="13"/>
        <v>7.9365079365079083E-3</v>
      </c>
    </row>
    <row r="396" spans="1:5" x14ac:dyDescent="0.3">
      <c r="A396" s="107" t="s">
        <v>674</v>
      </c>
      <c r="B396" s="36">
        <v>11968.4</v>
      </c>
      <c r="C396" s="107">
        <v>245.7</v>
      </c>
      <c r="D396" s="120">
        <f t="shared" si="12"/>
        <v>-2.5585252227251498E-3</v>
      </c>
      <c r="E396" s="120">
        <f t="shared" si="13"/>
        <v>-1.9944156362185828E-2</v>
      </c>
    </row>
    <row r="397" spans="1:5" x14ac:dyDescent="0.3">
      <c r="A397" s="107" t="s">
        <v>675</v>
      </c>
      <c r="B397" s="36">
        <v>11999.1</v>
      </c>
      <c r="C397" s="107">
        <v>250.7</v>
      </c>
      <c r="D397" s="120">
        <f t="shared" si="12"/>
        <v>4.941332149646982E-3</v>
      </c>
      <c r="E397" s="120">
        <f t="shared" si="13"/>
        <v>5.6157240272762809E-3</v>
      </c>
    </row>
    <row r="398" spans="1:5" x14ac:dyDescent="0.3">
      <c r="A398" s="107" t="s">
        <v>676</v>
      </c>
      <c r="B398" s="36">
        <v>11940.1</v>
      </c>
      <c r="C398" s="107">
        <v>249.3</v>
      </c>
      <c r="D398" s="120">
        <f t="shared" si="12"/>
        <v>4.6783625730995038E-3</v>
      </c>
      <c r="E398" s="120">
        <f t="shared" si="13"/>
        <v>-5.7826520438682971E-3</v>
      </c>
    </row>
    <row r="399" spans="1:5" x14ac:dyDescent="0.3">
      <c r="A399" s="107" t="s">
        <v>677</v>
      </c>
      <c r="B399" s="36">
        <v>11884.5</v>
      </c>
      <c r="C399" s="107">
        <v>250.75</v>
      </c>
      <c r="D399" s="120">
        <f t="shared" si="12"/>
        <v>-9.2052003076814604E-4</v>
      </c>
      <c r="E399" s="120">
        <f t="shared" si="13"/>
        <v>3.9896269698780351E-4</v>
      </c>
    </row>
    <row r="400" spans="1:5" x14ac:dyDescent="0.3">
      <c r="A400" s="107" t="s">
        <v>678</v>
      </c>
      <c r="B400" s="36">
        <v>11895.45</v>
      </c>
      <c r="C400" s="107">
        <v>250.65</v>
      </c>
      <c r="D400" s="120">
        <f t="shared" si="12"/>
        <v>1.9667961017848512E-3</v>
      </c>
      <c r="E400" s="120">
        <f t="shared" si="13"/>
        <v>-1.2800315084679048E-2</v>
      </c>
    </row>
    <row r="401" spans="1:5" x14ac:dyDescent="0.3">
      <c r="A401" s="107" t="s">
        <v>679</v>
      </c>
      <c r="B401" s="36">
        <v>11872.1</v>
      </c>
      <c r="C401" s="107">
        <v>253.9</v>
      </c>
      <c r="D401" s="120">
        <f t="shared" si="12"/>
        <v>2.6730402982995116E-3</v>
      </c>
      <c r="E401" s="120">
        <f t="shared" si="13"/>
        <v>1.9696671262559029E-4</v>
      </c>
    </row>
    <row r="402" spans="1:5" x14ac:dyDescent="0.3">
      <c r="A402" s="107" t="s">
        <v>680</v>
      </c>
      <c r="B402" s="36">
        <v>11840.45</v>
      </c>
      <c r="C402" s="107">
        <v>253.85</v>
      </c>
      <c r="D402" s="120">
        <f t="shared" si="12"/>
        <v>-6.1275281299707496E-3</v>
      </c>
      <c r="E402" s="120">
        <f t="shared" si="13"/>
        <v>-2.1584120254384276E-2</v>
      </c>
    </row>
    <row r="403" spans="1:5" x14ac:dyDescent="0.3">
      <c r="A403" s="107" t="s">
        <v>681</v>
      </c>
      <c r="B403" s="36">
        <v>11913.45</v>
      </c>
      <c r="C403" s="107">
        <v>259.45</v>
      </c>
      <c r="D403" s="120">
        <f t="shared" si="12"/>
        <v>4.4507333212973066E-4</v>
      </c>
      <c r="E403" s="120">
        <f t="shared" si="13"/>
        <v>-4.0307101727448114E-3</v>
      </c>
    </row>
    <row r="404" spans="1:5" x14ac:dyDescent="0.3">
      <c r="A404" s="107" t="s">
        <v>682</v>
      </c>
      <c r="B404" s="36">
        <v>11908.15</v>
      </c>
      <c r="C404" s="107">
        <v>260.5</v>
      </c>
      <c r="D404" s="120">
        <f t="shared" si="12"/>
        <v>-8.6496476454892557E-3</v>
      </c>
      <c r="E404" s="120">
        <f t="shared" si="13"/>
        <v>-2.0124130148580055E-2</v>
      </c>
    </row>
    <row r="405" spans="1:5" x14ac:dyDescent="0.3">
      <c r="A405" s="107" t="s">
        <v>683</v>
      </c>
      <c r="B405" s="36">
        <v>12012.05</v>
      </c>
      <c r="C405" s="107">
        <v>265.85000000000002</v>
      </c>
      <c r="D405" s="120">
        <f t="shared" si="12"/>
        <v>3.8442092419803675E-3</v>
      </c>
      <c r="E405" s="120">
        <f t="shared" si="13"/>
        <v>1.7218289649894691E-2</v>
      </c>
    </row>
    <row r="406" spans="1:5" x14ac:dyDescent="0.3">
      <c r="A406" s="107" t="s">
        <v>684</v>
      </c>
      <c r="B406" s="36">
        <v>11966.05</v>
      </c>
      <c r="C406" s="107">
        <v>261.35000000000002</v>
      </c>
      <c r="D406" s="120">
        <f t="shared" si="12"/>
        <v>4.0991172423050504E-3</v>
      </c>
      <c r="E406" s="120">
        <f t="shared" si="13"/>
        <v>-5.8957778623048851E-3</v>
      </c>
    </row>
    <row r="407" spans="1:5" x14ac:dyDescent="0.3">
      <c r="A407" s="107" t="s">
        <v>685</v>
      </c>
      <c r="B407" s="36">
        <v>11917.2</v>
      </c>
      <c r="C407" s="107">
        <v>262.89999999999998</v>
      </c>
      <c r="D407" s="120">
        <f t="shared" si="12"/>
        <v>-2.0182057229948258E-3</v>
      </c>
      <c r="E407" s="120">
        <f t="shared" si="13"/>
        <v>8.2454458293383937E-3</v>
      </c>
    </row>
    <row r="408" spans="1:5" x14ac:dyDescent="0.3">
      <c r="A408" s="107" t="s">
        <v>686</v>
      </c>
      <c r="B408" s="36">
        <v>11941.3</v>
      </c>
      <c r="C408" s="107">
        <v>260.75</v>
      </c>
      <c r="D408" s="120">
        <f t="shared" si="12"/>
        <v>4.2638723024910341E-3</v>
      </c>
      <c r="E408" s="120">
        <f t="shared" si="13"/>
        <v>-2.1048603138156263E-3</v>
      </c>
    </row>
    <row r="409" spans="1:5" x14ac:dyDescent="0.3">
      <c r="A409" s="107" t="s">
        <v>687</v>
      </c>
      <c r="B409" s="36">
        <v>11890.6</v>
      </c>
      <c r="C409" s="107">
        <v>261.3</v>
      </c>
      <c r="D409" s="120">
        <f t="shared" si="12"/>
        <v>1.1071400005893128E-3</v>
      </c>
      <c r="E409" s="120">
        <f t="shared" si="13"/>
        <v>1.4166504948573744E-2</v>
      </c>
    </row>
    <row r="410" spans="1:5" x14ac:dyDescent="0.3">
      <c r="A410" s="107" t="s">
        <v>688</v>
      </c>
      <c r="B410" s="36">
        <v>11877.45</v>
      </c>
      <c r="C410" s="107">
        <v>257.64999999999998</v>
      </c>
      <c r="D410" s="120">
        <f t="shared" si="12"/>
        <v>2.8157479251273987E-3</v>
      </c>
      <c r="E410" s="120">
        <f t="shared" si="13"/>
        <v>-6.7463377023900817E-3</v>
      </c>
    </row>
    <row r="411" spans="1:5" x14ac:dyDescent="0.3">
      <c r="A411" s="107" t="s">
        <v>689</v>
      </c>
      <c r="B411" s="36">
        <v>11844.1</v>
      </c>
      <c r="C411" s="107">
        <v>259.39999999999998</v>
      </c>
      <c r="D411" s="120">
        <f t="shared" si="12"/>
        <v>4.8571077090147075E-3</v>
      </c>
      <c r="E411" s="120">
        <f t="shared" si="13"/>
        <v>2.4284304047383909E-2</v>
      </c>
    </row>
    <row r="412" spans="1:5" x14ac:dyDescent="0.3">
      <c r="A412" s="107" t="s">
        <v>690</v>
      </c>
      <c r="B412" s="36">
        <v>11786.85</v>
      </c>
      <c r="C412" s="107">
        <v>253.25</v>
      </c>
      <c r="D412" s="120">
        <f t="shared" si="12"/>
        <v>1.3735094154629479E-2</v>
      </c>
      <c r="E412" s="120">
        <f t="shared" si="13"/>
        <v>1.1381789137380194E-2</v>
      </c>
    </row>
    <row r="413" spans="1:5" x14ac:dyDescent="0.3">
      <c r="A413" s="107" t="s">
        <v>691</v>
      </c>
      <c r="B413" s="36">
        <v>11627.15</v>
      </c>
      <c r="C413" s="107">
        <v>250.4</v>
      </c>
      <c r="D413" s="120">
        <f t="shared" si="12"/>
        <v>3.7336302972228452E-3</v>
      </c>
      <c r="E413" s="120">
        <f t="shared" si="13"/>
        <v>1.0900282599919375E-2</v>
      </c>
    </row>
    <row r="414" spans="1:5" x14ac:dyDescent="0.3">
      <c r="A414" s="107" t="s">
        <v>692</v>
      </c>
      <c r="B414" s="36">
        <v>11583.9</v>
      </c>
      <c r="C414" s="107">
        <v>247.7</v>
      </c>
      <c r="D414" s="120">
        <f t="shared" si="12"/>
        <v>1.122373214994532E-4</v>
      </c>
      <c r="E414" s="120">
        <f t="shared" si="13"/>
        <v>-5.4205982734392144E-3</v>
      </c>
    </row>
    <row r="415" spans="1:5" x14ac:dyDescent="0.3">
      <c r="A415" s="107" t="s">
        <v>693</v>
      </c>
      <c r="B415" s="36">
        <v>11582.6</v>
      </c>
      <c r="C415" s="107">
        <v>249.05</v>
      </c>
      <c r="D415" s="120">
        <f t="shared" si="12"/>
        <v>-1.8527934092260612E-3</v>
      </c>
      <c r="E415" s="120">
        <f t="shared" si="13"/>
        <v>-7.9665405297749681E-3</v>
      </c>
    </row>
    <row r="416" spans="1:5" x14ac:dyDescent="0.3">
      <c r="A416" s="107" t="s">
        <v>694</v>
      </c>
      <c r="B416" s="36">
        <v>11604.1</v>
      </c>
      <c r="C416" s="107">
        <v>251.05</v>
      </c>
      <c r="D416" s="120">
        <f t="shared" si="12"/>
        <v>1.3591236025836118E-3</v>
      </c>
      <c r="E416" s="120">
        <f t="shared" si="13"/>
        <v>8.6380072318199552E-3</v>
      </c>
    </row>
    <row r="417" spans="1:5" x14ac:dyDescent="0.3">
      <c r="A417" s="107" t="s">
        <v>695</v>
      </c>
      <c r="B417" s="36">
        <v>11588.35</v>
      </c>
      <c r="C417" s="107">
        <v>248.9</v>
      </c>
      <c r="D417" s="120">
        <f t="shared" si="12"/>
        <v>-6.302602074284902E-3</v>
      </c>
      <c r="E417" s="120">
        <f t="shared" si="13"/>
        <v>9.7363083164301312E-3</v>
      </c>
    </row>
    <row r="418" spans="1:5" x14ac:dyDescent="0.3">
      <c r="A418" s="107" t="s">
        <v>696</v>
      </c>
      <c r="B418" s="36">
        <v>11661.85</v>
      </c>
      <c r="C418" s="107">
        <v>246.5</v>
      </c>
      <c r="D418" s="120">
        <f t="shared" si="12"/>
        <v>6.5162885636977919E-3</v>
      </c>
      <c r="E418" s="120">
        <f t="shared" si="13"/>
        <v>2.6438885499289189E-3</v>
      </c>
    </row>
    <row r="419" spans="1:5" x14ac:dyDescent="0.3">
      <c r="A419" s="107" t="s">
        <v>697</v>
      </c>
      <c r="B419" s="36">
        <v>11586.35</v>
      </c>
      <c r="C419" s="107">
        <v>245.85</v>
      </c>
      <c r="D419" s="120">
        <f t="shared" si="12"/>
        <v>1.0672540125610697E-2</v>
      </c>
      <c r="E419" s="120">
        <f t="shared" si="13"/>
        <v>9.0293453724603623E-3</v>
      </c>
    </row>
    <row r="420" spans="1:5" x14ac:dyDescent="0.3">
      <c r="A420" s="107" t="s">
        <v>698</v>
      </c>
      <c r="B420" s="36">
        <v>11464</v>
      </c>
      <c r="C420" s="107">
        <v>243.65</v>
      </c>
      <c r="D420" s="120">
        <f t="shared" si="12"/>
        <v>3.1238241908246867E-3</v>
      </c>
      <c r="E420" s="120">
        <f t="shared" si="13"/>
        <v>-1.5953150242326242E-2</v>
      </c>
    </row>
    <row r="421" spans="1:5" x14ac:dyDescent="0.3">
      <c r="A421" s="107" t="s">
        <v>699</v>
      </c>
      <c r="B421" s="36">
        <v>11428.3</v>
      </c>
      <c r="C421" s="107">
        <v>247.6</v>
      </c>
      <c r="D421" s="120">
        <f t="shared" si="12"/>
        <v>7.6844059023997158E-3</v>
      </c>
      <c r="E421" s="120">
        <f t="shared" si="13"/>
        <v>1.4338385907415097E-2</v>
      </c>
    </row>
    <row r="422" spans="1:5" x14ac:dyDescent="0.3">
      <c r="A422" s="107" t="s">
        <v>700</v>
      </c>
      <c r="B422" s="36">
        <v>11341.15</v>
      </c>
      <c r="C422" s="107">
        <v>244.1</v>
      </c>
      <c r="D422" s="120">
        <f t="shared" si="12"/>
        <v>3.1932631876905315E-3</v>
      </c>
      <c r="E422" s="120">
        <f t="shared" si="13"/>
        <v>6.1488009838073232E-4</v>
      </c>
    </row>
    <row r="423" spans="1:5" x14ac:dyDescent="0.3">
      <c r="A423" s="107" t="s">
        <v>701</v>
      </c>
      <c r="B423" s="36">
        <v>11305.05</v>
      </c>
      <c r="C423" s="107">
        <v>243.95</v>
      </c>
      <c r="D423" s="120">
        <f t="shared" si="12"/>
        <v>6.2752847243547905E-3</v>
      </c>
      <c r="E423" s="120">
        <f t="shared" si="13"/>
        <v>3.083881578947345E-3</v>
      </c>
    </row>
    <row r="424" spans="1:5" x14ac:dyDescent="0.3">
      <c r="A424" s="107" t="s">
        <v>702</v>
      </c>
      <c r="B424" s="36">
        <v>11234.55</v>
      </c>
      <c r="C424" s="107">
        <v>243.2</v>
      </c>
      <c r="D424" s="120">
        <f t="shared" si="12"/>
        <v>-6.9608337089973604E-3</v>
      </c>
      <c r="E424" s="120">
        <f t="shared" si="13"/>
        <v>-1.5783083771752304E-2</v>
      </c>
    </row>
    <row r="425" spans="1:5" x14ac:dyDescent="0.3">
      <c r="A425" s="107" t="s">
        <v>703</v>
      </c>
      <c r="B425" s="36">
        <v>11313.3</v>
      </c>
      <c r="C425" s="107">
        <v>247.1</v>
      </c>
      <c r="D425" s="120">
        <f t="shared" si="12"/>
        <v>1.6797886108714355E-2</v>
      </c>
      <c r="E425" s="120">
        <f t="shared" si="13"/>
        <v>-1.9055180627233104E-2</v>
      </c>
    </row>
    <row r="426" spans="1:5" x14ac:dyDescent="0.3">
      <c r="A426" s="107" t="s">
        <v>704</v>
      </c>
      <c r="B426" s="36">
        <v>11126.4</v>
      </c>
      <c r="C426" s="107">
        <v>251.9</v>
      </c>
      <c r="D426" s="120">
        <f t="shared" si="12"/>
        <v>-4.3267187185396239E-3</v>
      </c>
      <c r="E426" s="120">
        <f t="shared" si="13"/>
        <v>-2.0796890184645256E-2</v>
      </c>
    </row>
    <row r="427" spans="1:5" x14ac:dyDescent="0.3">
      <c r="A427" s="107" t="s">
        <v>705</v>
      </c>
      <c r="B427" s="36">
        <v>11174.75</v>
      </c>
      <c r="C427" s="107">
        <v>257.25</v>
      </c>
      <c r="D427" s="120">
        <f t="shared" si="12"/>
        <v>-1.2307760296977222E-2</v>
      </c>
      <c r="E427" s="120">
        <f t="shared" si="13"/>
        <v>-1.681635772979162E-2</v>
      </c>
    </row>
    <row r="428" spans="1:5" x14ac:dyDescent="0.3">
      <c r="A428" s="107" t="s">
        <v>706</v>
      </c>
      <c r="B428" s="36">
        <v>11314</v>
      </c>
      <c r="C428" s="107">
        <v>261.64999999999998</v>
      </c>
      <c r="D428" s="120">
        <f t="shared" si="12"/>
        <v>-4.0405285257792967E-3</v>
      </c>
      <c r="E428" s="120">
        <f t="shared" si="13"/>
        <v>2.2469714732317181E-2</v>
      </c>
    </row>
    <row r="429" spans="1:5" x14ac:dyDescent="0.3">
      <c r="A429" s="107" t="s">
        <v>707</v>
      </c>
      <c r="B429" s="36">
        <v>11359.9</v>
      </c>
      <c r="C429" s="107">
        <v>255.9</v>
      </c>
      <c r="D429" s="120">
        <f t="shared" si="12"/>
        <v>-9.9830492964805284E-3</v>
      </c>
      <c r="E429" s="120">
        <f t="shared" si="13"/>
        <v>-1.5201077544737429E-2</v>
      </c>
    </row>
    <row r="430" spans="1:5" x14ac:dyDescent="0.3">
      <c r="A430" s="107" t="s">
        <v>708</v>
      </c>
      <c r="B430" s="36">
        <v>11474.45</v>
      </c>
      <c r="C430" s="107">
        <v>259.85000000000002</v>
      </c>
      <c r="D430" s="120">
        <f t="shared" si="12"/>
        <v>-3.2964455717312546E-3</v>
      </c>
      <c r="E430" s="120">
        <f t="shared" si="13"/>
        <v>2.7278118205179114E-2</v>
      </c>
    </row>
    <row r="431" spans="1:5" x14ac:dyDescent="0.3">
      <c r="A431" s="107" t="s">
        <v>709</v>
      </c>
      <c r="B431" s="36">
        <v>11512.4</v>
      </c>
      <c r="C431" s="107">
        <v>252.95</v>
      </c>
      <c r="D431" s="120">
        <f t="shared" si="12"/>
        <v>-5.0815818584071248E-3</v>
      </c>
      <c r="E431" s="120">
        <f t="shared" si="13"/>
        <v>1.0183706070287402E-2</v>
      </c>
    </row>
    <row r="432" spans="1:5" x14ac:dyDescent="0.3">
      <c r="A432" s="107" t="s">
        <v>710</v>
      </c>
      <c r="B432" s="36">
        <v>11571.2</v>
      </c>
      <c r="C432" s="107">
        <v>250.4</v>
      </c>
      <c r="D432" s="120">
        <f t="shared" si="12"/>
        <v>1.1450848761385357E-2</v>
      </c>
      <c r="E432" s="120">
        <f t="shared" si="13"/>
        <v>1.151282569177936E-2</v>
      </c>
    </row>
    <row r="433" spans="1:5" x14ac:dyDescent="0.3">
      <c r="A433" s="107" t="s">
        <v>711</v>
      </c>
      <c r="B433" s="36">
        <v>11440.2</v>
      </c>
      <c r="C433" s="107">
        <v>247.55</v>
      </c>
      <c r="D433" s="120">
        <f t="shared" si="12"/>
        <v>-1.2771612502373131E-2</v>
      </c>
      <c r="E433" s="120">
        <f t="shared" si="13"/>
        <v>-3.3007812499999956E-2</v>
      </c>
    </row>
    <row r="434" spans="1:5" x14ac:dyDescent="0.3">
      <c r="A434" s="107" t="s">
        <v>712</v>
      </c>
      <c r="B434" s="36">
        <v>11588.2</v>
      </c>
      <c r="C434" s="107">
        <v>256</v>
      </c>
      <c r="D434" s="120">
        <f t="shared" si="12"/>
        <v>-1.0344649230186187E-3</v>
      </c>
      <c r="E434" s="120">
        <f t="shared" si="13"/>
        <v>4.5124583088091974E-3</v>
      </c>
    </row>
    <row r="435" spans="1:5" x14ac:dyDescent="0.3">
      <c r="A435" s="107" t="s">
        <v>713</v>
      </c>
      <c r="B435" s="36">
        <v>11600.2</v>
      </c>
      <c r="C435" s="107">
        <v>254.85</v>
      </c>
      <c r="D435" s="120">
        <f t="shared" si="12"/>
        <v>2.8915577158467931E-2</v>
      </c>
      <c r="E435" s="120">
        <f t="shared" si="13"/>
        <v>7.0573408947699923E-2</v>
      </c>
    </row>
    <row r="436" spans="1:5" x14ac:dyDescent="0.3">
      <c r="A436" s="107" t="s">
        <v>714</v>
      </c>
      <c r="B436" s="36">
        <v>11274.2</v>
      </c>
      <c r="C436" s="107">
        <v>238.05</v>
      </c>
      <c r="D436" s="120">
        <f t="shared" si="12"/>
        <v>5.3191091846648275E-2</v>
      </c>
      <c r="E436" s="120">
        <f t="shared" si="13"/>
        <v>5.7034220532319324E-3</v>
      </c>
    </row>
    <row r="437" spans="1:5" x14ac:dyDescent="0.3">
      <c r="A437" s="107" t="s">
        <v>715</v>
      </c>
      <c r="B437" s="36">
        <v>10704.8</v>
      </c>
      <c r="C437" s="107">
        <v>236.7</v>
      </c>
      <c r="D437" s="120">
        <f t="shared" si="12"/>
        <v>-1.2531536393112996E-2</v>
      </c>
      <c r="E437" s="120">
        <f t="shared" si="13"/>
        <v>-1.0658307210031359E-2</v>
      </c>
    </row>
    <row r="438" spans="1:5" x14ac:dyDescent="0.3">
      <c r="A438" s="107" t="s">
        <v>716</v>
      </c>
      <c r="B438" s="36">
        <v>10840.65</v>
      </c>
      <c r="C438" s="107">
        <v>239.25</v>
      </c>
      <c r="D438" s="120">
        <f t="shared" si="12"/>
        <v>2.1307868658482221E-3</v>
      </c>
      <c r="E438" s="120">
        <f t="shared" si="13"/>
        <v>8.6424957841484407E-3</v>
      </c>
    </row>
    <row r="439" spans="1:5" x14ac:dyDescent="0.3">
      <c r="A439" s="107" t="s">
        <v>717</v>
      </c>
      <c r="B439" s="36">
        <v>10817.6</v>
      </c>
      <c r="C439" s="107">
        <v>237.2</v>
      </c>
      <c r="D439" s="120">
        <f t="shared" si="12"/>
        <v>-1.6894624437678862E-2</v>
      </c>
      <c r="E439" s="120">
        <f t="shared" si="13"/>
        <v>-9.189640768588192E-3</v>
      </c>
    </row>
    <row r="440" spans="1:5" x14ac:dyDescent="0.3">
      <c r="A440" s="107" t="s">
        <v>718</v>
      </c>
      <c r="B440" s="36">
        <v>11003.5</v>
      </c>
      <c r="C440" s="107">
        <v>239.4</v>
      </c>
      <c r="D440" s="120">
        <f t="shared" si="12"/>
        <v>-6.5367148493575833E-3</v>
      </c>
      <c r="E440" s="120">
        <f t="shared" si="13"/>
        <v>-2.0842017507294308E-3</v>
      </c>
    </row>
    <row r="441" spans="1:5" x14ac:dyDescent="0.3">
      <c r="A441" s="107" t="s">
        <v>719</v>
      </c>
      <c r="B441" s="36">
        <v>11075.9</v>
      </c>
      <c r="C441" s="107">
        <v>239.9</v>
      </c>
      <c r="D441" s="120">
        <f t="shared" si="12"/>
        <v>8.4768911388717338E-3</v>
      </c>
      <c r="E441" s="120">
        <f t="shared" si="13"/>
        <v>-3.5306334371755232E-3</v>
      </c>
    </row>
    <row r="442" spans="1:5" x14ac:dyDescent="0.3">
      <c r="A442" s="107" t="s">
        <v>720</v>
      </c>
      <c r="B442" s="36">
        <v>10982.8</v>
      </c>
      <c r="C442" s="107">
        <v>240.75</v>
      </c>
      <c r="D442" s="120">
        <f t="shared" si="12"/>
        <v>-4.7935337133123701E-3</v>
      </c>
      <c r="E442" s="120">
        <f t="shared" si="13"/>
        <v>-1.2307692307692353E-2</v>
      </c>
    </row>
    <row r="443" spans="1:5" x14ac:dyDescent="0.3">
      <c r="A443" s="107" t="s">
        <v>721</v>
      </c>
      <c r="B443" s="36">
        <v>11035.7</v>
      </c>
      <c r="C443" s="107">
        <v>243.75</v>
      </c>
      <c r="D443" s="120">
        <f t="shared" si="12"/>
        <v>2.9673590504453173E-3</v>
      </c>
      <c r="E443" s="120">
        <f t="shared" si="13"/>
        <v>-7.1283095723013723E-3</v>
      </c>
    </row>
    <row r="444" spans="1:5" x14ac:dyDescent="0.3">
      <c r="A444" s="107" t="s">
        <v>722</v>
      </c>
      <c r="B444" s="36">
        <v>11003.05</v>
      </c>
      <c r="C444" s="107">
        <v>245.5</v>
      </c>
      <c r="D444" s="120">
        <f t="shared" si="12"/>
        <v>5.1935831612794914E-3</v>
      </c>
      <c r="E444" s="120">
        <f t="shared" si="13"/>
        <v>6.5600656006559177E-3</v>
      </c>
    </row>
    <row r="445" spans="1:5" x14ac:dyDescent="0.3">
      <c r="A445" s="107" t="s">
        <v>723</v>
      </c>
      <c r="B445" s="36">
        <v>10946.2</v>
      </c>
      <c r="C445" s="107">
        <v>243.9</v>
      </c>
      <c r="D445" s="120">
        <f t="shared" si="12"/>
        <v>9.0616617041088254E-3</v>
      </c>
      <c r="E445" s="120">
        <f t="shared" si="13"/>
        <v>-1.432958034800369E-3</v>
      </c>
    </row>
    <row r="446" spans="1:5" x14ac:dyDescent="0.3">
      <c r="A446" s="107" t="s">
        <v>724</v>
      </c>
      <c r="B446" s="36">
        <v>10847.9</v>
      </c>
      <c r="C446" s="107">
        <v>244.25</v>
      </c>
      <c r="D446" s="120">
        <f t="shared" si="12"/>
        <v>2.9968694240944949E-4</v>
      </c>
      <c r="E446" s="120">
        <f t="shared" si="13"/>
        <v>4.1109969167523186E-3</v>
      </c>
    </row>
    <row r="447" spans="1:5" x14ac:dyDescent="0.3">
      <c r="A447" s="107" t="s">
        <v>725</v>
      </c>
      <c r="B447" s="36">
        <v>10844.65</v>
      </c>
      <c r="C447" s="107">
        <v>243.25</v>
      </c>
      <c r="D447" s="120">
        <f t="shared" si="12"/>
        <v>4.3295455597847088E-3</v>
      </c>
      <c r="E447" s="120">
        <f t="shared" si="13"/>
        <v>7.0378803560338099E-3</v>
      </c>
    </row>
    <row r="448" spans="1:5" x14ac:dyDescent="0.3">
      <c r="A448" s="107" t="s">
        <v>726</v>
      </c>
      <c r="B448" s="36">
        <v>10797.9</v>
      </c>
      <c r="C448" s="107">
        <v>241.55</v>
      </c>
      <c r="D448" s="120">
        <f t="shared" si="12"/>
        <v>-2.0443154242170025E-2</v>
      </c>
      <c r="E448" s="120">
        <f t="shared" si="13"/>
        <v>-1.6690413189497266E-2</v>
      </c>
    </row>
    <row r="449" spans="1:5" x14ac:dyDescent="0.3">
      <c r="A449" s="107" t="s">
        <v>727</v>
      </c>
      <c r="B449" s="36">
        <v>11023.25</v>
      </c>
      <c r="C449" s="107">
        <v>245.65</v>
      </c>
      <c r="D449" s="120">
        <f t="shared" si="12"/>
        <v>6.845811678525493E-3</v>
      </c>
      <c r="E449" s="120">
        <f t="shared" si="13"/>
        <v>1.8449419568822734E-2</v>
      </c>
    </row>
    <row r="450" spans="1:5" x14ac:dyDescent="0.3">
      <c r="A450" s="107" t="s">
        <v>728</v>
      </c>
      <c r="B450" s="36">
        <v>10948.3</v>
      </c>
      <c r="C450" s="107">
        <v>241.2</v>
      </c>
      <c r="D450" s="120">
        <f t="shared" si="12"/>
        <v>-8.8538036048922963E-3</v>
      </c>
      <c r="E450" s="120">
        <f t="shared" si="13"/>
        <v>-1.9312868469201105E-2</v>
      </c>
    </row>
    <row r="451" spans="1:5" x14ac:dyDescent="0.3">
      <c r="A451" s="107" t="s">
        <v>729</v>
      </c>
      <c r="B451" s="36">
        <v>11046.1</v>
      </c>
      <c r="C451" s="107">
        <v>245.95</v>
      </c>
      <c r="D451" s="120">
        <f t="shared" ref="D451:D514" si="14">B451/B452-1</f>
        <v>-5.3352663355950014E-3</v>
      </c>
      <c r="E451" s="120">
        <f t="shared" ref="E451:E514" si="15">C451/C452-1</f>
        <v>1.8329938900203402E-3</v>
      </c>
    </row>
    <row r="452" spans="1:5" x14ac:dyDescent="0.3">
      <c r="A452" s="107" t="s">
        <v>730</v>
      </c>
      <c r="B452" s="36">
        <v>11105.35</v>
      </c>
      <c r="C452" s="107">
        <v>245.5</v>
      </c>
      <c r="D452" s="120">
        <f t="shared" si="14"/>
        <v>4.2955909150512728E-3</v>
      </c>
      <c r="E452" s="120">
        <f t="shared" si="15"/>
        <v>1.2371134020618513E-2</v>
      </c>
    </row>
    <row r="453" spans="1:5" x14ac:dyDescent="0.3">
      <c r="A453" s="107" t="s">
        <v>731</v>
      </c>
      <c r="B453" s="36">
        <v>11057.85</v>
      </c>
      <c r="C453" s="107">
        <v>242.5</v>
      </c>
      <c r="D453" s="120">
        <f t="shared" si="14"/>
        <v>2.1100066024276609E-2</v>
      </c>
      <c r="E453" s="120">
        <f t="shared" si="15"/>
        <v>2.7107157983905061E-2</v>
      </c>
    </row>
    <row r="454" spans="1:5" x14ac:dyDescent="0.3">
      <c r="A454" s="107" t="s">
        <v>732</v>
      </c>
      <c r="B454" s="36">
        <v>10829.35</v>
      </c>
      <c r="C454" s="107">
        <v>236.1</v>
      </c>
      <c r="D454" s="120">
        <f t="shared" si="14"/>
        <v>8.1926387279065427E-3</v>
      </c>
      <c r="E454" s="120">
        <f t="shared" si="15"/>
        <v>-1.6454905228077576E-2</v>
      </c>
    </row>
    <row r="455" spans="1:5" x14ac:dyDescent="0.3">
      <c r="A455" s="107" t="s">
        <v>733</v>
      </c>
      <c r="B455" s="36">
        <v>10741.35</v>
      </c>
      <c r="C455" s="107">
        <v>240.05</v>
      </c>
      <c r="D455" s="120">
        <f t="shared" si="14"/>
        <v>-1.6242776154670513E-2</v>
      </c>
      <c r="E455" s="120">
        <f t="shared" si="15"/>
        <v>-5.7983019258645019E-3</v>
      </c>
    </row>
    <row r="456" spans="1:5" x14ac:dyDescent="0.3">
      <c r="A456" s="107" t="s">
        <v>734</v>
      </c>
      <c r="B456" s="36">
        <v>10918.7</v>
      </c>
      <c r="C456" s="107">
        <v>241.45</v>
      </c>
      <c r="D456" s="120">
        <f t="shared" si="14"/>
        <v>-8.9225742035036193E-3</v>
      </c>
      <c r="E456" s="120">
        <f t="shared" si="15"/>
        <v>-2.0486815415821535E-2</v>
      </c>
    </row>
    <row r="457" spans="1:5" x14ac:dyDescent="0.3">
      <c r="A457" s="107" t="s">
        <v>735</v>
      </c>
      <c r="B457" s="36">
        <v>11017</v>
      </c>
      <c r="C457" s="107">
        <v>246.5</v>
      </c>
      <c r="D457" s="120">
        <f t="shared" si="14"/>
        <v>-3.338188331719949E-3</v>
      </c>
      <c r="E457" s="120">
        <f t="shared" si="15"/>
        <v>-2.0075531703438676E-2</v>
      </c>
    </row>
    <row r="458" spans="1:5" x14ac:dyDescent="0.3">
      <c r="A458" s="107" t="s">
        <v>736</v>
      </c>
      <c r="B458" s="36">
        <v>11053.9</v>
      </c>
      <c r="C458" s="107">
        <v>251.55</v>
      </c>
      <c r="D458" s="120">
        <f t="shared" si="14"/>
        <v>5.5214612864107337E-4</v>
      </c>
      <c r="E458" s="120">
        <f t="shared" si="15"/>
        <v>-5.7312252964426547E-3</v>
      </c>
    </row>
    <row r="459" spans="1:5" x14ac:dyDescent="0.3">
      <c r="A459" s="107" t="s">
        <v>737</v>
      </c>
      <c r="B459" s="36">
        <v>11047.8</v>
      </c>
      <c r="C459" s="107">
        <v>253</v>
      </c>
      <c r="D459" s="120">
        <f t="shared" si="14"/>
        <v>1.6682684461530872E-3</v>
      </c>
      <c r="E459" s="120">
        <f t="shared" si="15"/>
        <v>1.7085427135678399E-2</v>
      </c>
    </row>
    <row r="460" spans="1:5" x14ac:dyDescent="0.3">
      <c r="A460" s="107" t="s">
        <v>738</v>
      </c>
      <c r="B460" s="36">
        <v>11029.4</v>
      </c>
      <c r="C460" s="107">
        <v>248.75</v>
      </c>
      <c r="D460" s="120">
        <f t="shared" si="14"/>
        <v>9.4775234878750059E-3</v>
      </c>
      <c r="E460" s="120">
        <f t="shared" si="15"/>
        <v>9.9472188388143312E-3</v>
      </c>
    </row>
    <row r="461" spans="1:5" x14ac:dyDescent="0.3">
      <c r="A461" s="107" t="s">
        <v>739</v>
      </c>
      <c r="B461" s="36">
        <v>10925.85</v>
      </c>
      <c r="C461" s="107">
        <v>246.3</v>
      </c>
      <c r="D461" s="120">
        <f t="shared" si="14"/>
        <v>-1.6544175559085939E-2</v>
      </c>
      <c r="E461" s="120">
        <f t="shared" si="15"/>
        <v>-3.1077891424075466E-2</v>
      </c>
    </row>
    <row r="462" spans="1:5" x14ac:dyDescent="0.3">
      <c r="A462" s="107" t="s">
        <v>740</v>
      </c>
      <c r="B462" s="36">
        <v>11109.65</v>
      </c>
      <c r="C462" s="107">
        <v>254.2</v>
      </c>
      <c r="D462" s="120">
        <f t="shared" si="14"/>
        <v>6.9975390779020152E-3</v>
      </c>
      <c r="E462" s="120">
        <f t="shared" si="15"/>
        <v>-1.3773035887487906E-2</v>
      </c>
    </row>
    <row r="463" spans="1:5" x14ac:dyDescent="0.3">
      <c r="A463" s="107" t="s">
        <v>741</v>
      </c>
      <c r="B463" s="36">
        <v>11032.45</v>
      </c>
      <c r="C463" s="107">
        <v>257.75</v>
      </c>
      <c r="D463" s="120">
        <f t="shared" si="14"/>
        <v>1.6300492837732161E-2</v>
      </c>
      <c r="E463" s="120">
        <f t="shared" si="15"/>
        <v>1.6164005519416547E-2</v>
      </c>
    </row>
    <row r="464" spans="1:5" x14ac:dyDescent="0.3">
      <c r="A464" s="107" t="s">
        <v>742</v>
      </c>
      <c r="B464" s="36">
        <v>10855.5</v>
      </c>
      <c r="C464" s="107">
        <v>253.65</v>
      </c>
      <c r="D464" s="120">
        <f t="shared" si="14"/>
        <v>-8.4716735551343403E-3</v>
      </c>
      <c r="E464" s="120">
        <f t="shared" si="15"/>
        <v>-2.027809965237537E-2</v>
      </c>
    </row>
    <row r="465" spans="1:5" x14ac:dyDescent="0.3">
      <c r="A465" s="107" t="s">
        <v>743</v>
      </c>
      <c r="B465" s="36">
        <v>10948.25</v>
      </c>
      <c r="C465" s="107">
        <v>258.89999999999998</v>
      </c>
      <c r="D465" s="120">
        <f t="shared" si="14"/>
        <v>7.8848526135546493E-3</v>
      </c>
      <c r="E465" s="120">
        <f t="shared" si="15"/>
        <v>-3.4642032332564687E-3</v>
      </c>
    </row>
    <row r="466" spans="1:5" x14ac:dyDescent="0.3">
      <c r="A466" s="107" t="s">
        <v>744</v>
      </c>
      <c r="B466" s="36">
        <v>10862.6</v>
      </c>
      <c r="C466" s="107">
        <v>259.8</v>
      </c>
      <c r="D466" s="120">
        <f t="shared" si="14"/>
        <v>-1.2252951847490534E-2</v>
      </c>
      <c r="E466" s="120">
        <f t="shared" si="15"/>
        <v>-1.776937618147445E-2</v>
      </c>
    </row>
    <row r="467" spans="1:5" x14ac:dyDescent="0.3">
      <c r="A467" s="107" t="s">
        <v>745</v>
      </c>
      <c r="B467" s="36">
        <v>10997.35</v>
      </c>
      <c r="C467" s="107">
        <v>264.5</v>
      </c>
      <c r="D467" s="120">
        <f t="shared" si="14"/>
        <v>1.5801457194899449E-3</v>
      </c>
      <c r="E467" s="120">
        <f t="shared" si="15"/>
        <v>-1.1399738366660528E-2</v>
      </c>
    </row>
    <row r="468" spans="1:5" x14ac:dyDescent="0.3">
      <c r="A468" s="107" t="s">
        <v>746</v>
      </c>
      <c r="B468" s="36">
        <v>10980</v>
      </c>
      <c r="C468" s="107">
        <v>267.55</v>
      </c>
      <c r="D468" s="120">
        <f t="shared" si="14"/>
        <v>-1.2412304371289817E-2</v>
      </c>
      <c r="E468" s="120">
        <f t="shared" si="15"/>
        <v>-9.8075499629902696E-3</v>
      </c>
    </row>
    <row r="469" spans="1:5" x14ac:dyDescent="0.3">
      <c r="A469" s="107" t="s">
        <v>747</v>
      </c>
      <c r="B469" s="36">
        <v>11118</v>
      </c>
      <c r="C469" s="107">
        <v>270.2</v>
      </c>
      <c r="D469" s="120">
        <f t="shared" si="14"/>
        <v>2.94080502282279E-3</v>
      </c>
      <c r="E469" s="120">
        <f t="shared" si="15"/>
        <v>4.8345109706211531E-3</v>
      </c>
    </row>
    <row r="470" spans="1:5" x14ac:dyDescent="0.3">
      <c r="A470" s="107" t="s">
        <v>748</v>
      </c>
      <c r="B470" s="36">
        <v>11085.4</v>
      </c>
      <c r="C470" s="107">
        <v>268.89999999999998</v>
      </c>
      <c r="D470" s="120">
        <f t="shared" si="14"/>
        <v>-9.2768026311086382E-3</v>
      </c>
      <c r="E470" s="120">
        <f t="shared" si="15"/>
        <v>4.295051353874868E-3</v>
      </c>
    </row>
    <row r="471" spans="1:5" x14ac:dyDescent="0.3">
      <c r="A471" s="107" t="s">
        <v>749</v>
      </c>
      <c r="B471" s="36">
        <v>11189.2</v>
      </c>
      <c r="C471" s="107">
        <v>267.75</v>
      </c>
      <c r="D471" s="120">
        <f t="shared" si="14"/>
        <v>-8.4276384002550664E-3</v>
      </c>
      <c r="E471" s="120">
        <f t="shared" si="15"/>
        <v>-9.8002958579880284E-3</v>
      </c>
    </row>
    <row r="472" spans="1:5" x14ac:dyDescent="0.3">
      <c r="A472" s="107" t="s">
        <v>750</v>
      </c>
      <c r="B472" s="36">
        <v>11284.3</v>
      </c>
      <c r="C472" s="107">
        <v>270.39999999999998</v>
      </c>
      <c r="D472" s="120">
        <f t="shared" si="14"/>
        <v>2.8572317290473936E-3</v>
      </c>
      <c r="E472" s="120">
        <f t="shared" si="15"/>
        <v>9.5202538734364683E-3</v>
      </c>
    </row>
    <row r="473" spans="1:5" x14ac:dyDescent="0.3">
      <c r="A473" s="107" t="s">
        <v>751</v>
      </c>
      <c r="B473" s="36">
        <v>11252.15</v>
      </c>
      <c r="C473" s="107">
        <v>267.85000000000002</v>
      </c>
      <c r="D473" s="120">
        <f t="shared" si="14"/>
        <v>-1.6990054385918052E-3</v>
      </c>
      <c r="E473" s="120">
        <f t="shared" si="15"/>
        <v>-1.1076241462063874E-2</v>
      </c>
    </row>
    <row r="474" spans="1:5" x14ac:dyDescent="0.3">
      <c r="A474" s="107" t="s">
        <v>752</v>
      </c>
      <c r="B474" s="36">
        <v>11271.3</v>
      </c>
      <c r="C474" s="107">
        <v>270.85000000000002</v>
      </c>
      <c r="D474" s="120">
        <f t="shared" si="14"/>
        <v>-5.2731212023598983E-3</v>
      </c>
      <c r="E474" s="120">
        <f t="shared" si="15"/>
        <v>7.3896175872922854E-4</v>
      </c>
    </row>
    <row r="475" spans="1:5" x14ac:dyDescent="0.3">
      <c r="A475" s="107" t="s">
        <v>753</v>
      </c>
      <c r="B475" s="36">
        <v>11331.05</v>
      </c>
      <c r="C475" s="107">
        <v>270.64999999999998</v>
      </c>
      <c r="D475" s="120">
        <f t="shared" si="14"/>
        <v>-1.3352488057677414E-3</v>
      </c>
      <c r="E475" s="120">
        <f t="shared" si="15"/>
        <v>2.363842662632365E-2</v>
      </c>
    </row>
    <row r="476" spans="1:5" x14ac:dyDescent="0.3">
      <c r="A476" s="107" t="s">
        <v>754</v>
      </c>
      <c r="B476" s="36">
        <v>11346.2</v>
      </c>
      <c r="C476" s="107">
        <v>264.39999999999998</v>
      </c>
      <c r="D476" s="120">
        <f t="shared" si="14"/>
        <v>-6.3970926286751606E-3</v>
      </c>
      <c r="E476" s="120">
        <f t="shared" si="15"/>
        <v>-1.4535967200894673E-2</v>
      </c>
    </row>
    <row r="477" spans="1:5" x14ac:dyDescent="0.3">
      <c r="A477" s="107" t="s">
        <v>755</v>
      </c>
      <c r="B477" s="36">
        <v>11419.25</v>
      </c>
      <c r="C477" s="107">
        <v>268.3</v>
      </c>
      <c r="D477" s="120">
        <f t="shared" si="14"/>
        <v>-1.531874897601937E-2</v>
      </c>
      <c r="E477" s="120">
        <f t="shared" si="15"/>
        <v>-1.7216117216117155E-2</v>
      </c>
    </row>
    <row r="478" spans="1:5" x14ac:dyDescent="0.3">
      <c r="A478" s="107" t="s">
        <v>756</v>
      </c>
      <c r="B478" s="36">
        <v>11596.9</v>
      </c>
      <c r="C478" s="107">
        <v>273</v>
      </c>
      <c r="D478" s="120">
        <f t="shared" si="14"/>
        <v>-7.7518716577540392E-3</v>
      </c>
      <c r="E478" s="120">
        <f t="shared" si="15"/>
        <v>3.6643459142560175E-4</v>
      </c>
    </row>
    <row r="479" spans="1:5" x14ac:dyDescent="0.3">
      <c r="A479" s="107" t="s">
        <v>757</v>
      </c>
      <c r="B479" s="36">
        <v>11687.5</v>
      </c>
      <c r="C479" s="107">
        <v>272.89999999999998</v>
      </c>
      <c r="D479" s="120">
        <f t="shared" si="14"/>
        <v>2.1350299247164806E-3</v>
      </c>
      <c r="E479" s="120">
        <f t="shared" si="15"/>
        <v>3.4932892075749677E-3</v>
      </c>
    </row>
    <row r="480" spans="1:5" x14ac:dyDescent="0.3">
      <c r="A480" s="107" t="s">
        <v>758</v>
      </c>
      <c r="B480" s="36">
        <v>11662.6</v>
      </c>
      <c r="C480" s="107">
        <v>271.95</v>
      </c>
      <c r="D480" s="120">
        <f t="shared" si="14"/>
        <v>6.4072969836086457E-3</v>
      </c>
      <c r="E480" s="120">
        <f t="shared" si="15"/>
        <v>3.6907178446208277E-3</v>
      </c>
    </row>
    <row r="481" spans="1:5" x14ac:dyDescent="0.3">
      <c r="A481" s="107" t="s">
        <v>759</v>
      </c>
      <c r="B481" s="36">
        <v>11588.35</v>
      </c>
      <c r="C481" s="107">
        <v>270.95</v>
      </c>
      <c r="D481" s="120">
        <f t="shared" si="14"/>
        <v>3.1032244103008644E-3</v>
      </c>
      <c r="E481" s="120">
        <f t="shared" si="15"/>
        <v>-1.4906380658062268E-2</v>
      </c>
    </row>
    <row r="482" spans="1:5" x14ac:dyDescent="0.3">
      <c r="A482" s="107" t="s">
        <v>760</v>
      </c>
      <c r="B482" s="36">
        <v>11552.5</v>
      </c>
      <c r="C482" s="107">
        <v>275.05</v>
      </c>
      <c r="D482" s="120">
        <f t="shared" si="14"/>
        <v>-2.6245586165812851E-3</v>
      </c>
      <c r="E482" s="120">
        <f t="shared" si="15"/>
        <v>-2.1766733176128428E-3</v>
      </c>
    </row>
    <row r="483" spans="1:5" x14ac:dyDescent="0.3">
      <c r="A483" s="107" t="s">
        <v>761</v>
      </c>
      <c r="B483" s="36">
        <v>11582.9</v>
      </c>
      <c r="C483" s="107">
        <v>275.64999999999998</v>
      </c>
      <c r="D483" s="120">
        <f t="shared" si="14"/>
        <v>7.3050465696717914E-3</v>
      </c>
      <c r="E483" s="120">
        <f t="shared" si="15"/>
        <v>9.1524803221672002E-3</v>
      </c>
    </row>
    <row r="484" spans="1:5" x14ac:dyDescent="0.3">
      <c r="A484" s="107" t="s">
        <v>762</v>
      </c>
      <c r="B484" s="36">
        <v>11498.9</v>
      </c>
      <c r="C484" s="107">
        <v>273.14999999999998</v>
      </c>
      <c r="D484" s="120">
        <f t="shared" si="14"/>
        <v>-4.93254527990028E-3</v>
      </c>
      <c r="E484" s="120">
        <f t="shared" si="15"/>
        <v>1.8308311973624924E-4</v>
      </c>
    </row>
    <row r="485" spans="1:5" x14ac:dyDescent="0.3">
      <c r="A485" s="107" t="s">
        <v>763</v>
      </c>
      <c r="B485" s="36">
        <v>11555.9</v>
      </c>
      <c r="C485" s="107">
        <v>273.10000000000002</v>
      </c>
      <c r="D485" s="120">
        <f t="shared" si="14"/>
        <v>-2.335923035662324E-4</v>
      </c>
      <c r="E485" s="120">
        <f t="shared" si="15"/>
        <v>-1.5678500630744163E-2</v>
      </c>
    </row>
    <row r="486" spans="1:5" x14ac:dyDescent="0.3">
      <c r="A486" s="107" t="s">
        <v>764</v>
      </c>
      <c r="B486" s="36">
        <v>11558.6</v>
      </c>
      <c r="C486" s="107">
        <v>277.45</v>
      </c>
      <c r="D486" s="120">
        <f t="shared" si="14"/>
        <v>-2.1382337875651358E-2</v>
      </c>
      <c r="E486" s="120">
        <f t="shared" si="15"/>
        <v>-7.1569153694757137E-3</v>
      </c>
    </row>
    <row r="487" spans="1:5" x14ac:dyDescent="0.3">
      <c r="A487" s="107" t="s">
        <v>765</v>
      </c>
      <c r="B487" s="36">
        <v>11811.15</v>
      </c>
      <c r="C487" s="107">
        <v>279.45</v>
      </c>
      <c r="D487" s="120">
        <f t="shared" si="14"/>
        <v>-1.1350367254692739E-2</v>
      </c>
      <c r="E487" s="120">
        <f t="shared" si="15"/>
        <v>6.482982171799101E-3</v>
      </c>
    </row>
    <row r="488" spans="1:5" x14ac:dyDescent="0.3">
      <c r="A488" s="107" t="s">
        <v>766</v>
      </c>
      <c r="B488" s="36">
        <v>11946.75</v>
      </c>
      <c r="C488" s="107">
        <v>277.64999999999998</v>
      </c>
      <c r="D488" s="120">
        <f t="shared" si="14"/>
        <v>2.5174649128327786E-3</v>
      </c>
      <c r="E488" s="120">
        <f t="shared" si="15"/>
        <v>3.4333212865920171E-3</v>
      </c>
    </row>
    <row r="489" spans="1:5" x14ac:dyDescent="0.3">
      <c r="A489" s="107" t="s">
        <v>767</v>
      </c>
      <c r="B489" s="36">
        <v>11916.75</v>
      </c>
      <c r="C489" s="107">
        <v>276.7</v>
      </c>
      <c r="D489" s="120">
        <f t="shared" si="14"/>
        <v>5.4154807183715015E-4</v>
      </c>
      <c r="E489" s="120">
        <f t="shared" si="15"/>
        <v>1.0407157202848127E-2</v>
      </c>
    </row>
    <row r="490" spans="1:5" x14ac:dyDescent="0.3">
      <c r="A490" s="107" t="s">
        <v>768</v>
      </c>
      <c r="B490" s="36">
        <v>11910.3</v>
      </c>
      <c r="C490" s="107">
        <v>273.85000000000002</v>
      </c>
      <c r="D490" s="120">
        <f t="shared" si="14"/>
        <v>3.767192556634269E-3</v>
      </c>
      <c r="E490" s="120">
        <f t="shared" si="15"/>
        <v>-4.0007274049825847E-3</v>
      </c>
    </row>
    <row r="491" spans="1:5" x14ac:dyDescent="0.3">
      <c r="A491" s="107" t="s">
        <v>769</v>
      </c>
      <c r="B491" s="36">
        <v>11865.6</v>
      </c>
      <c r="C491" s="107">
        <v>274.95</v>
      </c>
      <c r="D491" s="120">
        <f t="shared" si="14"/>
        <v>6.5103890540638698E-3</v>
      </c>
      <c r="E491" s="120">
        <f t="shared" si="15"/>
        <v>4.0167975168887704E-3</v>
      </c>
    </row>
    <row r="492" spans="1:5" x14ac:dyDescent="0.3">
      <c r="A492" s="107" t="s">
        <v>770</v>
      </c>
      <c r="B492" s="36">
        <v>11788.85</v>
      </c>
      <c r="C492" s="107">
        <v>273.85000000000002</v>
      </c>
      <c r="D492" s="120">
        <f t="shared" si="14"/>
        <v>-4.4504308979820273E-3</v>
      </c>
      <c r="E492" s="120">
        <f t="shared" si="15"/>
        <v>1.279707495429605E-3</v>
      </c>
    </row>
    <row r="493" spans="1:5" x14ac:dyDescent="0.3">
      <c r="A493" s="107" t="s">
        <v>771</v>
      </c>
      <c r="B493" s="36">
        <v>11841.55</v>
      </c>
      <c r="C493" s="107">
        <v>273.5</v>
      </c>
      <c r="D493" s="120">
        <f t="shared" si="14"/>
        <v>-5.0643381965043144E-4</v>
      </c>
      <c r="E493" s="120">
        <f t="shared" si="15"/>
        <v>-1.4059120403749015E-2</v>
      </c>
    </row>
    <row r="494" spans="1:5" x14ac:dyDescent="0.3">
      <c r="A494" s="107" t="s">
        <v>772</v>
      </c>
      <c r="B494" s="36">
        <v>11847.55</v>
      </c>
      <c r="C494" s="107">
        <v>277.39999999999998</v>
      </c>
      <c r="D494" s="120">
        <f t="shared" si="14"/>
        <v>4.331811689109788E-3</v>
      </c>
      <c r="E494" s="120">
        <f t="shared" si="15"/>
        <v>-3.9497307001795656E-3</v>
      </c>
    </row>
    <row r="495" spans="1:5" x14ac:dyDescent="0.3">
      <c r="A495" s="107" t="s">
        <v>773</v>
      </c>
      <c r="B495" s="36">
        <v>11796.45</v>
      </c>
      <c r="C495" s="107">
        <v>278.5</v>
      </c>
      <c r="D495" s="120">
        <f t="shared" si="14"/>
        <v>8.2737517788995518E-3</v>
      </c>
      <c r="E495" s="120">
        <f t="shared" si="15"/>
        <v>8.1447963800904688E-3</v>
      </c>
    </row>
    <row r="496" spans="1:5" x14ac:dyDescent="0.3">
      <c r="A496" s="107" t="s">
        <v>774</v>
      </c>
      <c r="B496" s="36">
        <v>11699.65</v>
      </c>
      <c r="C496" s="107">
        <v>276.25</v>
      </c>
      <c r="D496" s="120">
        <f t="shared" si="14"/>
        <v>-2.0854479235080658E-3</v>
      </c>
      <c r="E496" s="120">
        <f t="shared" si="15"/>
        <v>7.2926162260711358E-3</v>
      </c>
    </row>
    <row r="497" spans="1:5" x14ac:dyDescent="0.3">
      <c r="A497" s="107" t="s">
        <v>775</v>
      </c>
      <c r="B497" s="36">
        <v>11724.1</v>
      </c>
      <c r="C497" s="107">
        <v>274.25</v>
      </c>
      <c r="D497" s="120">
        <f t="shared" si="14"/>
        <v>-9.098400490206382E-3</v>
      </c>
      <c r="E497" s="120">
        <f t="shared" si="15"/>
        <v>-9.9277978339350481E-3</v>
      </c>
    </row>
    <row r="498" spans="1:5" x14ac:dyDescent="0.3">
      <c r="A498" s="107" t="s">
        <v>776</v>
      </c>
      <c r="B498" s="36">
        <v>11831.75</v>
      </c>
      <c r="C498" s="107">
        <v>277</v>
      </c>
      <c r="D498" s="120">
        <f t="shared" si="14"/>
        <v>1.2000222384733972E-2</v>
      </c>
      <c r="E498" s="120">
        <f t="shared" si="15"/>
        <v>-7.2150072150067857E-4</v>
      </c>
    </row>
    <row r="499" spans="1:5" x14ac:dyDescent="0.3">
      <c r="A499" s="107" t="s">
        <v>777</v>
      </c>
      <c r="B499" s="36">
        <v>11691.45</v>
      </c>
      <c r="C499" s="107">
        <v>277.2</v>
      </c>
      <c r="D499" s="120">
        <f t="shared" si="14"/>
        <v>-4.2766112131609191E-6</v>
      </c>
      <c r="E499" s="120">
        <f t="shared" si="15"/>
        <v>7.6335877862594437E-3</v>
      </c>
    </row>
    <row r="500" spans="1:5" x14ac:dyDescent="0.3">
      <c r="A500" s="107" t="s">
        <v>778</v>
      </c>
      <c r="B500" s="36">
        <v>11691.5</v>
      </c>
      <c r="C500" s="107">
        <v>275.10000000000002</v>
      </c>
      <c r="D500" s="120">
        <f t="shared" si="14"/>
        <v>1.657792266206437E-3</v>
      </c>
      <c r="E500" s="120">
        <f t="shared" si="15"/>
        <v>3.6363636363634377E-4</v>
      </c>
    </row>
    <row r="501" spans="1:5" x14ac:dyDescent="0.3">
      <c r="A501" s="107" t="s">
        <v>779</v>
      </c>
      <c r="B501" s="36">
        <v>11672.15</v>
      </c>
      <c r="C501" s="107">
        <v>275</v>
      </c>
      <c r="D501" s="120">
        <f t="shared" si="14"/>
        <v>-1.2784078895063056E-2</v>
      </c>
      <c r="E501" s="120">
        <f t="shared" si="15"/>
        <v>-1.0969250134867825E-2</v>
      </c>
    </row>
    <row r="502" spans="1:5" x14ac:dyDescent="0.3">
      <c r="A502" s="107" t="s">
        <v>780</v>
      </c>
      <c r="B502" s="36">
        <v>11823.3</v>
      </c>
      <c r="C502" s="107">
        <v>278.05</v>
      </c>
      <c r="D502" s="120">
        <f t="shared" si="14"/>
        <v>-7.6170571719944569E-3</v>
      </c>
      <c r="E502" s="120">
        <f t="shared" si="15"/>
        <v>-9.0876692801140635E-3</v>
      </c>
    </row>
    <row r="503" spans="1:5" x14ac:dyDescent="0.3">
      <c r="A503" s="107" t="s">
        <v>781</v>
      </c>
      <c r="B503" s="36">
        <v>11914.05</v>
      </c>
      <c r="C503" s="107">
        <v>280.60000000000002</v>
      </c>
      <c r="D503" s="120">
        <f t="shared" si="14"/>
        <v>6.5932035410121159E-4</v>
      </c>
      <c r="E503" s="120">
        <f t="shared" si="15"/>
        <v>2.3218431862834787E-3</v>
      </c>
    </row>
    <row r="504" spans="1:5" x14ac:dyDescent="0.3">
      <c r="A504" s="107" t="s">
        <v>782</v>
      </c>
      <c r="B504" s="36">
        <v>11906.2</v>
      </c>
      <c r="C504" s="107">
        <v>279.95</v>
      </c>
      <c r="D504" s="120">
        <f t="shared" si="14"/>
        <v>-4.9642307949454567E-3</v>
      </c>
      <c r="E504" s="120">
        <f t="shared" si="15"/>
        <v>3.5733428622464203E-4</v>
      </c>
    </row>
    <row r="505" spans="1:5" x14ac:dyDescent="0.3">
      <c r="A505" s="107" t="s">
        <v>783</v>
      </c>
      <c r="B505" s="36">
        <v>11965.6</v>
      </c>
      <c r="C505" s="107">
        <v>279.85000000000002</v>
      </c>
      <c r="D505" s="120">
        <f t="shared" si="14"/>
        <v>3.5981782649903149E-3</v>
      </c>
      <c r="E505" s="120">
        <f t="shared" si="15"/>
        <v>1.6105941302793081E-3</v>
      </c>
    </row>
    <row r="506" spans="1:5" x14ac:dyDescent="0.3">
      <c r="A506" s="107" t="s">
        <v>784</v>
      </c>
      <c r="B506" s="36">
        <v>11922.7</v>
      </c>
      <c r="C506" s="107">
        <v>279.39999999999998</v>
      </c>
      <c r="D506" s="120">
        <f t="shared" si="14"/>
        <v>4.3847641030609896E-3</v>
      </c>
      <c r="E506" s="120">
        <f t="shared" si="15"/>
        <v>1.5077202543142487E-2</v>
      </c>
    </row>
    <row r="507" spans="1:5" x14ac:dyDescent="0.3">
      <c r="A507" s="107" t="s">
        <v>785</v>
      </c>
      <c r="B507" s="36">
        <v>11870.65</v>
      </c>
      <c r="C507" s="107">
        <v>275.25</v>
      </c>
      <c r="D507" s="120">
        <f t="shared" si="14"/>
        <v>2.271240105540917E-3</v>
      </c>
      <c r="E507" s="120">
        <f t="shared" si="15"/>
        <v>-1.8132366273798661E-3</v>
      </c>
    </row>
    <row r="508" spans="1:5" x14ac:dyDescent="0.3">
      <c r="A508" s="107" t="s">
        <v>786</v>
      </c>
      <c r="B508" s="36">
        <v>11843.75</v>
      </c>
      <c r="C508" s="107">
        <v>275.75</v>
      </c>
      <c r="D508" s="120">
        <f t="shared" si="14"/>
        <v>-1.479830139789462E-2</v>
      </c>
      <c r="E508" s="120">
        <f t="shared" si="15"/>
        <v>-1.25335720680394E-2</v>
      </c>
    </row>
    <row r="509" spans="1:5" x14ac:dyDescent="0.3">
      <c r="A509" s="107" t="s">
        <v>787</v>
      </c>
      <c r="B509" s="36">
        <v>12021.65</v>
      </c>
      <c r="C509" s="107">
        <v>279.25</v>
      </c>
      <c r="D509" s="120">
        <f t="shared" si="14"/>
        <v>-5.5341624926066313E-3</v>
      </c>
      <c r="E509" s="120">
        <f t="shared" si="15"/>
        <v>2.5130138215758713E-3</v>
      </c>
    </row>
    <row r="510" spans="1:5" x14ac:dyDescent="0.3">
      <c r="A510" s="107" t="s">
        <v>788</v>
      </c>
      <c r="B510" s="36">
        <v>12088.55</v>
      </c>
      <c r="C510" s="107">
        <v>278.55</v>
      </c>
      <c r="D510" s="120">
        <f t="shared" si="14"/>
        <v>1.3901935786895692E-2</v>
      </c>
      <c r="E510" s="120">
        <f t="shared" si="15"/>
        <v>0</v>
      </c>
    </row>
    <row r="511" spans="1:5" x14ac:dyDescent="0.3">
      <c r="A511" s="107" t="s">
        <v>789</v>
      </c>
      <c r="B511" s="36">
        <v>11922.8</v>
      </c>
      <c r="C511" s="107">
        <v>278.55</v>
      </c>
      <c r="D511" s="120">
        <f t="shared" si="14"/>
        <v>-1.9337178446161563E-3</v>
      </c>
      <c r="E511" s="120">
        <f t="shared" si="15"/>
        <v>-3.49904728910444E-2</v>
      </c>
    </row>
    <row r="512" spans="1:5" x14ac:dyDescent="0.3">
      <c r="A512" s="107" t="s">
        <v>790</v>
      </c>
      <c r="B512" s="36">
        <v>11945.9</v>
      </c>
      <c r="C512" s="107">
        <v>288.64999999999998</v>
      </c>
      <c r="D512" s="120">
        <f t="shared" si="14"/>
        <v>7.1494212172562577E-3</v>
      </c>
      <c r="E512" s="120">
        <f t="shared" si="15"/>
        <v>1.9090593543906742E-3</v>
      </c>
    </row>
    <row r="513" spans="1:5" x14ac:dyDescent="0.3">
      <c r="A513" s="107" t="s">
        <v>791</v>
      </c>
      <c r="B513" s="36">
        <v>11861.1</v>
      </c>
      <c r="C513" s="107">
        <v>288.10000000000002</v>
      </c>
      <c r="D513" s="120">
        <f t="shared" si="14"/>
        <v>-5.6711725872367058E-3</v>
      </c>
      <c r="E513" s="120">
        <f t="shared" si="15"/>
        <v>-2.7691242644511949E-3</v>
      </c>
    </row>
    <row r="514" spans="1:5" x14ac:dyDescent="0.3">
      <c r="A514" s="107" t="s">
        <v>792</v>
      </c>
      <c r="B514" s="36">
        <v>11928.75</v>
      </c>
      <c r="C514" s="107">
        <v>288.89999999999998</v>
      </c>
      <c r="D514" s="120">
        <f t="shared" si="14"/>
        <v>3.3543680161018941E-4</v>
      </c>
      <c r="E514" s="120">
        <f t="shared" si="15"/>
        <v>-6.7044868488913556E-3</v>
      </c>
    </row>
    <row r="515" spans="1:5" x14ac:dyDescent="0.3">
      <c r="A515" s="107" t="s">
        <v>793</v>
      </c>
      <c r="B515" s="36">
        <v>11924.75</v>
      </c>
      <c r="C515" s="107">
        <v>290.85000000000002</v>
      </c>
      <c r="D515" s="120">
        <f t="shared" ref="D515:D578" si="16">B515/B516-1</f>
        <v>6.809297456117358E-3</v>
      </c>
      <c r="E515" s="120">
        <f t="shared" ref="E515:E578" si="17">C515/C516-1</f>
        <v>1.3771733516958484E-3</v>
      </c>
    </row>
    <row r="516" spans="1:5" x14ac:dyDescent="0.3">
      <c r="A516" s="107" t="s">
        <v>794</v>
      </c>
      <c r="B516" s="36">
        <v>11844.1</v>
      </c>
      <c r="C516" s="107">
        <v>290.45</v>
      </c>
      <c r="D516" s="120">
        <f t="shared" si="16"/>
        <v>1.6046083700421709E-2</v>
      </c>
      <c r="E516" s="120">
        <f t="shared" si="17"/>
        <v>7.8070784177655117E-3</v>
      </c>
    </row>
    <row r="517" spans="1:5" x14ac:dyDescent="0.3">
      <c r="A517" s="107" t="s">
        <v>795</v>
      </c>
      <c r="B517" s="36">
        <v>11657.05</v>
      </c>
      <c r="C517" s="107">
        <v>288.2</v>
      </c>
      <c r="D517" s="120">
        <f t="shared" si="16"/>
        <v>-6.8879441808160635E-3</v>
      </c>
      <c r="E517" s="120">
        <f t="shared" si="17"/>
        <v>-3.8532110091743177E-2</v>
      </c>
    </row>
    <row r="518" spans="1:5" x14ac:dyDescent="0.3">
      <c r="A518" s="107" t="s">
        <v>796</v>
      </c>
      <c r="B518" s="36">
        <v>11737.9</v>
      </c>
      <c r="C518" s="107">
        <v>299.75</v>
      </c>
      <c r="D518" s="120">
        <f t="shared" si="16"/>
        <v>2.4596254195454748E-3</v>
      </c>
      <c r="E518" s="120">
        <f t="shared" si="17"/>
        <v>-2.0104609349460567E-2</v>
      </c>
    </row>
    <row r="519" spans="1:5" x14ac:dyDescent="0.3">
      <c r="A519" s="107" t="s">
        <v>797</v>
      </c>
      <c r="B519" s="36">
        <v>11709.1</v>
      </c>
      <c r="C519" s="107">
        <v>305.89999999999998</v>
      </c>
      <c r="D519" s="120">
        <f t="shared" si="16"/>
        <v>-1.0073341364952526E-2</v>
      </c>
      <c r="E519" s="120">
        <f t="shared" si="17"/>
        <v>-3.5830618892508381E-3</v>
      </c>
    </row>
    <row r="520" spans="1:5" x14ac:dyDescent="0.3">
      <c r="A520" s="107" t="s">
        <v>798</v>
      </c>
      <c r="B520" s="36">
        <v>11828.25</v>
      </c>
      <c r="C520" s="107">
        <v>307</v>
      </c>
      <c r="D520" s="120">
        <f t="shared" si="16"/>
        <v>3.691544338419317E-2</v>
      </c>
      <c r="E520" s="120">
        <f t="shared" si="17"/>
        <v>1.857996018579966E-2</v>
      </c>
    </row>
    <row r="521" spans="1:5" x14ac:dyDescent="0.3">
      <c r="A521" s="107" t="s">
        <v>799</v>
      </c>
      <c r="B521" s="36">
        <v>11407.15</v>
      </c>
      <c r="C521" s="107">
        <v>301.39999999999998</v>
      </c>
      <c r="D521" s="120">
        <f t="shared" si="16"/>
        <v>1.3329365467127374E-2</v>
      </c>
      <c r="E521" s="120">
        <f t="shared" si="17"/>
        <v>2.2561492790500237E-2</v>
      </c>
    </row>
    <row r="522" spans="1:5" x14ac:dyDescent="0.3">
      <c r="A522" s="107" t="s">
        <v>800</v>
      </c>
      <c r="B522" s="36">
        <v>11257.1</v>
      </c>
      <c r="C522" s="107">
        <v>294.75</v>
      </c>
      <c r="D522" s="120">
        <f t="shared" si="16"/>
        <v>8.9719458635835192E-3</v>
      </c>
      <c r="E522" s="120">
        <f t="shared" si="17"/>
        <v>-7.7428042417101439E-3</v>
      </c>
    </row>
    <row r="523" spans="1:5" x14ac:dyDescent="0.3">
      <c r="A523" s="107" t="s">
        <v>801</v>
      </c>
      <c r="B523" s="36">
        <v>11157</v>
      </c>
      <c r="C523" s="107">
        <v>297.05</v>
      </c>
      <c r="D523" s="120">
        <f t="shared" si="16"/>
        <v>-5.7966236115504222E-3</v>
      </c>
      <c r="E523" s="120">
        <f t="shared" si="17"/>
        <v>9.1727535247154712E-3</v>
      </c>
    </row>
    <row r="524" spans="1:5" x14ac:dyDescent="0.3">
      <c r="A524" s="107" t="s">
        <v>802</v>
      </c>
      <c r="B524" s="36">
        <v>11222.05</v>
      </c>
      <c r="C524" s="107">
        <v>294.35000000000002</v>
      </c>
      <c r="D524" s="120">
        <f t="shared" si="16"/>
        <v>6.6243877935450168E-3</v>
      </c>
      <c r="E524" s="120">
        <f t="shared" si="17"/>
        <v>1.7455928102315887E-2</v>
      </c>
    </row>
    <row r="525" spans="1:5" x14ac:dyDescent="0.3">
      <c r="A525" s="107" t="s">
        <v>803</v>
      </c>
      <c r="B525" s="36">
        <v>11148.2</v>
      </c>
      <c r="C525" s="107">
        <v>289.3</v>
      </c>
      <c r="D525" s="120">
        <f t="shared" si="16"/>
        <v>-1.1588009469008398E-2</v>
      </c>
      <c r="E525" s="120">
        <f t="shared" si="17"/>
        <v>-2.8379513014273661E-2</v>
      </c>
    </row>
    <row r="526" spans="1:5" x14ac:dyDescent="0.3">
      <c r="A526" s="107" t="s">
        <v>804</v>
      </c>
      <c r="B526" s="36">
        <v>11278.9</v>
      </c>
      <c r="C526" s="107">
        <v>297.75</v>
      </c>
      <c r="D526" s="120">
        <f t="shared" si="16"/>
        <v>-2.0262259109168346E-3</v>
      </c>
      <c r="E526" s="120">
        <f t="shared" si="17"/>
        <v>-7.003501750875496E-3</v>
      </c>
    </row>
    <row r="527" spans="1:5" x14ac:dyDescent="0.3">
      <c r="A527" s="107" t="s">
        <v>805</v>
      </c>
      <c r="B527" s="36">
        <v>11301.8</v>
      </c>
      <c r="C527" s="107">
        <v>299.85000000000002</v>
      </c>
      <c r="D527" s="120">
        <f t="shared" si="16"/>
        <v>-5.0750696556612906E-3</v>
      </c>
      <c r="E527" s="120">
        <f t="shared" si="17"/>
        <v>-2.660901380342473E-3</v>
      </c>
    </row>
    <row r="528" spans="1:5" x14ac:dyDescent="0.3">
      <c r="A528" s="107" t="s">
        <v>806</v>
      </c>
      <c r="B528" s="36">
        <v>11359.45</v>
      </c>
      <c r="C528" s="107">
        <v>300.64999999999998</v>
      </c>
      <c r="D528" s="120">
        <f t="shared" si="16"/>
        <v>-1.2041329286217373E-2</v>
      </c>
      <c r="E528" s="120">
        <f t="shared" si="17"/>
        <v>-4.1404438555813217E-3</v>
      </c>
    </row>
    <row r="529" spans="1:5" x14ac:dyDescent="0.3">
      <c r="A529" s="107" t="s">
        <v>807</v>
      </c>
      <c r="B529" s="36">
        <v>11497.9</v>
      </c>
      <c r="C529" s="107">
        <v>301.89999999999998</v>
      </c>
      <c r="D529" s="120">
        <f t="shared" si="16"/>
        <v>-8.652167352833473E-3</v>
      </c>
      <c r="E529" s="120">
        <f t="shared" si="17"/>
        <v>-1.6612377850162896E-2</v>
      </c>
    </row>
    <row r="530" spans="1:5" x14ac:dyDescent="0.3">
      <c r="A530" s="107" t="s">
        <v>808</v>
      </c>
      <c r="B530" s="36">
        <v>11598.25</v>
      </c>
      <c r="C530" s="107">
        <v>307</v>
      </c>
      <c r="D530" s="120">
        <f t="shared" si="16"/>
        <v>-9.7333987918631903E-3</v>
      </c>
      <c r="E530" s="120">
        <f t="shared" si="17"/>
        <v>9.0386195562859317E-3</v>
      </c>
    </row>
    <row r="531" spans="1:5" x14ac:dyDescent="0.3">
      <c r="A531" s="107" t="s">
        <v>809</v>
      </c>
      <c r="B531" s="36">
        <v>11712.25</v>
      </c>
      <c r="C531" s="107">
        <v>304.25</v>
      </c>
      <c r="D531" s="120">
        <f t="shared" si="16"/>
        <v>-1.0661208128105448E-3</v>
      </c>
      <c r="E531" s="120">
        <f t="shared" si="17"/>
        <v>-2.4590163934425924E-3</v>
      </c>
    </row>
    <row r="532" spans="1:5" x14ac:dyDescent="0.3">
      <c r="A532" s="107" t="s">
        <v>810</v>
      </c>
      <c r="B532" s="36">
        <v>11724.75</v>
      </c>
      <c r="C532" s="107">
        <v>305</v>
      </c>
      <c r="D532" s="120">
        <f t="shared" si="16"/>
        <v>-1.9918029647221225E-3</v>
      </c>
      <c r="E532" s="120">
        <f t="shared" si="17"/>
        <v>1.2112161937945842E-2</v>
      </c>
    </row>
    <row r="533" spans="1:5" x14ac:dyDescent="0.3">
      <c r="A533" s="107" t="s">
        <v>811</v>
      </c>
      <c r="B533" s="36">
        <v>11748.15</v>
      </c>
      <c r="C533" s="107">
        <v>301.35000000000002</v>
      </c>
      <c r="D533" s="120">
        <f t="shared" si="16"/>
        <v>-5.5297265337550527E-4</v>
      </c>
      <c r="E533" s="120">
        <f t="shared" si="17"/>
        <v>-1.0507305861106486E-2</v>
      </c>
    </row>
    <row r="534" spans="1:5" x14ac:dyDescent="0.3">
      <c r="A534" s="107" t="s">
        <v>812</v>
      </c>
      <c r="B534" s="36">
        <v>11754.65</v>
      </c>
      <c r="C534" s="107">
        <v>304.55</v>
      </c>
      <c r="D534" s="120">
        <f t="shared" si="16"/>
        <v>9.6935181844732821E-3</v>
      </c>
      <c r="E534" s="120">
        <f t="shared" si="17"/>
        <v>1.3151405556470763E-3</v>
      </c>
    </row>
    <row r="535" spans="1:5" x14ac:dyDescent="0.3">
      <c r="A535" s="107" t="s">
        <v>813</v>
      </c>
      <c r="B535" s="36">
        <v>11641.8</v>
      </c>
      <c r="C535" s="107">
        <v>304.14999999999998</v>
      </c>
      <c r="D535" s="120">
        <f t="shared" si="16"/>
        <v>-7.1933243221347087E-3</v>
      </c>
      <c r="E535" s="120">
        <f t="shared" si="17"/>
        <v>-7.5053026594876782E-3</v>
      </c>
    </row>
    <row r="536" spans="1:5" x14ac:dyDescent="0.3">
      <c r="A536" s="107" t="s">
        <v>814</v>
      </c>
      <c r="B536" s="36">
        <v>11726.15</v>
      </c>
      <c r="C536" s="107">
        <v>306.45</v>
      </c>
      <c r="D536" s="120">
        <f t="shared" si="16"/>
        <v>1.2975176983314407E-2</v>
      </c>
      <c r="E536" s="120">
        <f t="shared" si="17"/>
        <v>1.0052735662491763E-2</v>
      </c>
    </row>
    <row r="537" spans="1:5" x14ac:dyDescent="0.3">
      <c r="A537" s="107" t="s">
        <v>815</v>
      </c>
      <c r="B537" s="36">
        <v>11575.95</v>
      </c>
      <c r="C537" s="107">
        <v>303.39999999999998</v>
      </c>
      <c r="D537" s="120">
        <f t="shared" si="16"/>
        <v>-1.5955909939668889E-3</v>
      </c>
      <c r="E537" s="120">
        <f t="shared" si="17"/>
        <v>5.3015241882039543E-3</v>
      </c>
    </row>
    <row r="538" spans="1:5" x14ac:dyDescent="0.3">
      <c r="A538" s="107" t="s">
        <v>816</v>
      </c>
      <c r="B538" s="36">
        <v>11594.45</v>
      </c>
      <c r="C538" s="107">
        <v>301.8</v>
      </c>
      <c r="D538" s="120">
        <f t="shared" si="16"/>
        <v>-1.3473385065686405E-2</v>
      </c>
      <c r="E538" s="120">
        <f t="shared" si="17"/>
        <v>-8.5413929040735193E-3</v>
      </c>
    </row>
    <row r="539" spans="1:5" x14ac:dyDescent="0.3">
      <c r="A539" s="107" t="s">
        <v>817</v>
      </c>
      <c r="B539" s="36">
        <v>11752.8</v>
      </c>
      <c r="C539" s="107">
        <v>304.39999999999998</v>
      </c>
      <c r="D539" s="120">
        <f t="shared" si="16"/>
        <v>-2.9141904531629903E-3</v>
      </c>
      <c r="E539" s="120">
        <f t="shared" si="17"/>
        <v>-9.1145833333333703E-3</v>
      </c>
    </row>
    <row r="540" spans="1:5" x14ac:dyDescent="0.3">
      <c r="A540" s="107" t="s">
        <v>818</v>
      </c>
      <c r="B540" s="36">
        <v>11787.15</v>
      </c>
      <c r="C540" s="107">
        <v>307.2</v>
      </c>
      <c r="D540" s="120">
        <f t="shared" si="16"/>
        <v>8.2803337795702703E-3</v>
      </c>
      <c r="E540" s="120">
        <f t="shared" si="17"/>
        <v>5.5646481178395213E-3</v>
      </c>
    </row>
    <row r="541" spans="1:5" x14ac:dyDescent="0.3">
      <c r="A541" s="107" t="s">
        <v>819</v>
      </c>
      <c r="B541" s="36">
        <v>11690.35</v>
      </c>
      <c r="C541" s="107">
        <v>305.5</v>
      </c>
      <c r="D541" s="120">
        <f t="shared" si="16"/>
        <v>4.0280157513450376E-3</v>
      </c>
      <c r="E541" s="120">
        <f t="shared" si="17"/>
        <v>-8.1766148814388373E-4</v>
      </c>
    </row>
    <row r="542" spans="1:5" x14ac:dyDescent="0.3">
      <c r="A542" s="107" t="s">
        <v>820</v>
      </c>
      <c r="B542" s="36">
        <v>11643.45</v>
      </c>
      <c r="C542" s="107">
        <v>305.75</v>
      </c>
      <c r="D542" s="120">
        <f t="shared" si="16"/>
        <v>4.0313192546155285E-3</v>
      </c>
      <c r="E542" s="120">
        <f t="shared" si="17"/>
        <v>3.1545209176788269E-2</v>
      </c>
    </row>
    <row r="543" spans="1:5" x14ac:dyDescent="0.3">
      <c r="A543" s="107" t="s">
        <v>821</v>
      </c>
      <c r="B543" s="36">
        <v>11596.7</v>
      </c>
      <c r="C543" s="107">
        <v>296.39999999999998</v>
      </c>
      <c r="D543" s="120">
        <f t="shared" si="16"/>
        <v>1.0704142675863615E-3</v>
      </c>
      <c r="E543" s="120">
        <f t="shared" si="17"/>
        <v>5.7685782151339904E-3</v>
      </c>
    </row>
    <row r="544" spans="1:5" x14ac:dyDescent="0.3">
      <c r="A544" s="107" t="s">
        <v>822</v>
      </c>
      <c r="B544" s="36">
        <v>11584.3</v>
      </c>
      <c r="C544" s="107">
        <v>294.7</v>
      </c>
      <c r="D544" s="120">
        <f t="shared" si="16"/>
        <v>-7.5094564318731738E-3</v>
      </c>
      <c r="E544" s="120">
        <f t="shared" si="17"/>
        <v>-5.399932500843807E-3</v>
      </c>
    </row>
    <row r="545" spans="1:5" x14ac:dyDescent="0.3">
      <c r="A545" s="107" t="s">
        <v>823</v>
      </c>
      <c r="B545" s="36">
        <v>11671.95</v>
      </c>
      <c r="C545" s="107">
        <v>296.3</v>
      </c>
      <c r="D545" s="120">
        <f t="shared" si="16"/>
        <v>5.8124003619286491E-3</v>
      </c>
      <c r="E545" s="120">
        <f t="shared" si="17"/>
        <v>1.2126387702818153E-2</v>
      </c>
    </row>
    <row r="546" spans="1:5" x14ac:dyDescent="0.3">
      <c r="A546" s="107" t="s">
        <v>824</v>
      </c>
      <c r="B546" s="36">
        <v>11604.5</v>
      </c>
      <c r="C546" s="107">
        <v>292.75</v>
      </c>
      <c r="D546" s="120">
        <f t="shared" si="16"/>
        <v>-5.2674664300808027E-3</v>
      </c>
      <c r="E546" s="120">
        <f t="shared" si="17"/>
        <v>-6.1110168052962432E-3</v>
      </c>
    </row>
    <row r="547" spans="1:5" x14ac:dyDescent="0.3">
      <c r="A547" s="107" t="s">
        <v>825</v>
      </c>
      <c r="B547" s="36">
        <v>11665.95</v>
      </c>
      <c r="C547" s="107">
        <v>294.55</v>
      </c>
      <c r="D547" s="120">
        <f t="shared" si="16"/>
        <v>5.8587687532334343E-3</v>
      </c>
      <c r="E547" s="120">
        <f t="shared" si="17"/>
        <v>-8.480325644504294E-4</v>
      </c>
    </row>
    <row r="548" spans="1:5" x14ac:dyDescent="0.3">
      <c r="A548" s="107" t="s">
        <v>826</v>
      </c>
      <c r="B548" s="36">
        <v>11598</v>
      </c>
      <c r="C548" s="107">
        <v>294.8</v>
      </c>
      <c r="D548" s="120">
        <f t="shared" si="16"/>
        <v>-3.9462553514916232E-3</v>
      </c>
      <c r="E548" s="120">
        <f t="shared" si="17"/>
        <v>-4.5585007597500615E-3</v>
      </c>
    </row>
    <row r="549" spans="1:5" x14ac:dyDescent="0.3">
      <c r="A549" s="107" t="s">
        <v>827</v>
      </c>
      <c r="B549" s="36">
        <v>11643.95</v>
      </c>
      <c r="C549" s="107">
        <v>296.14999999999998</v>
      </c>
      <c r="D549" s="120">
        <f t="shared" si="16"/>
        <v>-5.9121333196735515E-3</v>
      </c>
      <c r="E549" s="120">
        <f t="shared" si="17"/>
        <v>-5.8744545149378435E-3</v>
      </c>
    </row>
    <row r="550" spans="1:5" x14ac:dyDescent="0.3">
      <c r="A550" s="107" t="s">
        <v>828</v>
      </c>
      <c r="B550" s="36">
        <v>11713.2</v>
      </c>
      <c r="C550" s="107">
        <v>297.89999999999998</v>
      </c>
      <c r="D550" s="120">
        <f t="shared" si="16"/>
        <v>3.7749107689935002E-3</v>
      </c>
      <c r="E550" s="120">
        <f t="shared" si="17"/>
        <v>2.1867115222875544E-3</v>
      </c>
    </row>
    <row r="551" spans="1:5" x14ac:dyDescent="0.3">
      <c r="A551" s="107" t="s">
        <v>829</v>
      </c>
      <c r="B551" s="36">
        <v>11669.15</v>
      </c>
      <c r="C551" s="107">
        <v>297.25</v>
      </c>
      <c r="D551" s="120">
        <f t="shared" si="16"/>
        <v>3.8928414731715932E-3</v>
      </c>
      <c r="E551" s="120">
        <f t="shared" si="17"/>
        <v>0</v>
      </c>
    </row>
    <row r="552" spans="1:5" x14ac:dyDescent="0.3">
      <c r="A552" s="107" t="s">
        <v>830</v>
      </c>
      <c r="B552" s="36">
        <v>11623.9</v>
      </c>
      <c r="C552" s="107">
        <v>297.25</v>
      </c>
      <c r="D552" s="120">
        <f t="shared" si="16"/>
        <v>4.6585998271391205E-3</v>
      </c>
      <c r="E552" s="120">
        <f t="shared" si="17"/>
        <v>-9.1666666666666563E-3</v>
      </c>
    </row>
    <row r="553" spans="1:5" x14ac:dyDescent="0.3">
      <c r="A553" s="107" t="s">
        <v>831</v>
      </c>
      <c r="B553" s="36">
        <v>11570</v>
      </c>
      <c r="C553" s="107">
        <v>300</v>
      </c>
      <c r="D553" s="120">
        <f t="shared" si="16"/>
        <v>1.0917383497669464E-2</v>
      </c>
      <c r="E553" s="120">
        <f t="shared" si="17"/>
        <v>2.3541453428863823E-2</v>
      </c>
    </row>
    <row r="554" spans="1:5" x14ac:dyDescent="0.3">
      <c r="A554" s="107" t="s">
        <v>832</v>
      </c>
      <c r="B554" s="36">
        <v>11445.05</v>
      </c>
      <c r="C554" s="107">
        <v>293.10000000000002</v>
      </c>
      <c r="D554" s="120">
        <f t="shared" si="16"/>
        <v>-3.3265843728910172E-3</v>
      </c>
      <c r="E554" s="120">
        <f t="shared" si="17"/>
        <v>-1.0224948875253714E-3</v>
      </c>
    </row>
    <row r="555" spans="1:5" x14ac:dyDescent="0.3">
      <c r="A555" s="107" t="s">
        <v>833</v>
      </c>
      <c r="B555" s="36">
        <v>11483.25</v>
      </c>
      <c r="C555" s="107">
        <v>293.39999999999998</v>
      </c>
      <c r="D555" s="120">
        <f t="shared" si="16"/>
        <v>1.1361384503600025E-2</v>
      </c>
      <c r="E555" s="120">
        <f t="shared" si="17"/>
        <v>-5.5922724961872117E-3</v>
      </c>
    </row>
    <row r="556" spans="1:5" x14ac:dyDescent="0.3">
      <c r="A556" s="107" t="s">
        <v>834</v>
      </c>
      <c r="B556" s="36">
        <v>11354.25</v>
      </c>
      <c r="C556" s="107">
        <v>295.05</v>
      </c>
      <c r="D556" s="120">
        <f t="shared" si="16"/>
        <v>-8.9596662273389027E-3</v>
      </c>
      <c r="E556" s="120">
        <f t="shared" si="17"/>
        <v>-1.0563380281690016E-2</v>
      </c>
    </row>
    <row r="557" spans="1:5" x14ac:dyDescent="0.3">
      <c r="A557" s="107" t="s">
        <v>835</v>
      </c>
      <c r="B557" s="36">
        <v>11456.9</v>
      </c>
      <c r="C557" s="107">
        <v>298.2</v>
      </c>
      <c r="D557" s="120">
        <f t="shared" si="16"/>
        <v>-5.5680688826105218E-3</v>
      </c>
      <c r="E557" s="120">
        <f t="shared" si="17"/>
        <v>-2.3419203747072626E-3</v>
      </c>
    </row>
    <row r="558" spans="1:5" x14ac:dyDescent="0.3">
      <c r="A558" s="107" t="s">
        <v>836</v>
      </c>
      <c r="B558" s="36">
        <v>11521.05</v>
      </c>
      <c r="C558" s="107">
        <v>298.89999999999998</v>
      </c>
      <c r="D558" s="120">
        <f t="shared" si="16"/>
        <v>-9.8418369116581861E-4</v>
      </c>
      <c r="E558" s="120">
        <f t="shared" si="17"/>
        <v>-1.8367006177993916E-3</v>
      </c>
    </row>
    <row r="559" spans="1:5" x14ac:dyDescent="0.3">
      <c r="A559" s="107" t="s">
        <v>837</v>
      </c>
      <c r="B559" s="36">
        <v>11532.4</v>
      </c>
      <c r="C559" s="107">
        <v>299.45</v>
      </c>
      <c r="D559" s="120">
        <f t="shared" si="16"/>
        <v>6.1244787213623475E-3</v>
      </c>
      <c r="E559" s="120">
        <f t="shared" si="17"/>
        <v>1.9404255319148911E-2</v>
      </c>
    </row>
    <row r="560" spans="1:5" x14ac:dyDescent="0.3">
      <c r="A560" s="107" t="s">
        <v>838</v>
      </c>
      <c r="B560" s="36">
        <v>11462.2</v>
      </c>
      <c r="C560" s="107">
        <v>293.75</v>
      </c>
      <c r="D560" s="120">
        <f t="shared" si="16"/>
        <v>3.0935909721401256E-3</v>
      </c>
      <c r="E560" s="120">
        <f t="shared" si="17"/>
        <v>1.0144429160935386E-2</v>
      </c>
    </row>
    <row r="561" spans="1:5" x14ac:dyDescent="0.3">
      <c r="A561" s="107" t="s">
        <v>839</v>
      </c>
      <c r="B561" s="36">
        <v>11426.85</v>
      </c>
      <c r="C561" s="107">
        <v>290.8</v>
      </c>
      <c r="D561" s="120">
        <f t="shared" si="16"/>
        <v>7.3700218191434796E-3</v>
      </c>
      <c r="E561" s="120">
        <f t="shared" si="17"/>
        <v>-1.5905245346869656E-2</v>
      </c>
    </row>
    <row r="562" spans="1:5" x14ac:dyDescent="0.3">
      <c r="A562" s="107" t="s">
        <v>840</v>
      </c>
      <c r="B562" s="36">
        <v>11343.25</v>
      </c>
      <c r="C562" s="107">
        <v>295.5</v>
      </c>
      <c r="D562" s="120">
        <f t="shared" si="16"/>
        <v>1.3666381582999598E-4</v>
      </c>
      <c r="E562" s="120">
        <f t="shared" si="17"/>
        <v>2.0345879959309254E-3</v>
      </c>
    </row>
    <row r="563" spans="1:5" x14ac:dyDescent="0.3">
      <c r="A563" s="107" t="s">
        <v>841</v>
      </c>
      <c r="B563" s="36">
        <v>11341.7</v>
      </c>
      <c r="C563" s="107">
        <v>294.89999999999998</v>
      </c>
      <c r="D563" s="120">
        <f t="shared" si="16"/>
        <v>3.5836902275865334E-3</v>
      </c>
      <c r="E563" s="120">
        <f t="shared" si="17"/>
        <v>1.3582342954159277E-3</v>
      </c>
    </row>
    <row r="564" spans="1:5" x14ac:dyDescent="0.3">
      <c r="A564" s="107" t="s">
        <v>842</v>
      </c>
      <c r="B564" s="36">
        <v>11301.2</v>
      </c>
      <c r="C564" s="107">
        <v>294.5</v>
      </c>
      <c r="D564" s="120">
        <f t="shared" si="16"/>
        <v>1.1922403642534052E-2</v>
      </c>
      <c r="E564" s="120">
        <f t="shared" si="17"/>
        <v>5.2910052910053462E-3</v>
      </c>
    </row>
    <row r="565" spans="1:5" x14ac:dyDescent="0.3">
      <c r="A565" s="107" t="s">
        <v>843</v>
      </c>
      <c r="B565" s="36">
        <v>11168.05</v>
      </c>
      <c r="C565" s="107">
        <v>292.95</v>
      </c>
      <c r="D565" s="120">
        <f t="shared" si="16"/>
        <v>1.2020407053663584E-2</v>
      </c>
      <c r="E565" s="120">
        <f t="shared" si="17"/>
        <v>3.2534246575341985E-3</v>
      </c>
    </row>
    <row r="566" spans="1:5" x14ac:dyDescent="0.3">
      <c r="A566" s="107" t="s">
        <v>844</v>
      </c>
      <c r="B566" s="36">
        <v>11035.4</v>
      </c>
      <c r="C566" s="107">
        <v>292</v>
      </c>
      <c r="D566" s="120">
        <f t="shared" si="16"/>
        <v>-2.0618183791214495E-3</v>
      </c>
      <c r="E566" s="120">
        <f t="shared" si="17"/>
        <v>6.5494657014821822E-3</v>
      </c>
    </row>
    <row r="567" spans="1:5" x14ac:dyDescent="0.3">
      <c r="A567" s="107" t="s">
        <v>845</v>
      </c>
      <c r="B567" s="36">
        <v>11058.2</v>
      </c>
      <c r="C567" s="107">
        <v>290.10000000000002</v>
      </c>
      <c r="D567" s="120">
        <f t="shared" si="16"/>
        <v>4.7046050845933607E-4</v>
      </c>
      <c r="E567" s="120">
        <f t="shared" si="17"/>
        <v>1.5223097112861073E-2</v>
      </c>
    </row>
    <row r="568" spans="1:5" x14ac:dyDescent="0.3">
      <c r="A568" s="107" t="s">
        <v>846</v>
      </c>
      <c r="B568" s="36">
        <v>11053</v>
      </c>
      <c r="C568" s="107">
        <v>285.75</v>
      </c>
      <c r="D568" s="120">
        <f t="shared" si="16"/>
        <v>5.9658974557335043E-3</v>
      </c>
      <c r="E568" s="120">
        <f t="shared" si="17"/>
        <v>1.1325429127587938E-2</v>
      </c>
    </row>
    <row r="569" spans="1:5" x14ac:dyDescent="0.3">
      <c r="A569" s="107" t="s">
        <v>847</v>
      </c>
      <c r="B569" s="36">
        <v>10987.45</v>
      </c>
      <c r="C569" s="107">
        <v>282.55</v>
      </c>
      <c r="D569" s="120">
        <f t="shared" si="16"/>
        <v>1.1409766649790543E-2</v>
      </c>
      <c r="E569" s="120">
        <f t="shared" si="17"/>
        <v>1.5636232925952731E-2</v>
      </c>
    </row>
    <row r="570" spans="1:5" x14ac:dyDescent="0.3">
      <c r="A570" s="107" t="s">
        <v>848</v>
      </c>
      <c r="B570" s="36">
        <v>10863.5</v>
      </c>
      <c r="C570" s="107">
        <v>278.2</v>
      </c>
      <c r="D570" s="120">
        <f t="shared" si="16"/>
        <v>6.5786425758629363E-3</v>
      </c>
      <c r="E570" s="120">
        <f t="shared" si="17"/>
        <v>7.7884441224413958E-3</v>
      </c>
    </row>
    <row r="571" spans="1:5" x14ac:dyDescent="0.3">
      <c r="A571" s="107" t="s">
        <v>849</v>
      </c>
      <c r="B571" s="36">
        <v>10792.5</v>
      </c>
      <c r="C571" s="107">
        <v>276.05</v>
      </c>
      <c r="D571" s="120">
        <f t="shared" si="16"/>
        <v>-1.3093789472222728E-3</v>
      </c>
      <c r="E571" s="120">
        <f t="shared" si="17"/>
        <v>3.4532897128316531E-3</v>
      </c>
    </row>
    <row r="572" spans="1:5" x14ac:dyDescent="0.3">
      <c r="A572" s="107" t="s">
        <v>850</v>
      </c>
      <c r="B572" s="36">
        <v>10806.65</v>
      </c>
      <c r="C572" s="107">
        <v>275.10000000000002</v>
      </c>
      <c r="D572" s="120">
        <f t="shared" si="16"/>
        <v>-2.6441353723477556E-3</v>
      </c>
      <c r="E572" s="120">
        <f t="shared" si="17"/>
        <v>-1.4519056261341756E-3</v>
      </c>
    </row>
    <row r="573" spans="1:5" x14ac:dyDescent="0.3">
      <c r="A573" s="107" t="s">
        <v>851</v>
      </c>
      <c r="B573" s="36">
        <v>10835.3</v>
      </c>
      <c r="C573" s="107">
        <v>275.5</v>
      </c>
      <c r="D573" s="120">
        <f t="shared" si="16"/>
        <v>-4.1176092131507414E-3</v>
      </c>
      <c r="E573" s="120">
        <f t="shared" si="17"/>
        <v>-4.3368268883267058E-3</v>
      </c>
    </row>
    <row r="574" spans="1:5" x14ac:dyDescent="0.3">
      <c r="A574" s="107" t="s">
        <v>852</v>
      </c>
      <c r="B574" s="36">
        <v>10880.1</v>
      </c>
      <c r="C574" s="107">
        <v>276.7</v>
      </c>
      <c r="D574" s="120">
        <f t="shared" si="16"/>
        <v>8.1961516542883306E-3</v>
      </c>
      <c r="E574" s="120">
        <f t="shared" si="17"/>
        <v>8.7495442945679791E-3</v>
      </c>
    </row>
    <row r="575" spans="1:5" x14ac:dyDescent="0.3">
      <c r="A575" s="107" t="s">
        <v>853</v>
      </c>
      <c r="B575" s="36">
        <v>10791.65</v>
      </c>
      <c r="C575" s="107">
        <v>274.3</v>
      </c>
      <c r="D575" s="120">
        <f t="shared" si="16"/>
        <v>1.6682344981622244E-4</v>
      </c>
      <c r="E575" s="120">
        <f t="shared" si="17"/>
        <v>-2.7267769496455152E-3</v>
      </c>
    </row>
    <row r="576" spans="1:5" x14ac:dyDescent="0.3">
      <c r="A576" s="107" t="s">
        <v>854</v>
      </c>
      <c r="B576" s="36">
        <v>10789.85</v>
      </c>
      <c r="C576" s="107">
        <v>275.05</v>
      </c>
      <c r="D576" s="120">
        <f t="shared" si="16"/>
        <v>5.0673236799574362E-3</v>
      </c>
      <c r="E576" s="120">
        <f t="shared" si="17"/>
        <v>-2.9001268805510794E-3</v>
      </c>
    </row>
    <row r="577" spans="1:5" x14ac:dyDescent="0.3">
      <c r="A577" s="107" t="s">
        <v>855</v>
      </c>
      <c r="B577" s="36">
        <v>10735.45</v>
      </c>
      <c r="C577" s="107">
        <v>275.85000000000002</v>
      </c>
      <c r="D577" s="120">
        <f t="shared" si="16"/>
        <v>1.2362851094126492E-2</v>
      </c>
      <c r="E577" s="120">
        <f t="shared" si="17"/>
        <v>-1.8122508155116179E-4</v>
      </c>
    </row>
    <row r="578" spans="1:5" x14ac:dyDescent="0.3">
      <c r="A578" s="107" t="s">
        <v>856</v>
      </c>
      <c r="B578" s="36">
        <v>10604.35</v>
      </c>
      <c r="C578" s="107">
        <v>275.89999999999998</v>
      </c>
      <c r="D578" s="120">
        <f t="shared" si="16"/>
        <v>-3.4395425220492548E-3</v>
      </c>
      <c r="E578" s="120">
        <f t="shared" si="17"/>
        <v>4.3684018929741608E-3</v>
      </c>
    </row>
    <row r="579" spans="1:5" x14ac:dyDescent="0.3">
      <c r="A579" s="107" t="s">
        <v>857</v>
      </c>
      <c r="B579" s="36">
        <v>10640.95</v>
      </c>
      <c r="C579" s="107">
        <v>274.7</v>
      </c>
      <c r="D579" s="120">
        <f t="shared" ref="D579:D642" si="18">B579/B580-1</f>
        <v>-7.7813210995485438E-3</v>
      </c>
      <c r="E579" s="120">
        <f t="shared" ref="E579:E642" si="19">C579/C580-1</f>
        <v>-1.9278828989646724E-2</v>
      </c>
    </row>
    <row r="580" spans="1:5" x14ac:dyDescent="0.3">
      <c r="A580" s="107" t="s">
        <v>858</v>
      </c>
      <c r="B580" s="36">
        <v>10724.4</v>
      </c>
      <c r="C580" s="107">
        <v>280.10000000000002</v>
      </c>
      <c r="D580" s="120">
        <f t="shared" si="18"/>
        <v>-2.0146937711996715E-3</v>
      </c>
      <c r="E580" s="120">
        <f t="shared" si="19"/>
        <v>7.9165167326378238E-3</v>
      </c>
    </row>
    <row r="581" spans="1:5" x14ac:dyDescent="0.3">
      <c r="A581" s="107" t="s">
        <v>859</v>
      </c>
      <c r="B581" s="36">
        <v>10746.05</v>
      </c>
      <c r="C581" s="107">
        <v>277.89999999999998</v>
      </c>
      <c r="D581" s="120">
        <f t="shared" si="18"/>
        <v>-4.4100003242647512E-3</v>
      </c>
      <c r="E581" s="120">
        <f t="shared" si="19"/>
        <v>3.7926675094814843E-3</v>
      </c>
    </row>
    <row r="582" spans="1:5" x14ac:dyDescent="0.3">
      <c r="A582" s="107" t="s">
        <v>860</v>
      </c>
      <c r="B582" s="36">
        <v>10793.65</v>
      </c>
      <c r="C582" s="107">
        <v>276.85000000000002</v>
      </c>
      <c r="D582" s="120">
        <f t="shared" si="18"/>
        <v>-3.485237365437488E-3</v>
      </c>
      <c r="E582" s="120">
        <f t="shared" si="19"/>
        <v>5.6302215764620911E-3</v>
      </c>
    </row>
    <row r="583" spans="1:5" x14ac:dyDescent="0.3">
      <c r="A583" s="107" t="s">
        <v>861</v>
      </c>
      <c r="B583" s="36">
        <v>10831.4</v>
      </c>
      <c r="C583" s="107">
        <v>275.3</v>
      </c>
      <c r="D583" s="120">
        <f t="shared" si="18"/>
        <v>-5.2714716038497755E-3</v>
      </c>
      <c r="E583" s="120">
        <f t="shared" si="19"/>
        <v>-6.4958498736918946E-3</v>
      </c>
    </row>
    <row r="584" spans="1:5" x14ac:dyDescent="0.3">
      <c r="A584" s="107" t="s">
        <v>862</v>
      </c>
      <c r="B584" s="36">
        <v>10888.8</v>
      </c>
      <c r="C584" s="107">
        <v>277.10000000000002</v>
      </c>
      <c r="D584" s="120">
        <f t="shared" si="18"/>
        <v>-5.0074929639242205E-3</v>
      </c>
      <c r="E584" s="120">
        <f t="shared" si="19"/>
        <v>5.8076225045373686E-3</v>
      </c>
    </row>
    <row r="585" spans="1:5" x14ac:dyDescent="0.3">
      <c r="A585" s="107" t="s">
        <v>863</v>
      </c>
      <c r="B585" s="36">
        <v>10943.6</v>
      </c>
      <c r="C585" s="107">
        <v>275.5</v>
      </c>
      <c r="D585" s="120">
        <f t="shared" si="18"/>
        <v>-1.1364662944694293E-2</v>
      </c>
      <c r="E585" s="120">
        <f t="shared" si="19"/>
        <v>-1.7124509454156334E-2</v>
      </c>
    </row>
    <row r="586" spans="1:5" x14ac:dyDescent="0.3">
      <c r="A586" s="107" t="s">
        <v>864</v>
      </c>
      <c r="B586" s="36">
        <v>11069.4</v>
      </c>
      <c r="C586" s="107">
        <v>280.3</v>
      </c>
      <c r="D586" s="120">
        <f t="shared" si="18"/>
        <v>6.2825142712497062E-4</v>
      </c>
      <c r="E586" s="120">
        <f t="shared" si="19"/>
        <v>9.3626215340296692E-3</v>
      </c>
    </row>
    <row r="587" spans="1:5" x14ac:dyDescent="0.3">
      <c r="A587" s="107" t="s">
        <v>865</v>
      </c>
      <c r="B587" s="36">
        <v>11062.45</v>
      </c>
      <c r="C587" s="107">
        <v>277.7</v>
      </c>
      <c r="D587" s="120">
        <f t="shared" si="18"/>
        <v>1.1715374027720049E-2</v>
      </c>
      <c r="E587" s="120">
        <f t="shared" si="19"/>
        <v>1.2949115447747683E-2</v>
      </c>
    </row>
    <row r="588" spans="1:5" x14ac:dyDescent="0.3">
      <c r="A588" s="107" t="s">
        <v>866</v>
      </c>
      <c r="B588" s="36">
        <v>10934.35</v>
      </c>
      <c r="C588" s="107">
        <v>274.14999999999998</v>
      </c>
      <c r="D588" s="120">
        <f t="shared" si="18"/>
        <v>2.0252468555981284E-3</v>
      </c>
      <c r="E588" s="120">
        <f t="shared" si="19"/>
        <v>-1.0645976181884009E-2</v>
      </c>
    </row>
    <row r="589" spans="1:5" x14ac:dyDescent="0.3">
      <c r="A589" s="107" t="s">
        <v>867</v>
      </c>
      <c r="B589" s="36">
        <v>10912.25</v>
      </c>
      <c r="C589" s="107">
        <v>277.10000000000002</v>
      </c>
      <c r="D589" s="120">
        <f t="shared" si="18"/>
        <v>1.7074167060626699E-3</v>
      </c>
      <c r="E589" s="120">
        <f t="shared" si="19"/>
        <v>-1.3352323304254954E-2</v>
      </c>
    </row>
    <row r="590" spans="1:5" x14ac:dyDescent="0.3">
      <c r="A590" s="107" t="s">
        <v>868</v>
      </c>
      <c r="B590" s="36">
        <v>10893.65</v>
      </c>
      <c r="C590" s="107">
        <v>280.85000000000002</v>
      </c>
      <c r="D590" s="120">
        <f t="shared" si="18"/>
        <v>5.7889658801857369E-3</v>
      </c>
      <c r="E590" s="120">
        <f t="shared" si="19"/>
        <v>7.8952090436033018E-3</v>
      </c>
    </row>
    <row r="591" spans="1:5" x14ac:dyDescent="0.3">
      <c r="A591" s="107" t="s">
        <v>869</v>
      </c>
      <c r="B591" s="36">
        <v>10830.95</v>
      </c>
      <c r="C591" s="107">
        <v>278.64999999999998</v>
      </c>
      <c r="D591" s="120">
        <f t="shared" si="18"/>
        <v>1.6818753637882988E-2</v>
      </c>
      <c r="E591" s="120">
        <f t="shared" si="19"/>
        <v>1.1433756805807604E-2</v>
      </c>
    </row>
    <row r="592" spans="1:5" x14ac:dyDescent="0.3">
      <c r="A592" s="107" t="s">
        <v>870</v>
      </c>
      <c r="B592" s="36">
        <v>10651.8</v>
      </c>
      <c r="C592" s="107">
        <v>275.5</v>
      </c>
      <c r="D592" s="120">
        <f t="shared" si="18"/>
        <v>-3.7550928446816734E-5</v>
      </c>
      <c r="E592" s="120">
        <f t="shared" si="19"/>
        <v>-1.0594361644819528E-2</v>
      </c>
    </row>
    <row r="593" spans="1:5" x14ac:dyDescent="0.3">
      <c r="A593" s="107" t="s">
        <v>871</v>
      </c>
      <c r="B593" s="36">
        <v>10652.2</v>
      </c>
      <c r="C593" s="107">
        <v>278.45</v>
      </c>
      <c r="D593" s="120">
        <f t="shared" si="18"/>
        <v>-8.7698317786799596E-4</v>
      </c>
      <c r="E593" s="120">
        <f t="shared" si="19"/>
        <v>1.3466787989080853E-2</v>
      </c>
    </row>
    <row r="594" spans="1:5" x14ac:dyDescent="0.3">
      <c r="A594" s="107" t="s">
        <v>872</v>
      </c>
      <c r="B594" s="36">
        <v>10661.55</v>
      </c>
      <c r="C594" s="107">
        <v>274.75</v>
      </c>
      <c r="D594" s="120">
        <f t="shared" si="18"/>
        <v>-1.1038397855396953E-2</v>
      </c>
      <c r="E594" s="120">
        <f t="shared" si="19"/>
        <v>-1.5938395415472706E-2</v>
      </c>
    </row>
    <row r="595" spans="1:5" x14ac:dyDescent="0.3">
      <c r="A595" s="107" t="s">
        <v>873</v>
      </c>
      <c r="B595" s="36">
        <v>10780.55</v>
      </c>
      <c r="C595" s="107">
        <v>279.2</v>
      </c>
      <c r="D595" s="120">
        <f t="shared" si="18"/>
        <v>-6.3826061309886217E-3</v>
      </c>
      <c r="E595" s="120">
        <f t="shared" si="19"/>
        <v>1.0756543564001131E-3</v>
      </c>
    </row>
    <row r="596" spans="1:5" x14ac:dyDescent="0.3">
      <c r="A596" s="107" t="s">
        <v>874</v>
      </c>
      <c r="B596" s="36">
        <v>10849.8</v>
      </c>
      <c r="C596" s="107">
        <v>278.89999999999998</v>
      </c>
      <c r="D596" s="120">
        <f t="shared" si="18"/>
        <v>1.6895166874393297E-3</v>
      </c>
      <c r="E596" s="120">
        <f t="shared" si="19"/>
        <v>5.7699242697437647E-3</v>
      </c>
    </row>
    <row r="597" spans="1:5" x14ac:dyDescent="0.3">
      <c r="A597" s="107" t="s">
        <v>875</v>
      </c>
      <c r="B597" s="36">
        <v>10831.5</v>
      </c>
      <c r="C597" s="107">
        <v>277.3</v>
      </c>
      <c r="D597" s="120">
        <f t="shared" si="18"/>
        <v>-8.3541232748163274E-3</v>
      </c>
      <c r="E597" s="120">
        <f t="shared" si="19"/>
        <v>-4.2968075927523719E-2</v>
      </c>
    </row>
    <row r="598" spans="1:5" x14ac:dyDescent="0.3">
      <c r="A598" s="107" t="s">
        <v>876</v>
      </c>
      <c r="B598" s="36">
        <v>10922.75</v>
      </c>
      <c r="C598" s="107">
        <v>289.75</v>
      </c>
      <c r="D598" s="120">
        <f t="shared" si="18"/>
        <v>-3.5669161683474782E-3</v>
      </c>
      <c r="E598" s="120">
        <f t="shared" si="19"/>
        <v>-5.1741979993091824E-4</v>
      </c>
    </row>
    <row r="599" spans="1:5" x14ac:dyDescent="0.3">
      <c r="A599" s="107" t="s">
        <v>877</v>
      </c>
      <c r="B599" s="36">
        <v>10961.85</v>
      </c>
      <c r="C599" s="107">
        <v>289.89999999999998</v>
      </c>
      <c r="D599" s="120">
        <f t="shared" si="18"/>
        <v>5.0334878219850943E-3</v>
      </c>
      <c r="E599" s="120">
        <f t="shared" si="19"/>
        <v>-5.3182364041860497E-3</v>
      </c>
    </row>
    <row r="600" spans="1:5" x14ac:dyDescent="0.3">
      <c r="A600" s="107" t="s">
        <v>878</v>
      </c>
      <c r="B600" s="36">
        <v>10906.95</v>
      </c>
      <c r="C600" s="107">
        <v>291.45</v>
      </c>
      <c r="D600" s="120">
        <f t="shared" si="18"/>
        <v>1.6047390235840453E-4</v>
      </c>
      <c r="E600" s="120">
        <f t="shared" si="19"/>
        <v>-8.5048477632250208E-3</v>
      </c>
    </row>
    <row r="601" spans="1:5" x14ac:dyDescent="0.3">
      <c r="A601" s="107" t="s">
        <v>879</v>
      </c>
      <c r="B601" s="36">
        <v>10905.2</v>
      </c>
      <c r="C601" s="107">
        <v>293.95</v>
      </c>
      <c r="D601" s="120">
        <f t="shared" si="18"/>
        <v>1.368190040678563E-3</v>
      </c>
      <c r="E601" s="120">
        <f t="shared" si="19"/>
        <v>-3.4007821799020288E-4</v>
      </c>
    </row>
    <row r="602" spans="1:5" x14ac:dyDescent="0.3">
      <c r="A602" s="107" t="s">
        <v>880</v>
      </c>
      <c r="B602" s="36">
        <v>10890.3</v>
      </c>
      <c r="C602" s="107">
        <v>294.05</v>
      </c>
      <c r="D602" s="120">
        <f t="shared" si="18"/>
        <v>3.2149024506744617E-4</v>
      </c>
      <c r="E602" s="120">
        <f t="shared" si="19"/>
        <v>-8.4302815714044632E-3</v>
      </c>
    </row>
    <row r="603" spans="1:5" x14ac:dyDescent="0.3">
      <c r="A603" s="107" t="s">
        <v>881</v>
      </c>
      <c r="B603" s="36">
        <v>10886.8</v>
      </c>
      <c r="C603" s="107">
        <v>296.55</v>
      </c>
      <c r="D603" s="120">
        <f t="shared" si="18"/>
        <v>1.3895097600953532E-2</v>
      </c>
      <c r="E603" s="120">
        <f t="shared" si="19"/>
        <v>7.6452599388379117E-3</v>
      </c>
    </row>
    <row r="604" spans="1:5" x14ac:dyDescent="0.3">
      <c r="A604" s="107" t="s">
        <v>882</v>
      </c>
      <c r="B604" s="36">
        <v>10737.6</v>
      </c>
      <c r="C604" s="107">
        <v>294.3</v>
      </c>
      <c r="D604" s="120">
        <f t="shared" si="18"/>
        <v>-5.3126693500201716E-3</v>
      </c>
      <c r="E604" s="120">
        <f t="shared" si="19"/>
        <v>-3.5551041137633632E-3</v>
      </c>
    </row>
    <row r="605" spans="1:5" x14ac:dyDescent="0.3">
      <c r="A605" s="107" t="s">
        <v>883</v>
      </c>
      <c r="B605" s="36">
        <v>10794.95</v>
      </c>
      <c r="C605" s="107">
        <v>295.35000000000002</v>
      </c>
      <c r="D605" s="120">
        <f t="shared" si="18"/>
        <v>-2.4626672580764231E-3</v>
      </c>
      <c r="E605" s="120">
        <f t="shared" si="19"/>
        <v>1.9854972375690672E-2</v>
      </c>
    </row>
    <row r="606" spans="1:5" x14ac:dyDescent="0.3">
      <c r="A606" s="107" t="s">
        <v>884</v>
      </c>
      <c r="B606" s="36">
        <v>10821.6</v>
      </c>
      <c r="C606" s="107">
        <v>289.60000000000002</v>
      </c>
      <c r="D606" s="120">
        <f t="shared" si="18"/>
        <v>-3.0906988848610206E-3</v>
      </c>
      <c r="E606" s="120">
        <f t="shared" si="19"/>
        <v>-2.7548209366389242E-3</v>
      </c>
    </row>
    <row r="607" spans="1:5" x14ac:dyDescent="0.3">
      <c r="A607" s="107" t="s">
        <v>885</v>
      </c>
      <c r="B607" s="36">
        <v>10855.15</v>
      </c>
      <c r="C607" s="107">
        <v>290.39999999999998</v>
      </c>
      <c r="D607" s="120">
        <f t="shared" si="18"/>
        <v>4.9064306642658817E-3</v>
      </c>
      <c r="E607" s="120">
        <f t="shared" si="19"/>
        <v>2.1635883905013031E-2</v>
      </c>
    </row>
    <row r="608" spans="1:5" x14ac:dyDescent="0.3">
      <c r="A608" s="107" t="s">
        <v>886</v>
      </c>
      <c r="B608" s="36">
        <v>10802.15</v>
      </c>
      <c r="C608" s="107">
        <v>284.25</v>
      </c>
      <c r="D608" s="120">
        <f t="shared" si="18"/>
        <v>2.8175421006702006E-3</v>
      </c>
      <c r="E608" s="120">
        <f t="shared" si="19"/>
        <v>9.2313154624534821E-3</v>
      </c>
    </row>
    <row r="609" spans="1:5" x14ac:dyDescent="0.3">
      <c r="A609" s="107" t="s">
        <v>887</v>
      </c>
      <c r="B609" s="36">
        <v>10771.8</v>
      </c>
      <c r="C609" s="107">
        <v>281.64999999999998</v>
      </c>
      <c r="D609" s="120">
        <f t="shared" si="18"/>
        <v>4.1436142197279757E-3</v>
      </c>
      <c r="E609" s="120">
        <f t="shared" si="19"/>
        <v>2.4915465385300095E-3</v>
      </c>
    </row>
    <row r="610" spans="1:5" x14ac:dyDescent="0.3">
      <c r="A610" s="107" t="s">
        <v>888</v>
      </c>
      <c r="B610" s="36">
        <v>10727.35</v>
      </c>
      <c r="C610" s="107">
        <v>280.95</v>
      </c>
      <c r="D610" s="120">
        <f t="shared" si="18"/>
        <v>5.1629225327367578E-3</v>
      </c>
      <c r="E610" s="120">
        <f t="shared" si="19"/>
        <v>7.530930607853481E-3</v>
      </c>
    </row>
    <row r="611" spans="1:5" x14ac:dyDescent="0.3">
      <c r="A611" s="107" t="s">
        <v>889</v>
      </c>
      <c r="B611" s="36">
        <v>10672.25</v>
      </c>
      <c r="C611" s="107">
        <v>278.85000000000002</v>
      </c>
      <c r="D611" s="120">
        <f t="shared" si="18"/>
        <v>-1.1141996757007222E-2</v>
      </c>
      <c r="E611" s="120">
        <f t="shared" si="19"/>
        <v>-6.2366357804704009E-3</v>
      </c>
    </row>
    <row r="612" spans="1:5" x14ac:dyDescent="0.3">
      <c r="A612" s="107" t="s">
        <v>890</v>
      </c>
      <c r="B612" s="36">
        <v>10792.5</v>
      </c>
      <c r="C612" s="107">
        <v>280.60000000000002</v>
      </c>
      <c r="D612" s="120">
        <f t="shared" si="18"/>
        <v>-1.0779002942227889E-2</v>
      </c>
      <c r="E612" s="120">
        <f t="shared" si="19"/>
        <v>-7.4283692960734893E-3</v>
      </c>
    </row>
    <row r="613" spans="1:5" x14ac:dyDescent="0.3">
      <c r="A613" s="107" t="s">
        <v>891</v>
      </c>
      <c r="B613" s="36">
        <v>10910.1</v>
      </c>
      <c r="C613" s="107">
        <v>282.7</v>
      </c>
      <c r="D613" s="120">
        <f t="shared" si="18"/>
        <v>4.3774251902177763E-3</v>
      </c>
      <c r="E613" s="120">
        <f t="shared" si="19"/>
        <v>3.7280312444523123E-3</v>
      </c>
    </row>
    <row r="614" spans="1:5" x14ac:dyDescent="0.3">
      <c r="A614" s="107" t="s">
        <v>892</v>
      </c>
      <c r="B614" s="36">
        <v>10862.55</v>
      </c>
      <c r="C614" s="107">
        <v>281.64999999999998</v>
      </c>
      <c r="D614" s="120">
        <f t="shared" si="18"/>
        <v>2.4401697989850923E-4</v>
      </c>
      <c r="E614" s="120">
        <f t="shared" si="19"/>
        <v>-2.1257750221436167E-3</v>
      </c>
    </row>
    <row r="615" spans="1:5" x14ac:dyDescent="0.3">
      <c r="A615" s="107" t="s">
        <v>893</v>
      </c>
      <c r="B615" s="36">
        <v>10859.9</v>
      </c>
      <c r="C615" s="107">
        <v>282.25</v>
      </c>
      <c r="D615" s="120">
        <f t="shared" si="18"/>
        <v>7.4305645744818793E-3</v>
      </c>
      <c r="E615" s="120">
        <f t="shared" si="19"/>
        <v>5.3428317008015203E-3</v>
      </c>
    </row>
    <row r="616" spans="1:5" x14ac:dyDescent="0.3">
      <c r="A616" s="107" t="s">
        <v>894</v>
      </c>
      <c r="B616" s="36">
        <v>10779.8</v>
      </c>
      <c r="C616" s="107">
        <v>280.75</v>
      </c>
      <c r="D616" s="120">
        <f t="shared" si="18"/>
        <v>4.6552374916704053E-3</v>
      </c>
      <c r="E616" s="120">
        <f t="shared" si="19"/>
        <v>1.4820169889752544E-2</v>
      </c>
    </row>
    <row r="617" spans="1:5" x14ac:dyDescent="0.3">
      <c r="A617" s="107" t="s">
        <v>895</v>
      </c>
      <c r="B617" s="36">
        <v>10729.85</v>
      </c>
      <c r="C617" s="107">
        <v>276.64999999999998</v>
      </c>
      <c r="D617" s="120">
        <f t="shared" si="18"/>
        <v>6.2221597036620224E-3</v>
      </c>
      <c r="E617" s="120">
        <f t="shared" si="19"/>
        <v>2.3550724637679821E-3</v>
      </c>
    </row>
    <row r="618" spans="1:5" x14ac:dyDescent="0.3">
      <c r="A618" s="107" t="s">
        <v>896</v>
      </c>
      <c r="B618" s="36">
        <v>10663.5</v>
      </c>
      <c r="C618" s="107">
        <v>276</v>
      </c>
      <c r="D618" s="120">
        <f t="shared" si="18"/>
        <v>-8.4154733122558945E-3</v>
      </c>
      <c r="E618" s="120">
        <f t="shared" si="19"/>
        <v>-2.7100271002710175E-3</v>
      </c>
    </row>
    <row r="619" spans="1:5" x14ac:dyDescent="0.3">
      <c r="A619" s="107" t="s">
        <v>897</v>
      </c>
      <c r="B619" s="36">
        <v>10754</v>
      </c>
      <c r="C619" s="107">
        <v>276.75</v>
      </c>
      <c r="D619" s="120">
        <f t="shared" si="18"/>
        <v>-1.8051991928193845E-2</v>
      </c>
      <c r="E619" s="120">
        <f t="shared" si="19"/>
        <v>-2.0873872280205097E-2</v>
      </c>
    </row>
    <row r="620" spans="1:5" x14ac:dyDescent="0.3">
      <c r="A620" s="107" t="s">
        <v>898</v>
      </c>
      <c r="B620" s="36">
        <v>10951.7</v>
      </c>
      <c r="C620" s="107">
        <v>282.64999999999998</v>
      </c>
      <c r="D620" s="120">
        <f t="shared" si="18"/>
        <v>-1.4224102559425855E-3</v>
      </c>
      <c r="E620" s="120">
        <f t="shared" si="19"/>
        <v>-2.8223672605398598E-3</v>
      </c>
    </row>
    <row r="621" spans="1:5" x14ac:dyDescent="0.3">
      <c r="A621" s="107" t="s">
        <v>899</v>
      </c>
      <c r="B621" s="36">
        <v>10967.3</v>
      </c>
      <c r="C621" s="107">
        <v>283.45</v>
      </c>
      <c r="D621" s="120">
        <f t="shared" si="18"/>
        <v>5.3718591582863073E-3</v>
      </c>
      <c r="E621" s="120">
        <f t="shared" si="19"/>
        <v>1.9054467014200993E-2</v>
      </c>
    </row>
    <row r="622" spans="1:5" x14ac:dyDescent="0.3">
      <c r="A622" s="107" t="s">
        <v>900</v>
      </c>
      <c r="B622" s="36">
        <v>10908.7</v>
      </c>
      <c r="C622" s="107">
        <v>278.14999999999998</v>
      </c>
      <c r="D622" s="120">
        <f t="shared" si="18"/>
        <v>1.8689700459666447E-3</v>
      </c>
      <c r="E622" s="120">
        <f t="shared" si="19"/>
        <v>-6.0746828658211349E-3</v>
      </c>
    </row>
    <row r="623" spans="1:5" x14ac:dyDescent="0.3">
      <c r="A623" s="107" t="s">
        <v>901</v>
      </c>
      <c r="B623" s="36">
        <v>10888.35</v>
      </c>
      <c r="C623" s="107">
        <v>279.85000000000002</v>
      </c>
      <c r="D623" s="120">
        <f t="shared" si="18"/>
        <v>7.6720543799655427E-3</v>
      </c>
      <c r="E623" s="120">
        <f t="shared" si="19"/>
        <v>1.4868540344515013E-2</v>
      </c>
    </row>
    <row r="624" spans="1:5" x14ac:dyDescent="0.3">
      <c r="A624" s="107" t="s">
        <v>902</v>
      </c>
      <c r="B624" s="36">
        <v>10805.45</v>
      </c>
      <c r="C624" s="107">
        <v>275.75</v>
      </c>
      <c r="D624" s="120">
        <f t="shared" si="18"/>
        <v>1.2880448128398392E-3</v>
      </c>
      <c r="E624" s="120">
        <f t="shared" si="19"/>
        <v>1.6345804576824996E-3</v>
      </c>
    </row>
    <row r="625" spans="1:5" x14ac:dyDescent="0.3">
      <c r="A625" s="107" t="s">
        <v>903</v>
      </c>
      <c r="B625" s="36">
        <v>10791.55</v>
      </c>
      <c r="C625" s="107">
        <v>275.3</v>
      </c>
      <c r="D625" s="120">
        <f t="shared" si="18"/>
        <v>5.0244002384145503E-3</v>
      </c>
      <c r="E625" s="120">
        <f t="shared" si="19"/>
        <v>-2.7168991124796316E-3</v>
      </c>
    </row>
    <row r="626" spans="1:5" x14ac:dyDescent="0.3">
      <c r="A626" s="107" t="s">
        <v>904</v>
      </c>
      <c r="B626" s="36">
        <v>10737.6</v>
      </c>
      <c r="C626" s="107">
        <v>276.05</v>
      </c>
      <c r="D626" s="120">
        <f t="shared" si="18"/>
        <v>1.7863998521207902E-2</v>
      </c>
      <c r="E626" s="120">
        <f t="shared" si="19"/>
        <v>4.9144521295960697E-3</v>
      </c>
    </row>
    <row r="627" spans="1:5" x14ac:dyDescent="0.3">
      <c r="A627" s="107" t="s">
        <v>905</v>
      </c>
      <c r="B627" s="36">
        <v>10549.15</v>
      </c>
      <c r="C627" s="107">
        <v>274.7</v>
      </c>
      <c r="D627" s="120">
        <f t="shared" si="18"/>
        <v>5.7873184312267067E-3</v>
      </c>
      <c r="E627" s="120">
        <f t="shared" si="19"/>
        <v>1.5714549824366708E-2</v>
      </c>
    </row>
    <row r="628" spans="1:5" x14ac:dyDescent="0.3">
      <c r="A628" s="107" t="s">
        <v>906</v>
      </c>
      <c r="B628" s="36">
        <v>10488.45</v>
      </c>
      <c r="C628" s="107">
        <v>270.45</v>
      </c>
      <c r="D628" s="120">
        <f t="shared" si="18"/>
        <v>-1.919354386227401E-2</v>
      </c>
      <c r="E628" s="120">
        <f t="shared" si="19"/>
        <v>-1.3136288998358059E-2</v>
      </c>
    </row>
    <row r="629" spans="1:5" x14ac:dyDescent="0.3">
      <c r="A629" s="107" t="s">
        <v>907</v>
      </c>
      <c r="B629" s="36">
        <v>10693.7</v>
      </c>
      <c r="C629" s="107">
        <v>274.05</v>
      </c>
      <c r="D629" s="120">
        <f t="shared" si="18"/>
        <v>8.7301849327667824E-3</v>
      </c>
      <c r="E629" s="120">
        <f t="shared" si="19"/>
        <v>3.6623329060612164E-3</v>
      </c>
    </row>
    <row r="630" spans="1:5" x14ac:dyDescent="0.3">
      <c r="A630" s="107" t="s">
        <v>908</v>
      </c>
      <c r="B630" s="36">
        <v>10601.15</v>
      </c>
      <c r="C630" s="107">
        <v>273.05</v>
      </c>
      <c r="D630" s="120">
        <f t="shared" si="18"/>
        <v>-1.6855391406764397E-2</v>
      </c>
      <c r="E630" s="120">
        <f t="shared" si="19"/>
        <v>-8.3530052660251153E-3</v>
      </c>
    </row>
    <row r="631" spans="1:5" x14ac:dyDescent="0.3">
      <c r="A631" s="107" t="s">
        <v>909</v>
      </c>
      <c r="B631" s="36">
        <v>10782.9</v>
      </c>
      <c r="C631" s="107">
        <v>275.35000000000002</v>
      </c>
      <c r="D631" s="120">
        <f t="shared" si="18"/>
        <v>-7.9672478034868988E-3</v>
      </c>
      <c r="E631" s="120">
        <f t="shared" si="19"/>
        <v>-2.3061912364732984E-2</v>
      </c>
    </row>
    <row r="632" spans="1:5" x14ac:dyDescent="0.3">
      <c r="A632" s="107" t="s">
        <v>910</v>
      </c>
      <c r="B632" s="36">
        <v>10869.5</v>
      </c>
      <c r="C632" s="107">
        <v>281.85000000000002</v>
      </c>
      <c r="D632" s="120">
        <f t="shared" si="18"/>
        <v>-1.3092913747559942E-3</v>
      </c>
      <c r="E632" s="120">
        <f t="shared" si="19"/>
        <v>-3.887612652411998E-3</v>
      </c>
    </row>
    <row r="633" spans="1:5" x14ac:dyDescent="0.3">
      <c r="A633" s="107" t="s">
        <v>911</v>
      </c>
      <c r="B633" s="36">
        <v>10883.75</v>
      </c>
      <c r="C633" s="107">
        <v>282.95</v>
      </c>
      <c r="D633" s="120">
        <f t="shared" si="18"/>
        <v>6.4357459719133203E-4</v>
      </c>
      <c r="E633" s="120">
        <f t="shared" si="19"/>
        <v>-9.9720083974808027E-3</v>
      </c>
    </row>
    <row r="634" spans="1:5" x14ac:dyDescent="0.3">
      <c r="A634" s="107" t="s">
        <v>912</v>
      </c>
      <c r="B634" s="36">
        <v>10876.75</v>
      </c>
      <c r="C634" s="107">
        <v>285.8</v>
      </c>
      <c r="D634" s="120">
        <f t="shared" si="18"/>
        <v>1.6622615966919163E-3</v>
      </c>
      <c r="E634" s="120">
        <f t="shared" si="19"/>
        <v>-6.0858981046774119E-3</v>
      </c>
    </row>
    <row r="635" spans="1:5" x14ac:dyDescent="0.3">
      <c r="A635" s="107" t="s">
        <v>913</v>
      </c>
      <c r="B635" s="36">
        <v>10858.7</v>
      </c>
      <c r="C635" s="107">
        <v>287.55</v>
      </c>
      <c r="D635" s="120">
        <f t="shared" si="18"/>
        <v>1.21028814831039E-2</v>
      </c>
      <c r="E635" s="120">
        <f t="shared" si="19"/>
        <v>1.8958185683912276E-2</v>
      </c>
    </row>
    <row r="636" spans="1:5" x14ac:dyDescent="0.3">
      <c r="A636" s="107" t="s">
        <v>914</v>
      </c>
      <c r="B636" s="36">
        <v>10728.85</v>
      </c>
      <c r="C636" s="107">
        <v>282.2</v>
      </c>
      <c r="D636" s="120">
        <f t="shared" si="18"/>
        <v>4.0475031818523188E-3</v>
      </c>
      <c r="E636" s="120">
        <f t="shared" si="19"/>
        <v>-9.3031420045639468E-3</v>
      </c>
    </row>
    <row r="637" spans="1:5" x14ac:dyDescent="0.3">
      <c r="A637" s="107" t="s">
        <v>915</v>
      </c>
      <c r="B637" s="36">
        <v>10685.6</v>
      </c>
      <c r="C637" s="107">
        <v>284.85000000000002</v>
      </c>
      <c r="D637" s="120">
        <f t="shared" si="18"/>
        <v>5.3628888094385818E-3</v>
      </c>
      <c r="E637" s="120">
        <f t="shared" si="19"/>
        <v>-2.8006301417817792E-3</v>
      </c>
    </row>
    <row r="638" spans="1:5" x14ac:dyDescent="0.3">
      <c r="A638" s="107" t="s">
        <v>916</v>
      </c>
      <c r="B638" s="36">
        <v>10628.6</v>
      </c>
      <c r="C638" s="107">
        <v>285.64999999999998</v>
      </c>
      <c r="D638" s="120">
        <f t="shared" si="18"/>
        <v>9.6753508917757358E-3</v>
      </c>
      <c r="E638" s="120">
        <f t="shared" si="19"/>
        <v>1.8360071301247727E-2</v>
      </c>
    </row>
    <row r="639" spans="1:5" x14ac:dyDescent="0.3">
      <c r="A639" s="107" t="s">
        <v>917</v>
      </c>
      <c r="B639" s="36">
        <v>10526.75</v>
      </c>
      <c r="C639" s="107">
        <v>280.5</v>
      </c>
      <c r="D639" s="120">
        <f t="shared" si="18"/>
        <v>-6.9150617214068788E-3</v>
      </c>
      <c r="E639" s="120">
        <f t="shared" si="19"/>
        <v>-4.4365572315883117E-3</v>
      </c>
    </row>
    <row r="640" spans="1:5" x14ac:dyDescent="0.3">
      <c r="A640" s="107" t="s">
        <v>918</v>
      </c>
      <c r="B640" s="36">
        <v>10600.05</v>
      </c>
      <c r="C640" s="107">
        <v>281.75</v>
      </c>
      <c r="D640" s="120">
        <f t="shared" si="18"/>
        <v>-5.2692329348174027E-3</v>
      </c>
      <c r="E640" s="120">
        <f t="shared" si="19"/>
        <v>-7.3982737361283357E-3</v>
      </c>
    </row>
    <row r="641" spans="1:5" x14ac:dyDescent="0.3">
      <c r="A641" s="107" t="s">
        <v>919</v>
      </c>
      <c r="B641" s="36">
        <v>10656.2</v>
      </c>
      <c r="C641" s="107">
        <v>283.85000000000002</v>
      </c>
      <c r="D641" s="120">
        <f t="shared" si="18"/>
        <v>-9.9596781686083213E-3</v>
      </c>
      <c r="E641" s="120">
        <f t="shared" si="19"/>
        <v>-2.284710017574576E-3</v>
      </c>
    </row>
    <row r="642" spans="1:5" x14ac:dyDescent="0.3">
      <c r="A642" s="107" t="s">
        <v>920</v>
      </c>
      <c r="B642" s="36">
        <v>10763.4</v>
      </c>
      <c r="C642" s="107">
        <v>284.5</v>
      </c>
      <c r="D642" s="120">
        <f t="shared" si="18"/>
        <v>7.6014304169551572E-3</v>
      </c>
      <c r="E642" s="120">
        <f t="shared" si="19"/>
        <v>2.8747062014102376E-2</v>
      </c>
    </row>
    <row r="643" spans="1:5" x14ac:dyDescent="0.3">
      <c r="A643" s="107" t="s">
        <v>921</v>
      </c>
      <c r="B643" s="36">
        <v>10682.2</v>
      </c>
      <c r="C643" s="107">
        <v>276.55</v>
      </c>
      <c r="D643" s="120">
        <f t="shared" ref="D643:D706" si="20">B643/B644-1</f>
        <v>6.1695253704070474E-3</v>
      </c>
      <c r="E643" s="120">
        <f t="shared" ref="E643:E706" si="21">C643/C644-1</f>
        <v>7.468123861566589E-3</v>
      </c>
    </row>
    <row r="644" spans="1:5" x14ac:dyDescent="0.3">
      <c r="A644" s="107" t="s">
        <v>922</v>
      </c>
      <c r="B644" s="36">
        <v>10616.7</v>
      </c>
      <c r="C644" s="107">
        <v>274.5</v>
      </c>
      <c r="D644" s="120">
        <f t="shared" si="20"/>
        <v>3.8198613881983423E-3</v>
      </c>
      <c r="E644" s="120">
        <f t="shared" si="21"/>
        <v>-7.0537167661420819E-3</v>
      </c>
    </row>
    <row r="645" spans="1:5" x14ac:dyDescent="0.3">
      <c r="A645" s="107" t="s">
        <v>923</v>
      </c>
      <c r="B645" s="36">
        <v>10576.3</v>
      </c>
      <c r="C645" s="107">
        <v>276.45</v>
      </c>
      <c r="D645" s="120">
        <f t="shared" si="20"/>
        <v>-5.8587290337830389E-4</v>
      </c>
      <c r="E645" s="120">
        <f t="shared" si="21"/>
        <v>-1.4448257178979462E-3</v>
      </c>
    </row>
    <row r="646" spans="1:5" x14ac:dyDescent="0.3">
      <c r="A646" s="107" t="s">
        <v>924</v>
      </c>
      <c r="B646" s="36">
        <v>10582.5</v>
      </c>
      <c r="C646" s="107">
        <v>276.85000000000002</v>
      </c>
      <c r="D646" s="120">
        <f t="shared" si="20"/>
        <v>9.56860201102816E-3</v>
      </c>
      <c r="E646" s="120">
        <f t="shared" si="21"/>
        <v>1.0954902318787596E-2</v>
      </c>
    </row>
    <row r="647" spans="1:5" x14ac:dyDescent="0.3">
      <c r="A647" s="107" t="s">
        <v>925</v>
      </c>
      <c r="B647" s="36">
        <v>10482.200000000001</v>
      </c>
      <c r="C647" s="107">
        <v>273.85000000000002</v>
      </c>
      <c r="D647" s="120">
        <f t="shared" si="20"/>
        <v>-9.7305672070437943E-3</v>
      </c>
      <c r="E647" s="120">
        <f t="shared" si="21"/>
        <v>-1.2263300270513922E-2</v>
      </c>
    </row>
    <row r="648" spans="1:5" x14ac:dyDescent="0.3">
      <c r="A648" s="107" t="s">
        <v>926</v>
      </c>
      <c r="B648" s="36">
        <v>10585.2</v>
      </c>
      <c r="C648" s="107">
        <v>277.25</v>
      </c>
      <c r="D648" s="120">
        <f t="shared" si="20"/>
        <v>-1.287875571406305E-3</v>
      </c>
      <c r="E648" s="120">
        <f t="shared" si="21"/>
        <v>-9.9982146045349829E-3</v>
      </c>
    </row>
    <row r="649" spans="1:5" x14ac:dyDescent="0.3">
      <c r="A649" s="107" t="s">
        <v>927</v>
      </c>
      <c r="B649" s="36">
        <v>10598.85</v>
      </c>
      <c r="C649" s="107">
        <v>280.05</v>
      </c>
      <c r="D649" s="120">
        <f t="shared" si="20"/>
        <v>6.5384615384616041E-3</v>
      </c>
      <c r="E649" s="120">
        <f t="shared" si="21"/>
        <v>9.9170573386224703E-3</v>
      </c>
    </row>
    <row r="650" spans="1:5" x14ac:dyDescent="0.3">
      <c r="A650" s="107" t="s">
        <v>928</v>
      </c>
      <c r="B650" s="36">
        <v>10530</v>
      </c>
      <c r="C650" s="107">
        <v>277.3</v>
      </c>
      <c r="D650" s="120">
        <f t="shared" si="20"/>
        <v>5.7012542759404816E-4</v>
      </c>
      <c r="E650" s="120">
        <f t="shared" si="21"/>
        <v>-8.2260371959943512E-3</v>
      </c>
    </row>
    <row r="651" spans="1:5" x14ac:dyDescent="0.3">
      <c r="A651" s="107" t="s">
        <v>929</v>
      </c>
      <c r="B651" s="36">
        <v>10524</v>
      </c>
      <c r="C651" s="107">
        <v>279.60000000000002</v>
      </c>
      <c r="D651" s="120">
        <f t="shared" si="20"/>
        <v>-2.7480337344830685E-3</v>
      </c>
      <c r="E651" s="120">
        <f t="shared" si="21"/>
        <v>-1.288614298323032E-2</v>
      </c>
    </row>
    <row r="652" spans="1:5" x14ac:dyDescent="0.3">
      <c r="A652" s="107" t="s">
        <v>930</v>
      </c>
      <c r="B652" s="36">
        <v>10553</v>
      </c>
      <c r="C652" s="107">
        <v>283.25</v>
      </c>
      <c r="D652" s="120">
        <f t="shared" si="20"/>
        <v>1.6622593432847221E-2</v>
      </c>
      <c r="E652" s="120">
        <f t="shared" si="21"/>
        <v>2.1088680605623633E-2</v>
      </c>
    </row>
    <row r="653" spans="1:5" x14ac:dyDescent="0.3">
      <c r="A653" s="107" t="s">
        <v>931</v>
      </c>
      <c r="B653" s="36">
        <v>10380.450000000001</v>
      </c>
      <c r="C653" s="107">
        <v>277.39999999999998</v>
      </c>
      <c r="D653" s="120">
        <f t="shared" si="20"/>
        <v>-5.921090636011872E-4</v>
      </c>
      <c r="E653" s="120">
        <f t="shared" si="21"/>
        <v>-9.6394144948234173E-3</v>
      </c>
    </row>
    <row r="654" spans="1:5" x14ac:dyDescent="0.3">
      <c r="A654" s="107" t="s">
        <v>932</v>
      </c>
      <c r="B654" s="36">
        <v>10386.6</v>
      </c>
      <c r="C654" s="107">
        <v>280.10000000000002</v>
      </c>
      <c r="D654" s="120">
        <f t="shared" si="20"/>
        <v>1.8453875117665497E-2</v>
      </c>
      <c r="E654" s="120">
        <f t="shared" si="21"/>
        <v>4.1226026169565166E-3</v>
      </c>
    </row>
    <row r="655" spans="1:5" x14ac:dyDescent="0.3">
      <c r="A655" s="107" t="s">
        <v>933</v>
      </c>
      <c r="B655" s="36">
        <v>10198.4</v>
      </c>
      <c r="C655" s="107">
        <v>278.95</v>
      </c>
      <c r="D655" s="120">
        <f t="shared" si="20"/>
        <v>-5.1166488632650164E-3</v>
      </c>
      <c r="E655" s="120">
        <f t="shared" si="21"/>
        <v>-1.6049382716049387E-2</v>
      </c>
    </row>
    <row r="656" spans="1:5" x14ac:dyDescent="0.3">
      <c r="A656" s="107" t="s">
        <v>934</v>
      </c>
      <c r="B656" s="36">
        <v>10250.85</v>
      </c>
      <c r="C656" s="107">
        <v>283.5</v>
      </c>
      <c r="D656" s="120">
        <f t="shared" si="20"/>
        <v>2.201894317048847E-2</v>
      </c>
      <c r="E656" s="120">
        <f t="shared" si="21"/>
        <v>9.2559629761481688E-3</v>
      </c>
    </row>
    <row r="657" spans="1:5" x14ac:dyDescent="0.3">
      <c r="A657" s="107" t="s">
        <v>935</v>
      </c>
      <c r="B657" s="36">
        <v>10030</v>
      </c>
      <c r="C657" s="107">
        <v>280.89999999999998</v>
      </c>
      <c r="D657" s="120">
        <f t="shared" si="20"/>
        <v>-9.3729320783414449E-3</v>
      </c>
      <c r="E657" s="120">
        <f t="shared" si="21"/>
        <v>-2.3126412797774387E-2</v>
      </c>
    </row>
    <row r="658" spans="1:5" x14ac:dyDescent="0.3">
      <c r="A658" s="107" t="s">
        <v>936</v>
      </c>
      <c r="B658" s="36">
        <v>10124.9</v>
      </c>
      <c r="C658" s="107">
        <v>287.55</v>
      </c>
      <c r="D658" s="120">
        <f t="shared" si="20"/>
        <v>-9.76551993936281E-3</v>
      </c>
      <c r="E658" s="120">
        <f t="shared" si="21"/>
        <v>-6.9504778453510774E-4</v>
      </c>
    </row>
    <row r="659" spans="1:5" x14ac:dyDescent="0.3">
      <c r="A659" s="107" t="s">
        <v>937</v>
      </c>
      <c r="B659" s="36">
        <v>10224.75</v>
      </c>
      <c r="C659" s="107">
        <v>287.75</v>
      </c>
      <c r="D659" s="120">
        <f t="shared" si="20"/>
        <v>7.682224937911597E-3</v>
      </c>
      <c r="E659" s="120">
        <f t="shared" si="21"/>
        <v>6.1188811188810366E-3</v>
      </c>
    </row>
    <row r="660" spans="1:5" x14ac:dyDescent="0.3">
      <c r="A660" s="107" t="s">
        <v>938</v>
      </c>
      <c r="B660" s="36">
        <v>10146.799999999999</v>
      </c>
      <c r="C660" s="107">
        <v>286</v>
      </c>
      <c r="D660" s="120">
        <f t="shared" si="20"/>
        <v>-9.609331153461409E-3</v>
      </c>
      <c r="E660" s="120">
        <f t="shared" si="21"/>
        <v>-8.6655112651646826E-3</v>
      </c>
    </row>
    <row r="661" spans="1:5" x14ac:dyDescent="0.3">
      <c r="A661" s="107" t="s">
        <v>939</v>
      </c>
      <c r="B661" s="36">
        <v>10245.25</v>
      </c>
      <c r="C661" s="107">
        <v>288.5</v>
      </c>
      <c r="D661" s="120">
        <f t="shared" si="20"/>
        <v>-5.6582440032802994E-3</v>
      </c>
      <c r="E661" s="120">
        <f t="shared" si="21"/>
        <v>-3.2820867161857947E-3</v>
      </c>
    </row>
    <row r="662" spans="1:5" x14ac:dyDescent="0.3">
      <c r="A662" s="107" t="s">
        <v>940</v>
      </c>
      <c r="B662" s="36">
        <v>10303.549999999999</v>
      </c>
      <c r="C662" s="107">
        <v>289.45</v>
      </c>
      <c r="D662" s="120">
        <f t="shared" si="20"/>
        <v>-1.4302045814379549E-2</v>
      </c>
      <c r="E662" s="120">
        <f t="shared" si="21"/>
        <v>1.0473031942747513E-2</v>
      </c>
    </row>
    <row r="663" spans="1:5" x14ac:dyDescent="0.3">
      <c r="A663" s="107" t="s">
        <v>941</v>
      </c>
      <c r="B663" s="36">
        <v>10453.049999999999</v>
      </c>
      <c r="C663" s="107">
        <v>286.45</v>
      </c>
      <c r="D663" s="120">
        <f t="shared" si="20"/>
        <v>-1.2442428966201402E-2</v>
      </c>
      <c r="E663" s="120">
        <f t="shared" si="21"/>
        <v>1.3444188926234002E-2</v>
      </c>
    </row>
    <row r="664" spans="1:5" x14ac:dyDescent="0.3">
      <c r="A664" s="107" t="s">
        <v>942</v>
      </c>
      <c r="B664" s="36">
        <v>10584.75</v>
      </c>
      <c r="C664" s="107">
        <v>282.64999999999998</v>
      </c>
      <c r="D664" s="120">
        <f t="shared" si="20"/>
        <v>6.8727705112960891E-3</v>
      </c>
      <c r="E664" s="120">
        <f t="shared" si="21"/>
        <v>5.309734513272435E-4</v>
      </c>
    </row>
    <row r="665" spans="1:5" x14ac:dyDescent="0.3">
      <c r="A665" s="107" t="s">
        <v>943</v>
      </c>
      <c r="B665" s="36">
        <v>10512.5</v>
      </c>
      <c r="C665" s="107">
        <v>282.5</v>
      </c>
      <c r="D665" s="120">
        <f t="shared" si="20"/>
        <v>3.8195273334924451E-3</v>
      </c>
      <c r="E665" s="120">
        <f t="shared" si="21"/>
        <v>2.6526162790697638E-2</v>
      </c>
    </row>
    <row r="666" spans="1:5" x14ac:dyDescent="0.3">
      <c r="A666" s="107" t="s">
        <v>944</v>
      </c>
      <c r="B666" s="36">
        <v>10472.5</v>
      </c>
      <c r="C666" s="107">
        <v>275.2</v>
      </c>
      <c r="D666" s="120">
        <f t="shared" si="20"/>
        <v>2.323968088796402E-2</v>
      </c>
      <c r="E666" s="120">
        <f t="shared" si="21"/>
        <v>3.7707390648567207E-2</v>
      </c>
    </row>
    <row r="667" spans="1:5" x14ac:dyDescent="0.3">
      <c r="A667" s="107" t="s">
        <v>945</v>
      </c>
      <c r="B667" s="36">
        <v>10234.65</v>
      </c>
      <c r="C667" s="107">
        <v>265.2</v>
      </c>
      <c r="D667" s="120">
        <f t="shared" si="20"/>
        <v>-2.1553331230103057E-2</v>
      </c>
      <c r="E667" s="120">
        <f t="shared" si="21"/>
        <v>-1.8141429100333339E-2</v>
      </c>
    </row>
    <row r="668" spans="1:5" x14ac:dyDescent="0.3">
      <c r="A668" s="107" t="s">
        <v>946</v>
      </c>
      <c r="B668" s="36">
        <v>10460.1</v>
      </c>
      <c r="C668" s="107">
        <v>270.10000000000002</v>
      </c>
      <c r="D668" s="120">
        <f t="shared" si="20"/>
        <v>1.544017357453864E-2</v>
      </c>
      <c r="E668" s="120">
        <f t="shared" si="21"/>
        <v>5.9590316573556734E-3</v>
      </c>
    </row>
    <row r="669" spans="1:5" x14ac:dyDescent="0.3">
      <c r="A669" s="107" t="s">
        <v>947</v>
      </c>
      <c r="B669" s="36">
        <v>10301.049999999999</v>
      </c>
      <c r="C669" s="107">
        <v>268.5</v>
      </c>
      <c r="D669" s="120">
        <f t="shared" si="20"/>
        <v>-4.5419185257126182E-3</v>
      </c>
      <c r="E669" s="120">
        <f t="shared" si="21"/>
        <v>-1.7203513909223922E-2</v>
      </c>
    </row>
    <row r="670" spans="1:5" x14ac:dyDescent="0.3">
      <c r="A670" s="107" t="s">
        <v>948</v>
      </c>
      <c r="B670" s="36">
        <v>10348.049999999999</v>
      </c>
      <c r="C670" s="107">
        <v>273.2</v>
      </c>
      <c r="D670" s="120">
        <f t="shared" si="20"/>
        <v>3.0630691759276907E-3</v>
      </c>
      <c r="E670" s="120">
        <f t="shared" si="21"/>
        <v>-1.1934900542495575E-2</v>
      </c>
    </row>
    <row r="671" spans="1:5" x14ac:dyDescent="0.3">
      <c r="A671" s="107" t="s">
        <v>949</v>
      </c>
      <c r="B671" s="36">
        <v>10316.450000000001</v>
      </c>
      <c r="C671" s="107">
        <v>276.5</v>
      </c>
      <c r="D671" s="120">
        <f t="shared" si="20"/>
        <v>-2.6681133099039966E-2</v>
      </c>
      <c r="E671" s="120">
        <f t="shared" si="21"/>
        <v>-3.692093347265768E-2</v>
      </c>
    </row>
    <row r="672" spans="1:5" x14ac:dyDescent="0.3">
      <c r="A672" s="107" t="s">
        <v>950</v>
      </c>
      <c r="B672" s="36">
        <v>10599.25</v>
      </c>
      <c r="C672" s="107">
        <v>287.10000000000002</v>
      </c>
      <c r="D672" s="120">
        <f t="shared" si="20"/>
        <v>-2.3852830796859514E-2</v>
      </c>
      <c r="E672" s="120">
        <f t="shared" si="21"/>
        <v>-2.7439024390243816E-2</v>
      </c>
    </row>
    <row r="673" spans="1:5" x14ac:dyDescent="0.3">
      <c r="A673" s="107" t="s">
        <v>951</v>
      </c>
      <c r="B673" s="36">
        <v>10858.25</v>
      </c>
      <c r="C673" s="107">
        <v>295.2</v>
      </c>
      <c r="D673" s="120">
        <f t="shared" si="20"/>
        <v>-1.3630624165402394E-2</v>
      </c>
      <c r="E673" s="120">
        <f t="shared" si="21"/>
        <v>-6.3951531470886058E-3</v>
      </c>
    </row>
    <row r="674" spans="1:5" x14ac:dyDescent="0.3">
      <c r="A674" s="107" t="s">
        <v>952</v>
      </c>
      <c r="B674" s="36">
        <v>11008.3</v>
      </c>
      <c r="C674" s="107">
        <v>297.10000000000002</v>
      </c>
      <c r="D674" s="120">
        <f t="shared" si="20"/>
        <v>7.1223051201001475E-3</v>
      </c>
      <c r="E674" s="120">
        <f t="shared" si="21"/>
        <v>-2.1830394626363159E-3</v>
      </c>
    </row>
    <row r="675" spans="1:5" x14ac:dyDescent="0.3">
      <c r="A675" s="107" t="s">
        <v>953</v>
      </c>
      <c r="B675" s="36">
        <v>10930.45</v>
      </c>
      <c r="C675" s="107">
        <v>297.75</v>
      </c>
      <c r="D675" s="120">
        <f t="shared" si="20"/>
        <v>-4.2905748550449152E-3</v>
      </c>
      <c r="E675" s="120">
        <f t="shared" si="21"/>
        <v>1.5172178656665425E-2</v>
      </c>
    </row>
    <row r="676" spans="1:5" x14ac:dyDescent="0.3">
      <c r="A676" s="107" t="s">
        <v>954</v>
      </c>
      <c r="B676" s="36">
        <v>10977.55</v>
      </c>
      <c r="C676" s="107">
        <v>293.3</v>
      </c>
      <c r="D676" s="120">
        <f t="shared" si="20"/>
        <v>-6.8980802981779554E-3</v>
      </c>
      <c r="E676" s="120">
        <f t="shared" si="21"/>
        <v>5.1168343851282216E-4</v>
      </c>
    </row>
    <row r="677" spans="1:5" x14ac:dyDescent="0.3">
      <c r="A677" s="107" t="s">
        <v>955</v>
      </c>
      <c r="B677" s="36">
        <v>11053.8</v>
      </c>
      <c r="C677" s="107">
        <v>293.14999999999998</v>
      </c>
      <c r="D677" s="120">
        <f t="shared" si="20"/>
        <v>-1.233346434815763E-3</v>
      </c>
      <c r="E677" s="120">
        <f t="shared" si="21"/>
        <v>-2.6564834799933545E-2</v>
      </c>
    </row>
    <row r="678" spans="1:5" x14ac:dyDescent="0.3">
      <c r="A678" s="107" t="s">
        <v>956</v>
      </c>
      <c r="B678" s="36">
        <v>11067.45</v>
      </c>
      <c r="C678" s="107">
        <v>301.14999999999998</v>
      </c>
      <c r="D678" s="120">
        <f t="shared" si="20"/>
        <v>9.1224902894031512E-3</v>
      </c>
      <c r="E678" s="120">
        <f t="shared" si="21"/>
        <v>1.074005705655301E-2</v>
      </c>
    </row>
    <row r="679" spans="1:5" x14ac:dyDescent="0.3">
      <c r="A679" s="107" t="s">
        <v>957</v>
      </c>
      <c r="B679" s="36">
        <v>10967.4</v>
      </c>
      <c r="C679" s="107">
        <v>297.95</v>
      </c>
      <c r="D679" s="120">
        <f t="shared" si="20"/>
        <v>-1.5767605065017842E-2</v>
      </c>
      <c r="E679" s="120">
        <f t="shared" si="21"/>
        <v>-1.9740088830399682E-2</v>
      </c>
    </row>
    <row r="680" spans="1:5" x14ac:dyDescent="0.3">
      <c r="A680" s="107" t="s">
        <v>958</v>
      </c>
      <c r="B680" s="36">
        <v>11143.1</v>
      </c>
      <c r="C680" s="107">
        <v>303.95</v>
      </c>
      <c r="D680" s="120">
        <f t="shared" si="20"/>
        <v>-8.1224102863094449E-3</v>
      </c>
      <c r="E680" s="120">
        <f t="shared" si="21"/>
        <v>1.4350075087602221E-2</v>
      </c>
    </row>
    <row r="681" spans="1:5" x14ac:dyDescent="0.3">
      <c r="A681" s="107" t="s">
        <v>959</v>
      </c>
      <c r="B681" s="36">
        <v>11234.35</v>
      </c>
      <c r="C681" s="107">
        <v>299.64999999999998</v>
      </c>
      <c r="D681" s="120">
        <f t="shared" si="20"/>
        <v>-3.9498532658326369E-3</v>
      </c>
      <c r="E681" s="120">
        <f t="shared" si="21"/>
        <v>-1.1871393239901162E-2</v>
      </c>
    </row>
    <row r="682" spans="1:5" x14ac:dyDescent="0.3">
      <c r="A682" s="107" t="s">
        <v>960</v>
      </c>
      <c r="B682" s="36">
        <v>11278.9</v>
      </c>
      <c r="C682" s="107">
        <v>303.25</v>
      </c>
      <c r="D682" s="120">
        <f t="shared" si="20"/>
        <v>-8.6880094922107132E-3</v>
      </c>
      <c r="E682" s="120">
        <f t="shared" si="21"/>
        <v>4.1390728476822236E-3</v>
      </c>
    </row>
    <row r="683" spans="1:5" x14ac:dyDescent="0.3">
      <c r="A683" s="107" t="s">
        <v>961</v>
      </c>
      <c r="B683" s="36">
        <v>11377.75</v>
      </c>
      <c r="C683" s="107">
        <v>302</v>
      </c>
      <c r="D683" s="120">
        <f t="shared" si="20"/>
        <v>-1.1936397109907015E-2</v>
      </c>
      <c r="E683" s="120">
        <f t="shared" si="21"/>
        <v>-1.6767051929024834E-2</v>
      </c>
    </row>
    <row r="684" spans="1:5" x14ac:dyDescent="0.3">
      <c r="A684" s="107" t="s">
        <v>962</v>
      </c>
      <c r="B684" s="36">
        <v>11515.2</v>
      </c>
      <c r="C684" s="107">
        <v>307.14999999999998</v>
      </c>
      <c r="D684" s="120">
        <f t="shared" si="20"/>
        <v>1.2779356018962407E-2</v>
      </c>
      <c r="E684" s="120">
        <f t="shared" si="21"/>
        <v>1.1408083441981631E-3</v>
      </c>
    </row>
    <row r="685" spans="1:5" x14ac:dyDescent="0.3">
      <c r="A685" s="107" t="s">
        <v>963</v>
      </c>
      <c r="B685" s="36">
        <v>11369.9</v>
      </c>
      <c r="C685" s="107">
        <v>306.8</v>
      </c>
      <c r="D685" s="120">
        <f t="shared" si="20"/>
        <v>7.300110741971233E-3</v>
      </c>
      <c r="E685" s="120">
        <f t="shared" si="21"/>
        <v>3.2301480484522305E-2</v>
      </c>
    </row>
    <row r="686" spans="1:5" x14ac:dyDescent="0.3">
      <c r="A686" s="107" t="s">
        <v>964</v>
      </c>
      <c r="B686" s="36">
        <v>11287.5</v>
      </c>
      <c r="C686" s="107">
        <v>297.2</v>
      </c>
      <c r="D686" s="120">
        <f t="shared" si="20"/>
        <v>-1.3166522411939052E-2</v>
      </c>
      <c r="E686" s="120">
        <f t="shared" si="21"/>
        <v>-3.0500733974881844E-2</v>
      </c>
    </row>
    <row r="687" spans="1:5" x14ac:dyDescent="0.3">
      <c r="A687" s="107" t="s">
        <v>965</v>
      </c>
      <c r="B687" s="36">
        <v>11438.1</v>
      </c>
      <c r="C687" s="107">
        <v>306.55</v>
      </c>
      <c r="D687" s="120">
        <f t="shared" si="20"/>
        <v>-1.3029484601910446E-2</v>
      </c>
      <c r="E687" s="120">
        <f t="shared" si="21"/>
        <v>-1.2562409405701302E-2</v>
      </c>
    </row>
    <row r="688" spans="1:5" x14ac:dyDescent="0.3">
      <c r="A688" s="107" t="s">
        <v>966</v>
      </c>
      <c r="B688" s="36">
        <v>11589.1</v>
      </c>
      <c r="C688" s="107">
        <v>310.45</v>
      </c>
      <c r="D688" s="120">
        <f t="shared" si="20"/>
        <v>4.5246123308688713E-3</v>
      </c>
      <c r="E688" s="120">
        <f t="shared" si="21"/>
        <v>-1.1261261261261701E-3</v>
      </c>
    </row>
    <row r="689" spans="1:5" x14ac:dyDescent="0.3">
      <c r="A689" s="107" t="s">
        <v>967</v>
      </c>
      <c r="B689" s="36">
        <v>11536.9</v>
      </c>
      <c r="C689" s="107">
        <v>310.8</v>
      </c>
      <c r="D689" s="120">
        <f t="shared" si="20"/>
        <v>5.2235132156190911E-3</v>
      </c>
      <c r="E689" s="120">
        <f t="shared" si="21"/>
        <v>1.7727639000806317E-3</v>
      </c>
    </row>
    <row r="690" spans="1:5" x14ac:dyDescent="0.3">
      <c r="A690" s="107" t="s">
        <v>968</v>
      </c>
      <c r="B690" s="36">
        <v>11476.95</v>
      </c>
      <c r="C690" s="107">
        <v>310.25</v>
      </c>
      <c r="D690" s="120">
        <f t="shared" si="20"/>
        <v>-3.7629228405509085E-3</v>
      </c>
      <c r="E690" s="120">
        <f t="shared" si="21"/>
        <v>2.0994832041343336E-3</v>
      </c>
    </row>
    <row r="691" spans="1:5" x14ac:dyDescent="0.3">
      <c r="A691" s="107" t="s">
        <v>969</v>
      </c>
      <c r="B691" s="36">
        <v>11520.3</v>
      </c>
      <c r="C691" s="107">
        <v>309.60000000000002</v>
      </c>
      <c r="D691" s="120">
        <f t="shared" si="20"/>
        <v>-5.3572893238419406E-3</v>
      </c>
      <c r="E691" s="120">
        <f t="shared" si="21"/>
        <v>-1.1494252873563093E-2</v>
      </c>
    </row>
    <row r="692" spans="1:5" x14ac:dyDescent="0.3">
      <c r="A692" s="107" t="s">
        <v>970</v>
      </c>
      <c r="B692" s="36">
        <v>11582.35</v>
      </c>
      <c r="C692" s="107">
        <v>313.2</v>
      </c>
      <c r="D692" s="120">
        <f t="shared" si="20"/>
        <v>-8.4028937117417435E-3</v>
      </c>
      <c r="E692" s="120">
        <f t="shared" si="21"/>
        <v>-2.0790995779271682E-2</v>
      </c>
    </row>
    <row r="693" spans="1:5" x14ac:dyDescent="0.3">
      <c r="A693" s="107" t="s">
        <v>971</v>
      </c>
      <c r="B693" s="36">
        <v>11680.5</v>
      </c>
      <c r="C693" s="107">
        <v>319.85000000000002</v>
      </c>
      <c r="D693" s="120">
        <f t="shared" si="20"/>
        <v>3.1686763496852066E-4</v>
      </c>
      <c r="E693" s="120">
        <f t="shared" si="21"/>
        <v>0</v>
      </c>
    </row>
    <row r="694" spans="1:5" x14ac:dyDescent="0.3">
      <c r="A694" s="107" t="s">
        <v>972</v>
      </c>
      <c r="B694" s="36">
        <v>11676.8</v>
      </c>
      <c r="C694" s="107">
        <v>319.85000000000002</v>
      </c>
      <c r="D694" s="120">
        <f t="shared" si="20"/>
        <v>-1.2914924007219053E-3</v>
      </c>
      <c r="E694" s="120">
        <f t="shared" si="21"/>
        <v>2.2538363171355602E-2</v>
      </c>
    </row>
    <row r="695" spans="1:5" x14ac:dyDescent="0.3">
      <c r="A695" s="107" t="s">
        <v>973</v>
      </c>
      <c r="B695" s="36">
        <v>11691.9</v>
      </c>
      <c r="C695" s="107">
        <v>312.8</v>
      </c>
      <c r="D695" s="120">
        <f t="shared" si="20"/>
        <v>-3.9698428248924333E-3</v>
      </c>
      <c r="E695" s="120">
        <f t="shared" si="21"/>
        <v>3.6900369003691758E-3</v>
      </c>
    </row>
    <row r="696" spans="1:5" x14ac:dyDescent="0.3">
      <c r="A696" s="107" t="s">
        <v>974</v>
      </c>
      <c r="B696" s="36">
        <v>11738.5</v>
      </c>
      <c r="C696" s="107">
        <v>311.64999999999998</v>
      </c>
      <c r="D696" s="120">
        <f t="shared" si="20"/>
        <v>3.9813717985450747E-3</v>
      </c>
      <c r="E696" s="120">
        <f t="shared" si="21"/>
        <v>-5.5839183152520677E-3</v>
      </c>
    </row>
    <row r="697" spans="1:5" x14ac:dyDescent="0.3">
      <c r="A697" s="107" t="s">
        <v>975</v>
      </c>
      <c r="B697" s="36">
        <v>11691.95</v>
      </c>
      <c r="C697" s="107">
        <v>313.39999999999998</v>
      </c>
      <c r="D697" s="120">
        <f t="shared" si="20"/>
        <v>1.1668152045063218E-2</v>
      </c>
      <c r="E697" s="120">
        <f t="shared" si="21"/>
        <v>9.6649484536082131E-3</v>
      </c>
    </row>
    <row r="698" spans="1:5" x14ac:dyDescent="0.3">
      <c r="A698" s="107" t="s">
        <v>976</v>
      </c>
      <c r="B698" s="36">
        <v>11557.1</v>
      </c>
      <c r="C698" s="107">
        <v>310.39999999999998</v>
      </c>
      <c r="D698" s="120">
        <f t="shared" si="20"/>
        <v>-2.214500010791931E-3</v>
      </c>
      <c r="E698" s="120">
        <f t="shared" si="21"/>
        <v>-5.128205128205221E-3</v>
      </c>
    </row>
    <row r="699" spans="1:5" x14ac:dyDescent="0.3">
      <c r="A699" s="107" t="s">
        <v>977</v>
      </c>
      <c r="B699" s="36">
        <v>11582.75</v>
      </c>
      <c r="C699" s="107">
        <v>312</v>
      </c>
      <c r="D699" s="120">
        <f t="shared" si="20"/>
        <v>1.024120854903332E-3</v>
      </c>
      <c r="E699" s="120">
        <f t="shared" si="21"/>
        <v>-2.8763183125598557E-3</v>
      </c>
    </row>
    <row r="700" spans="1:5" x14ac:dyDescent="0.3">
      <c r="A700" s="107" t="s">
        <v>978</v>
      </c>
      <c r="B700" s="36">
        <v>11570.9</v>
      </c>
      <c r="C700" s="107">
        <v>312.89999999999998</v>
      </c>
      <c r="D700" s="120">
        <f t="shared" si="20"/>
        <v>1.657757482632416E-3</v>
      </c>
      <c r="E700" s="120">
        <f t="shared" si="21"/>
        <v>-1.2767315671881052E-3</v>
      </c>
    </row>
    <row r="701" spans="1:5" x14ac:dyDescent="0.3">
      <c r="A701" s="107" t="s">
        <v>979</v>
      </c>
      <c r="B701" s="36">
        <v>11551.75</v>
      </c>
      <c r="C701" s="107">
        <v>313.3</v>
      </c>
      <c r="D701" s="120">
        <f t="shared" si="20"/>
        <v>7.061438877143944E-3</v>
      </c>
      <c r="E701" s="120">
        <f t="shared" si="21"/>
        <v>-1.4342629482071434E-3</v>
      </c>
    </row>
    <row r="702" spans="1:5" x14ac:dyDescent="0.3">
      <c r="A702" s="107" t="s">
        <v>980</v>
      </c>
      <c r="B702" s="36">
        <v>11470.75</v>
      </c>
      <c r="C702" s="107">
        <v>313.75</v>
      </c>
      <c r="D702" s="120">
        <f t="shared" si="20"/>
        <v>7.5274153385360698E-3</v>
      </c>
      <c r="E702" s="120">
        <f t="shared" si="21"/>
        <v>2.0491136770206531E-2</v>
      </c>
    </row>
    <row r="703" spans="1:5" x14ac:dyDescent="0.3">
      <c r="A703" s="107" t="s">
        <v>981</v>
      </c>
      <c r="B703" s="36">
        <v>11385.05</v>
      </c>
      <c r="C703" s="107">
        <v>307.45</v>
      </c>
      <c r="D703" s="120">
        <f t="shared" si="20"/>
        <v>-4.3768747103217764E-3</v>
      </c>
      <c r="E703" s="120">
        <f t="shared" si="21"/>
        <v>-1.4615134784020656E-3</v>
      </c>
    </row>
    <row r="704" spans="1:5" x14ac:dyDescent="0.3">
      <c r="A704" s="107" t="s">
        <v>982</v>
      </c>
      <c r="B704" s="36">
        <v>11435.1</v>
      </c>
      <c r="C704" s="107">
        <v>307.89999999999998</v>
      </c>
      <c r="D704" s="120">
        <f t="shared" si="20"/>
        <v>6.9876494287035573E-3</v>
      </c>
      <c r="E704" s="120">
        <f t="shared" si="21"/>
        <v>6.3735904559567569E-3</v>
      </c>
    </row>
    <row r="705" spans="1:5" x14ac:dyDescent="0.3">
      <c r="A705" s="107" t="s">
        <v>983</v>
      </c>
      <c r="B705" s="36">
        <v>11355.75</v>
      </c>
      <c r="C705" s="107">
        <v>305.95</v>
      </c>
      <c r="D705" s="120">
        <f t="shared" si="20"/>
        <v>-6.4526007261910268E-3</v>
      </c>
      <c r="E705" s="120">
        <f t="shared" si="21"/>
        <v>3.7729658792651222E-3</v>
      </c>
    </row>
    <row r="706" spans="1:5" x14ac:dyDescent="0.3">
      <c r="A706" s="107" t="s">
        <v>984</v>
      </c>
      <c r="B706" s="36">
        <v>11429.5</v>
      </c>
      <c r="C706" s="107">
        <v>304.8</v>
      </c>
      <c r="D706" s="120">
        <f t="shared" si="20"/>
        <v>-3.5917598751602497E-3</v>
      </c>
      <c r="E706" s="120">
        <f t="shared" si="21"/>
        <v>7.603305785123915E-3</v>
      </c>
    </row>
    <row r="707" spans="1:5" x14ac:dyDescent="0.3">
      <c r="A707" s="107" t="s">
        <v>985</v>
      </c>
      <c r="B707" s="36">
        <v>11470.7</v>
      </c>
      <c r="C707" s="107">
        <v>302.5</v>
      </c>
      <c r="D707" s="120">
        <f t="shared" ref="D707:D770" si="22">B707/B708-1</f>
        <v>1.8078602620088535E-3</v>
      </c>
      <c r="E707" s="120">
        <f t="shared" ref="E707:E770" si="23">C707/C708-1</f>
        <v>5.1503572021931454E-3</v>
      </c>
    </row>
    <row r="708" spans="1:5" x14ac:dyDescent="0.3">
      <c r="A708" s="107" t="s">
        <v>986</v>
      </c>
      <c r="B708" s="36">
        <v>11450</v>
      </c>
      <c r="C708" s="107">
        <v>300.95</v>
      </c>
      <c r="D708" s="120">
        <f t="shared" si="22"/>
        <v>5.3163234396744752E-3</v>
      </c>
      <c r="E708" s="120">
        <f t="shared" si="23"/>
        <v>-4.9817336433088943E-4</v>
      </c>
    </row>
    <row r="709" spans="1:5" x14ac:dyDescent="0.3">
      <c r="A709" s="107" t="s">
        <v>987</v>
      </c>
      <c r="B709" s="36">
        <v>11389.45</v>
      </c>
      <c r="C709" s="107">
        <v>301.10000000000002</v>
      </c>
      <c r="D709" s="120">
        <f t="shared" si="22"/>
        <v>2.0637387921418338E-4</v>
      </c>
      <c r="E709" s="120">
        <f t="shared" si="23"/>
        <v>-2.3194168323392717E-3</v>
      </c>
    </row>
    <row r="710" spans="1:5" x14ac:dyDescent="0.3">
      <c r="A710" s="107" t="s">
        <v>988</v>
      </c>
      <c r="B710" s="36">
        <v>11387.1</v>
      </c>
      <c r="C710" s="107">
        <v>301.8</v>
      </c>
      <c r="D710" s="120">
        <f t="shared" si="22"/>
        <v>2.3149778184636816E-3</v>
      </c>
      <c r="E710" s="120">
        <f t="shared" si="23"/>
        <v>-7.0735318308932094E-3</v>
      </c>
    </row>
    <row r="711" spans="1:5" x14ac:dyDescent="0.3">
      <c r="A711" s="107" t="s">
        <v>989</v>
      </c>
      <c r="B711" s="36">
        <v>11360.8</v>
      </c>
      <c r="C711" s="107">
        <v>303.95</v>
      </c>
      <c r="D711" s="120">
        <f t="shared" si="22"/>
        <v>1.0324864158225422E-2</v>
      </c>
      <c r="E711" s="120">
        <f t="shared" si="23"/>
        <v>1.5875668449197855E-2</v>
      </c>
    </row>
    <row r="712" spans="1:5" x14ac:dyDescent="0.3">
      <c r="A712" s="107" t="s">
        <v>990</v>
      </c>
      <c r="B712" s="36">
        <v>11244.7</v>
      </c>
      <c r="C712" s="107">
        <v>299.2</v>
      </c>
      <c r="D712" s="120">
        <f t="shared" si="22"/>
        <v>-8.9457263224691497E-3</v>
      </c>
      <c r="E712" s="120">
        <f t="shared" si="23"/>
        <v>-7.9575596816977567E-3</v>
      </c>
    </row>
    <row r="713" spans="1:5" x14ac:dyDescent="0.3">
      <c r="A713" s="107" t="s">
        <v>991</v>
      </c>
      <c r="B713" s="36">
        <v>11346.2</v>
      </c>
      <c r="C713" s="107">
        <v>301.60000000000002</v>
      </c>
      <c r="D713" s="120">
        <f t="shared" si="22"/>
        <v>-9.0696957689417879E-4</v>
      </c>
      <c r="E713" s="120">
        <f t="shared" si="23"/>
        <v>1.3100436681222849E-2</v>
      </c>
    </row>
    <row r="714" spans="1:5" x14ac:dyDescent="0.3">
      <c r="A714" s="107" t="s">
        <v>992</v>
      </c>
      <c r="B714" s="36">
        <v>11356.5</v>
      </c>
      <c r="C714" s="107">
        <v>297.7</v>
      </c>
      <c r="D714" s="120">
        <f t="shared" si="22"/>
        <v>3.2642640387647859E-3</v>
      </c>
      <c r="E714" s="120">
        <f t="shared" si="23"/>
        <v>-1.1127719647899048E-2</v>
      </c>
    </row>
    <row r="715" spans="1:5" x14ac:dyDescent="0.3">
      <c r="A715" s="107" t="s">
        <v>993</v>
      </c>
      <c r="B715" s="36">
        <v>11319.55</v>
      </c>
      <c r="C715" s="107">
        <v>301.05</v>
      </c>
      <c r="D715" s="120">
        <f t="shared" si="22"/>
        <v>3.6530166203387893E-3</v>
      </c>
      <c r="E715" s="120">
        <f t="shared" si="23"/>
        <v>-4.9578582052552944E-3</v>
      </c>
    </row>
    <row r="716" spans="1:5" x14ac:dyDescent="0.3">
      <c r="A716" s="107" t="s">
        <v>994</v>
      </c>
      <c r="B716" s="36">
        <v>11278.35</v>
      </c>
      <c r="C716" s="107">
        <v>302.55</v>
      </c>
      <c r="D716" s="120">
        <f t="shared" si="22"/>
        <v>9.9442121193127342E-3</v>
      </c>
      <c r="E716" s="120">
        <f t="shared" si="23"/>
        <v>5.3447075208913786E-2</v>
      </c>
    </row>
    <row r="717" spans="1:5" x14ac:dyDescent="0.3">
      <c r="A717" s="107" t="s">
        <v>995</v>
      </c>
      <c r="B717" s="36">
        <v>11167.3</v>
      </c>
      <c r="C717" s="107">
        <v>287.2</v>
      </c>
      <c r="D717" s="120">
        <f t="shared" si="22"/>
        <v>3.1710384477181552E-3</v>
      </c>
      <c r="E717" s="120">
        <f t="shared" si="23"/>
        <v>3.6694041586580184E-3</v>
      </c>
    </row>
    <row r="718" spans="1:5" x14ac:dyDescent="0.3">
      <c r="A718" s="107" t="s">
        <v>996</v>
      </c>
      <c r="B718" s="36">
        <v>11132</v>
      </c>
      <c r="C718" s="107">
        <v>286.14999999999998</v>
      </c>
      <c r="D718" s="120">
        <f t="shared" si="22"/>
        <v>-2.0656889072501183E-4</v>
      </c>
      <c r="E718" s="120">
        <f t="shared" si="23"/>
        <v>1.7503938386136397E-3</v>
      </c>
    </row>
    <row r="719" spans="1:5" x14ac:dyDescent="0.3">
      <c r="A719" s="107" t="s">
        <v>997</v>
      </c>
      <c r="B719" s="36">
        <v>11134.3</v>
      </c>
      <c r="C719" s="107">
        <v>285.64999999999998</v>
      </c>
      <c r="D719" s="120">
        <f t="shared" si="22"/>
        <v>4.4701053248832334E-3</v>
      </c>
      <c r="E719" s="120">
        <f t="shared" si="23"/>
        <v>5.2789019883863197E-3</v>
      </c>
    </row>
    <row r="720" spans="1:5" x14ac:dyDescent="0.3">
      <c r="A720" s="107" t="s">
        <v>998</v>
      </c>
      <c r="B720" s="36">
        <v>11084.75</v>
      </c>
      <c r="C720" s="107">
        <v>284.14999999999998</v>
      </c>
      <c r="D720" s="120">
        <f t="shared" si="22"/>
        <v>6.770994169043254E-3</v>
      </c>
      <c r="E720" s="120">
        <f t="shared" si="23"/>
        <v>3.7043795620437914E-2</v>
      </c>
    </row>
    <row r="721" spans="1:5" x14ac:dyDescent="0.3">
      <c r="A721" s="107" t="s">
        <v>999</v>
      </c>
      <c r="B721" s="36">
        <v>11010.2</v>
      </c>
      <c r="C721" s="107">
        <v>274</v>
      </c>
      <c r="D721" s="120">
        <f t="shared" si="22"/>
        <v>4.8461728011974792E-3</v>
      </c>
      <c r="E721" s="120">
        <f t="shared" si="23"/>
        <v>2.5612879619465456E-3</v>
      </c>
    </row>
    <row r="722" spans="1:5" x14ac:dyDescent="0.3">
      <c r="A722" s="107" t="s">
        <v>1000</v>
      </c>
      <c r="B722" s="36">
        <v>10957.1</v>
      </c>
      <c r="C722" s="107">
        <v>273.3</v>
      </c>
      <c r="D722" s="120">
        <f t="shared" si="22"/>
        <v>-2.1265066550095746E-3</v>
      </c>
      <c r="E722" s="120">
        <f t="shared" si="23"/>
        <v>1.7687581455967161E-2</v>
      </c>
    </row>
    <row r="723" spans="1:5" x14ac:dyDescent="0.3">
      <c r="A723" s="107" t="s">
        <v>1001</v>
      </c>
      <c r="B723" s="36">
        <v>10980.45</v>
      </c>
      <c r="C723" s="107">
        <v>268.55</v>
      </c>
      <c r="D723" s="120">
        <f t="shared" si="22"/>
        <v>-2.5072560535243094E-3</v>
      </c>
      <c r="E723" s="120">
        <f t="shared" si="23"/>
        <v>-4.8174911988142499E-3</v>
      </c>
    </row>
    <row r="724" spans="1:5" x14ac:dyDescent="0.3">
      <c r="A724" s="107" t="s">
        <v>1002</v>
      </c>
      <c r="B724" s="36">
        <v>11008.05</v>
      </c>
      <c r="C724" s="107">
        <v>269.85000000000002</v>
      </c>
      <c r="D724" s="120">
        <f t="shared" si="22"/>
        <v>6.5101011717265678E-3</v>
      </c>
      <c r="E724" s="120">
        <f t="shared" si="23"/>
        <v>-6.4432989690721421E-3</v>
      </c>
    </row>
    <row r="725" spans="1:5" x14ac:dyDescent="0.3">
      <c r="A725" s="107" t="s">
        <v>1003</v>
      </c>
      <c r="B725" s="36">
        <v>10936.85</v>
      </c>
      <c r="C725" s="107">
        <v>271.60000000000002</v>
      </c>
      <c r="D725" s="120">
        <f t="shared" si="22"/>
        <v>-7.4462968172865907E-3</v>
      </c>
      <c r="E725" s="120">
        <f t="shared" si="23"/>
        <v>4.4378698224853963E-3</v>
      </c>
    </row>
    <row r="726" spans="1:5" x14ac:dyDescent="0.3">
      <c r="A726" s="107" t="s">
        <v>1004</v>
      </c>
      <c r="B726" s="36">
        <v>11018.9</v>
      </c>
      <c r="C726" s="107">
        <v>270.39999999999998</v>
      </c>
      <c r="D726" s="120">
        <f t="shared" si="22"/>
        <v>-3.9008636330661872E-4</v>
      </c>
      <c r="E726" s="120">
        <f t="shared" si="23"/>
        <v>-2.4531024531024626E-2</v>
      </c>
    </row>
    <row r="727" spans="1:5" x14ac:dyDescent="0.3">
      <c r="A727" s="107" t="s">
        <v>1005</v>
      </c>
      <c r="B727" s="36">
        <v>11023.2</v>
      </c>
      <c r="C727" s="107">
        <v>277.2</v>
      </c>
      <c r="D727" s="120">
        <f t="shared" si="22"/>
        <v>6.8412447594605741E-3</v>
      </c>
      <c r="E727" s="120">
        <f t="shared" si="23"/>
        <v>5.2583862194015563E-3</v>
      </c>
    </row>
    <row r="728" spans="1:5" x14ac:dyDescent="0.3">
      <c r="A728" s="107" t="s">
        <v>1006</v>
      </c>
      <c r="B728" s="36">
        <v>10948.3</v>
      </c>
      <c r="C728" s="107">
        <v>275.75</v>
      </c>
      <c r="D728" s="120">
        <f t="shared" si="22"/>
        <v>9.591449907508931E-5</v>
      </c>
      <c r="E728" s="120">
        <f t="shared" si="23"/>
        <v>-4.6922938097816447E-3</v>
      </c>
    </row>
    <row r="729" spans="1:5" x14ac:dyDescent="0.3">
      <c r="A729" s="107" t="s">
        <v>1007</v>
      </c>
      <c r="B729" s="36">
        <v>10947.25</v>
      </c>
      <c r="C729" s="107">
        <v>277.05</v>
      </c>
      <c r="D729" s="120">
        <f t="shared" si="22"/>
        <v>8.6935289185379183E-3</v>
      </c>
      <c r="E729" s="120">
        <f t="shared" si="23"/>
        <v>9.6574344023325764E-3</v>
      </c>
    </row>
    <row r="730" spans="1:5" x14ac:dyDescent="0.3">
      <c r="A730" s="107" t="s">
        <v>1008</v>
      </c>
      <c r="B730" s="36">
        <v>10852.9</v>
      </c>
      <c r="C730" s="107">
        <v>274.39999999999998</v>
      </c>
      <c r="D730" s="120">
        <f t="shared" si="22"/>
        <v>7.4494205232695787E-3</v>
      </c>
      <c r="E730" s="120">
        <f t="shared" si="23"/>
        <v>6.4184852374840062E-3</v>
      </c>
    </row>
    <row r="731" spans="1:5" x14ac:dyDescent="0.3">
      <c r="A731" s="107" t="s">
        <v>1009</v>
      </c>
      <c r="B731" s="36">
        <v>10772.65</v>
      </c>
      <c r="C731" s="107">
        <v>272.64999999999998</v>
      </c>
      <c r="D731" s="120">
        <f t="shared" si="22"/>
        <v>2.130282099583658E-3</v>
      </c>
      <c r="E731" s="120">
        <f t="shared" si="23"/>
        <v>5.5045871559622483E-4</v>
      </c>
    </row>
    <row r="732" spans="1:5" x14ac:dyDescent="0.3">
      <c r="A732" s="107" t="s">
        <v>1010</v>
      </c>
      <c r="B732" s="36">
        <v>10749.75</v>
      </c>
      <c r="C732" s="107">
        <v>272.5</v>
      </c>
      <c r="D732" s="120">
        <f t="shared" si="22"/>
        <v>-1.8709551620720299E-3</v>
      </c>
      <c r="E732" s="120">
        <f t="shared" si="23"/>
        <v>3.063540090771566E-2</v>
      </c>
    </row>
    <row r="733" spans="1:5" x14ac:dyDescent="0.3">
      <c r="A733" s="107" t="s">
        <v>1011</v>
      </c>
      <c r="B733" s="36">
        <v>10769.9</v>
      </c>
      <c r="C733" s="107">
        <v>264.39999999999998</v>
      </c>
      <c r="D733" s="120">
        <f t="shared" si="22"/>
        <v>6.5421172160486929E-3</v>
      </c>
      <c r="E733" s="120">
        <f t="shared" si="23"/>
        <v>-3.9555471840271306E-3</v>
      </c>
    </row>
    <row r="734" spans="1:5" x14ac:dyDescent="0.3">
      <c r="A734" s="107" t="s">
        <v>1012</v>
      </c>
      <c r="B734" s="36">
        <v>10699.9</v>
      </c>
      <c r="C734" s="107">
        <v>265.45</v>
      </c>
      <c r="D734" s="120">
        <f t="shared" si="22"/>
        <v>3.9972600940201275E-3</v>
      </c>
      <c r="E734" s="120">
        <f t="shared" si="23"/>
        <v>9.1237407337008136E-3</v>
      </c>
    </row>
    <row r="735" spans="1:5" x14ac:dyDescent="0.3">
      <c r="A735" s="107" t="s">
        <v>1013</v>
      </c>
      <c r="B735" s="36">
        <v>10657.3</v>
      </c>
      <c r="C735" s="107">
        <v>263.05</v>
      </c>
      <c r="D735" s="120">
        <f t="shared" si="22"/>
        <v>-5.3199929066761742E-3</v>
      </c>
      <c r="E735" s="120">
        <f t="shared" si="23"/>
        <v>-1.1833208114199745E-2</v>
      </c>
    </row>
    <row r="736" spans="1:5" x14ac:dyDescent="0.3">
      <c r="A736" s="107" t="s">
        <v>1014</v>
      </c>
      <c r="B736" s="36">
        <v>10714.3</v>
      </c>
      <c r="C736" s="107">
        <v>266.2</v>
      </c>
      <c r="D736" s="120">
        <f t="shared" si="22"/>
        <v>1.1823478860337522E-2</v>
      </c>
      <c r="E736" s="120">
        <f t="shared" si="23"/>
        <v>2.1880998080614056E-2</v>
      </c>
    </row>
    <row r="737" spans="1:5" x14ac:dyDescent="0.3">
      <c r="A737" s="107" t="s">
        <v>1015</v>
      </c>
      <c r="B737" s="36">
        <v>10589.1</v>
      </c>
      <c r="C737" s="107">
        <v>260.5</v>
      </c>
      <c r="D737" s="120">
        <f t="shared" si="22"/>
        <v>-7.7122027100473556E-3</v>
      </c>
      <c r="E737" s="120">
        <f t="shared" si="23"/>
        <v>-8.5632730732635443E-3</v>
      </c>
    </row>
    <row r="738" spans="1:5" x14ac:dyDescent="0.3">
      <c r="A738" s="107" t="s">
        <v>1016</v>
      </c>
      <c r="B738" s="36">
        <v>10671.4</v>
      </c>
      <c r="C738" s="107">
        <v>262.75</v>
      </c>
      <c r="D738" s="120">
        <f t="shared" si="22"/>
        <v>-9.0768537906891211E-3</v>
      </c>
      <c r="E738" s="120">
        <f t="shared" si="23"/>
        <v>-7.7416918429003001E-3</v>
      </c>
    </row>
    <row r="739" spans="1:5" x14ac:dyDescent="0.3">
      <c r="A739" s="107" t="s">
        <v>1017</v>
      </c>
      <c r="B739" s="36">
        <v>10769.15</v>
      </c>
      <c r="C739" s="107">
        <v>264.8</v>
      </c>
      <c r="D739" s="120">
        <f t="shared" si="22"/>
        <v>6.2253483175278568E-4</v>
      </c>
      <c r="E739" s="120">
        <f t="shared" si="23"/>
        <v>8.3777608530082315E-3</v>
      </c>
    </row>
    <row r="740" spans="1:5" x14ac:dyDescent="0.3">
      <c r="A740" s="107" t="s">
        <v>1018</v>
      </c>
      <c r="B740" s="36">
        <v>10762.45</v>
      </c>
      <c r="C740" s="107">
        <v>262.60000000000002</v>
      </c>
      <c r="D740" s="120">
        <f t="shared" si="22"/>
        <v>-5.4888951519379559E-3</v>
      </c>
      <c r="E740" s="120">
        <f t="shared" si="23"/>
        <v>-9.6171978125587643E-3</v>
      </c>
    </row>
    <row r="741" spans="1:5" x14ac:dyDescent="0.3">
      <c r="A741" s="107" t="s">
        <v>1019</v>
      </c>
      <c r="B741" s="36">
        <v>10821.85</v>
      </c>
      <c r="C741" s="107">
        <v>265.14999999999998</v>
      </c>
      <c r="D741" s="120">
        <f t="shared" si="22"/>
        <v>7.5178519890886086E-3</v>
      </c>
      <c r="E741" s="120">
        <f t="shared" si="23"/>
        <v>1.6484569676058936E-2</v>
      </c>
    </row>
    <row r="742" spans="1:5" x14ac:dyDescent="0.3">
      <c r="A742" s="107" t="s">
        <v>1020</v>
      </c>
      <c r="B742" s="36">
        <v>10741.1</v>
      </c>
      <c r="C742" s="107">
        <v>260.85000000000002</v>
      </c>
      <c r="D742" s="120">
        <f t="shared" si="22"/>
        <v>-2.8731764148883787E-3</v>
      </c>
      <c r="E742" s="120">
        <f t="shared" si="23"/>
        <v>-1.0995260663506978E-2</v>
      </c>
    </row>
    <row r="743" spans="1:5" x14ac:dyDescent="0.3">
      <c r="A743" s="107" t="s">
        <v>1021</v>
      </c>
      <c r="B743" s="36">
        <v>10772.05</v>
      </c>
      <c r="C743" s="107">
        <v>263.75</v>
      </c>
      <c r="D743" s="120">
        <f t="shared" si="22"/>
        <v>5.7513923317880078E-3</v>
      </c>
      <c r="E743" s="120">
        <f t="shared" si="23"/>
        <v>-8.6449915429430702E-3</v>
      </c>
    </row>
    <row r="744" spans="1:5" x14ac:dyDescent="0.3">
      <c r="A744" s="107" t="s">
        <v>1022</v>
      </c>
      <c r="B744" s="36">
        <v>10710.45</v>
      </c>
      <c r="C744" s="107">
        <v>266.05</v>
      </c>
      <c r="D744" s="120">
        <f t="shared" si="22"/>
        <v>-8.2778927485103182E-3</v>
      </c>
      <c r="E744" s="120">
        <f t="shared" si="23"/>
        <v>5.67000567000564E-3</v>
      </c>
    </row>
    <row r="745" spans="1:5" x14ac:dyDescent="0.3">
      <c r="A745" s="107" t="s">
        <v>1023</v>
      </c>
      <c r="B745" s="36">
        <v>10799.85</v>
      </c>
      <c r="C745" s="107">
        <v>264.55</v>
      </c>
      <c r="D745" s="120">
        <f t="shared" si="22"/>
        <v>-1.6500734906681469E-3</v>
      </c>
      <c r="E745" s="120">
        <f t="shared" si="23"/>
        <v>1.890359168241762E-4</v>
      </c>
    </row>
    <row r="746" spans="1:5" x14ac:dyDescent="0.3">
      <c r="A746" s="107" t="s">
        <v>1024</v>
      </c>
      <c r="B746" s="36">
        <v>10817.7</v>
      </c>
      <c r="C746" s="107">
        <v>264.5</v>
      </c>
      <c r="D746" s="120">
        <f t="shared" si="22"/>
        <v>8.9285301233821279E-4</v>
      </c>
      <c r="E746" s="120">
        <f t="shared" si="23"/>
        <v>-1.0289990645463098E-2</v>
      </c>
    </row>
    <row r="747" spans="1:5" x14ac:dyDescent="0.3">
      <c r="A747" s="107" t="s">
        <v>1025</v>
      </c>
      <c r="B747" s="36">
        <v>10808.05</v>
      </c>
      <c r="C747" s="107">
        <v>267.25</v>
      </c>
      <c r="D747" s="120">
        <f t="shared" si="22"/>
        <v>-4.4811038344986232E-3</v>
      </c>
      <c r="E747" s="120">
        <f t="shared" si="23"/>
        <v>-2.2400597349263585E-3</v>
      </c>
    </row>
    <row r="748" spans="1:5" x14ac:dyDescent="0.3">
      <c r="A748" s="107" t="s">
        <v>1026</v>
      </c>
      <c r="B748" s="36">
        <v>10856.7</v>
      </c>
      <c r="C748" s="107">
        <v>267.85000000000002</v>
      </c>
      <c r="D748" s="120">
        <f t="shared" si="22"/>
        <v>1.2773394448877262E-3</v>
      </c>
      <c r="E748" s="120">
        <f t="shared" si="23"/>
        <v>-8.8806660499536338E-3</v>
      </c>
    </row>
    <row r="749" spans="1:5" x14ac:dyDescent="0.3">
      <c r="A749" s="107" t="s">
        <v>1027</v>
      </c>
      <c r="B749" s="36">
        <v>10842.85</v>
      </c>
      <c r="C749" s="107">
        <v>270.25</v>
      </c>
      <c r="D749" s="120">
        <f t="shared" si="22"/>
        <v>5.1821877361071245E-3</v>
      </c>
      <c r="E749" s="120">
        <f t="shared" si="23"/>
        <v>3.7140204271124411E-3</v>
      </c>
    </row>
    <row r="750" spans="1:5" x14ac:dyDescent="0.3">
      <c r="A750" s="107" t="s">
        <v>1028</v>
      </c>
      <c r="B750" s="36">
        <v>10786.95</v>
      </c>
      <c r="C750" s="107">
        <v>269.25</v>
      </c>
      <c r="D750" s="120">
        <f t="shared" si="22"/>
        <v>1.7924059567315798E-3</v>
      </c>
      <c r="E750" s="120">
        <f t="shared" si="23"/>
        <v>5.0391937290035216E-3</v>
      </c>
    </row>
    <row r="751" spans="1:5" x14ac:dyDescent="0.3">
      <c r="A751" s="107" t="s">
        <v>1029</v>
      </c>
      <c r="B751" s="36">
        <v>10767.65</v>
      </c>
      <c r="C751" s="107">
        <v>267.89999999999998</v>
      </c>
      <c r="D751" s="120">
        <f t="shared" si="22"/>
        <v>-6.5005316506328015E-5</v>
      </c>
      <c r="E751" s="120">
        <f t="shared" si="23"/>
        <v>-1.1621472053126802E-2</v>
      </c>
    </row>
    <row r="752" spans="1:5" x14ac:dyDescent="0.3">
      <c r="A752" s="107" t="s">
        <v>1030</v>
      </c>
      <c r="B752" s="36">
        <v>10768.35</v>
      </c>
      <c r="C752" s="107">
        <v>271.05</v>
      </c>
      <c r="D752" s="120">
        <f t="shared" si="22"/>
        <v>7.833667925482013E-3</v>
      </c>
      <c r="E752" s="120">
        <f t="shared" si="23"/>
        <v>2.4038461538462563E-3</v>
      </c>
    </row>
    <row r="753" spans="1:5" x14ac:dyDescent="0.3">
      <c r="A753" s="107" t="s">
        <v>1031</v>
      </c>
      <c r="B753" s="36">
        <v>10684.65</v>
      </c>
      <c r="C753" s="107">
        <v>270.39999999999998</v>
      </c>
      <c r="D753" s="120">
        <f t="shared" si="22"/>
        <v>8.6376573540447588E-3</v>
      </c>
      <c r="E753" s="120">
        <f t="shared" si="23"/>
        <v>1.0841121495327011E-2</v>
      </c>
    </row>
    <row r="754" spans="1:5" x14ac:dyDescent="0.3">
      <c r="A754" s="107" t="s">
        <v>1032</v>
      </c>
      <c r="B754" s="36">
        <v>10593.15</v>
      </c>
      <c r="C754" s="107">
        <v>267.5</v>
      </c>
      <c r="D754" s="120">
        <f t="shared" si="22"/>
        <v>-3.3259632121184213E-3</v>
      </c>
      <c r="E754" s="120">
        <f t="shared" si="23"/>
        <v>-5.2063964298995069E-3</v>
      </c>
    </row>
    <row r="755" spans="1:5" x14ac:dyDescent="0.3">
      <c r="A755" s="107" t="s">
        <v>1033</v>
      </c>
      <c r="B755" s="36">
        <v>10628.5</v>
      </c>
      <c r="C755" s="107">
        <v>268.89999999999998</v>
      </c>
      <c r="D755" s="120">
        <f t="shared" si="22"/>
        <v>-6.3293506104972197E-3</v>
      </c>
      <c r="E755" s="120">
        <f t="shared" si="23"/>
        <v>-3.8896091868865224E-3</v>
      </c>
    </row>
    <row r="756" spans="1:5" x14ac:dyDescent="0.3">
      <c r="A756" s="107" t="s">
        <v>1034</v>
      </c>
      <c r="B756" s="36">
        <v>10696.2</v>
      </c>
      <c r="C756" s="107">
        <v>269.95</v>
      </c>
      <c r="D756" s="120">
        <f t="shared" si="22"/>
        <v>-3.7210731966299537E-3</v>
      </c>
      <c r="E756" s="120">
        <f t="shared" si="23"/>
        <v>-6.2580526412663318E-3</v>
      </c>
    </row>
    <row r="757" spans="1:5" x14ac:dyDescent="0.3">
      <c r="A757" s="107" t="s">
        <v>1035</v>
      </c>
      <c r="B757" s="36">
        <v>10736.15</v>
      </c>
      <c r="C757" s="107">
        <v>271.64999999999998</v>
      </c>
      <c r="D757" s="120">
        <f t="shared" si="22"/>
        <v>1.147503144328188E-2</v>
      </c>
      <c r="E757" s="120">
        <f t="shared" si="23"/>
        <v>-9.1945568223616991E-4</v>
      </c>
    </row>
    <row r="758" spans="1:5" x14ac:dyDescent="0.3">
      <c r="A758" s="107" t="s">
        <v>1036</v>
      </c>
      <c r="B758" s="36">
        <v>10614.35</v>
      </c>
      <c r="C758" s="107">
        <v>271.89999999999998</v>
      </c>
      <c r="D758" s="120">
        <f t="shared" si="22"/>
        <v>-1.7821372480790743E-3</v>
      </c>
      <c r="E758" s="120">
        <f t="shared" si="23"/>
        <v>-7.8452837073528237E-3</v>
      </c>
    </row>
    <row r="759" spans="1:5" x14ac:dyDescent="0.3">
      <c r="A759" s="107" t="s">
        <v>1037</v>
      </c>
      <c r="B759" s="36">
        <v>10633.3</v>
      </c>
      <c r="C759" s="107">
        <v>274.05</v>
      </c>
      <c r="D759" s="120">
        <f t="shared" si="22"/>
        <v>-5.1783901615265471E-3</v>
      </c>
      <c r="E759" s="120">
        <f t="shared" si="23"/>
        <v>-4.5405012713403137E-3</v>
      </c>
    </row>
    <row r="760" spans="1:5" x14ac:dyDescent="0.3">
      <c r="A760" s="107" t="s">
        <v>1038</v>
      </c>
      <c r="B760" s="36">
        <v>10688.65</v>
      </c>
      <c r="C760" s="107">
        <v>275.3</v>
      </c>
      <c r="D760" s="120">
        <f t="shared" si="22"/>
        <v>7.8735331419168553E-3</v>
      </c>
      <c r="E760" s="120">
        <f t="shared" si="23"/>
        <v>1.1017260374586835E-2</v>
      </c>
    </row>
    <row r="761" spans="1:5" x14ac:dyDescent="0.3">
      <c r="A761" s="107" t="s">
        <v>1039</v>
      </c>
      <c r="B761" s="36">
        <v>10605.15</v>
      </c>
      <c r="C761" s="107">
        <v>272.3</v>
      </c>
      <c r="D761" s="120">
        <f t="shared" si="22"/>
        <v>8.6837837709305976E-3</v>
      </c>
      <c r="E761" s="120">
        <f t="shared" si="23"/>
        <v>-9.277787884300559E-3</v>
      </c>
    </row>
    <row r="762" spans="1:5" x14ac:dyDescent="0.3">
      <c r="A762" s="107" t="s">
        <v>1040</v>
      </c>
      <c r="B762" s="36">
        <v>10513.85</v>
      </c>
      <c r="C762" s="107">
        <v>274.85000000000002</v>
      </c>
      <c r="D762" s="120">
        <f t="shared" si="22"/>
        <v>8.0054839962224733E-3</v>
      </c>
      <c r="E762" s="120">
        <f t="shared" si="23"/>
        <v>5.1197659535564544E-3</v>
      </c>
    </row>
    <row r="763" spans="1:5" x14ac:dyDescent="0.3">
      <c r="A763" s="107" t="s">
        <v>1041</v>
      </c>
      <c r="B763" s="36">
        <v>10430.35</v>
      </c>
      <c r="C763" s="107">
        <v>273.45</v>
      </c>
      <c r="D763" s="120">
        <f t="shared" si="22"/>
        <v>-1.0093292966488643E-2</v>
      </c>
      <c r="E763" s="120">
        <f t="shared" si="23"/>
        <v>-1.9013452914798279E-2</v>
      </c>
    </row>
    <row r="764" spans="1:5" x14ac:dyDescent="0.3">
      <c r="A764" s="107" t="s">
        <v>1042</v>
      </c>
      <c r="B764" s="36">
        <v>10536.7</v>
      </c>
      <c r="C764" s="107">
        <v>278.75</v>
      </c>
      <c r="D764" s="120">
        <f t="shared" si="22"/>
        <v>1.9017372369660723E-3</v>
      </c>
      <c r="E764" s="120">
        <f t="shared" si="23"/>
        <v>-1.2750132813883597E-2</v>
      </c>
    </row>
    <row r="765" spans="1:5" x14ac:dyDescent="0.3">
      <c r="A765" s="107" t="s">
        <v>1043</v>
      </c>
      <c r="B765" s="36">
        <v>10516.7</v>
      </c>
      <c r="C765" s="107">
        <v>282.35000000000002</v>
      </c>
      <c r="D765" s="120">
        <f t="shared" si="22"/>
        <v>-7.5214223698613081E-3</v>
      </c>
      <c r="E765" s="120">
        <f t="shared" si="23"/>
        <v>1.7711654268515176E-4</v>
      </c>
    </row>
    <row r="766" spans="1:5" x14ac:dyDescent="0.3">
      <c r="A766" s="107" t="s">
        <v>1044</v>
      </c>
      <c r="B766" s="36">
        <v>10596.4</v>
      </c>
      <c r="C766" s="107">
        <v>282.3</v>
      </c>
      <c r="D766" s="120">
        <f t="shared" si="22"/>
        <v>-8.0784820316962547E-3</v>
      </c>
      <c r="E766" s="120">
        <f t="shared" si="23"/>
        <v>1.2009320666786172E-2</v>
      </c>
    </row>
    <row r="767" spans="1:5" x14ac:dyDescent="0.3">
      <c r="A767" s="107" t="s">
        <v>1045</v>
      </c>
      <c r="B767" s="36">
        <v>10682.7</v>
      </c>
      <c r="C767" s="107">
        <v>278.95</v>
      </c>
      <c r="D767" s="120">
        <f t="shared" si="22"/>
        <v>-5.4370595190436077E-3</v>
      </c>
      <c r="E767" s="120">
        <f t="shared" si="23"/>
        <v>-2.4138534196256889E-2</v>
      </c>
    </row>
    <row r="768" spans="1:5" x14ac:dyDescent="0.3">
      <c r="A768" s="107" t="s">
        <v>1046</v>
      </c>
      <c r="B768" s="36">
        <v>10741.1</v>
      </c>
      <c r="C768" s="107">
        <v>285.85000000000002</v>
      </c>
      <c r="D768" s="120">
        <f t="shared" si="22"/>
        <v>-5.6240366233561989E-3</v>
      </c>
      <c r="E768" s="120">
        <f t="shared" si="23"/>
        <v>1.4191946070605033E-2</v>
      </c>
    </row>
    <row r="769" spans="1:5" x14ac:dyDescent="0.3">
      <c r="A769" s="107" t="s">
        <v>1047</v>
      </c>
      <c r="B769" s="36">
        <v>10801.85</v>
      </c>
      <c r="C769" s="107">
        <v>281.85000000000002</v>
      </c>
      <c r="D769" s="120">
        <f t="shared" si="22"/>
        <v>-4.3954620324615501E-4</v>
      </c>
      <c r="E769" s="120">
        <f t="shared" si="23"/>
        <v>-1.0358146067415697E-2</v>
      </c>
    </row>
    <row r="770" spans="1:5" x14ac:dyDescent="0.3">
      <c r="A770" s="107" t="s">
        <v>1048</v>
      </c>
      <c r="B770" s="36">
        <v>10806.6</v>
      </c>
      <c r="C770" s="107">
        <v>284.8</v>
      </c>
      <c r="D770" s="120">
        <f t="shared" si="22"/>
        <v>9.2536899087836133E-6</v>
      </c>
      <c r="E770" s="120">
        <f t="shared" si="23"/>
        <v>4.0542922615900423E-3</v>
      </c>
    </row>
    <row r="771" spans="1:5" x14ac:dyDescent="0.3">
      <c r="A771" s="107" t="s">
        <v>1049</v>
      </c>
      <c r="B771" s="36">
        <v>10806.5</v>
      </c>
      <c r="C771" s="107">
        <v>283.64999999999998</v>
      </c>
      <c r="D771" s="120">
        <f t="shared" ref="D771:D834" si="24">B771/B772-1</f>
        <v>8.3935594944268832E-3</v>
      </c>
      <c r="E771" s="120">
        <f t="shared" ref="E771:E834" si="25">C771/C772-1</f>
        <v>1.249330715688024E-2</v>
      </c>
    </row>
    <row r="772" spans="1:5" x14ac:dyDescent="0.3">
      <c r="A772" s="107" t="s">
        <v>1050</v>
      </c>
      <c r="B772" s="36">
        <v>10716.55</v>
      </c>
      <c r="C772" s="107">
        <v>280.14999999999998</v>
      </c>
      <c r="D772" s="120">
        <f t="shared" si="24"/>
        <v>-2.3413426180214358E-3</v>
      </c>
      <c r="E772" s="120">
        <f t="shared" si="25"/>
        <v>-7.616011335458861E-3</v>
      </c>
    </row>
    <row r="773" spans="1:5" x14ac:dyDescent="0.3">
      <c r="A773" s="107" t="s">
        <v>1051</v>
      </c>
      <c r="B773" s="36">
        <v>10741.7</v>
      </c>
      <c r="C773" s="107">
        <v>282.3</v>
      </c>
      <c r="D773" s="120">
        <f t="shared" si="24"/>
        <v>2.2299352479053791E-3</v>
      </c>
      <c r="E773" s="120">
        <f t="shared" si="25"/>
        <v>-1.4149274849662996E-3</v>
      </c>
    </row>
    <row r="774" spans="1:5" x14ac:dyDescent="0.3">
      <c r="A774" s="107" t="s">
        <v>1052</v>
      </c>
      <c r="B774" s="36">
        <v>10717.8</v>
      </c>
      <c r="C774" s="107">
        <v>282.7</v>
      </c>
      <c r="D774" s="120">
        <f t="shared" si="24"/>
        <v>2.1464234053469866E-4</v>
      </c>
      <c r="E774" s="120">
        <f t="shared" si="25"/>
        <v>1.5943312666075737E-3</v>
      </c>
    </row>
    <row r="775" spans="1:5" x14ac:dyDescent="0.3">
      <c r="A775" s="107" t="s">
        <v>1053</v>
      </c>
      <c r="B775" s="36">
        <v>10715.5</v>
      </c>
      <c r="C775" s="107">
        <v>282.25</v>
      </c>
      <c r="D775" s="120">
        <f t="shared" si="24"/>
        <v>9.1587596826219198E-3</v>
      </c>
      <c r="E775" s="120">
        <f t="shared" si="25"/>
        <v>1.8401587587948853E-2</v>
      </c>
    </row>
    <row r="776" spans="1:5" x14ac:dyDescent="0.3">
      <c r="A776" s="107" t="s">
        <v>1054</v>
      </c>
      <c r="B776" s="36">
        <v>10618.25</v>
      </c>
      <c r="C776" s="107">
        <v>277.14999999999998</v>
      </c>
      <c r="D776" s="120">
        <f t="shared" si="24"/>
        <v>-5.7492520822310933E-3</v>
      </c>
      <c r="E776" s="120">
        <f t="shared" si="25"/>
        <v>-2.754385964912287E-2</v>
      </c>
    </row>
    <row r="777" spans="1:5" x14ac:dyDescent="0.3">
      <c r="A777" s="107" t="s">
        <v>1055</v>
      </c>
      <c r="B777" s="36">
        <v>10679.65</v>
      </c>
      <c r="C777" s="107">
        <v>285</v>
      </c>
      <c r="D777" s="120">
        <f t="shared" si="24"/>
        <v>-3.5827412635693889E-3</v>
      </c>
      <c r="E777" s="120">
        <f t="shared" si="25"/>
        <v>-7.8328981723237989E-3</v>
      </c>
    </row>
    <row r="778" spans="1:5" x14ac:dyDescent="0.3">
      <c r="A778" s="107" t="s">
        <v>1056</v>
      </c>
      <c r="B778" s="36">
        <v>10718.05</v>
      </c>
      <c r="C778" s="107">
        <v>287.25</v>
      </c>
      <c r="D778" s="120">
        <f t="shared" si="24"/>
        <v>-1.9833602592336241E-3</v>
      </c>
      <c r="E778" s="120">
        <f t="shared" si="25"/>
        <v>2.060756795167884E-2</v>
      </c>
    </row>
    <row r="779" spans="1:5" x14ac:dyDescent="0.3">
      <c r="A779" s="107" t="s">
        <v>1057</v>
      </c>
      <c r="B779" s="36">
        <v>10739.35</v>
      </c>
      <c r="C779" s="107">
        <v>281.45</v>
      </c>
      <c r="D779" s="120">
        <f t="shared" si="24"/>
        <v>4.4003628779589743E-3</v>
      </c>
      <c r="E779" s="120">
        <f t="shared" si="25"/>
        <v>7.3371510379385274E-3</v>
      </c>
    </row>
    <row r="780" spans="1:5" x14ac:dyDescent="0.3">
      <c r="A780" s="107" t="s">
        <v>1058</v>
      </c>
      <c r="B780" s="36">
        <v>10692.3</v>
      </c>
      <c r="C780" s="107">
        <v>279.39999999999998</v>
      </c>
      <c r="D780" s="120">
        <f t="shared" si="24"/>
        <v>7.0165194296369915E-3</v>
      </c>
      <c r="E780" s="120">
        <f t="shared" si="25"/>
        <v>4.1329739442945712E-3</v>
      </c>
    </row>
    <row r="781" spans="1:5" x14ac:dyDescent="0.3">
      <c r="A781" s="107" t="s">
        <v>1059</v>
      </c>
      <c r="B781" s="36">
        <v>10617.8</v>
      </c>
      <c r="C781" s="107">
        <v>278.25</v>
      </c>
      <c r="D781" s="120">
        <f t="shared" si="24"/>
        <v>4.4699660850191503E-3</v>
      </c>
      <c r="E781" s="120">
        <f t="shared" si="25"/>
        <v>1.5140459686245888E-2</v>
      </c>
    </row>
    <row r="782" spans="1:5" x14ac:dyDescent="0.3">
      <c r="A782" s="107" t="s">
        <v>1060</v>
      </c>
      <c r="B782" s="36">
        <v>10570.55</v>
      </c>
      <c r="C782" s="107">
        <v>274.10000000000002</v>
      </c>
      <c r="D782" s="120">
        <f t="shared" si="24"/>
        <v>-4.1264891397024828E-3</v>
      </c>
      <c r="E782" s="120">
        <f t="shared" si="25"/>
        <v>-6.8840579710144345E-3</v>
      </c>
    </row>
    <row r="783" spans="1:5" x14ac:dyDescent="0.3">
      <c r="A783" s="107" t="s">
        <v>1061</v>
      </c>
      <c r="B783" s="36">
        <v>10614.35</v>
      </c>
      <c r="C783" s="107">
        <v>276</v>
      </c>
      <c r="D783" s="120">
        <f t="shared" si="24"/>
        <v>2.8012130716978945E-3</v>
      </c>
      <c r="E783" s="120">
        <f t="shared" si="25"/>
        <v>1.814882032667775E-3</v>
      </c>
    </row>
    <row r="784" spans="1:5" x14ac:dyDescent="0.3">
      <c r="A784" s="107" t="s">
        <v>1062</v>
      </c>
      <c r="B784" s="36">
        <v>10584.7</v>
      </c>
      <c r="C784" s="107">
        <v>275.5</v>
      </c>
      <c r="D784" s="120">
        <f t="shared" si="24"/>
        <v>1.9547427359773994E-3</v>
      </c>
      <c r="E784" s="120">
        <f t="shared" si="25"/>
        <v>-2.5343953656770113E-3</v>
      </c>
    </row>
    <row r="785" spans="1:5" x14ac:dyDescent="0.3">
      <c r="A785" s="107" t="s">
        <v>1063</v>
      </c>
      <c r="B785" s="36">
        <v>10564.05</v>
      </c>
      <c r="C785" s="107">
        <v>276.2</v>
      </c>
      <c r="D785" s="120">
        <f t="shared" si="24"/>
        <v>-1.1831183212973606E-4</v>
      </c>
      <c r="E785" s="120">
        <f t="shared" si="25"/>
        <v>-4.146385433567823E-3</v>
      </c>
    </row>
    <row r="786" spans="1:5" x14ac:dyDescent="0.3">
      <c r="A786" s="107" t="s">
        <v>1064</v>
      </c>
      <c r="B786" s="36">
        <v>10565.3</v>
      </c>
      <c r="C786" s="107">
        <v>277.35000000000002</v>
      </c>
      <c r="D786" s="120">
        <f t="shared" si="24"/>
        <v>3.7145408599492669E-3</v>
      </c>
      <c r="E786" s="120">
        <f t="shared" si="25"/>
        <v>7.2634828400217621E-3</v>
      </c>
    </row>
    <row r="787" spans="1:5" x14ac:dyDescent="0.3">
      <c r="A787" s="107" t="s">
        <v>1065</v>
      </c>
      <c r="B787" s="36">
        <v>10526.2</v>
      </c>
      <c r="C787" s="107">
        <v>275.35000000000002</v>
      </c>
      <c r="D787" s="120">
        <f t="shared" si="24"/>
        <v>-2.1329642515190983E-3</v>
      </c>
      <c r="E787" s="120">
        <f t="shared" si="25"/>
        <v>2.8961136023916367E-2</v>
      </c>
    </row>
    <row r="788" spans="1:5" x14ac:dyDescent="0.3">
      <c r="A788" s="107" t="s">
        <v>1066</v>
      </c>
      <c r="B788" s="36">
        <v>10548.7</v>
      </c>
      <c r="C788" s="107">
        <v>267.60000000000002</v>
      </c>
      <c r="D788" s="120">
        <f t="shared" si="24"/>
        <v>1.9328764716219915E-3</v>
      </c>
      <c r="E788" s="120">
        <f t="shared" si="25"/>
        <v>1.1911514463982087E-2</v>
      </c>
    </row>
    <row r="789" spans="1:5" x14ac:dyDescent="0.3">
      <c r="A789" s="107" t="s">
        <v>1067</v>
      </c>
      <c r="B789" s="36">
        <v>10528.35</v>
      </c>
      <c r="C789" s="107">
        <v>264.45</v>
      </c>
      <c r="D789" s="120">
        <f t="shared" si="24"/>
        <v>4.5560368681183405E-3</v>
      </c>
      <c r="E789" s="120">
        <f t="shared" si="25"/>
        <v>1.4189837008628858E-2</v>
      </c>
    </row>
    <row r="790" spans="1:5" x14ac:dyDescent="0.3">
      <c r="A790" s="107" t="s">
        <v>1068</v>
      </c>
      <c r="B790" s="36">
        <v>10480.6</v>
      </c>
      <c r="C790" s="107">
        <v>260.75</v>
      </c>
      <c r="D790" s="120">
        <f t="shared" si="24"/>
        <v>2.0987412333333122E-3</v>
      </c>
      <c r="E790" s="120">
        <f t="shared" si="25"/>
        <v>-4.5810269135331261E-3</v>
      </c>
    </row>
    <row r="791" spans="1:5" x14ac:dyDescent="0.3">
      <c r="A791" s="107" t="s">
        <v>1069</v>
      </c>
      <c r="B791" s="36">
        <v>10458.65</v>
      </c>
      <c r="C791" s="107">
        <v>261.95</v>
      </c>
      <c r="D791" s="120">
        <f t="shared" si="24"/>
        <v>3.9838151509770103E-3</v>
      </c>
      <c r="E791" s="120">
        <f t="shared" si="25"/>
        <v>-1.2068640392230767E-2</v>
      </c>
    </row>
    <row r="792" spans="1:5" x14ac:dyDescent="0.3">
      <c r="A792" s="107" t="s">
        <v>1070</v>
      </c>
      <c r="B792" s="36">
        <v>10417.15</v>
      </c>
      <c r="C792" s="107">
        <v>265.14999999999998</v>
      </c>
      <c r="D792" s="120">
        <f t="shared" si="24"/>
        <v>1.4323824172655097E-3</v>
      </c>
      <c r="E792" s="120">
        <f t="shared" si="25"/>
        <v>-5.8117735283089722E-3</v>
      </c>
    </row>
    <row r="793" spans="1:5" x14ac:dyDescent="0.3">
      <c r="A793" s="107" t="s">
        <v>1071</v>
      </c>
      <c r="B793" s="36">
        <v>10402.25</v>
      </c>
      <c r="C793" s="107">
        <v>266.7</v>
      </c>
      <c r="D793" s="120">
        <f t="shared" si="24"/>
        <v>2.206303862958725E-3</v>
      </c>
      <c r="E793" s="120">
        <f t="shared" si="25"/>
        <v>3.3860045146725248E-3</v>
      </c>
    </row>
    <row r="794" spans="1:5" x14ac:dyDescent="0.3">
      <c r="A794" s="107" t="s">
        <v>1072</v>
      </c>
      <c r="B794" s="36">
        <v>10379.35</v>
      </c>
      <c r="C794" s="107">
        <v>265.8</v>
      </c>
      <c r="D794" s="120">
        <f t="shared" si="24"/>
        <v>4.6217430020518702E-3</v>
      </c>
      <c r="E794" s="120">
        <f t="shared" si="25"/>
        <v>1.8976423231742423E-2</v>
      </c>
    </row>
    <row r="795" spans="1:5" x14ac:dyDescent="0.3">
      <c r="A795" s="107" t="s">
        <v>1073</v>
      </c>
      <c r="B795" s="36">
        <v>10331.6</v>
      </c>
      <c r="C795" s="107">
        <v>260.85000000000002</v>
      </c>
      <c r="D795" s="120">
        <f t="shared" si="24"/>
        <v>6.2468826118755594E-4</v>
      </c>
      <c r="E795" s="120">
        <f t="shared" si="25"/>
        <v>4.6216060080879195E-3</v>
      </c>
    </row>
    <row r="796" spans="1:5" x14ac:dyDescent="0.3">
      <c r="A796" s="107" t="s">
        <v>1074</v>
      </c>
      <c r="B796" s="36">
        <v>10325.15</v>
      </c>
      <c r="C796" s="107">
        <v>259.64999999999998</v>
      </c>
      <c r="D796" s="120">
        <f t="shared" si="24"/>
        <v>1.9425575609178125E-2</v>
      </c>
      <c r="E796" s="120">
        <f t="shared" si="25"/>
        <v>4.0603248259858393E-3</v>
      </c>
    </row>
    <row r="797" spans="1:5" x14ac:dyDescent="0.3">
      <c r="A797" s="107" t="s">
        <v>1075</v>
      </c>
      <c r="B797" s="36">
        <v>10128.4</v>
      </c>
      <c r="C797" s="107">
        <v>258.60000000000002</v>
      </c>
      <c r="D797" s="120">
        <f t="shared" si="24"/>
        <v>-1.1381161542215801E-2</v>
      </c>
      <c r="E797" s="120">
        <f t="shared" si="25"/>
        <v>3.8684719535786449E-4</v>
      </c>
    </row>
    <row r="798" spans="1:5" x14ac:dyDescent="0.3">
      <c r="A798" s="107" t="s">
        <v>1076</v>
      </c>
      <c r="B798" s="36">
        <v>10245</v>
      </c>
      <c r="C798" s="107">
        <v>258.5</v>
      </c>
      <c r="D798" s="120">
        <f t="shared" si="24"/>
        <v>3.2511408370710093E-3</v>
      </c>
      <c r="E798" s="120">
        <f t="shared" si="25"/>
        <v>9.6805421103574041E-4</v>
      </c>
    </row>
    <row r="799" spans="1:5" x14ac:dyDescent="0.3">
      <c r="A799" s="107" t="s">
        <v>1077</v>
      </c>
      <c r="B799" s="36">
        <v>10211.799999999999</v>
      </c>
      <c r="C799" s="107">
        <v>258.25</v>
      </c>
      <c r="D799" s="120">
        <f t="shared" si="24"/>
        <v>9.6997142489887445E-3</v>
      </c>
      <c r="E799" s="120">
        <f t="shared" si="25"/>
        <v>1.0763209393346296E-2</v>
      </c>
    </row>
    <row r="800" spans="1:5" x14ac:dyDescent="0.3">
      <c r="A800" s="107" t="s">
        <v>1078</v>
      </c>
      <c r="B800" s="36">
        <v>10113.700000000001</v>
      </c>
      <c r="C800" s="107">
        <v>255.5</v>
      </c>
      <c r="D800" s="120">
        <f t="shared" si="24"/>
        <v>-6.9176121718551586E-3</v>
      </c>
      <c r="E800" s="120">
        <f t="shared" si="25"/>
        <v>-1.3132483584395449E-2</v>
      </c>
    </row>
    <row r="801" spans="1:5" x14ac:dyDescent="0.3">
      <c r="A801" s="107" t="s">
        <v>1079</v>
      </c>
      <c r="B801" s="36">
        <v>10184.15</v>
      </c>
      <c r="C801" s="107">
        <v>258.89999999999998</v>
      </c>
      <c r="D801" s="120">
        <f t="shared" si="24"/>
        <v>5.2810036868315979E-3</v>
      </c>
      <c r="E801" s="120">
        <f t="shared" si="25"/>
        <v>3.0995738086010416E-3</v>
      </c>
    </row>
    <row r="802" spans="1:5" x14ac:dyDescent="0.3">
      <c r="A802" s="107" t="s">
        <v>1080</v>
      </c>
      <c r="B802" s="36">
        <v>10130.65</v>
      </c>
      <c r="C802" s="107">
        <v>258.10000000000002</v>
      </c>
      <c r="D802" s="120">
        <f t="shared" si="24"/>
        <v>1.3262586204309867E-2</v>
      </c>
      <c r="E802" s="120">
        <f t="shared" si="25"/>
        <v>8.2031250000000888E-3</v>
      </c>
    </row>
    <row r="803" spans="1:5" x14ac:dyDescent="0.3">
      <c r="A803" s="107" t="s">
        <v>1081</v>
      </c>
      <c r="B803" s="36">
        <v>9998.0499999999993</v>
      </c>
      <c r="C803" s="107">
        <v>256</v>
      </c>
      <c r="D803" s="120">
        <f t="shared" si="24"/>
        <v>-1.1537605971477349E-2</v>
      </c>
      <c r="E803" s="120">
        <f t="shared" si="25"/>
        <v>-8.9043747580332955E-3</v>
      </c>
    </row>
    <row r="804" spans="1:5" x14ac:dyDescent="0.3">
      <c r="A804" s="107" t="s">
        <v>1082</v>
      </c>
      <c r="B804" s="36">
        <v>10114.75</v>
      </c>
      <c r="C804" s="107">
        <v>258.3</v>
      </c>
      <c r="D804" s="120">
        <f t="shared" si="24"/>
        <v>-3.988084980675044E-3</v>
      </c>
      <c r="E804" s="120">
        <f t="shared" si="25"/>
        <v>-2.8951939779965352E-3</v>
      </c>
    </row>
    <row r="805" spans="1:5" x14ac:dyDescent="0.3">
      <c r="A805" s="107" t="s">
        <v>1083</v>
      </c>
      <c r="B805" s="36">
        <v>10155.25</v>
      </c>
      <c r="C805" s="107">
        <v>259.05</v>
      </c>
      <c r="D805" s="120">
        <f t="shared" si="24"/>
        <v>3.0520477857838291E-3</v>
      </c>
      <c r="E805" s="120">
        <f t="shared" si="25"/>
        <v>-5.7870370370360913E-4</v>
      </c>
    </row>
    <row r="806" spans="1:5" x14ac:dyDescent="0.3">
      <c r="A806" s="107" t="s">
        <v>1084</v>
      </c>
      <c r="B806" s="36">
        <v>10124.35</v>
      </c>
      <c r="C806" s="107">
        <v>259.2</v>
      </c>
      <c r="D806" s="120">
        <f t="shared" si="24"/>
        <v>2.9818956336529201E-3</v>
      </c>
      <c r="E806" s="120">
        <f t="shared" si="25"/>
        <v>1.9293845263357312E-4</v>
      </c>
    </row>
    <row r="807" spans="1:5" x14ac:dyDescent="0.3">
      <c r="A807" s="107" t="s">
        <v>1085</v>
      </c>
      <c r="B807" s="36">
        <v>10094.25</v>
      </c>
      <c r="C807" s="107">
        <v>259.14999999999998</v>
      </c>
      <c r="D807" s="120">
        <f t="shared" si="24"/>
        <v>-9.8968627239421902E-3</v>
      </c>
      <c r="E807" s="120">
        <f t="shared" si="25"/>
        <v>-5.1823416506718845E-3</v>
      </c>
    </row>
    <row r="808" spans="1:5" x14ac:dyDescent="0.3">
      <c r="A808" s="107" t="s">
        <v>1086</v>
      </c>
      <c r="B808" s="36">
        <v>10195.15</v>
      </c>
      <c r="C808" s="107">
        <v>260.5</v>
      </c>
      <c r="D808" s="120">
        <f t="shared" si="24"/>
        <v>-1.592641033189679E-2</v>
      </c>
      <c r="E808" s="120">
        <f t="shared" si="25"/>
        <v>-1.9017134249670553E-2</v>
      </c>
    </row>
    <row r="809" spans="1:5" x14ac:dyDescent="0.3">
      <c r="A809" s="107" t="s">
        <v>1087</v>
      </c>
      <c r="B809" s="36">
        <v>10360.15</v>
      </c>
      <c r="C809" s="107">
        <v>265.55</v>
      </c>
      <c r="D809" s="120">
        <f t="shared" si="24"/>
        <v>-4.8746986331633657E-3</v>
      </c>
      <c r="E809" s="120">
        <f t="shared" si="25"/>
        <v>-9.3266181682521987E-3</v>
      </c>
    </row>
    <row r="810" spans="1:5" x14ac:dyDescent="0.3">
      <c r="A810" s="107" t="s">
        <v>1088</v>
      </c>
      <c r="B810" s="36">
        <v>10410.9</v>
      </c>
      <c r="C810" s="107">
        <v>268.05</v>
      </c>
      <c r="D810" s="120">
        <f t="shared" si="24"/>
        <v>-1.5297045608214654E-3</v>
      </c>
      <c r="E810" s="120">
        <f t="shared" si="25"/>
        <v>-5.1957691593986777E-3</v>
      </c>
    </row>
    <row r="811" spans="1:5" x14ac:dyDescent="0.3">
      <c r="A811" s="107" t="s">
        <v>1089</v>
      </c>
      <c r="B811" s="36">
        <v>10426.85</v>
      </c>
      <c r="C811" s="107">
        <v>269.45</v>
      </c>
      <c r="D811" s="120">
        <f t="shared" si="24"/>
        <v>5.229623659011029E-4</v>
      </c>
      <c r="E811" s="120">
        <f t="shared" si="25"/>
        <v>-2.4065161051464168E-3</v>
      </c>
    </row>
    <row r="812" spans="1:5" x14ac:dyDescent="0.3">
      <c r="A812" s="107" t="s">
        <v>1090</v>
      </c>
      <c r="B812" s="36">
        <v>10421.4</v>
      </c>
      <c r="C812" s="107">
        <v>270.10000000000002</v>
      </c>
      <c r="D812" s="120">
        <f t="shared" si="24"/>
        <v>1.9023452969389343E-2</v>
      </c>
      <c r="E812" s="120">
        <f t="shared" si="25"/>
        <v>4.1851494696239167E-2</v>
      </c>
    </row>
    <row r="813" spans="1:5" x14ac:dyDescent="0.3">
      <c r="A813" s="107" t="s">
        <v>1091</v>
      </c>
      <c r="B813" s="36">
        <v>10226.85</v>
      </c>
      <c r="C813" s="107">
        <v>259.25</v>
      </c>
      <c r="D813" s="120">
        <f t="shared" si="24"/>
        <v>-1.542569549872308E-3</v>
      </c>
      <c r="E813" s="120">
        <f t="shared" si="25"/>
        <v>1.5452965037665578E-3</v>
      </c>
    </row>
    <row r="814" spans="1:5" x14ac:dyDescent="0.3">
      <c r="A814" s="107" t="s">
        <v>1092</v>
      </c>
      <c r="B814" s="36">
        <v>10242.65</v>
      </c>
      <c r="C814" s="107">
        <v>258.85000000000002</v>
      </c>
      <c r="D814" s="120">
        <f t="shared" si="24"/>
        <v>8.7106812944395262E-3</v>
      </c>
      <c r="E814" s="120">
        <f t="shared" si="25"/>
        <v>-4.0400153905346681E-3</v>
      </c>
    </row>
    <row r="815" spans="1:5" x14ac:dyDescent="0.3">
      <c r="A815" s="107" t="s">
        <v>1093</v>
      </c>
      <c r="B815" s="36">
        <v>10154.200000000001</v>
      </c>
      <c r="C815" s="107">
        <v>259.89999999999998</v>
      </c>
      <c r="D815" s="120">
        <f t="shared" si="24"/>
        <v>-9.2738493060466887E-3</v>
      </c>
      <c r="E815" s="120">
        <f t="shared" si="25"/>
        <v>1.325536062378152E-2</v>
      </c>
    </row>
    <row r="816" spans="1:5" x14ac:dyDescent="0.3">
      <c r="A816" s="107" t="s">
        <v>1094</v>
      </c>
      <c r="B816" s="36">
        <v>10249.25</v>
      </c>
      <c r="C816" s="107">
        <v>256.5</v>
      </c>
      <c r="D816" s="120">
        <f t="shared" si="24"/>
        <v>-1.0580325036080307E-2</v>
      </c>
      <c r="E816" s="120">
        <f t="shared" si="25"/>
        <v>-1.4409221902017322E-2</v>
      </c>
    </row>
    <row r="817" spans="1:5" x14ac:dyDescent="0.3">
      <c r="A817" s="107" t="s">
        <v>1095</v>
      </c>
      <c r="B817" s="36">
        <v>10358.85</v>
      </c>
      <c r="C817" s="107">
        <v>260.25</v>
      </c>
      <c r="D817" s="120">
        <f t="shared" si="24"/>
        <v>-9.5139290614676408E-3</v>
      </c>
      <c r="E817" s="120">
        <f t="shared" si="25"/>
        <v>-1.4204545454545414E-2</v>
      </c>
    </row>
    <row r="818" spans="1:5" x14ac:dyDescent="0.3">
      <c r="A818" s="107" t="s">
        <v>1096</v>
      </c>
      <c r="B818" s="36">
        <v>10458.35</v>
      </c>
      <c r="C818" s="107">
        <v>264</v>
      </c>
      <c r="D818" s="120">
        <f t="shared" si="24"/>
        <v>-3.2879532252915178E-3</v>
      </c>
      <c r="E818" s="120">
        <f t="shared" si="25"/>
        <v>-3.9615166949632519E-3</v>
      </c>
    </row>
    <row r="819" spans="1:5" x14ac:dyDescent="0.3">
      <c r="A819" s="107" t="s">
        <v>1097</v>
      </c>
      <c r="B819" s="36">
        <v>10492.85</v>
      </c>
      <c r="C819" s="107">
        <v>265.05</v>
      </c>
      <c r="D819" s="120">
        <f t="shared" si="24"/>
        <v>-5.8222714912404827E-3</v>
      </c>
      <c r="E819" s="120">
        <f t="shared" si="25"/>
        <v>-5.0675675675674325E-3</v>
      </c>
    </row>
    <row r="820" spans="1:5" x14ac:dyDescent="0.3">
      <c r="A820" s="107" t="s">
        <v>1098</v>
      </c>
      <c r="B820" s="36">
        <v>10554.3</v>
      </c>
      <c r="C820" s="107">
        <v>266.39999999999998</v>
      </c>
      <c r="D820" s="120">
        <f t="shared" si="24"/>
        <v>-2.6742010470017785E-3</v>
      </c>
      <c r="E820" s="120">
        <f t="shared" si="25"/>
        <v>-5.6274620146323784E-4</v>
      </c>
    </row>
    <row r="821" spans="1:5" x14ac:dyDescent="0.3">
      <c r="A821" s="107" t="s">
        <v>1099</v>
      </c>
      <c r="B821" s="36">
        <v>10582.6</v>
      </c>
      <c r="C821" s="107">
        <v>266.55</v>
      </c>
      <c r="D821" s="120">
        <f t="shared" si="24"/>
        <v>8.7264859094180469E-3</v>
      </c>
      <c r="E821" s="120">
        <f t="shared" si="25"/>
        <v>-9.2919531685560219E-3</v>
      </c>
    </row>
    <row r="822" spans="1:5" x14ac:dyDescent="0.3">
      <c r="A822" s="107" t="s">
        <v>1100</v>
      </c>
      <c r="B822" s="36">
        <v>10491.05</v>
      </c>
      <c r="C822" s="107">
        <v>269.05</v>
      </c>
      <c r="D822" s="120">
        <f t="shared" si="24"/>
        <v>1.0435628497404092E-2</v>
      </c>
      <c r="E822" s="120">
        <f t="shared" si="25"/>
        <v>7.3006364657430822E-3</v>
      </c>
    </row>
    <row r="823" spans="1:5" x14ac:dyDescent="0.3">
      <c r="A823" s="107" t="s">
        <v>1101</v>
      </c>
      <c r="B823" s="36">
        <v>10382.700000000001</v>
      </c>
      <c r="C823" s="107">
        <v>267.10000000000002</v>
      </c>
      <c r="D823" s="120">
        <f t="shared" si="24"/>
        <v>-1.4186170647610963E-3</v>
      </c>
      <c r="E823" s="120">
        <f t="shared" si="25"/>
        <v>-4.1014168530946193E-3</v>
      </c>
    </row>
    <row r="824" spans="1:5" x14ac:dyDescent="0.3">
      <c r="A824" s="107" t="s">
        <v>1102</v>
      </c>
      <c r="B824" s="36">
        <v>10397.450000000001</v>
      </c>
      <c r="C824" s="107">
        <v>268.2</v>
      </c>
      <c r="D824" s="120">
        <f t="shared" si="24"/>
        <v>3.5761167522490034E-3</v>
      </c>
      <c r="E824" s="120">
        <f t="shared" si="25"/>
        <v>1.8803418803418737E-2</v>
      </c>
    </row>
    <row r="825" spans="1:5" x14ac:dyDescent="0.3">
      <c r="A825" s="107" t="s">
        <v>1103</v>
      </c>
      <c r="B825" s="36">
        <v>10360.4</v>
      </c>
      <c r="C825" s="107">
        <v>263.25</v>
      </c>
      <c r="D825" s="120">
        <f t="shared" si="24"/>
        <v>-1.7343713867262744E-3</v>
      </c>
      <c r="E825" s="120">
        <f t="shared" si="25"/>
        <v>-3.218477849299628E-3</v>
      </c>
    </row>
    <row r="826" spans="1:5" x14ac:dyDescent="0.3">
      <c r="A826" s="107" t="s">
        <v>1104</v>
      </c>
      <c r="B826" s="36">
        <v>10378.4</v>
      </c>
      <c r="C826" s="107">
        <v>264.10000000000002</v>
      </c>
      <c r="D826" s="120">
        <f t="shared" si="24"/>
        <v>-7.0702142112262223E-3</v>
      </c>
      <c r="E826" s="120">
        <f t="shared" si="25"/>
        <v>-8.8196659786075049E-3</v>
      </c>
    </row>
    <row r="827" spans="1:5" x14ac:dyDescent="0.3">
      <c r="A827" s="107" t="s">
        <v>1105</v>
      </c>
      <c r="B827" s="36">
        <v>10452.299999999999</v>
      </c>
      <c r="C827" s="107">
        <v>266.45</v>
      </c>
      <c r="D827" s="120">
        <f t="shared" si="24"/>
        <v>-8.8378929401167206E-3</v>
      </c>
      <c r="E827" s="120">
        <f t="shared" si="25"/>
        <v>-6.1544199925401832E-3</v>
      </c>
    </row>
    <row r="828" spans="1:5" x14ac:dyDescent="0.3">
      <c r="A828" s="107" t="s">
        <v>1106</v>
      </c>
      <c r="B828" s="36">
        <v>10545.5</v>
      </c>
      <c r="C828" s="107">
        <v>268.10000000000002</v>
      </c>
      <c r="D828" s="120">
        <f t="shared" si="24"/>
        <v>4.247254997190808E-3</v>
      </c>
      <c r="E828" s="120">
        <f t="shared" si="25"/>
        <v>6.0037523452158847E-3</v>
      </c>
    </row>
    <row r="829" spans="1:5" x14ac:dyDescent="0.3">
      <c r="A829" s="107" t="s">
        <v>1107</v>
      </c>
      <c r="B829" s="36">
        <v>10500.9</v>
      </c>
      <c r="C829" s="107">
        <v>266.5</v>
      </c>
      <c r="D829" s="120">
        <f t="shared" si="24"/>
        <v>-3.6860456841956157E-3</v>
      </c>
      <c r="E829" s="120">
        <f t="shared" si="25"/>
        <v>-1.2414304243098084E-2</v>
      </c>
    </row>
    <row r="830" spans="1:5" x14ac:dyDescent="0.3">
      <c r="A830" s="107" t="s">
        <v>1108</v>
      </c>
      <c r="B830" s="36">
        <v>10539.75</v>
      </c>
      <c r="C830" s="107">
        <v>269.85000000000002</v>
      </c>
      <c r="D830" s="120">
        <f t="shared" si="24"/>
        <v>8.1109904877592065E-3</v>
      </c>
      <c r="E830" s="120">
        <f t="shared" si="25"/>
        <v>-5.5279159756771445E-3</v>
      </c>
    </row>
    <row r="831" spans="1:5" x14ac:dyDescent="0.3">
      <c r="A831" s="107" t="s">
        <v>1109</v>
      </c>
      <c r="B831" s="36">
        <v>10454.950000000001</v>
      </c>
      <c r="C831" s="107">
        <v>271.35000000000002</v>
      </c>
      <c r="D831" s="120">
        <f t="shared" si="24"/>
        <v>-1.1525170537541873E-2</v>
      </c>
      <c r="E831" s="120">
        <f t="shared" si="25"/>
        <v>-1.0032834731849682E-2</v>
      </c>
    </row>
    <row r="832" spans="1:5" x14ac:dyDescent="0.3">
      <c r="A832" s="107" t="s">
        <v>1110</v>
      </c>
      <c r="B832" s="36">
        <v>10576.85</v>
      </c>
      <c r="C832" s="107">
        <v>274.10000000000002</v>
      </c>
      <c r="D832" s="120">
        <f t="shared" si="24"/>
        <v>9.5593077973026297E-3</v>
      </c>
      <c r="E832" s="120">
        <f t="shared" si="25"/>
        <v>-3.8161003089222101E-3</v>
      </c>
    </row>
    <row r="833" spans="1:5" x14ac:dyDescent="0.3">
      <c r="A833" s="107" t="s">
        <v>1111</v>
      </c>
      <c r="B833" s="36">
        <v>10476.700000000001</v>
      </c>
      <c r="C833" s="107">
        <v>275.14999999999998</v>
      </c>
      <c r="D833" s="120">
        <f t="shared" si="24"/>
        <v>-2.052723072893059E-3</v>
      </c>
      <c r="E833" s="120">
        <f t="shared" si="25"/>
        <v>6.0329067641680112E-3</v>
      </c>
    </row>
    <row r="834" spans="1:5" x14ac:dyDescent="0.3">
      <c r="A834" s="107" t="s">
        <v>1112</v>
      </c>
      <c r="B834" s="36">
        <v>10498.25</v>
      </c>
      <c r="C834" s="107">
        <v>273.5</v>
      </c>
      <c r="D834" s="120">
        <f t="shared" si="24"/>
        <v>-1.5778297575129607E-2</v>
      </c>
      <c r="E834" s="120">
        <f t="shared" si="25"/>
        <v>-2.0590868397493245E-2</v>
      </c>
    </row>
    <row r="835" spans="1:5" x14ac:dyDescent="0.3">
      <c r="A835" s="107" t="s">
        <v>1113</v>
      </c>
      <c r="B835" s="36">
        <v>10666.55</v>
      </c>
      <c r="C835" s="107">
        <v>279.25</v>
      </c>
      <c r="D835" s="120">
        <f t="shared" ref="D835:D898" si="26">B835/B836-1</f>
        <v>-8.7402189468990255E-3</v>
      </c>
      <c r="E835" s="120">
        <f t="shared" ref="E835:E898" si="27">C835/C836-1</f>
        <v>1.416379153804237E-2</v>
      </c>
    </row>
    <row r="836" spans="1:5" x14ac:dyDescent="0.3">
      <c r="A836" s="107" t="s">
        <v>1114</v>
      </c>
      <c r="B836" s="36">
        <v>10760.6</v>
      </c>
      <c r="C836" s="107">
        <v>275.35000000000002</v>
      </c>
      <c r="D836" s="120">
        <f t="shared" si="26"/>
        <v>-2.326425764053397E-2</v>
      </c>
      <c r="E836" s="120">
        <f t="shared" si="27"/>
        <v>1.816200508537591E-4</v>
      </c>
    </row>
    <row r="837" spans="1:5" x14ac:dyDescent="0.3">
      <c r="A837" s="107" t="s">
        <v>1115</v>
      </c>
      <c r="B837" s="36">
        <v>11016.9</v>
      </c>
      <c r="C837" s="107">
        <v>275.3</v>
      </c>
      <c r="D837" s="120">
        <f t="shared" si="26"/>
        <v>-9.7935199542975582E-4</v>
      </c>
      <c r="E837" s="120">
        <f t="shared" si="27"/>
        <v>1.4369933677229385E-2</v>
      </c>
    </row>
    <row r="838" spans="1:5" x14ac:dyDescent="0.3">
      <c r="A838" s="107" t="s">
        <v>1116</v>
      </c>
      <c r="B838" s="36">
        <v>11027.7</v>
      </c>
      <c r="C838" s="107">
        <v>271.39999999999998</v>
      </c>
      <c r="D838" s="120">
        <f t="shared" si="26"/>
        <v>-1.9864882598090716E-3</v>
      </c>
      <c r="E838" s="120">
        <f t="shared" si="27"/>
        <v>-1.3808139534883801E-2</v>
      </c>
    </row>
    <row r="839" spans="1:5" x14ac:dyDescent="0.3">
      <c r="A839" s="107" t="s">
        <v>1117</v>
      </c>
      <c r="B839" s="36">
        <v>11049.65</v>
      </c>
      <c r="C839" s="107">
        <v>275.2</v>
      </c>
      <c r="D839" s="120">
        <f t="shared" si="26"/>
        <v>-7.2549054840795879E-3</v>
      </c>
      <c r="E839" s="120">
        <f t="shared" si="27"/>
        <v>-1.6325049882096598E-3</v>
      </c>
    </row>
    <row r="840" spans="1:5" x14ac:dyDescent="0.3">
      <c r="A840" s="107" t="s">
        <v>1118</v>
      </c>
      <c r="B840" s="36">
        <v>11130.4</v>
      </c>
      <c r="C840" s="107">
        <v>275.64999999999998</v>
      </c>
      <c r="D840" s="120">
        <f t="shared" si="26"/>
        <v>5.4879783913674984E-3</v>
      </c>
      <c r="E840" s="120">
        <f t="shared" si="27"/>
        <v>-1.9911111111111213E-2</v>
      </c>
    </row>
    <row r="841" spans="1:5" x14ac:dyDescent="0.3">
      <c r="A841" s="107" t="s">
        <v>1119</v>
      </c>
      <c r="B841" s="36">
        <v>11069.65</v>
      </c>
      <c r="C841" s="107">
        <v>281.25</v>
      </c>
      <c r="D841" s="120">
        <f t="shared" si="26"/>
        <v>-1.4748331228576772E-3</v>
      </c>
      <c r="E841" s="120">
        <f t="shared" si="27"/>
        <v>-7.1060579143711333E-4</v>
      </c>
    </row>
    <row r="842" spans="1:5" x14ac:dyDescent="0.3">
      <c r="A842" s="107" t="s">
        <v>1120</v>
      </c>
      <c r="B842" s="36">
        <v>11086</v>
      </c>
      <c r="C842" s="107">
        <v>281.45</v>
      </c>
      <c r="D842" s="120">
        <f t="shared" si="26"/>
        <v>2.0751193193602191E-4</v>
      </c>
      <c r="E842" s="120">
        <f t="shared" si="27"/>
        <v>1.7534345625451753E-2</v>
      </c>
    </row>
    <row r="843" spans="1:5" x14ac:dyDescent="0.3">
      <c r="A843" s="107" t="s">
        <v>1121</v>
      </c>
      <c r="B843" s="36">
        <v>11083.7</v>
      </c>
      <c r="C843" s="107">
        <v>276.60000000000002</v>
      </c>
      <c r="D843" s="120">
        <f t="shared" si="26"/>
        <v>1.071474166073938E-2</v>
      </c>
      <c r="E843" s="120">
        <f t="shared" si="27"/>
        <v>1.0780193678056049E-2</v>
      </c>
    </row>
    <row r="844" spans="1:5" x14ac:dyDescent="0.3">
      <c r="A844" s="107" t="s">
        <v>1122</v>
      </c>
      <c r="B844" s="36">
        <v>10966.2</v>
      </c>
      <c r="C844" s="107">
        <v>273.64999999999998</v>
      </c>
      <c r="D844" s="120">
        <f t="shared" si="26"/>
        <v>6.5628241254922504E-3</v>
      </c>
      <c r="E844" s="120">
        <f t="shared" si="27"/>
        <v>-3.2780914223276003E-3</v>
      </c>
    </row>
    <row r="845" spans="1:5" x14ac:dyDescent="0.3">
      <c r="A845" s="107" t="s">
        <v>1123</v>
      </c>
      <c r="B845" s="36">
        <v>10894.7</v>
      </c>
      <c r="C845" s="107">
        <v>274.55</v>
      </c>
      <c r="D845" s="120">
        <f t="shared" si="26"/>
        <v>7.1831376536932723E-3</v>
      </c>
      <c r="E845" s="120">
        <f t="shared" si="27"/>
        <v>4.2062911485005738E-3</v>
      </c>
    </row>
    <row r="846" spans="1:5" x14ac:dyDescent="0.3">
      <c r="A846" s="107" t="s">
        <v>1124</v>
      </c>
      <c r="B846" s="36">
        <v>10817</v>
      </c>
      <c r="C846" s="107">
        <v>273.39999999999998</v>
      </c>
      <c r="D846" s="120">
        <f t="shared" si="26"/>
        <v>2.6370550259302572E-3</v>
      </c>
      <c r="E846" s="120">
        <f t="shared" si="27"/>
        <v>2.7626386017665761E-2</v>
      </c>
    </row>
    <row r="847" spans="1:5" x14ac:dyDescent="0.3">
      <c r="A847" s="107" t="s">
        <v>1125</v>
      </c>
      <c r="B847" s="36">
        <v>10788.55</v>
      </c>
      <c r="C847" s="107">
        <v>266.05</v>
      </c>
      <c r="D847" s="120">
        <f t="shared" si="26"/>
        <v>8.2332985995914321E-3</v>
      </c>
      <c r="E847" s="120">
        <f t="shared" si="27"/>
        <v>1.6622086358425658E-2</v>
      </c>
    </row>
    <row r="848" spans="1:5" x14ac:dyDescent="0.3">
      <c r="A848" s="107" t="s">
        <v>1126</v>
      </c>
      <c r="B848" s="36">
        <v>10700.45</v>
      </c>
      <c r="C848" s="107">
        <v>261.7</v>
      </c>
      <c r="D848" s="120">
        <f t="shared" si="26"/>
        <v>-3.8262634349789382E-3</v>
      </c>
      <c r="E848" s="120">
        <f t="shared" si="27"/>
        <v>-2.2047832585949334E-2</v>
      </c>
    </row>
    <row r="849" spans="1:5" x14ac:dyDescent="0.3">
      <c r="A849" s="107" t="s">
        <v>1127</v>
      </c>
      <c r="B849" s="36">
        <v>10741.55</v>
      </c>
      <c r="C849" s="107">
        <v>267.60000000000002</v>
      </c>
      <c r="D849" s="120">
        <f t="shared" si="26"/>
        <v>5.6454066705675654E-3</v>
      </c>
      <c r="E849" s="120">
        <f t="shared" si="27"/>
        <v>1.8688095683061512E-4</v>
      </c>
    </row>
    <row r="850" spans="1:5" x14ac:dyDescent="0.3">
      <c r="A850" s="107" t="s">
        <v>1128</v>
      </c>
      <c r="B850" s="36">
        <v>10681.25</v>
      </c>
      <c r="C850" s="107">
        <v>267.55</v>
      </c>
      <c r="D850" s="120">
        <f t="shared" si="26"/>
        <v>2.8212783536125663E-3</v>
      </c>
      <c r="E850" s="120">
        <f t="shared" si="27"/>
        <v>-8.3395107487027609E-3</v>
      </c>
    </row>
    <row r="851" spans="1:5" x14ac:dyDescent="0.3">
      <c r="A851" s="107" t="s">
        <v>1129</v>
      </c>
      <c r="B851" s="36">
        <v>10651.2</v>
      </c>
      <c r="C851" s="107">
        <v>269.8</v>
      </c>
      <c r="D851" s="120">
        <f t="shared" si="26"/>
        <v>1.7870243223414572E-3</v>
      </c>
      <c r="E851" s="120">
        <f t="shared" si="27"/>
        <v>1.4847809948033142E-3</v>
      </c>
    </row>
    <row r="852" spans="1:5" x14ac:dyDescent="0.3">
      <c r="A852" s="107" t="s">
        <v>1130</v>
      </c>
      <c r="B852" s="36">
        <v>10632.2</v>
      </c>
      <c r="C852" s="107">
        <v>269.39999999999998</v>
      </c>
      <c r="D852" s="120">
        <f t="shared" si="26"/>
        <v>-4.5125505311638392E-4</v>
      </c>
      <c r="E852" s="120">
        <f t="shared" si="27"/>
        <v>-4.2506006283498099E-3</v>
      </c>
    </row>
    <row r="853" spans="1:5" x14ac:dyDescent="0.3">
      <c r="A853" s="107" t="s">
        <v>1131</v>
      </c>
      <c r="B853" s="36">
        <v>10637</v>
      </c>
      <c r="C853" s="107">
        <v>270.55</v>
      </c>
      <c r="D853" s="120">
        <f t="shared" si="26"/>
        <v>1.2613426710341713E-3</v>
      </c>
      <c r="E853" s="120">
        <f t="shared" si="27"/>
        <v>1.8637048192771122E-2</v>
      </c>
    </row>
    <row r="854" spans="1:5" x14ac:dyDescent="0.3">
      <c r="A854" s="107" t="s">
        <v>1132</v>
      </c>
      <c r="B854" s="36">
        <v>10623.6</v>
      </c>
      <c r="C854" s="107">
        <v>265.60000000000002</v>
      </c>
      <c r="D854" s="120">
        <f t="shared" si="26"/>
        <v>6.132296604270282E-3</v>
      </c>
      <c r="E854" s="120">
        <f t="shared" si="27"/>
        <v>1.0270064663370215E-2</v>
      </c>
    </row>
    <row r="855" spans="1:5" x14ac:dyDescent="0.3">
      <c r="A855" s="107" t="s">
        <v>1133</v>
      </c>
      <c r="B855" s="36">
        <v>10558.85</v>
      </c>
      <c r="C855" s="107">
        <v>262.89999999999998</v>
      </c>
      <c r="D855" s="120">
        <f t="shared" si="26"/>
        <v>5.1452669255960259E-3</v>
      </c>
      <c r="E855" s="120">
        <f t="shared" si="27"/>
        <v>5.1615369910149589E-3</v>
      </c>
    </row>
    <row r="856" spans="1:5" x14ac:dyDescent="0.3">
      <c r="A856" s="107" t="s">
        <v>1134</v>
      </c>
      <c r="B856" s="36">
        <v>10504.8</v>
      </c>
      <c r="C856" s="107">
        <v>261.55</v>
      </c>
      <c r="D856" s="120">
        <f t="shared" si="26"/>
        <v>5.8985751493794147E-3</v>
      </c>
      <c r="E856" s="120">
        <f t="shared" si="27"/>
        <v>1.5316867700556624E-3</v>
      </c>
    </row>
    <row r="857" spans="1:5" x14ac:dyDescent="0.3">
      <c r="A857" s="107" t="s">
        <v>1135</v>
      </c>
      <c r="B857" s="36">
        <v>10443.200000000001</v>
      </c>
      <c r="C857" s="107">
        <v>261.14999999999998</v>
      </c>
      <c r="D857" s="120">
        <f t="shared" si="26"/>
        <v>9.5765260194280444E-5</v>
      </c>
      <c r="E857" s="120">
        <f t="shared" si="27"/>
        <v>1.534036433365138E-3</v>
      </c>
    </row>
    <row r="858" spans="1:5" x14ac:dyDescent="0.3">
      <c r="A858" s="107" t="s">
        <v>1136</v>
      </c>
      <c r="B858" s="36">
        <v>10442.200000000001</v>
      </c>
      <c r="C858" s="107">
        <v>260.75</v>
      </c>
      <c r="D858" s="120">
        <f t="shared" si="26"/>
        <v>6.3724480262195016E-4</v>
      </c>
      <c r="E858" s="120">
        <f t="shared" si="27"/>
        <v>-5.9092642012962271E-3</v>
      </c>
    </row>
    <row r="859" spans="1:5" x14ac:dyDescent="0.3">
      <c r="A859" s="107" t="s">
        <v>1137</v>
      </c>
      <c r="B859" s="36">
        <v>10435.549999999999</v>
      </c>
      <c r="C859" s="107">
        <v>262.3</v>
      </c>
      <c r="D859" s="120">
        <f t="shared" si="26"/>
        <v>-9.0354867197813826E-3</v>
      </c>
      <c r="E859" s="120">
        <f t="shared" si="27"/>
        <v>-3.6087369420702009E-3</v>
      </c>
    </row>
    <row r="860" spans="1:5" x14ac:dyDescent="0.3">
      <c r="A860" s="107" t="s">
        <v>1138</v>
      </c>
      <c r="B860" s="36">
        <v>10530.7</v>
      </c>
      <c r="C860" s="107">
        <v>263.25</v>
      </c>
      <c r="D860" s="120">
        <f t="shared" si="26"/>
        <v>5.03917769782114E-3</v>
      </c>
      <c r="E860" s="120">
        <f t="shared" si="27"/>
        <v>5.3465724651517998E-3</v>
      </c>
    </row>
    <row r="861" spans="1:5" x14ac:dyDescent="0.3">
      <c r="A861" s="107" t="s">
        <v>1139</v>
      </c>
      <c r="B861" s="36">
        <v>10477.9</v>
      </c>
      <c r="C861" s="107">
        <v>261.85000000000002</v>
      </c>
      <c r="D861" s="120">
        <f t="shared" si="26"/>
        <v>-1.2248885923313857E-3</v>
      </c>
      <c r="E861" s="120">
        <f t="shared" si="27"/>
        <v>-1.1443829868393873E-3</v>
      </c>
    </row>
    <row r="862" spans="1:5" x14ac:dyDescent="0.3">
      <c r="A862" s="107" t="s">
        <v>1140</v>
      </c>
      <c r="B862" s="36">
        <v>10490.75</v>
      </c>
      <c r="C862" s="107">
        <v>262.14999999999998</v>
      </c>
      <c r="D862" s="120">
        <f t="shared" si="26"/>
        <v>-3.8693443479086431E-3</v>
      </c>
      <c r="E862" s="120">
        <f t="shared" si="27"/>
        <v>-7.5714556123415155E-3</v>
      </c>
    </row>
    <row r="863" spans="1:5" x14ac:dyDescent="0.3">
      <c r="A863" s="107" t="s">
        <v>1141</v>
      </c>
      <c r="B863" s="36">
        <v>10531.5</v>
      </c>
      <c r="C863" s="107">
        <v>264.14999999999998</v>
      </c>
      <c r="D863" s="120">
        <f t="shared" si="26"/>
        <v>3.6691127418277958E-3</v>
      </c>
      <c r="E863" s="120">
        <f t="shared" si="27"/>
        <v>3.9908779931583371E-3</v>
      </c>
    </row>
    <row r="864" spans="1:5" x14ac:dyDescent="0.3">
      <c r="A864" s="107" t="s">
        <v>1142</v>
      </c>
      <c r="B864" s="36">
        <v>10493</v>
      </c>
      <c r="C864" s="107">
        <v>263.10000000000002</v>
      </c>
      <c r="D864" s="120">
        <f t="shared" si="26"/>
        <v>5.047747670086089E-3</v>
      </c>
      <c r="E864" s="120">
        <f t="shared" si="27"/>
        <v>1.9007793195213729E-4</v>
      </c>
    </row>
    <row r="865" spans="1:5" x14ac:dyDescent="0.3">
      <c r="A865" s="107" t="s">
        <v>1143</v>
      </c>
      <c r="B865" s="36">
        <v>10440.299999999999</v>
      </c>
      <c r="C865" s="107">
        <v>263.05</v>
      </c>
      <c r="D865" s="120">
        <f t="shared" si="26"/>
        <v>-3.7341299477233747E-4</v>
      </c>
      <c r="E865" s="120">
        <f t="shared" si="27"/>
        <v>-9.4948727687049761E-4</v>
      </c>
    </row>
    <row r="866" spans="1:5" x14ac:dyDescent="0.3">
      <c r="A866" s="107" t="s">
        <v>1144</v>
      </c>
      <c r="B866" s="36">
        <v>10444.200000000001</v>
      </c>
      <c r="C866" s="107">
        <v>263.3</v>
      </c>
      <c r="D866" s="120">
        <f t="shared" si="26"/>
        <v>-1.8158880648367903E-3</v>
      </c>
      <c r="E866" s="120">
        <f t="shared" si="27"/>
        <v>-3.5950804162724337E-3</v>
      </c>
    </row>
    <row r="867" spans="1:5" x14ac:dyDescent="0.3">
      <c r="A867" s="107" t="s">
        <v>1145</v>
      </c>
      <c r="B867" s="36">
        <v>10463.200000000001</v>
      </c>
      <c r="C867" s="107">
        <v>264.25</v>
      </c>
      <c r="D867" s="120">
        <f t="shared" si="26"/>
        <v>7.1664059679943382E-3</v>
      </c>
      <c r="E867" s="120">
        <f t="shared" si="27"/>
        <v>3.9893617021276029E-3</v>
      </c>
    </row>
    <row r="868" spans="1:5" x14ac:dyDescent="0.3">
      <c r="A868" s="107" t="s">
        <v>1146</v>
      </c>
      <c r="B868" s="36">
        <v>10388.75</v>
      </c>
      <c r="C868" s="107">
        <v>263.2</v>
      </c>
      <c r="D868" s="120">
        <f t="shared" si="26"/>
        <v>5.3710110565408087E-3</v>
      </c>
      <c r="E868" s="120">
        <f t="shared" si="27"/>
        <v>-5.2910052910054572E-3</v>
      </c>
    </row>
    <row r="869" spans="1:5" x14ac:dyDescent="0.3">
      <c r="A869" s="107" t="s">
        <v>1147</v>
      </c>
      <c r="B869" s="36">
        <v>10333.25</v>
      </c>
      <c r="C869" s="107">
        <v>264.60000000000002</v>
      </c>
      <c r="D869" s="120">
        <f t="shared" si="26"/>
        <v>7.9154514684796062E-3</v>
      </c>
      <c r="E869" s="120">
        <f t="shared" si="27"/>
        <v>1.3245033112583293E-3</v>
      </c>
    </row>
    <row r="870" spans="1:5" x14ac:dyDescent="0.3">
      <c r="A870" s="107" t="s">
        <v>1148</v>
      </c>
      <c r="B870" s="36">
        <v>10252.1</v>
      </c>
      <c r="C870" s="107">
        <v>264.25</v>
      </c>
      <c r="D870" s="120">
        <f t="shared" si="26"/>
        <v>5.8030305260008408E-3</v>
      </c>
      <c r="E870" s="120">
        <f t="shared" si="27"/>
        <v>2.0270270270270174E-2</v>
      </c>
    </row>
    <row r="871" spans="1:5" x14ac:dyDescent="0.3">
      <c r="A871" s="107" t="s">
        <v>1149</v>
      </c>
      <c r="B871" s="36">
        <v>10192.950000000001</v>
      </c>
      <c r="C871" s="107">
        <v>259</v>
      </c>
      <c r="D871" s="120">
        <f t="shared" si="26"/>
        <v>-4.6093074808473133E-3</v>
      </c>
      <c r="E871" s="120">
        <f t="shared" si="27"/>
        <v>-9.7495698719174406E-3</v>
      </c>
    </row>
    <row r="872" spans="1:5" x14ac:dyDescent="0.3">
      <c r="A872" s="107" t="s">
        <v>1150</v>
      </c>
      <c r="B872" s="36">
        <v>10240.15</v>
      </c>
      <c r="C872" s="107">
        <v>261.55</v>
      </c>
      <c r="D872" s="120">
        <f t="shared" si="26"/>
        <v>-7.9536922667055032E-3</v>
      </c>
      <c r="E872" s="120">
        <f t="shared" si="27"/>
        <v>-1.7652582159624397E-2</v>
      </c>
    </row>
    <row r="873" spans="1:5" x14ac:dyDescent="0.3">
      <c r="A873" s="107" t="s">
        <v>1151</v>
      </c>
      <c r="B873" s="36">
        <v>10322.25</v>
      </c>
      <c r="C873" s="107">
        <v>266.25</v>
      </c>
      <c r="D873" s="120">
        <f t="shared" si="26"/>
        <v>5.5135329959623558E-3</v>
      </c>
      <c r="E873" s="120">
        <f t="shared" si="27"/>
        <v>1.544622425629294E-2</v>
      </c>
    </row>
    <row r="874" spans="1:5" x14ac:dyDescent="0.3">
      <c r="A874" s="107" t="s">
        <v>1152</v>
      </c>
      <c r="B874" s="36">
        <v>10265.65</v>
      </c>
      <c r="C874" s="107">
        <v>262.2</v>
      </c>
      <c r="D874" s="120">
        <f t="shared" si="26"/>
        <v>9.7327549745738207E-3</v>
      </c>
      <c r="E874" s="120">
        <f t="shared" si="27"/>
        <v>3.4931912374185803E-2</v>
      </c>
    </row>
    <row r="875" spans="1:5" x14ac:dyDescent="0.3">
      <c r="A875" s="107" t="s">
        <v>1153</v>
      </c>
      <c r="B875" s="36">
        <v>10166.700000000001</v>
      </c>
      <c r="C875" s="107">
        <v>253.35</v>
      </c>
      <c r="D875" s="120">
        <f t="shared" si="26"/>
        <v>1.2206170786830173E-2</v>
      </c>
      <c r="E875" s="120">
        <f t="shared" si="27"/>
        <v>6.9554848966613125E-3</v>
      </c>
    </row>
    <row r="876" spans="1:5" x14ac:dyDescent="0.3">
      <c r="A876" s="107" t="s">
        <v>1154</v>
      </c>
      <c r="B876" s="36">
        <v>10044.1</v>
      </c>
      <c r="C876" s="107">
        <v>251.6</v>
      </c>
      <c r="D876" s="120">
        <f t="shared" si="26"/>
        <v>-7.3283423516912194E-3</v>
      </c>
      <c r="E876" s="120">
        <f t="shared" si="27"/>
        <v>-8.8635020681504528E-3</v>
      </c>
    </row>
    <row r="877" spans="1:5" x14ac:dyDescent="0.3">
      <c r="A877" s="107" t="s">
        <v>1155</v>
      </c>
      <c r="B877" s="36">
        <v>10118.25</v>
      </c>
      <c r="C877" s="107">
        <v>253.85</v>
      </c>
      <c r="D877" s="120">
        <f t="shared" si="26"/>
        <v>-9.3801683493377475E-4</v>
      </c>
      <c r="E877" s="120">
        <f t="shared" si="27"/>
        <v>-4.9000392003135662E-3</v>
      </c>
    </row>
    <row r="878" spans="1:5" x14ac:dyDescent="0.3">
      <c r="A878" s="107" t="s">
        <v>1156</v>
      </c>
      <c r="B878" s="36">
        <v>10127.75</v>
      </c>
      <c r="C878" s="107">
        <v>255.1</v>
      </c>
      <c r="D878" s="120">
        <f t="shared" si="26"/>
        <v>5.8784010749080018E-4</v>
      </c>
      <c r="E878" s="120">
        <f t="shared" si="27"/>
        <v>-3.9184952978055243E-4</v>
      </c>
    </row>
    <row r="879" spans="1:5" x14ac:dyDescent="0.3">
      <c r="A879" s="107" t="s">
        <v>1157</v>
      </c>
      <c r="B879" s="36">
        <v>10121.799999999999</v>
      </c>
      <c r="C879" s="107">
        <v>255.2</v>
      </c>
      <c r="D879" s="120">
        <f t="shared" si="26"/>
        <v>-1.0242946057076874E-2</v>
      </c>
      <c r="E879" s="120">
        <f t="shared" si="27"/>
        <v>-3.3196641281000305E-3</v>
      </c>
    </row>
    <row r="880" spans="1:5" x14ac:dyDescent="0.3">
      <c r="A880" s="107" t="s">
        <v>1158</v>
      </c>
      <c r="B880" s="36">
        <v>10226.549999999999</v>
      </c>
      <c r="C880" s="107">
        <v>256.05</v>
      </c>
      <c r="D880" s="120">
        <f t="shared" si="26"/>
        <v>-1.3005124839547189E-2</v>
      </c>
      <c r="E880" s="120">
        <f t="shared" si="27"/>
        <v>-7.7504359620228502E-3</v>
      </c>
    </row>
    <row r="881" spans="1:5" x14ac:dyDescent="0.3">
      <c r="A881" s="107" t="s">
        <v>1159</v>
      </c>
      <c r="B881" s="36">
        <v>10361.299999999999</v>
      </c>
      <c r="C881" s="107">
        <v>258.05</v>
      </c>
      <c r="D881" s="120">
        <f t="shared" si="26"/>
        <v>-8.6304573178086486E-4</v>
      </c>
      <c r="E881" s="120">
        <f t="shared" si="27"/>
        <v>4.0856031128404524E-3</v>
      </c>
    </row>
    <row r="882" spans="1:5" x14ac:dyDescent="0.3">
      <c r="A882" s="107" t="s">
        <v>1160</v>
      </c>
      <c r="B882" s="36">
        <v>10370.25</v>
      </c>
      <c r="C882" s="107">
        <v>257</v>
      </c>
      <c r="D882" s="120">
        <f t="shared" si="26"/>
        <v>-2.8174296003191657E-3</v>
      </c>
      <c r="E882" s="120">
        <f t="shared" si="27"/>
        <v>-8.6788813886210514E-3</v>
      </c>
    </row>
    <row r="883" spans="1:5" x14ac:dyDescent="0.3">
      <c r="A883" s="107" t="s">
        <v>1161</v>
      </c>
      <c r="B883" s="36">
        <v>10399.549999999999</v>
      </c>
      <c r="C883" s="107">
        <v>259.25</v>
      </c>
      <c r="D883" s="120">
        <f t="shared" si="26"/>
        <v>9.4805432303135539E-4</v>
      </c>
      <c r="E883" s="120">
        <f t="shared" si="27"/>
        <v>-5.7526366251198224E-3</v>
      </c>
    </row>
    <row r="884" spans="1:5" x14ac:dyDescent="0.3">
      <c r="A884" s="107" t="s">
        <v>1162</v>
      </c>
      <c r="B884" s="36">
        <v>10389.700000000001</v>
      </c>
      <c r="C884" s="107">
        <v>260.75</v>
      </c>
      <c r="D884" s="120">
        <f t="shared" si="26"/>
        <v>3.9569996376374039E-3</v>
      </c>
      <c r="E884" s="120">
        <f t="shared" si="27"/>
        <v>1.0071663761379135E-2</v>
      </c>
    </row>
    <row r="885" spans="1:5" x14ac:dyDescent="0.3">
      <c r="A885" s="107" t="s">
        <v>1163</v>
      </c>
      <c r="B885" s="36">
        <v>10348.75</v>
      </c>
      <c r="C885" s="107">
        <v>258.14999999999998</v>
      </c>
      <c r="D885" s="120">
        <f t="shared" si="26"/>
        <v>6.2365237906458759E-4</v>
      </c>
      <c r="E885" s="120">
        <f t="shared" si="27"/>
        <v>0</v>
      </c>
    </row>
    <row r="886" spans="1:5" x14ac:dyDescent="0.3">
      <c r="A886" s="107" t="s">
        <v>1164</v>
      </c>
      <c r="B886" s="36">
        <v>10342.299999999999</v>
      </c>
      <c r="C886" s="107">
        <v>258.14999999999998</v>
      </c>
      <c r="D886" s="120">
        <f t="shared" si="26"/>
        <v>1.4912510046576344E-3</v>
      </c>
      <c r="E886" s="120">
        <f t="shared" si="27"/>
        <v>9.1868647380763946E-3</v>
      </c>
    </row>
    <row r="887" spans="1:5" x14ac:dyDescent="0.3">
      <c r="A887" s="107" t="s">
        <v>1165</v>
      </c>
      <c r="B887" s="36">
        <v>10326.9</v>
      </c>
      <c r="C887" s="107">
        <v>255.8</v>
      </c>
      <c r="D887" s="120">
        <f t="shared" si="26"/>
        <v>2.7333414249302024E-3</v>
      </c>
      <c r="E887" s="120">
        <f t="shared" si="27"/>
        <v>-1.3117283950617176E-2</v>
      </c>
    </row>
    <row r="888" spans="1:5" x14ac:dyDescent="0.3">
      <c r="A888" s="107" t="s">
        <v>1166</v>
      </c>
      <c r="B888" s="36">
        <v>10298.75</v>
      </c>
      <c r="C888" s="107">
        <v>259.2</v>
      </c>
      <c r="D888" s="120">
        <f t="shared" si="26"/>
        <v>1.4732194951183608E-3</v>
      </c>
      <c r="E888" s="120">
        <f t="shared" si="27"/>
        <v>4.6511627906975495E-3</v>
      </c>
    </row>
    <row r="889" spans="1:5" x14ac:dyDescent="0.3">
      <c r="A889" s="107" t="s">
        <v>1167</v>
      </c>
      <c r="B889" s="36">
        <v>10283.6</v>
      </c>
      <c r="C889" s="107">
        <v>258</v>
      </c>
      <c r="D889" s="120">
        <f t="shared" si="26"/>
        <v>6.7402530654201431E-3</v>
      </c>
      <c r="E889" s="120">
        <f t="shared" si="27"/>
        <v>1.1368090944727571E-2</v>
      </c>
    </row>
    <row r="890" spans="1:5" x14ac:dyDescent="0.3">
      <c r="A890" s="107" t="s">
        <v>1168</v>
      </c>
      <c r="B890" s="36">
        <v>10214.75</v>
      </c>
      <c r="C890" s="107">
        <v>255.1</v>
      </c>
      <c r="D890" s="120">
        <f t="shared" si="26"/>
        <v>9.557177519383675E-3</v>
      </c>
      <c r="E890" s="120">
        <f t="shared" si="27"/>
        <v>7.1061981839715127E-3</v>
      </c>
    </row>
    <row r="891" spans="1:5" x14ac:dyDescent="0.3">
      <c r="A891" s="107" t="s">
        <v>1169</v>
      </c>
      <c r="B891" s="36">
        <v>10118.049999999999</v>
      </c>
      <c r="C891" s="107">
        <v>253.3</v>
      </c>
      <c r="D891" s="120">
        <f t="shared" si="26"/>
        <v>-6.7294288575188155E-3</v>
      </c>
      <c r="E891" s="120">
        <f t="shared" si="27"/>
        <v>-1.2668095887741204E-2</v>
      </c>
    </row>
    <row r="892" spans="1:5" x14ac:dyDescent="0.3">
      <c r="A892" s="107" t="s">
        <v>1170</v>
      </c>
      <c r="B892" s="36">
        <v>10186.6</v>
      </c>
      <c r="C892" s="107">
        <v>256.55</v>
      </c>
      <c r="D892" s="120">
        <f t="shared" si="26"/>
        <v>-3.750629587430776E-3</v>
      </c>
      <c r="E892" s="120">
        <f t="shared" si="27"/>
        <v>-6.7750677506774881E-3</v>
      </c>
    </row>
    <row r="893" spans="1:5" x14ac:dyDescent="0.3">
      <c r="A893" s="107" t="s">
        <v>1171</v>
      </c>
      <c r="B893" s="36">
        <v>10224.950000000001</v>
      </c>
      <c r="C893" s="107">
        <v>258.3</v>
      </c>
      <c r="D893" s="120">
        <f t="shared" si="26"/>
        <v>-9.3782546564292746E-3</v>
      </c>
      <c r="E893" s="120">
        <f t="shared" si="27"/>
        <v>-1.2991975544516587E-2</v>
      </c>
    </row>
    <row r="894" spans="1:5" x14ac:dyDescent="0.3">
      <c r="A894" s="107" t="s">
        <v>1172</v>
      </c>
      <c r="B894" s="36">
        <v>10321.75</v>
      </c>
      <c r="C894" s="107">
        <v>261.7</v>
      </c>
      <c r="D894" s="120">
        <f t="shared" si="26"/>
        <v>1.2416395462195862E-3</v>
      </c>
      <c r="E894" s="120">
        <f t="shared" si="27"/>
        <v>6.3449336666023815E-3</v>
      </c>
    </row>
    <row r="895" spans="1:5" x14ac:dyDescent="0.3">
      <c r="A895" s="107" t="s">
        <v>1173</v>
      </c>
      <c r="B895" s="36">
        <v>10308.950000000001</v>
      </c>
      <c r="C895" s="107">
        <v>260.05</v>
      </c>
      <c r="D895" s="120">
        <f t="shared" si="26"/>
        <v>5.6293463649481623E-4</v>
      </c>
      <c r="E895" s="120">
        <f t="shared" si="27"/>
        <v>-2.0158251695553742E-2</v>
      </c>
    </row>
    <row r="896" spans="1:5" x14ac:dyDescent="0.3">
      <c r="A896" s="107" t="s">
        <v>1174</v>
      </c>
      <c r="B896" s="36">
        <v>10303.15</v>
      </c>
      <c r="C896" s="107">
        <v>265.39999999999998</v>
      </c>
      <c r="D896" s="120">
        <f t="shared" si="26"/>
        <v>-4.5409969903817959E-3</v>
      </c>
      <c r="E896" s="120">
        <f t="shared" si="27"/>
        <v>3.7693177534858791E-4</v>
      </c>
    </row>
    <row r="897" spans="1:5" x14ac:dyDescent="0.3">
      <c r="A897" s="107" t="s">
        <v>1175</v>
      </c>
      <c r="B897" s="36">
        <v>10350.15</v>
      </c>
      <c r="C897" s="107">
        <v>265.3</v>
      </c>
      <c r="D897" s="120">
        <f t="shared" si="26"/>
        <v>-9.7255975047360055E-3</v>
      </c>
      <c r="E897" s="120">
        <f t="shared" si="27"/>
        <v>1.5100037750095385E-3</v>
      </c>
    </row>
    <row r="898" spans="1:5" x14ac:dyDescent="0.3">
      <c r="A898" s="107" t="s">
        <v>1176</v>
      </c>
      <c r="B898" s="36">
        <v>10451.799999999999</v>
      </c>
      <c r="C898" s="107">
        <v>264.89999999999998</v>
      </c>
      <c r="D898" s="120">
        <f t="shared" si="26"/>
        <v>-6.6969624491819424E-5</v>
      </c>
      <c r="E898" s="120">
        <f t="shared" si="27"/>
        <v>-1.8839487565938118E-3</v>
      </c>
    </row>
    <row r="899" spans="1:5" x14ac:dyDescent="0.3">
      <c r="A899" s="107" t="s">
        <v>1177</v>
      </c>
      <c r="B899" s="36">
        <v>10452.5</v>
      </c>
      <c r="C899" s="107">
        <v>265.39999999999998</v>
      </c>
      <c r="D899" s="120">
        <f t="shared" ref="D899:D962" si="28">B899/B900-1</f>
        <v>2.7533145302098827E-3</v>
      </c>
      <c r="E899" s="120">
        <f t="shared" ref="E899:E962" si="29">C899/C900-1</f>
        <v>-9.4108789760960487E-4</v>
      </c>
    </row>
    <row r="900" spans="1:5" x14ac:dyDescent="0.3">
      <c r="A900" s="107" t="s">
        <v>1178</v>
      </c>
      <c r="B900" s="36">
        <v>10423.799999999999</v>
      </c>
      <c r="C900" s="107">
        <v>265.64999999999998</v>
      </c>
      <c r="D900" s="120">
        <f t="shared" si="28"/>
        <v>-1.599540251903675E-3</v>
      </c>
      <c r="E900" s="120">
        <f t="shared" si="29"/>
        <v>-1.5564202334630517E-2</v>
      </c>
    </row>
    <row r="901" spans="1:5" x14ac:dyDescent="0.3">
      <c r="A901" s="107" t="s">
        <v>1179</v>
      </c>
      <c r="B901" s="36">
        <v>10440.5</v>
      </c>
      <c r="C901" s="107">
        <v>269.85000000000002</v>
      </c>
      <c r="D901" s="120">
        <f t="shared" si="28"/>
        <v>1.0178707923330865E-2</v>
      </c>
      <c r="E901" s="120">
        <f t="shared" si="29"/>
        <v>1.5619119307489715E-2</v>
      </c>
    </row>
    <row r="902" spans="1:5" x14ac:dyDescent="0.3">
      <c r="A902" s="107" t="s">
        <v>1180</v>
      </c>
      <c r="B902" s="36">
        <v>10335.299999999999</v>
      </c>
      <c r="C902" s="107">
        <v>265.7</v>
      </c>
      <c r="D902" s="120">
        <f t="shared" si="28"/>
        <v>-2.7355227164175266E-3</v>
      </c>
      <c r="E902" s="120">
        <f t="shared" si="29"/>
        <v>2.074297567414618E-3</v>
      </c>
    </row>
    <row r="903" spans="1:5" x14ac:dyDescent="0.3">
      <c r="A903" s="107" t="s">
        <v>1181</v>
      </c>
      <c r="B903" s="36">
        <v>10363.65</v>
      </c>
      <c r="C903" s="107">
        <v>265.14999999999998</v>
      </c>
      <c r="D903" s="120">
        <f t="shared" si="28"/>
        <v>3.9329461738537574E-3</v>
      </c>
      <c r="E903" s="120">
        <f t="shared" si="29"/>
        <v>-1.5593094486727521E-2</v>
      </c>
    </row>
    <row r="904" spans="1:5" x14ac:dyDescent="0.3">
      <c r="A904" s="107" t="s">
        <v>1182</v>
      </c>
      <c r="B904" s="36">
        <v>10323.049999999999</v>
      </c>
      <c r="C904" s="107">
        <v>269.35000000000002</v>
      </c>
      <c r="D904" s="120">
        <f t="shared" si="28"/>
        <v>-2.00603259923815E-3</v>
      </c>
      <c r="E904" s="120">
        <f t="shared" si="29"/>
        <v>3.5394932935919332E-3</v>
      </c>
    </row>
    <row r="905" spans="1:5" x14ac:dyDescent="0.3">
      <c r="A905" s="107" t="s">
        <v>1183</v>
      </c>
      <c r="B905" s="36">
        <v>10343.799999999999</v>
      </c>
      <c r="C905" s="107">
        <v>268.39999999999998</v>
      </c>
      <c r="D905" s="120">
        <f t="shared" si="28"/>
        <v>4.7060080521788006E-3</v>
      </c>
      <c r="E905" s="120">
        <f t="shared" si="29"/>
        <v>-3.1569173630455749E-3</v>
      </c>
    </row>
    <row r="906" spans="1:5" x14ac:dyDescent="0.3">
      <c r="A906" s="107" t="s">
        <v>1184</v>
      </c>
      <c r="B906" s="36">
        <v>10295.35</v>
      </c>
      <c r="C906" s="107">
        <v>269.25</v>
      </c>
      <c r="D906" s="120">
        <f t="shared" si="28"/>
        <v>8.5866551720759077E-3</v>
      </c>
      <c r="E906" s="120">
        <f t="shared" si="29"/>
        <v>8.4269662921347965E-3</v>
      </c>
    </row>
    <row r="907" spans="1:5" x14ac:dyDescent="0.3">
      <c r="A907" s="107" t="s">
        <v>1185</v>
      </c>
      <c r="B907" s="36">
        <v>10207.700000000001</v>
      </c>
      <c r="C907" s="107">
        <v>267</v>
      </c>
      <c r="D907" s="120">
        <f t="shared" si="28"/>
        <v>2.2435283779338455E-3</v>
      </c>
      <c r="E907" s="120">
        <f t="shared" si="29"/>
        <v>-1.8723085564509301E-4</v>
      </c>
    </row>
    <row r="908" spans="1:5" x14ac:dyDescent="0.3">
      <c r="A908" s="107" t="s">
        <v>1186</v>
      </c>
      <c r="B908" s="36">
        <v>10184.85</v>
      </c>
      <c r="C908" s="107">
        <v>267.05</v>
      </c>
      <c r="D908" s="120">
        <f t="shared" si="28"/>
        <v>3.7746820347803745E-3</v>
      </c>
      <c r="E908" s="120">
        <f t="shared" si="29"/>
        <v>-9.6421286853327626E-3</v>
      </c>
    </row>
    <row r="909" spans="1:5" x14ac:dyDescent="0.3">
      <c r="A909" s="107" t="s">
        <v>1187</v>
      </c>
      <c r="B909" s="36">
        <v>10146.549999999999</v>
      </c>
      <c r="C909" s="107">
        <v>269.64999999999998</v>
      </c>
      <c r="D909" s="120">
        <f t="shared" si="28"/>
        <v>-6.2972230519497963E-3</v>
      </c>
      <c r="E909" s="120">
        <f t="shared" si="29"/>
        <v>-2.5892361753284687E-3</v>
      </c>
    </row>
    <row r="910" spans="1:5" x14ac:dyDescent="0.3">
      <c r="A910" s="107" t="s">
        <v>1188</v>
      </c>
      <c r="B910" s="36">
        <v>10210.85</v>
      </c>
      <c r="C910" s="107">
        <v>270.35000000000002</v>
      </c>
      <c r="D910" s="120">
        <f t="shared" si="28"/>
        <v>-2.3059373000015038E-3</v>
      </c>
      <c r="E910" s="120">
        <f t="shared" si="29"/>
        <v>1.159962581852203E-2</v>
      </c>
    </row>
    <row r="911" spans="1:5" x14ac:dyDescent="0.3">
      <c r="A911" s="107" t="s">
        <v>1189</v>
      </c>
      <c r="B911" s="36">
        <v>10234.450000000001</v>
      </c>
      <c r="C911" s="107">
        <v>267.25</v>
      </c>
      <c r="D911" s="120">
        <f t="shared" si="28"/>
        <v>3.5187692127247594E-4</v>
      </c>
      <c r="E911" s="120">
        <f t="shared" si="29"/>
        <v>-9.3457943925234765E-4</v>
      </c>
    </row>
    <row r="912" spans="1:5" x14ac:dyDescent="0.3">
      <c r="A912" s="107" t="s">
        <v>1190</v>
      </c>
      <c r="B912" s="36">
        <v>10230.85</v>
      </c>
      <c r="C912" s="107">
        <v>267.5</v>
      </c>
      <c r="D912" s="120">
        <f t="shared" si="28"/>
        <v>6.2355851270474716E-3</v>
      </c>
      <c r="E912" s="120">
        <f t="shared" si="29"/>
        <v>5.8281631885692686E-3</v>
      </c>
    </row>
    <row r="913" spans="1:5" x14ac:dyDescent="0.3">
      <c r="A913" s="107" t="s">
        <v>1191</v>
      </c>
      <c r="B913" s="36">
        <v>10167.450000000001</v>
      </c>
      <c r="C913" s="107">
        <v>265.95</v>
      </c>
      <c r="D913" s="120">
        <f t="shared" si="28"/>
        <v>7.0371617606277415E-3</v>
      </c>
      <c r="E913" s="120">
        <f t="shared" si="29"/>
        <v>-3.9325842696629199E-3</v>
      </c>
    </row>
    <row r="914" spans="1:5" x14ac:dyDescent="0.3">
      <c r="A914" s="107" t="s">
        <v>1192</v>
      </c>
      <c r="B914" s="36">
        <v>10096.4</v>
      </c>
      <c r="C914" s="107">
        <v>267</v>
      </c>
      <c r="D914" s="120">
        <f t="shared" si="28"/>
        <v>1.1176989023315542E-2</v>
      </c>
      <c r="E914" s="120">
        <f t="shared" si="29"/>
        <v>6.0286360211003753E-3</v>
      </c>
    </row>
    <row r="915" spans="1:5" x14ac:dyDescent="0.3">
      <c r="A915" s="107" t="s">
        <v>1193</v>
      </c>
      <c r="B915" s="36">
        <v>9984.7999999999993</v>
      </c>
      <c r="C915" s="107">
        <v>265.39999999999998</v>
      </c>
      <c r="D915" s="120">
        <f t="shared" si="28"/>
        <v>-3.2095597961456779E-3</v>
      </c>
      <c r="E915" s="120">
        <f t="shared" si="29"/>
        <v>-3.0052592036063919E-3</v>
      </c>
    </row>
    <row r="916" spans="1:5" x14ac:dyDescent="0.3">
      <c r="A916" s="107" t="s">
        <v>1194</v>
      </c>
      <c r="B916" s="36">
        <v>10016.950000000001</v>
      </c>
      <c r="C916" s="107">
        <v>266.2</v>
      </c>
      <c r="D916" s="120">
        <f t="shared" si="28"/>
        <v>2.8231760730823563E-3</v>
      </c>
      <c r="E916" s="120">
        <f t="shared" si="29"/>
        <v>-6.7164179104478583E-3</v>
      </c>
    </row>
    <row r="917" spans="1:5" x14ac:dyDescent="0.3">
      <c r="A917" s="107" t="s">
        <v>1195</v>
      </c>
      <c r="B917" s="36">
        <v>9988.75</v>
      </c>
      <c r="C917" s="107">
        <v>268</v>
      </c>
      <c r="D917" s="120">
        <f t="shared" si="28"/>
        <v>9.0684088700054843E-4</v>
      </c>
      <c r="E917" s="120">
        <f t="shared" si="29"/>
        <v>6.9509674995305026E-3</v>
      </c>
    </row>
    <row r="918" spans="1:5" x14ac:dyDescent="0.3">
      <c r="A918" s="107" t="s">
        <v>1196</v>
      </c>
      <c r="B918" s="36">
        <v>9979.7000000000007</v>
      </c>
      <c r="C918" s="107">
        <v>266.14999999999998</v>
      </c>
      <c r="D918" s="120">
        <f t="shared" si="28"/>
        <v>9.202422967629742E-3</v>
      </c>
      <c r="E918" s="120">
        <f t="shared" si="29"/>
        <v>3.3930254476908228E-3</v>
      </c>
    </row>
    <row r="919" spans="1:5" x14ac:dyDescent="0.3">
      <c r="A919" s="107" t="s">
        <v>1197</v>
      </c>
      <c r="B919" s="36">
        <v>9888.7000000000007</v>
      </c>
      <c r="C919" s="107">
        <v>265.25</v>
      </c>
      <c r="D919" s="120">
        <f t="shared" si="28"/>
        <v>-2.6424875692139249E-3</v>
      </c>
      <c r="E919" s="120">
        <f t="shared" si="29"/>
        <v>-8.0403889304412335E-3</v>
      </c>
    </row>
    <row r="920" spans="1:5" x14ac:dyDescent="0.3">
      <c r="A920" s="107" t="s">
        <v>1198</v>
      </c>
      <c r="B920" s="36">
        <v>9914.9</v>
      </c>
      <c r="C920" s="107">
        <v>267.39999999999998</v>
      </c>
      <c r="D920" s="120">
        <f t="shared" si="28"/>
        <v>5.61894619402592E-3</v>
      </c>
      <c r="E920" s="120">
        <f t="shared" si="29"/>
        <v>2.2953328232593773E-2</v>
      </c>
    </row>
    <row r="921" spans="1:5" x14ac:dyDescent="0.3">
      <c r="A921" s="107" t="s">
        <v>1199</v>
      </c>
      <c r="B921" s="36">
        <v>9859.5</v>
      </c>
      <c r="C921" s="107">
        <v>261.39999999999998</v>
      </c>
      <c r="D921" s="120">
        <f t="shared" si="28"/>
        <v>7.2431195472284493E-3</v>
      </c>
      <c r="E921" s="120">
        <f t="shared" si="29"/>
        <v>1.2001548586914268E-2</v>
      </c>
    </row>
    <row r="922" spans="1:5" x14ac:dyDescent="0.3">
      <c r="A922" s="107" t="s">
        <v>1200</v>
      </c>
      <c r="B922" s="36">
        <v>9788.6</v>
      </c>
      <c r="C922" s="107">
        <v>258.3</v>
      </c>
      <c r="D922" s="120">
        <f t="shared" si="28"/>
        <v>2.0114751329467495E-3</v>
      </c>
      <c r="E922" s="120">
        <f t="shared" si="29"/>
        <v>-1.2425922385777111E-2</v>
      </c>
    </row>
    <row r="923" spans="1:5" x14ac:dyDescent="0.3">
      <c r="A923" s="107" t="s">
        <v>1201</v>
      </c>
      <c r="B923" s="36">
        <v>9768.9500000000007</v>
      </c>
      <c r="C923" s="107">
        <v>261.55</v>
      </c>
      <c r="D923" s="120">
        <f t="shared" si="28"/>
        <v>3.4101122152891961E-3</v>
      </c>
      <c r="E923" s="120">
        <f t="shared" si="29"/>
        <v>1.1798839458413868E-2</v>
      </c>
    </row>
    <row r="924" spans="1:5" x14ac:dyDescent="0.3">
      <c r="A924" s="107" t="s">
        <v>1202</v>
      </c>
      <c r="B924" s="36">
        <v>9735.75</v>
      </c>
      <c r="C924" s="107">
        <v>258.5</v>
      </c>
      <c r="D924" s="120">
        <f t="shared" si="28"/>
        <v>-1.3751709466646389E-2</v>
      </c>
      <c r="E924" s="120">
        <f t="shared" si="29"/>
        <v>-1.5050485806820335E-2</v>
      </c>
    </row>
    <row r="925" spans="1:5" x14ac:dyDescent="0.3">
      <c r="A925" s="107" t="s">
        <v>1203</v>
      </c>
      <c r="B925" s="36">
        <v>9871.5</v>
      </c>
      <c r="C925" s="107">
        <v>262.45</v>
      </c>
      <c r="D925" s="120">
        <f t="shared" si="28"/>
        <v>-1.1141948422910275E-4</v>
      </c>
      <c r="E925" s="120">
        <f t="shared" si="29"/>
        <v>7.6263107721641354E-4</v>
      </c>
    </row>
    <row r="926" spans="1:5" x14ac:dyDescent="0.3">
      <c r="A926" s="107" t="s">
        <v>1204</v>
      </c>
      <c r="B926" s="36">
        <v>9872.6</v>
      </c>
      <c r="C926" s="107">
        <v>262.25</v>
      </c>
      <c r="D926" s="120">
        <f t="shared" si="28"/>
        <v>-9.2127975593110367E-3</v>
      </c>
      <c r="E926" s="120">
        <f t="shared" si="29"/>
        <v>-2.3095548519277309E-2</v>
      </c>
    </row>
    <row r="927" spans="1:5" x14ac:dyDescent="0.3">
      <c r="A927" s="107" t="s">
        <v>1205</v>
      </c>
      <c r="B927" s="36">
        <v>9964.4</v>
      </c>
      <c r="C927" s="107">
        <v>268.45</v>
      </c>
      <c r="D927" s="120">
        <f t="shared" si="28"/>
        <v>-1.5560319702822567E-2</v>
      </c>
      <c r="E927" s="120">
        <f t="shared" si="29"/>
        <v>-4.0808755332962798E-3</v>
      </c>
    </row>
    <row r="928" spans="1:5" x14ac:dyDescent="0.3">
      <c r="A928" s="107" t="s">
        <v>1206</v>
      </c>
      <c r="B928" s="36">
        <v>10121.9</v>
      </c>
      <c r="C928" s="107">
        <v>269.55</v>
      </c>
      <c r="D928" s="120">
        <f t="shared" si="28"/>
        <v>-1.8982068108646111E-3</v>
      </c>
      <c r="E928" s="120">
        <f t="shared" si="29"/>
        <v>-7.3651261277849489E-3</v>
      </c>
    </row>
    <row r="929" spans="1:5" x14ac:dyDescent="0.3">
      <c r="A929" s="107" t="s">
        <v>1207</v>
      </c>
      <c r="B929" s="36">
        <v>10141.15</v>
      </c>
      <c r="C929" s="107">
        <v>271.55</v>
      </c>
      <c r="D929" s="120">
        <f t="shared" si="28"/>
        <v>-6.3069410843008544E-4</v>
      </c>
      <c r="E929" s="120">
        <f t="shared" si="29"/>
        <v>1.3813701698711878E-2</v>
      </c>
    </row>
    <row r="930" spans="1:5" x14ac:dyDescent="0.3">
      <c r="A930" s="107" t="s">
        <v>1208</v>
      </c>
      <c r="B930" s="36">
        <v>10147.549999999999</v>
      </c>
      <c r="C930" s="107">
        <v>267.85000000000002</v>
      </c>
      <c r="D930" s="120">
        <f t="shared" si="28"/>
        <v>-5.4663107819297174E-4</v>
      </c>
      <c r="E930" s="120">
        <f t="shared" si="29"/>
        <v>3.1835205992509774E-3</v>
      </c>
    </row>
    <row r="931" spans="1:5" x14ac:dyDescent="0.3">
      <c r="A931" s="107" t="s">
        <v>1209</v>
      </c>
      <c r="B931" s="36">
        <v>10153.1</v>
      </c>
      <c r="C931" s="107">
        <v>267</v>
      </c>
      <c r="D931" s="120">
        <f t="shared" si="28"/>
        <v>6.7126737660381242E-3</v>
      </c>
      <c r="E931" s="120">
        <f t="shared" si="29"/>
        <v>-8.5406609728927441E-3</v>
      </c>
    </row>
    <row r="932" spans="1:5" x14ac:dyDescent="0.3">
      <c r="A932" s="107" t="s">
        <v>1210</v>
      </c>
      <c r="B932" s="36">
        <v>10085.4</v>
      </c>
      <c r="C932" s="107">
        <v>269.3</v>
      </c>
      <c r="D932" s="120">
        <f t="shared" si="28"/>
        <v>-1.1896972220581947E-4</v>
      </c>
      <c r="E932" s="120">
        <f t="shared" si="29"/>
        <v>-9.9264705882352589E-3</v>
      </c>
    </row>
    <row r="933" spans="1:5" x14ac:dyDescent="0.3">
      <c r="A933" s="107" t="s">
        <v>1211</v>
      </c>
      <c r="B933" s="36">
        <v>10086.6</v>
      </c>
      <c r="C933" s="107">
        <v>272</v>
      </c>
      <c r="D933" s="120">
        <f t="shared" si="28"/>
        <v>7.2425664480668672E-4</v>
      </c>
      <c r="E933" s="120">
        <f t="shared" si="29"/>
        <v>1.8416206261511192E-3</v>
      </c>
    </row>
    <row r="934" spans="1:5" x14ac:dyDescent="0.3">
      <c r="A934" s="107" t="s">
        <v>1212</v>
      </c>
      <c r="B934" s="36">
        <v>10079.299999999999</v>
      </c>
      <c r="C934" s="107">
        <v>271.5</v>
      </c>
      <c r="D934" s="120">
        <f t="shared" si="28"/>
        <v>-1.3623235790964916E-3</v>
      </c>
      <c r="E934" s="120">
        <f t="shared" si="29"/>
        <v>-2.2150189086979966E-2</v>
      </c>
    </row>
    <row r="935" spans="1:5" x14ac:dyDescent="0.3">
      <c r="A935" s="107" t="s">
        <v>1213</v>
      </c>
      <c r="B935" s="36">
        <v>10093.049999999999</v>
      </c>
      <c r="C935" s="107">
        <v>277.64999999999998</v>
      </c>
      <c r="D935" s="120">
        <f t="shared" si="28"/>
        <v>8.6947396824921253E-3</v>
      </c>
      <c r="E935" s="120">
        <f t="shared" si="29"/>
        <v>1.4802631578947123E-2</v>
      </c>
    </row>
    <row r="936" spans="1:5" x14ac:dyDescent="0.3">
      <c r="A936" s="107" t="s">
        <v>1214</v>
      </c>
      <c r="B936" s="36">
        <v>10006.049999999999</v>
      </c>
      <c r="C936" s="107">
        <v>273.60000000000002</v>
      </c>
      <c r="D936" s="120">
        <f t="shared" si="28"/>
        <v>7.1717598743810118E-3</v>
      </c>
      <c r="E936" s="120">
        <f t="shared" si="29"/>
        <v>4.5896823939783893E-3</v>
      </c>
    </row>
    <row r="937" spans="1:5" x14ac:dyDescent="0.3">
      <c r="A937" s="107" t="s">
        <v>1215</v>
      </c>
      <c r="B937" s="36">
        <v>9934.7999999999993</v>
      </c>
      <c r="C937" s="107">
        <v>272.35000000000002</v>
      </c>
      <c r="D937" s="120">
        <f t="shared" si="28"/>
        <v>4.9345914863185847E-4</v>
      </c>
      <c r="E937" s="120">
        <f t="shared" si="29"/>
        <v>7.2115384615385469E-3</v>
      </c>
    </row>
    <row r="938" spans="1:5" x14ac:dyDescent="0.3">
      <c r="A938" s="107" t="s">
        <v>1216</v>
      </c>
      <c r="B938" s="36">
        <v>9929.9</v>
      </c>
      <c r="C938" s="107">
        <v>270.39999999999998</v>
      </c>
      <c r="D938" s="120">
        <f t="shared" si="28"/>
        <v>1.3815776204593178E-3</v>
      </c>
      <c r="E938" s="120">
        <f t="shared" si="29"/>
        <v>-1.9223793978962678E-2</v>
      </c>
    </row>
    <row r="939" spans="1:5" x14ac:dyDescent="0.3">
      <c r="A939" s="107" t="s">
        <v>1217</v>
      </c>
      <c r="B939" s="36">
        <v>9916.2000000000007</v>
      </c>
      <c r="C939" s="107">
        <v>275.7</v>
      </c>
      <c r="D939" s="120">
        <f t="shared" si="28"/>
        <v>-3.6172906493037171E-3</v>
      </c>
      <c r="E939" s="120">
        <f t="shared" si="29"/>
        <v>-2.5278416121619296E-2</v>
      </c>
    </row>
    <row r="940" spans="1:5" x14ac:dyDescent="0.3">
      <c r="A940" s="107" t="s">
        <v>1218</v>
      </c>
      <c r="B940" s="36">
        <v>9952.2000000000007</v>
      </c>
      <c r="C940" s="107">
        <v>282.85000000000002</v>
      </c>
      <c r="D940" s="120">
        <f t="shared" si="28"/>
        <v>3.9695950206046771E-3</v>
      </c>
      <c r="E940" s="120">
        <f t="shared" si="29"/>
        <v>-8.8308018368066232E-4</v>
      </c>
    </row>
    <row r="941" spans="1:5" x14ac:dyDescent="0.3">
      <c r="A941" s="107" t="s">
        <v>1219</v>
      </c>
      <c r="B941" s="36">
        <v>9912.85</v>
      </c>
      <c r="C941" s="107">
        <v>283.10000000000002</v>
      </c>
      <c r="D941" s="120">
        <f t="shared" si="28"/>
        <v>-6.1707972409367207E-3</v>
      </c>
      <c r="E941" s="120">
        <f t="shared" si="29"/>
        <v>-1.7630465444288257E-3</v>
      </c>
    </row>
    <row r="942" spans="1:5" x14ac:dyDescent="0.3">
      <c r="A942" s="107" t="s">
        <v>1220</v>
      </c>
      <c r="B942" s="36">
        <v>9974.4</v>
      </c>
      <c r="C942" s="107">
        <v>283.60000000000002</v>
      </c>
      <c r="D942" s="120">
        <f t="shared" si="28"/>
        <v>5.6967704856873969E-3</v>
      </c>
      <c r="E942" s="120">
        <f t="shared" si="29"/>
        <v>4.7829937998229433E-3</v>
      </c>
    </row>
    <row r="943" spans="1:5" x14ac:dyDescent="0.3">
      <c r="A943" s="107" t="s">
        <v>1221</v>
      </c>
      <c r="B943" s="36">
        <v>9917.9</v>
      </c>
      <c r="C943" s="107">
        <v>282.25</v>
      </c>
      <c r="D943" s="120">
        <f t="shared" si="28"/>
        <v>3.3891789081785806E-3</v>
      </c>
      <c r="E943" s="120">
        <f t="shared" si="29"/>
        <v>8.8652482269502286E-4</v>
      </c>
    </row>
    <row r="944" spans="1:5" x14ac:dyDescent="0.3">
      <c r="A944" s="107" t="s">
        <v>1222</v>
      </c>
      <c r="B944" s="36">
        <v>9884.4</v>
      </c>
      <c r="C944" s="107">
        <v>282</v>
      </c>
      <c r="D944" s="120">
        <f t="shared" si="28"/>
        <v>9.0189413079762026E-3</v>
      </c>
      <c r="E944" s="120">
        <f t="shared" si="29"/>
        <v>6.2444246208741561E-3</v>
      </c>
    </row>
    <row r="945" spans="1:5" x14ac:dyDescent="0.3">
      <c r="A945" s="107" t="s">
        <v>1223</v>
      </c>
      <c r="B945" s="36">
        <v>9796.0499999999993</v>
      </c>
      <c r="C945" s="107">
        <v>280.25</v>
      </c>
      <c r="D945" s="120">
        <f t="shared" si="28"/>
        <v>-1.1777701557582065E-2</v>
      </c>
      <c r="E945" s="120">
        <f t="shared" si="29"/>
        <v>-7.7889892016285156E-3</v>
      </c>
    </row>
    <row r="946" spans="1:5" x14ac:dyDescent="0.3">
      <c r="A946" s="107" t="s">
        <v>1224</v>
      </c>
      <c r="B946" s="36">
        <v>9912.7999999999993</v>
      </c>
      <c r="C946" s="107">
        <v>282.45</v>
      </c>
      <c r="D946" s="120">
        <f t="shared" si="28"/>
        <v>5.6558503811992011E-3</v>
      </c>
      <c r="E946" s="120">
        <f t="shared" si="29"/>
        <v>3.5530289571858997E-3</v>
      </c>
    </row>
    <row r="947" spans="1:5" x14ac:dyDescent="0.3">
      <c r="A947" s="107" t="s">
        <v>1225</v>
      </c>
      <c r="B947" s="36">
        <v>9857.0499999999993</v>
      </c>
      <c r="C947" s="107">
        <v>281.45</v>
      </c>
      <c r="D947" s="120">
        <f t="shared" si="28"/>
        <v>4.6181172291293038E-4</v>
      </c>
      <c r="E947" s="120">
        <f t="shared" si="29"/>
        <v>-3.8931162626084648E-3</v>
      </c>
    </row>
    <row r="948" spans="1:5" x14ac:dyDescent="0.3">
      <c r="A948" s="107" t="s">
        <v>1226</v>
      </c>
      <c r="B948" s="36">
        <v>9852.5</v>
      </c>
      <c r="C948" s="107">
        <v>282.55</v>
      </c>
      <c r="D948" s="120">
        <f t="shared" si="28"/>
        <v>8.9037483807876683E-3</v>
      </c>
      <c r="E948" s="120">
        <f t="shared" si="29"/>
        <v>-1.237186284906211E-3</v>
      </c>
    </row>
    <row r="949" spans="1:5" x14ac:dyDescent="0.3">
      <c r="A949" s="107" t="s">
        <v>1227</v>
      </c>
      <c r="B949" s="36">
        <v>9765.5499999999993</v>
      </c>
      <c r="C949" s="107">
        <v>282.89999999999998</v>
      </c>
      <c r="D949" s="120">
        <f t="shared" si="28"/>
        <v>1.1482056723408629E-3</v>
      </c>
      <c r="E949" s="120">
        <f t="shared" si="29"/>
        <v>4.6164772727270709E-3</v>
      </c>
    </row>
    <row r="950" spans="1:5" x14ac:dyDescent="0.3">
      <c r="A950" s="107" t="s">
        <v>1228</v>
      </c>
      <c r="B950" s="36">
        <v>9754.35</v>
      </c>
      <c r="C950" s="107">
        <v>281.60000000000002</v>
      </c>
      <c r="D950" s="120">
        <f t="shared" si="28"/>
        <v>-8.4422713318559328E-3</v>
      </c>
      <c r="E950" s="120">
        <f t="shared" si="29"/>
        <v>-8.8699662941282842E-4</v>
      </c>
    </row>
    <row r="951" spans="1:5" x14ac:dyDescent="0.3">
      <c r="A951" s="107" t="s">
        <v>1229</v>
      </c>
      <c r="B951" s="36">
        <v>9837.4</v>
      </c>
      <c r="C951" s="107">
        <v>281.85000000000002</v>
      </c>
      <c r="D951" s="120">
        <f t="shared" si="28"/>
        <v>-6.7395990569609765E-3</v>
      </c>
      <c r="E951" s="120">
        <f t="shared" si="29"/>
        <v>6.6071428571430335E-3</v>
      </c>
    </row>
    <row r="952" spans="1:5" x14ac:dyDescent="0.3">
      <c r="A952" s="107" t="s">
        <v>1230</v>
      </c>
      <c r="B952" s="36">
        <v>9904.15</v>
      </c>
      <c r="C952" s="107">
        <v>280</v>
      </c>
      <c r="D952" s="120">
        <f t="shared" si="28"/>
        <v>6.9210794863239222E-4</v>
      </c>
      <c r="E952" s="120">
        <f t="shared" si="29"/>
        <v>2.8653295128939771E-3</v>
      </c>
    </row>
    <row r="953" spans="1:5" x14ac:dyDescent="0.3">
      <c r="A953" s="107" t="s">
        <v>1231</v>
      </c>
      <c r="B953" s="36">
        <v>9897.2999999999993</v>
      </c>
      <c r="C953" s="107">
        <v>279.2</v>
      </c>
      <c r="D953" s="120">
        <f t="shared" si="28"/>
        <v>1.0531797042111934E-2</v>
      </c>
      <c r="E953" s="120">
        <f t="shared" si="29"/>
        <v>2.9308755760368621E-2</v>
      </c>
    </row>
    <row r="954" spans="1:5" x14ac:dyDescent="0.3">
      <c r="A954" s="107" t="s">
        <v>1232</v>
      </c>
      <c r="B954" s="36">
        <v>9794.15</v>
      </c>
      <c r="C954" s="107">
        <v>271.25</v>
      </c>
      <c r="D954" s="120">
        <f t="shared" si="28"/>
        <v>8.5832269226016056E-3</v>
      </c>
      <c r="E954" s="120">
        <f t="shared" si="29"/>
        <v>-9.2081031307555961E-4</v>
      </c>
    </row>
    <row r="955" spans="1:5" x14ac:dyDescent="0.3">
      <c r="A955" s="107" t="s">
        <v>1233</v>
      </c>
      <c r="B955" s="36">
        <v>9710.7999999999993</v>
      </c>
      <c r="C955" s="107">
        <v>271.5</v>
      </c>
      <c r="D955" s="120">
        <f t="shared" si="28"/>
        <v>-1.1145337440492953E-2</v>
      </c>
      <c r="E955" s="120">
        <f t="shared" si="29"/>
        <v>-5.8586598315636396E-3</v>
      </c>
    </row>
    <row r="956" spans="1:5" x14ac:dyDescent="0.3">
      <c r="A956" s="107" t="s">
        <v>1234</v>
      </c>
      <c r="B956" s="36">
        <v>9820.25</v>
      </c>
      <c r="C956" s="107">
        <v>273.10000000000002</v>
      </c>
      <c r="D956" s="120">
        <f t="shared" si="28"/>
        <v>-8.8614813207441578E-3</v>
      </c>
      <c r="E956" s="120">
        <f t="shared" si="29"/>
        <v>9.1625435220810125E-4</v>
      </c>
    </row>
    <row r="957" spans="1:5" x14ac:dyDescent="0.3">
      <c r="A957" s="107" t="s">
        <v>1235</v>
      </c>
      <c r="B957" s="36">
        <v>9908.0499999999993</v>
      </c>
      <c r="C957" s="107">
        <v>272.85000000000002</v>
      </c>
      <c r="D957" s="120">
        <f t="shared" si="28"/>
        <v>-7.0651547569536843E-3</v>
      </c>
      <c r="E957" s="120">
        <f t="shared" si="29"/>
        <v>-4.7419296005835054E-3</v>
      </c>
    </row>
    <row r="958" spans="1:5" x14ac:dyDescent="0.3">
      <c r="A958" s="107" t="s">
        <v>1236</v>
      </c>
      <c r="B958" s="36">
        <v>9978.5499999999993</v>
      </c>
      <c r="C958" s="107">
        <v>274.14999999999998</v>
      </c>
      <c r="D958" s="120">
        <f t="shared" si="28"/>
        <v>-7.8399984091316322E-3</v>
      </c>
      <c r="E958" s="120">
        <f t="shared" si="29"/>
        <v>-2.0368054314811701E-2</v>
      </c>
    </row>
    <row r="959" spans="1:5" x14ac:dyDescent="0.3">
      <c r="A959" s="107" t="s">
        <v>1237</v>
      </c>
      <c r="B959" s="36">
        <v>10057.4</v>
      </c>
      <c r="C959" s="107">
        <v>279.85000000000002</v>
      </c>
      <c r="D959" s="120">
        <f t="shared" si="28"/>
        <v>-8.9406341889852747E-4</v>
      </c>
      <c r="E959" s="120">
        <f t="shared" si="29"/>
        <v>-3.2056990204807345E-3</v>
      </c>
    </row>
    <row r="960" spans="1:5" x14ac:dyDescent="0.3">
      <c r="A960" s="107" t="s">
        <v>1238</v>
      </c>
      <c r="B960" s="36">
        <v>10066.4</v>
      </c>
      <c r="C960" s="107">
        <v>280.75</v>
      </c>
      <c r="D960" s="120">
        <f t="shared" si="28"/>
        <v>5.2678094401141795E-3</v>
      </c>
      <c r="E960" s="120">
        <f t="shared" si="29"/>
        <v>-2.3098791755506998E-3</v>
      </c>
    </row>
    <row r="961" spans="1:5" x14ac:dyDescent="0.3">
      <c r="A961" s="107" t="s">
        <v>1239</v>
      </c>
      <c r="B961" s="36">
        <v>10013.65</v>
      </c>
      <c r="C961" s="107">
        <v>281.39999999999998</v>
      </c>
      <c r="D961" s="120">
        <f t="shared" si="28"/>
        <v>-6.7301492833408139E-3</v>
      </c>
      <c r="E961" s="120">
        <f t="shared" si="29"/>
        <v>-1.4188124014713699E-2</v>
      </c>
    </row>
    <row r="962" spans="1:5" x14ac:dyDescent="0.3">
      <c r="A962" s="107" t="s">
        <v>1240</v>
      </c>
      <c r="B962" s="36">
        <v>10081.5</v>
      </c>
      <c r="C962" s="107">
        <v>285.45</v>
      </c>
      <c r="D962" s="120">
        <f t="shared" si="28"/>
        <v>-3.2774243300558448E-3</v>
      </c>
      <c r="E962" s="120">
        <f t="shared" si="29"/>
        <v>-8.337675872850614E-3</v>
      </c>
    </row>
    <row r="963" spans="1:5" x14ac:dyDescent="0.3">
      <c r="A963" s="107" t="s">
        <v>1241</v>
      </c>
      <c r="B963" s="36">
        <v>10114.65</v>
      </c>
      <c r="C963" s="107">
        <v>287.85000000000002</v>
      </c>
      <c r="D963" s="120">
        <f t="shared" ref="D963:D1026" si="30">B963/B964-1</f>
        <v>3.7262704547935677E-3</v>
      </c>
      <c r="E963" s="120">
        <f t="shared" ref="E963:E1026" si="31">C963/C964-1</f>
        <v>9.1148115687993414E-3</v>
      </c>
    </row>
    <row r="964" spans="1:5" x14ac:dyDescent="0.3">
      <c r="A964" s="107" t="s">
        <v>1242</v>
      </c>
      <c r="B964" s="36">
        <v>10077.1</v>
      </c>
      <c r="C964" s="107">
        <v>285.25</v>
      </c>
      <c r="D964" s="120">
        <f t="shared" si="30"/>
        <v>6.2509361425933108E-3</v>
      </c>
      <c r="E964" s="120">
        <f t="shared" si="31"/>
        <v>-2.1608643457383003E-2</v>
      </c>
    </row>
    <row r="965" spans="1:5" x14ac:dyDescent="0.3">
      <c r="A965" s="107" t="s">
        <v>1243</v>
      </c>
      <c r="B965" s="36">
        <v>10014.5</v>
      </c>
      <c r="C965" s="107">
        <v>291.55</v>
      </c>
      <c r="D965" s="120">
        <f t="shared" si="30"/>
        <v>-6.0375927469047408E-4</v>
      </c>
      <c r="E965" s="120">
        <f t="shared" si="31"/>
        <v>1.0396811644429071E-2</v>
      </c>
    </row>
    <row r="966" spans="1:5" x14ac:dyDescent="0.3">
      <c r="A966" s="107" t="s">
        <v>1244</v>
      </c>
      <c r="B966" s="36">
        <v>10020.549999999999</v>
      </c>
      <c r="C966" s="107">
        <v>288.55</v>
      </c>
      <c r="D966" s="120">
        <f t="shared" si="30"/>
        <v>-9.9793925544267026E-6</v>
      </c>
      <c r="E966" s="120">
        <f t="shared" si="31"/>
        <v>-1.7367614507066143E-2</v>
      </c>
    </row>
    <row r="967" spans="1:5" x14ac:dyDescent="0.3">
      <c r="A967" s="107" t="s">
        <v>1245</v>
      </c>
      <c r="B967" s="36">
        <v>10020.65</v>
      </c>
      <c r="C967" s="107">
        <v>293.64999999999998</v>
      </c>
      <c r="D967" s="120">
        <f t="shared" si="30"/>
        <v>5.6299582018255467E-3</v>
      </c>
      <c r="E967" s="120">
        <f t="shared" si="31"/>
        <v>7.7213452299245144E-3</v>
      </c>
    </row>
    <row r="968" spans="1:5" x14ac:dyDescent="0.3">
      <c r="A968" s="107" t="s">
        <v>1246</v>
      </c>
      <c r="B968" s="36">
        <v>9964.5499999999993</v>
      </c>
      <c r="C968" s="107">
        <v>291.39999999999998</v>
      </c>
      <c r="D968" s="120">
        <f t="shared" si="30"/>
        <v>-1.8562369561736514E-4</v>
      </c>
      <c r="E968" s="120">
        <f t="shared" si="31"/>
        <v>-6.3086104006820909E-3</v>
      </c>
    </row>
    <row r="969" spans="1:5" x14ac:dyDescent="0.3">
      <c r="A969" s="107" t="s">
        <v>1247</v>
      </c>
      <c r="B969" s="36">
        <v>9966.4</v>
      </c>
      <c r="C969" s="107">
        <v>293.25</v>
      </c>
      <c r="D969" s="120">
        <f t="shared" si="30"/>
        <v>5.1587201532992122E-3</v>
      </c>
      <c r="E969" s="120">
        <f t="shared" si="31"/>
        <v>1.5057113187954441E-2</v>
      </c>
    </row>
    <row r="970" spans="1:5" x14ac:dyDescent="0.3">
      <c r="A970" s="107" t="s">
        <v>1248</v>
      </c>
      <c r="B970" s="36">
        <v>9915.25</v>
      </c>
      <c r="C970" s="107">
        <v>288.89999999999998</v>
      </c>
      <c r="D970" s="120">
        <f t="shared" si="30"/>
        <v>4.2488327104412971E-3</v>
      </c>
      <c r="E970" s="120">
        <f t="shared" si="31"/>
        <v>-2.0725388601037231E-3</v>
      </c>
    </row>
    <row r="971" spans="1:5" x14ac:dyDescent="0.3">
      <c r="A971" s="107" t="s">
        <v>1249</v>
      </c>
      <c r="B971" s="36">
        <v>9873.2999999999993</v>
      </c>
      <c r="C971" s="107">
        <v>289.5</v>
      </c>
      <c r="D971" s="120">
        <f t="shared" si="30"/>
        <v>-2.6566729968888758E-3</v>
      </c>
      <c r="E971" s="120">
        <f t="shared" si="31"/>
        <v>-6.690684508491973E-3</v>
      </c>
    </row>
    <row r="972" spans="1:5" x14ac:dyDescent="0.3">
      <c r="A972" s="107" t="s">
        <v>1250</v>
      </c>
      <c r="B972" s="36">
        <v>9899.6</v>
      </c>
      <c r="C972" s="107">
        <v>291.45</v>
      </c>
      <c r="D972" s="120">
        <f t="shared" si="30"/>
        <v>7.372432495688086E-3</v>
      </c>
      <c r="E972" s="120">
        <f t="shared" si="31"/>
        <v>2.4248813916710521E-2</v>
      </c>
    </row>
    <row r="973" spans="1:5" x14ac:dyDescent="0.3">
      <c r="A973" s="107" t="s">
        <v>1251</v>
      </c>
      <c r="B973" s="36">
        <v>9827.15</v>
      </c>
      <c r="C973" s="107">
        <v>284.55</v>
      </c>
      <c r="D973" s="120">
        <f t="shared" si="30"/>
        <v>-8.9552690362497689E-3</v>
      </c>
      <c r="E973" s="120">
        <f t="shared" si="31"/>
        <v>-0.12486544671689981</v>
      </c>
    </row>
    <row r="974" spans="1:5" x14ac:dyDescent="0.3">
      <c r="A974" s="107" t="s">
        <v>1252</v>
      </c>
      <c r="B974" s="36">
        <v>9915.9500000000007</v>
      </c>
      <c r="C974" s="107">
        <v>325.14999999999998</v>
      </c>
      <c r="D974" s="120">
        <f t="shared" si="30"/>
        <v>2.9940271181982947E-3</v>
      </c>
      <c r="E974" s="120">
        <f t="shared" si="31"/>
        <v>-3.5592466261308076E-2</v>
      </c>
    </row>
    <row r="975" spans="1:5" x14ac:dyDescent="0.3">
      <c r="A975" s="107" t="s">
        <v>1253</v>
      </c>
      <c r="B975" s="36">
        <v>9886.35</v>
      </c>
      <c r="C975" s="107">
        <v>337.15</v>
      </c>
      <c r="D975" s="120">
        <f t="shared" si="30"/>
        <v>-5.4085748657972665E-4</v>
      </c>
      <c r="E975" s="120">
        <f t="shared" si="31"/>
        <v>-4.7232472324724162E-3</v>
      </c>
    </row>
    <row r="976" spans="1:5" x14ac:dyDescent="0.3">
      <c r="A976" s="107" t="s">
        <v>1254</v>
      </c>
      <c r="B976" s="36">
        <v>9891.7000000000007</v>
      </c>
      <c r="C976" s="107">
        <v>338.75</v>
      </c>
      <c r="D976" s="120">
        <f t="shared" si="30"/>
        <v>7.7016330314483294E-3</v>
      </c>
      <c r="E976" s="120">
        <f t="shared" si="31"/>
        <v>3.0104911053671746E-2</v>
      </c>
    </row>
    <row r="977" spans="1:5" x14ac:dyDescent="0.3">
      <c r="A977" s="107" t="s">
        <v>1255</v>
      </c>
      <c r="B977" s="36">
        <v>9816.1</v>
      </c>
      <c r="C977" s="107">
        <v>328.85</v>
      </c>
      <c r="D977" s="120">
        <f t="shared" si="30"/>
        <v>3.0706975746088716E-3</v>
      </c>
      <c r="E977" s="120">
        <f t="shared" si="31"/>
        <v>-4.6912832929780768E-3</v>
      </c>
    </row>
    <row r="978" spans="1:5" x14ac:dyDescent="0.3">
      <c r="A978" s="107" t="s">
        <v>1256</v>
      </c>
      <c r="B978" s="36">
        <v>9786.0499999999993</v>
      </c>
      <c r="C978" s="107">
        <v>330.4</v>
      </c>
      <c r="D978" s="120">
        <f t="shared" si="30"/>
        <v>1.5351471950302287E-3</v>
      </c>
      <c r="E978" s="120">
        <f t="shared" si="31"/>
        <v>-8.7008700870088163E-3</v>
      </c>
    </row>
    <row r="979" spans="1:5" x14ac:dyDescent="0.3">
      <c r="A979" s="107" t="s">
        <v>1257</v>
      </c>
      <c r="B979" s="36">
        <v>9771.0499999999993</v>
      </c>
      <c r="C979" s="107">
        <v>333.3</v>
      </c>
      <c r="D979" s="120">
        <f t="shared" si="30"/>
        <v>1.0888907281342508E-2</v>
      </c>
      <c r="E979" s="120">
        <f t="shared" si="31"/>
        <v>-2.9913251570445887E-3</v>
      </c>
    </row>
    <row r="980" spans="1:5" x14ac:dyDescent="0.3">
      <c r="A980" s="107" t="s">
        <v>1258</v>
      </c>
      <c r="B980" s="36">
        <v>9665.7999999999993</v>
      </c>
      <c r="C980" s="107">
        <v>334.3</v>
      </c>
      <c r="D980" s="120">
        <f t="shared" si="30"/>
        <v>-9.0443483159419191E-4</v>
      </c>
      <c r="E980" s="120">
        <f t="shared" si="31"/>
        <v>-8.3061406110946923E-3</v>
      </c>
    </row>
    <row r="981" spans="1:5" x14ac:dyDescent="0.3">
      <c r="A981" s="107" t="s">
        <v>1259</v>
      </c>
      <c r="B981" s="36">
        <v>9674.5499999999993</v>
      </c>
      <c r="C981" s="107">
        <v>337.1</v>
      </c>
      <c r="D981" s="120">
        <f t="shared" si="30"/>
        <v>3.833942060263773E-3</v>
      </c>
      <c r="E981" s="120">
        <f t="shared" si="31"/>
        <v>1.8275185017369022E-2</v>
      </c>
    </row>
    <row r="982" spans="1:5" x14ac:dyDescent="0.3">
      <c r="A982" s="107" t="s">
        <v>1260</v>
      </c>
      <c r="B982" s="36">
        <v>9637.6</v>
      </c>
      <c r="C982" s="107">
        <v>331.05</v>
      </c>
      <c r="D982" s="120">
        <f t="shared" si="30"/>
        <v>2.5277480157699372E-3</v>
      </c>
      <c r="E982" s="120">
        <f t="shared" si="31"/>
        <v>-1.8383988139362484E-2</v>
      </c>
    </row>
    <row r="983" spans="1:5" x14ac:dyDescent="0.3">
      <c r="A983" s="107" t="s">
        <v>1261</v>
      </c>
      <c r="B983" s="36">
        <v>9613.2999999999993</v>
      </c>
      <c r="C983" s="107">
        <v>337.25</v>
      </c>
      <c r="D983" s="120">
        <f t="shared" si="30"/>
        <v>-1.7680707228295844E-4</v>
      </c>
      <c r="E983" s="120">
        <f t="shared" si="31"/>
        <v>-1.532846715328462E-2</v>
      </c>
    </row>
    <row r="984" spans="1:5" x14ac:dyDescent="0.3">
      <c r="A984" s="107" t="s">
        <v>1262</v>
      </c>
      <c r="B984" s="36">
        <v>9615</v>
      </c>
      <c r="C984" s="107">
        <v>342.5</v>
      </c>
      <c r="D984" s="120">
        <f t="shared" si="30"/>
        <v>9.8835194151813965E-3</v>
      </c>
      <c r="E984" s="120">
        <f t="shared" si="31"/>
        <v>5.8241928008651467E-2</v>
      </c>
    </row>
    <row r="985" spans="1:5" x14ac:dyDescent="0.3">
      <c r="A985" s="107" t="s">
        <v>1263</v>
      </c>
      <c r="B985" s="36">
        <v>9520.9</v>
      </c>
      <c r="C985" s="107">
        <v>323.64999999999998</v>
      </c>
      <c r="D985" s="120">
        <f t="shared" si="30"/>
        <v>1.767658168579711E-3</v>
      </c>
      <c r="E985" s="120">
        <f t="shared" si="31"/>
        <v>3.8671373555840605E-2</v>
      </c>
    </row>
    <row r="986" spans="1:5" x14ac:dyDescent="0.3">
      <c r="A986" s="107" t="s">
        <v>1264</v>
      </c>
      <c r="B986" s="36">
        <v>9504.1</v>
      </c>
      <c r="C986" s="107">
        <v>311.60000000000002</v>
      </c>
      <c r="D986" s="120">
        <f t="shared" si="30"/>
        <v>1.3538785723692381E-3</v>
      </c>
      <c r="E986" s="120">
        <f t="shared" si="31"/>
        <v>1.0539970812388555E-2</v>
      </c>
    </row>
    <row r="987" spans="1:5" x14ac:dyDescent="0.3">
      <c r="A987" s="107" t="s">
        <v>1265</v>
      </c>
      <c r="B987" s="36">
        <v>9491.25</v>
      </c>
      <c r="C987" s="107">
        <v>308.35000000000002</v>
      </c>
      <c r="D987" s="120">
        <f t="shared" si="30"/>
        <v>-2.1185104190760695E-3</v>
      </c>
      <c r="E987" s="120">
        <f t="shared" si="31"/>
        <v>-1.2806146950536279E-2</v>
      </c>
    </row>
    <row r="988" spans="1:5" x14ac:dyDescent="0.3">
      <c r="A988" s="107" t="s">
        <v>1266</v>
      </c>
      <c r="B988" s="36">
        <v>9511.4</v>
      </c>
      <c r="C988" s="107">
        <v>312.35000000000002</v>
      </c>
      <c r="D988" s="120">
        <f t="shared" si="30"/>
        <v>-6.6371103765555661E-3</v>
      </c>
      <c r="E988" s="120">
        <f t="shared" si="31"/>
        <v>4.3408360128618373E-3</v>
      </c>
    </row>
    <row r="989" spans="1:5" x14ac:dyDescent="0.3">
      <c r="A989" s="107" t="s">
        <v>1267</v>
      </c>
      <c r="B989" s="36">
        <v>9574.9500000000007</v>
      </c>
      <c r="C989" s="107">
        <v>311</v>
      </c>
      <c r="D989" s="120">
        <f t="shared" si="30"/>
        <v>-5.7165109034267303E-3</v>
      </c>
      <c r="E989" s="120">
        <f t="shared" si="31"/>
        <v>-9.6370061034378729E-4</v>
      </c>
    </row>
    <row r="990" spans="1:5" x14ac:dyDescent="0.3">
      <c r="A990" s="107" t="s">
        <v>1268</v>
      </c>
      <c r="B990" s="36">
        <v>9630</v>
      </c>
      <c r="C990" s="107">
        <v>311.3</v>
      </c>
      <c r="D990" s="120">
        <f t="shared" si="30"/>
        <v>-3.7369207772797175E-4</v>
      </c>
      <c r="E990" s="120">
        <f t="shared" si="31"/>
        <v>7.6064088040137534E-3</v>
      </c>
    </row>
    <row r="991" spans="1:5" x14ac:dyDescent="0.3">
      <c r="A991" s="107" t="s">
        <v>1269</v>
      </c>
      <c r="B991" s="36">
        <v>9633.6</v>
      </c>
      <c r="C991" s="107">
        <v>308.95</v>
      </c>
      <c r="D991" s="120">
        <f t="shared" si="30"/>
        <v>-2.0614284974361796E-3</v>
      </c>
      <c r="E991" s="120">
        <f t="shared" si="31"/>
        <v>8.0984774862336018E-4</v>
      </c>
    </row>
    <row r="992" spans="1:5" x14ac:dyDescent="0.3">
      <c r="A992" s="107" t="s">
        <v>1270</v>
      </c>
      <c r="B992" s="36">
        <v>9653.5</v>
      </c>
      <c r="C992" s="107">
        <v>308.7</v>
      </c>
      <c r="D992" s="120">
        <f t="shared" si="30"/>
        <v>-4.1936101806350212E-4</v>
      </c>
      <c r="E992" s="120">
        <f t="shared" si="31"/>
        <v>-7.076230299131514E-3</v>
      </c>
    </row>
    <row r="993" spans="1:5" x14ac:dyDescent="0.3">
      <c r="A993" s="107" t="s">
        <v>1271</v>
      </c>
      <c r="B993" s="36">
        <v>9657.5499999999993</v>
      </c>
      <c r="C993" s="107">
        <v>310.89999999999998</v>
      </c>
      <c r="D993" s="120">
        <f t="shared" si="30"/>
        <v>7.2486063380978738E-3</v>
      </c>
      <c r="E993" s="120">
        <f t="shared" si="31"/>
        <v>1.3363754889178514E-2</v>
      </c>
    </row>
    <row r="994" spans="1:5" x14ac:dyDescent="0.3">
      <c r="A994" s="107" t="s">
        <v>1272</v>
      </c>
      <c r="B994" s="36">
        <v>9588.0499999999993</v>
      </c>
      <c r="C994" s="107">
        <v>306.8</v>
      </c>
      <c r="D994" s="120">
        <f t="shared" si="30"/>
        <v>1.0440538522977771E-3</v>
      </c>
      <c r="E994" s="120">
        <f t="shared" si="31"/>
        <v>1.6230539913878905E-2</v>
      </c>
    </row>
    <row r="995" spans="1:5" x14ac:dyDescent="0.3">
      <c r="A995" s="107" t="s">
        <v>1273</v>
      </c>
      <c r="B995" s="36">
        <v>9578.0499999999993</v>
      </c>
      <c r="C995" s="107">
        <v>301.89999999999998</v>
      </c>
      <c r="D995" s="120">
        <f t="shared" si="30"/>
        <v>-4.1692009378103689E-3</v>
      </c>
      <c r="E995" s="120">
        <f t="shared" si="31"/>
        <v>6.8367517091878494E-3</v>
      </c>
    </row>
    <row r="996" spans="1:5" x14ac:dyDescent="0.3">
      <c r="A996" s="107" t="s">
        <v>1274</v>
      </c>
      <c r="B996" s="36">
        <v>9618.15</v>
      </c>
      <c r="C996" s="107">
        <v>299.85000000000002</v>
      </c>
      <c r="D996" s="120">
        <f t="shared" si="30"/>
        <v>1.1710333198013956E-3</v>
      </c>
      <c r="E996" s="120">
        <f t="shared" si="31"/>
        <v>-1.769041769041757E-2</v>
      </c>
    </row>
    <row r="997" spans="1:5" x14ac:dyDescent="0.3">
      <c r="A997" s="107" t="s">
        <v>1275</v>
      </c>
      <c r="B997" s="36">
        <v>9606.9</v>
      </c>
      <c r="C997" s="107">
        <v>305.25</v>
      </c>
      <c r="D997" s="120">
        <f t="shared" si="30"/>
        <v>-9.8789567821633284E-4</v>
      </c>
      <c r="E997" s="120">
        <f t="shared" si="31"/>
        <v>2.7923784494088277E-3</v>
      </c>
    </row>
    <row r="998" spans="1:5" x14ac:dyDescent="0.3">
      <c r="A998" s="107" t="s">
        <v>1276</v>
      </c>
      <c r="B998" s="36">
        <v>9616.4</v>
      </c>
      <c r="C998" s="107">
        <v>304.39999999999998</v>
      </c>
      <c r="D998" s="120">
        <f t="shared" si="30"/>
        <v>-5.3629146950069373E-3</v>
      </c>
      <c r="E998" s="120">
        <f t="shared" si="31"/>
        <v>-5.228758169934733E-3</v>
      </c>
    </row>
    <row r="999" spans="1:5" x14ac:dyDescent="0.3">
      <c r="A999" s="107" t="s">
        <v>1277</v>
      </c>
      <c r="B999" s="36">
        <v>9668.25</v>
      </c>
      <c r="C999" s="107">
        <v>306</v>
      </c>
      <c r="D999" s="120">
        <f t="shared" si="30"/>
        <v>2.1767861307626646E-3</v>
      </c>
      <c r="E999" s="120">
        <f t="shared" si="31"/>
        <v>-1.7971758664955151E-2</v>
      </c>
    </row>
    <row r="1000" spans="1:5" x14ac:dyDescent="0.3">
      <c r="A1000" s="107" t="s">
        <v>1278</v>
      </c>
      <c r="B1000" s="36">
        <v>9647.25</v>
      </c>
      <c r="C1000" s="107">
        <v>311.60000000000002</v>
      </c>
      <c r="D1000" s="120">
        <f t="shared" si="30"/>
        <v>-1.7229069009405684E-3</v>
      </c>
      <c r="E1000" s="120">
        <f t="shared" si="31"/>
        <v>-2.0816653322657253E-3</v>
      </c>
    </row>
    <row r="1001" spans="1:5" x14ac:dyDescent="0.3">
      <c r="A1001" s="107" t="s">
        <v>1279</v>
      </c>
      <c r="B1001" s="36">
        <v>9663.9</v>
      </c>
      <c r="C1001" s="107">
        <v>312.25</v>
      </c>
      <c r="D1001" s="120">
        <f t="shared" si="30"/>
        <v>2.7757168872539761E-3</v>
      </c>
      <c r="E1001" s="120">
        <f t="shared" si="31"/>
        <v>3.8579006590580001E-3</v>
      </c>
    </row>
    <row r="1002" spans="1:5" x14ac:dyDescent="0.3">
      <c r="A1002" s="107" t="s">
        <v>1280</v>
      </c>
      <c r="B1002" s="36">
        <v>9637.15</v>
      </c>
      <c r="C1002" s="107">
        <v>311.05</v>
      </c>
      <c r="D1002" s="120">
        <f t="shared" si="30"/>
        <v>-3.9224400781388002E-3</v>
      </c>
      <c r="E1002" s="120">
        <f t="shared" si="31"/>
        <v>-2.0160655221294621E-2</v>
      </c>
    </row>
    <row r="1003" spans="1:5" x14ac:dyDescent="0.3">
      <c r="A1003" s="107" t="s">
        <v>1281</v>
      </c>
      <c r="B1003" s="36">
        <v>9675.1</v>
      </c>
      <c r="C1003" s="107">
        <v>317.45</v>
      </c>
      <c r="D1003" s="120">
        <f t="shared" si="30"/>
        <v>2.2375304293780207E-3</v>
      </c>
      <c r="E1003" s="120">
        <f t="shared" si="31"/>
        <v>-5.482456140350922E-3</v>
      </c>
    </row>
    <row r="1004" spans="1:5" x14ac:dyDescent="0.3">
      <c r="A1004" s="107" t="s">
        <v>1282</v>
      </c>
      <c r="B1004" s="36">
        <v>9653.5</v>
      </c>
      <c r="C1004" s="107">
        <v>319.2</v>
      </c>
      <c r="D1004" s="120">
        <f t="shared" si="30"/>
        <v>3.8893106352886342E-3</v>
      </c>
      <c r="E1004" s="120">
        <f t="shared" si="31"/>
        <v>1.5913430935709849E-2</v>
      </c>
    </row>
    <row r="1005" spans="1:5" x14ac:dyDescent="0.3">
      <c r="A1005" s="107" t="s">
        <v>1283</v>
      </c>
      <c r="B1005" s="36">
        <v>9616.1</v>
      </c>
      <c r="C1005" s="107">
        <v>314.2</v>
      </c>
      <c r="D1005" s="120">
        <f t="shared" si="30"/>
        <v>-5.3527348317528034E-4</v>
      </c>
      <c r="E1005" s="120">
        <f t="shared" si="31"/>
        <v>7.6972418216805227E-3</v>
      </c>
    </row>
    <row r="1006" spans="1:5" x14ac:dyDescent="0.3">
      <c r="A1006" s="107" t="s">
        <v>1284</v>
      </c>
      <c r="B1006" s="36">
        <v>9621.25</v>
      </c>
      <c r="C1006" s="107">
        <v>311.8</v>
      </c>
      <c r="D1006" s="120">
        <f t="shared" si="30"/>
        <v>-3.428731732911805E-4</v>
      </c>
      <c r="E1006" s="120">
        <f t="shared" si="31"/>
        <v>1.1237758869804271E-3</v>
      </c>
    </row>
    <row r="1007" spans="1:5" x14ac:dyDescent="0.3">
      <c r="A1007" s="107" t="s">
        <v>1285</v>
      </c>
      <c r="B1007" s="36">
        <v>9624.5499999999993</v>
      </c>
      <c r="C1007" s="107">
        <v>311.45</v>
      </c>
      <c r="D1007" s="120">
        <f t="shared" si="30"/>
        <v>2.0458307738757675E-3</v>
      </c>
      <c r="E1007" s="120">
        <f t="shared" si="31"/>
        <v>-1.3930663289536294E-2</v>
      </c>
    </row>
    <row r="1008" spans="1:5" x14ac:dyDescent="0.3">
      <c r="A1008" s="107" t="s">
        <v>1286</v>
      </c>
      <c r="B1008" s="36">
        <v>9604.9</v>
      </c>
      <c r="C1008" s="107">
        <v>315.85000000000002</v>
      </c>
      <c r="D1008" s="120">
        <f t="shared" si="30"/>
        <v>1.0213546497690462E-3</v>
      </c>
      <c r="E1008" s="120">
        <f t="shared" si="31"/>
        <v>2.1837593011970302E-2</v>
      </c>
    </row>
    <row r="1009" spans="1:5" x14ac:dyDescent="0.3">
      <c r="A1009" s="107" t="s">
        <v>1287</v>
      </c>
      <c r="B1009" s="36">
        <v>9595.1</v>
      </c>
      <c r="C1009" s="107">
        <v>309.10000000000002</v>
      </c>
      <c r="D1009" s="120">
        <f t="shared" si="30"/>
        <v>8.9749993427798991E-3</v>
      </c>
      <c r="E1009" s="120">
        <f t="shared" si="31"/>
        <v>3.0161639726712153E-2</v>
      </c>
    </row>
    <row r="1010" spans="1:5" x14ac:dyDescent="0.3">
      <c r="A1010" s="107" t="s">
        <v>1288</v>
      </c>
      <c r="B1010" s="36">
        <v>9509.75</v>
      </c>
      <c r="C1010" s="107">
        <v>300.05</v>
      </c>
      <c r="D1010" s="120">
        <f t="shared" si="30"/>
        <v>1.5939234339862551E-2</v>
      </c>
      <c r="E1010" s="120">
        <f t="shared" si="31"/>
        <v>5.0016672224084679E-4</v>
      </c>
    </row>
    <row r="1011" spans="1:5" x14ac:dyDescent="0.3">
      <c r="A1011" s="107" t="s">
        <v>1289</v>
      </c>
      <c r="B1011" s="36">
        <v>9360.5499999999993</v>
      </c>
      <c r="C1011" s="107">
        <v>299.89999999999998</v>
      </c>
      <c r="D1011" s="120">
        <f t="shared" si="30"/>
        <v>-2.7274228517549792E-3</v>
      </c>
      <c r="E1011" s="120">
        <f t="shared" si="31"/>
        <v>-8.3291687489583932E-4</v>
      </c>
    </row>
    <row r="1012" spans="1:5" x14ac:dyDescent="0.3">
      <c r="A1012" s="107" t="s">
        <v>1290</v>
      </c>
      <c r="B1012" s="36">
        <v>9386.15</v>
      </c>
      <c r="C1012" s="107">
        <v>300.14999999999998</v>
      </c>
      <c r="D1012" s="120">
        <f t="shared" si="30"/>
        <v>-5.5200911185866453E-3</v>
      </c>
      <c r="E1012" s="120">
        <f t="shared" si="31"/>
        <v>-1.1363636363636465E-2</v>
      </c>
    </row>
    <row r="1013" spans="1:5" x14ac:dyDescent="0.3">
      <c r="A1013" s="107" t="s">
        <v>1291</v>
      </c>
      <c r="B1013" s="36">
        <v>9438.25</v>
      </c>
      <c r="C1013" s="107">
        <v>303.60000000000002</v>
      </c>
      <c r="D1013" s="120">
        <f t="shared" si="30"/>
        <v>1.0978054497821077E-3</v>
      </c>
      <c r="E1013" s="120">
        <f t="shared" si="31"/>
        <v>6.079664570230614E-2</v>
      </c>
    </row>
    <row r="1014" spans="1:5" x14ac:dyDescent="0.3">
      <c r="A1014" s="107" t="s">
        <v>1292</v>
      </c>
      <c r="B1014" s="36">
        <v>9427.9</v>
      </c>
      <c r="C1014" s="107">
        <v>286.2</v>
      </c>
      <c r="D1014" s="120">
        <f t="shared" si="30"/>
        <v>-1.643786222951249E-4</v>
      </c>
      <c r="E1014" s="120">
        <f t="shared" si="31"/>
        <v>2.9866858582223932E-2</v>
      </c>
    </row>
    <row r="1015" spans="1:5" x14ac:dyDescent="0.3">
      <c r="A1015" s="107" t="s">
        <v>1293</v>
      </c>
      <c r="B1015" s="36">
        <v>9429.4500000000007</v>
      </c>
      <c r="C1015" s="107">
        <v>277.89999999999998</v>
      </c>
      <c r="D1015" s="120">
        <f t="shared" si="30"/>
        <v>-1.0109440201558906E-2</v>
      </c>
      <c r="E1015" s="120">
        <f t="shared" si="31"/>
        <v>-1.3314397301615433E-2</v>
      </c>
    </row>
    <row r="1016" spans="1:5" x14ac:dyDescent="0.3">
      <c r="A1016" s="107" t="s">
        <v>1294</v>
      </c>
      <c r="B1016" s="36">
        <v>9525.75</v>
      </c>
      <c r="C1016" s="107">
        <v>281.64999999999998</v>
      </c>
      <c r="D1016" s="120">
        <f t="shared" si="30"/>
        <v>1.4192225814082526E-3</v>
      </c>
      <c r="E1016" s="120">
        <f t="shared" si="31"/>
        <v>-6.3503263362145734E-3</v>
      </c>
    </row>
    <row r="1017" spans="1:5" x14ac:dyDescent="0.3">
      <c r="A1017" s="107" t="s">
        <v>1295</v>
      </c>
      <c r="B1017" s="36">
        <v>9512.25</v>
      </c>
      <c r="C1017" s="107">
        <v>283.45</v>
      </c>
      <c r="D1017" s="120">
        <f t="shared" si="30"/>
        <v>7.0775192157028766E-3</v>
      </c>
      <c r="E1017" s="120">
        <f t="shared" si="31"/>
        <v>1.9787731606404124E-2</v>
      </c>
    </row>
    <row r="1018" spans="1:5" x14ac:dyDescent="0.3">
      <c r="A1018" s="107" t="s">
        <v>1296</v>
      </c>
      <c r="B1018" s="36">
        <v>9445.4</v>
      </c>
      <c r="C1018" s="107">
        <v>277.95</v>
      </c>
      <c r="D1018" s="120">
        <f t="shared" si="30"/>
        <v>4.7335893371911464E-3</v>
      </c>
      <c r="E1018" s="120">
        <f t="shared" si="31"/>
        <v>1.0911074740862059E-2</v>
      </c>
    </row>
    <row r="1019" spans="1:5" x14ac:dyDescent="0.3">
      <c r="A1019" s="107" t="s">
        <v>1297</v>
      </c>
      <c r="B1019" s="36">
        <v>9400.9</v>
      </c>
      <c r="C1019" s="107">
        <v>274.95</v>
      </c>
      <c r="D1019" s="120">
        <f t="shared" si="30"/>
        <v>-2.2817965698760379E-3</v>
      </c>
      <c r="E1019" s="120">
        <f t="shared" si="31"/>
        <v>-6.1449484908728813E-3</v>
      </c>
    </row>
    <row r="1020" spans="1:5" x14ac:dyDescent="0.3">
      <c r="A1020" s="107" t="s">
        <v>1298</v>
      </c>
      <c r="B1020" s="36">
        <v>9422.4</v>
      </c>
      <c r="C1020" s="107">
        <v>276.64999999999998</v>
      </c>
      <c r="D1020" s="120">
        <f t="shared" si="30"/>
        <v>1.6051364365972098E-3</v>
      </c>
      <c r="E1020" s="120">
        <f t="shared" si="31"/>
        <v>9.8558131045811681E-3</v>
      </c>
    </row>
    <row r="1021" spans="1:5" x14ac:dyDescent="0.3">
      <c r="A1021" s="107" t="s">
        <v>1299</v>
      </c>
      <c r="B1021" s="36">
        <v>9407.2999999999993</v>
      </c>
      <c r="C1021" s="107">
        <v>273.95</v>
      </c>
      <c r="D1021" s="120">
        <f t="shared" si="30"/>
        <v>9.708216832942318E-3</v>
      </c>
      <c r="E1021" s="120">
        <f t="shared" si="31"/>
        <v>9.0239410681398624E-3</v>
      </c>
    </row>
    <row r="1022" spans="1:5" x14ac:dyDescent="0.3">
      <c r="A1022" s="107" t="s">
        <v>1300</v>
      </c>
      <c r="B1022" s="36">
        <v>9316.85</v>
      </c>
      <c r="C1022" s="107">
        <v>271.5</v>
      </c>
      <c r="D1022" s="120">
        <f t="shared" si="30"/>
        <v>3.0062110467521386E-4</v>
      </c>
      <c r="E1022" s="120">
        <f t="shared" si="31"/>
        <v>-5.3123282652499659E-3</v>
      </c>
    </row>
    <row r="1023" spans="1:5" x14ac:dyDescent="0.3">
      <c r="A1023" s="107" t="s">
        <v>1301</v>
      </c>
      <c r="B1023" s="36">
        <v>9314.0499999999993</v>
      </c>
      <c r="C1023" s="107">
        <v>272.95</v>
      </c>
      <c r="D1023" s="120">
        <f t="shared" si="30"/>
        <v>3.0962919884118811E-3</v>
      </c>
      <c r="E1023" s="120">
        <f t="shared" si="31"/>
        <v>-1.5154248601840115E-2</v>
      </c>
    </row>
    <row r="1024" spans="1:5" x14ac:dyDescent="0.3">
      <c r="A1024" s="107" t="s">
        <v>1302</v>
      </c>
      <c r="B1024" s="36">
        <v>9285.2999999999993</v>
      </c>
      <c r="C1024" s="107">
        <v>277.14999999999998</v>
      </c>
      <c r="D1024" s="120">
        <f t="shared" si="30"/>
        <v>-7.9701706214810875E-3</v>
      </c>
      <c r="E1024" s="120">
        <f t="shared" si="31"/>
        <v>-1.4402560455192059E-2</v>
      </c>
    </row>
    <row r="1025" spans="1:5" x14ac:dyDescent="0.3">
      <c r="A1025" s="107" t="s">
        <v>1303</v>
      </c>
      <c r="B1025" s="36">
        <v>9359.9</v>
      </c>
      <c r="C1025" s="107">
        <v>281.2</v>
      </c>
      <c r="D1025" s="120">
        <f t="shared" si="30"/>
        <v>5.1492974081690512E-3</v>
      </c>
      <c r="E1025" s="120">
        <f t="shared" si="31"/>
        <v>1.4247069431920556E-2</v>
      </c>
    </row>
    <row r="1026" spans="1:5" x14ac:dyDescent="0.3">
      <c r="A1026" s="107" t="s">
        <v>1304</v>
      </c>
      <c r="B1026" s="36">
        <v>9311.9500000000007</v>
      </c>
      <c r="C1026" s="107">
        <v>277.25</v>
      </c>
      <c r="D1026" s="120">
        <f t="shared" si="30"/>
        <v>-1.9862998990727299E-4</v>
      </c>
      <c r="E1026" s="120">
        <f t="shared" si="31"/>
        <v>-6.9842406876789997E-3</v>
      </c>
    </row>
    <row r="1027" spans="1:5" x14ac:dyDescent="0.3">
      <c r="A1027" s="107" t="s">
        <v>1305</v>
      </c>
      <c r="B1027" s="36">
        <v>9313.7999999999993</v>
      </c>
      <c r="C1027" s="107">
        <v>279.2</v>
      </c>
      <c r="D1027" s="120">
        <f t="shared" ref="D1027:D1090" si="32">B1027/B1028-1</f>
        <v>1.0479307398389981E-3</v>
      </c>
      <c r="E1027" s="120">
        <f t="shared" ref="E1027:E1090" si="33">C1027/C1028-1</f>
        <v>4.3165467625898568E-3</v>
      </c>
    </row>
    <row r="1028" spans="1:5" x14ac:dyDescent="0.3">
      <c r="A1028" s="107" t="s">
        <v>1306</v>
      </c>
      <c r="B1028" s="36">
        <v>9304.0499999999993</v>
      </c>
      <c r="C1028" s="107">
        <v>278</v>
      </c>
      <c r="D1028" s="120">
        <f t="shared" si="32"/>
        <v>-4.0782903293139494E-3</v>
      </c>
      <c r="E1028" s="120">
        <f t="shared" si="33"/>
        <v>-2.7291812456263109E-2</v>
      </c>
    </row>
    <row r="1029" spans="1:5" x14ac:dyDescent="0.3">
      <c r="A1029" s="107" t="s">
        <v>1307</v>
      </c>
      <c r="B1029" s="36">
        <v>9342.15</v>
      </c>
      <c r="C1029" s="107">
        <v>285.8</v>
      </c>
      <c r="D1029" s="120">
        <f t="shared" si="32"/>
        <v>-1.0372279281640751E-3</v>
      </c>
      <c r="E1029" s="120">
        <f t="shared" si="33"/>
        <v>-1.7531797868683308E-2</v>
      </c>
    </row>
    <row r="1030" spans="1:5" x14ac:dyDescent="0.3">
      <c r="A1030" s="107" t="s">
        <v>1308</v>
      </c>
      <c r="B1030" s="36">
        <v>9351.85</v>
      </c>
      <c r="C1030" s="107">
        <v>290.89999999999998</v>
      </c>
      <c r="D1030" s="120">
        <f t="shared" si="32"/>
        <v>4.8621408462812266E-3</v>
      </c>
      <c r="E1030" s="120">
        <f t="shared" si="33"/>
        <v>3.4127266263775269E-2</v>
      </c>
    </row>
    <row r="1031" spans="1:5" x14ac:dyDescent="0.3">
      <c r="A1031" s="107" t="s">
        <v>1309</v>
      </c>
      <c r="B1031" s="36">
        <v>9306.6</v>
      </c>
      <c r="C1031" s="107">
        <v>281.3</v>
      </c>
      <c r="D1031" s="120">
        <f t="shared" si="32"/>
        <v>9.6171057556180273E-3</v>
      </c>
      <c r="E1031" s="120">
        <f t="shared" si="33"/>
        <v>1.6440831074977513E-2</v>
      </c>
    </row>
    <row r="1032" spans="1:5" x14ac:dyDescent="0.3">
      <c r="A1032" s="107" t="s">
        <v>1310</v>
      </c>
      <c r="B1032" s="36">
        <v>9217.9500000000007</v>
      </c>
      <c r="C1032" s="107">
        <v>276.75</v>
      </c>
      <c r="D1032" s="120">
        <f t="shared" si="32"/>
        <v>1.0806632015264217E-2</v>
      </c>
      <c r="E1032" s="120">
        <f t="shared" si="33"/>
        <v>8.7479496992890482E-3</v>
      </c>
    </row>
    <row r="1033" spans="1:5" x14ac:dyDescent="0.3">
      <c r="A1033" s="107" t="s">
        <v>1311</v>
      </c>
      <c r="B1033" s="36">
        <v>9119.4</v>
      </c>
      <c r="C1033" s="107">
        <v>274.35000000000002</v>
      </c>
      <c r="D1033" s="120">
        <f t="shared" si="32"/>
        <v>-1.8606891116851321E-3</v>
      </c>
      <c r="E1033" s="120">
        <f t="shared" si="33"/>
        <v>-1.8425760286225334E-2</v>
      </c>
    </row>
    <row r="1034" spans="1:5" x14ac:dyDescent="0.3">
      <c r="A1034" s="107" t="s">
        <v>1312</v>
      </c>
      <c r="B1034" s="36">
        <v>9136.4</v>
      </c>
      <c r="C1034" s="107">
        <v>279.5</v>
      </c>
      <c r="D1034" s="120">
        <f t="shared" si="32"/>
        <v>3.6139946174547077E-3</v>
      </c>
      <c r="E1034" s="120">
        <f t="shared" si="33"/>
        <v>2.870470039469053E-3</v>
      </c>
    </row>
    <row r="1035" spans="1:5" x14ac:dyDescent="0.3">
      <c r="A1035" s="107" t="s">
        <v>1313</v>
      </c>
      <c r="B1035" s="36">
        <v>9103.5</v>
      </c>
      <c r="C1035" s="107">
        <v>278.7</v>
      </c>
      <c r="D1035" s="120">
        <f t="shared" si="32"/>
        <v>-1.812161249402644E-4</v>
      </c>
      <c r="E1035" s="120">
        <f t="shared" si="33"/>
        <v>-1.254255509765323E-3</v>
      </c>
    </row>
    <row r="1036" spans="1:5" x14ac:dyDescent="0.3">
      <c r="A1036" s="107" t="s">
        <v>1314</v>
      </c>
      <c r="B1036" s="36">
        <v>9105.15</v>
      </c>
      <c r="C1036" s="107">
        <v>279.05</v>
      </c>
      <c r="D1036" s="120">
        <f t="shared" si="32"/>
        <v>-3.7366100248377165E-3</v>
      </c>
      <c r="E1036" s="120">
        <f t="shared" si="33"/>
        <v>-1.7914725904699669E-4</v>
      </c>
    </row>
    <row r="1037" spans="1:5" x14ac:dyDescent="0.3">
      <c r="A1037" s="107" t="s">
        <v>1315</v>
      </c>
      <c r="B1037" s="36">
        <v>9139.2999999999993</v>
      </c>
      <c r="C1037" s="107">
        <v>279.10000000000002</v>
      </c>
      <c r="D1037" s="120">
        <f t="shared" si="32"/>
        <v>-1.2567207238711742E-3</v>
      </c>
      <c r="E1037" s="120">
        <f t="shared" si="33"/>
        <v>-1.7911517105484442E-4</v>
      </c>
    </row>
    <row r="1038" spans="1:5" x14ac:dyDescent="0.3">
      <c r="A1038" s="107" t="s">
        <v>1316</v>
      </c>
      <c r="B1038" s="36">
        <v>9150.7999999999993</v>
      </c>
      <c r="C1038" s="107">
        <v>279.14999999999998</v>
      </c>
      <c r="D1038" s="120">
        <f t="shared" si="32"/>
        <v>-5.7206808316447866E-3</v>
      </c>
      <c r="E1038" s="120">
        <f t="shared" si="33"/>
        <v>-9.7552323518977913E-3</v>
      </c>
    </row>
    <row r="1039" spans="1:5" x14ac:dyDescent="0.3">
      <c r="A1039" s="107" t="s">
        <v>1317</v>
      </c>
      <c r="B1039" s="36">
        <v>9203.4500000000007</v>
      </c>
      <c r="C1039" s="107">
        <v>281.89999999999998</v>
      </c>
      <c r="D1039" s="120">
        <f t="shared" si="32"/>
        <v>-3.6321316444731799E-3</v>
      </c>
      <c r="E1039" s="120">
        <f t="shared" si="33"/>
        <v>-5.3182059918466251E-4</v>
      </c>
    </row>
    <row r="1040" spans="1:5" x14ac:dyDescent="0.3">
      <c r="A1040" s="107" t="s">
        <v>1318</v>
      </c>
      <c r="B1040" s="36">
        <v>9237</v>
      </c>
      <c r="C1040" s="107">
        <v>282.05</v>
      </c>
      <c r="D1040" s="120">
        <f t="shared" si="32"/>
        <v>6.0502426087380989E-3</v>
      </c>
      <c r="E1040" s="120">
        <f t="shared" si="33"/>
        <v>3.1072929994516496E-2</v>
      </c>
    </row>
    <row r="1041" spans="1:5" x14ac:dyDescent="0.3">
      <c r="A1041" s="107" t="s">
        <v>1319</v>
      </c>
      <c r="B1041" s="36">
        <v>9181.4500000000007</v>
      </c>
      <c r="C1041" s="107">
        <v>273.55</v>
      </c>
      <c r="D1041" s="120">
        <f t="shared" si="32"/>
        <v>-1.8318602350432256E-3</v>
      </c>
      <c r="E1041" s="120">
        <f t="shared" si="33"/>
        <v>3.3009352649919776E-3</v>
      </c>
    </row>
    <row r="1042" spans="1:5" x14ac:dyDescent="0.3">
      <c r="A1042" s="107" t="s">
        <v>1320</v>
      </c>
      <c r="B1042" s="36">
        <v>9198.2999999999993</v>
      </c>
      <c r="C1042" s="107">
        <v>272.64999999999998</v>
      </c>
      <c r="D1042" s="120">
        <f t="shared" si="32"/>
        <v>-6.8722029378264216E-3</v>
      </c>
      <c r="E1042" s="120">
        <f t="shared" si="33"/>
        <v>-5.2900401313390466E-3</v>
      </c>
    </row>
    <row r="1043" spans="1:5" x14ac:dyDescent="0.3">
      <c r="A1043" s="107" t="s">
        <v>1321</v>
      </c>
      <c r="B1043" s="36">
        <v>9261.9500000000007</v>
      </c>
      <c r="C1043" s="107">
        <v>274.10000000000002</v>
      </c>
      <c r="D1043" s="120">
        <f t="shared" si="32"/>
        <v>-3.453802690727148E-4</v>
      </c>
      <c r="E1043" s="120">
        <f t="shared" si="33"/>
        <v>-1.7386628428033624E-2</v>
      </c>
    </row>
    <row r="1044" spans="1:5" x14ac:dyDescent="0.3">
      <c r="A1044" s="107" t="s">
        <v>1322</v>
      </c>
      <c r="B1044" s="36">
        <v>9265.15</v>
      </c>
      <c r="C1044" s="107">
        <v>278.95</v>
      </c>
      <c r="D1044" s="120">
        <f t="shared" si="32"/>
        <v>2.9552330899504931E-3</v>
      </c>
      <c r="E1044" s="120">
        <f t="shared" si="33"/>
        <v>-9.2345942106198953E-3</v>
      </c>
    </row>
    <row r="1045" spans="1:5" x14ac:dyDescent="0.3">
      <c r="A1045" s="107" t="s">
        <v>1323</v>
      </c>
      <c r="B1045" s="36">
        <v>9237.85</v>
      </c>
      <c r="C1045" s="107">
        <v>281.55</v>
      </c>
      <c r="D1045" s="120">
        <f t="shared" si="32"/>
        <v>6.9873279738383864E-3</v>
      </c>
      <c r="E1045" s="120">
        <f t="shared" si="33"/>
        <v>4.4595076703533021E-3</v>
      </c>
    </row>
    <row r="1046" spans="1:5" x14ac:dyDescent="0.3">
      <c r="A1046" s="107" t="s">
        <v>1324</v>
      </c>
      <c r="B1046" s="36">
        <v>9173.75</v>
      </c>
      <c r="C1046" s="107">
        <v>280.3</v>
      </c>
      <c r="D1046" s="120">
        <f t="shared" si="32"/>
        <v>0</v>
      </c>
      <c r="E1046" s="120">
        <f t="shared" si="33"/>
        <v>-8.6648983200706686E-3</v>
      </c>
    </row>
    <row r="1047" spans="1:5" x14ac:dyDescent="0.3">
      <c r="A1047" s="107" t="s">
        <v>1325</v>
      </c>
      <c r="B1047" s="36">
        <v>9173.75</v>
      </c>
      <c r="C1047" s="107">
        <v>282.75</v>
      </c>
      <c r="D1047" s="120">
        <f t="shared" si="32"/>
        <v>3.2754434698922807E-3</v>
      </c>
      <c r="E1047" s="120">
        <f t="shared" si="33"/>
        <v>-1.5889830508474256E-3</v>
      </c>
    </row>
    <row r="1048" spans="1:5" x14ac:dyDescent="0.3">
      <c r="A1048" s="107" t="s">
        <v>1326</v>
      </c>
      <c r="B1048" s="36">
        <v>9143.7999999999993</v>
      </c>
      <c r="C1048" s="107">
        <v>283.2</v>
      </c>
      <c r="D1048" s="120">
        <f t="shared" si="32"/>
        <v>4.7248593530238026E-3</v>
      </c>
      <c r="E1048" s="120">
        <f t="shared" si="33"/>
        <v>9.6256684491977662E-3</v>
      </c>
    </row>
    <row r="1049" spans="1:5" x14ac:dyDescent="0.3">
      <c r="A1049" s="107" t="s">
        <v>1327</v>
      </c>
      <c r="B1049" s="36">
        <v>9100.7999999999993</v>
      </c>
      <c r="C1049" s="107">
        <v>280.5</v>
      </c>
      <c r="D1049" s="120">
        <f t="shared" si="32"/>
        <v>6.1469066466190991E-3</v>
      </c>
      <c r="E1049" s="120">
        <f t="shared" si="33"/>
        <v>-3.906250000000111E-3</v>
      </c>
    </row>
    <row r="1050" spans="1:5" x14ac:dyDescent="0.3">
      <c r="A1050" s="107" t="s">
        <v>1328</v>
      </c>
      <c r="B1050" s="36">
        <v>9045.2000000000007</v>
      </c>
      <c r="C1050" s="107">
        <v>281.60000000000002</v>
      </c>
      <c r="D1050" s="120">
        <f t="shared" si="32"/>
        <v>-6.8950373298198864E-3</v>
      </c>
      <c r="E1050" s="120">
        <f t="shared" si="33"/>
        <v>2.135231316725994E-3</v>
      </c>
    </row>
    <row r="1051" spans="1:5" x14ac:dyDescent="0.3">
      <c r="A1051" s="107" t="s">
        <v>1329</v>
      </c>
      <c r="B1051" s="36">
        <v>9108</v>
      </c>
      <c r="C1051" s="107">
        <v>281</v>
      </c>
      <c r="D1051" s="120">
        <f t="shared" si="32"/>
        <v>2.3882108228872045E-3</v>
      </c>
      <c r="E1051" s="120">
        <f t="shared" si="33"/>
        <v>1.2247838616714635E-2</v>
      </c>
    </row>
    <row r="1052" spans="1:5" x14ac:dyDescent="0.3">
      <c r="A1052" s="107" t="s">
        <v>1330</v>
      </c>
      <c r="B1052" s="36">
        <v>9086.2999999999993</v>
      </c>
      <c r="C1052" s="107">
        <v>277.60000000000002</v>
      </c>
      <c r="D1052" s="120">
        <f t="shared" si="32"/>
        <v>6.1846308877187006E-3</v>
      </c>
      <c r="E1052" s="120">
        <f t="shared" si="33"/>
        <v>-8.0400214400572212E-3</v>
      </c>
    </row>
    <row r="1053" spans="1:5" x14ac:dyDescent="0.3">
      <c r="A1053" s="107" t="s">
        <v>1331</v>
      </c>
      <c r="B1053" s="36">
        <v>9030.4500000000007</v>
      </c>
      <c r="C1053" s="107">
        <v>279.85000000000002</v>
      </c>
      <c r="D1053" s="120">
        <f t="shared" si="32"/>
        <v>-9.9819108699226167E-3</v>
      </c>
      <c r="E1053" s="120">
        <f t="shared" si="33"/>
        <v>-2.7961097603334317E-2</v>
      </c>
    </row>
    <row r="1054" spans="1:5" x14ac:dyDescent="0.3">
      <c r="A1054" s="107" t="s">
        <v>1332</v>
      </c>
      <c r="B1054" s="36">
        <v>9121.5</v>
      </c>
      <c r="C1054" s="107">
        <v>287.89999999999998</v>
      </c>
      <c r="D1054" s="120">
        <f t="shared" si="32"/>
        <v>-5.861825273780763E-4</v>
      </c>
      <c r="E1054" s="120">
        <f t="shared" si="33"/>
        <v>2.1284143313231585E-2</v>
      </c>
    </row>
    <row r="1055" spans="1:5" x14ac:dyDescent="0.3">
      <c r="A1055" s="107" t="s">
        <v>1333</v>
      </c>
      <c r="B1055" s="36">
        <v>9126.85</v>
      </c>
      <c r="C1055" s="107">
        <v>281.89999999999998</v>
      </c>
      <c r="D1055" s="120">
        <f t="shared" si="32"/>
        <v>-3.6244343644411536E-3</v>
      </c>
      <c r="E1055" s="120">
        <f t="shared" si="33"/>
        <v>2.3111111111109306E-3</v>
      </c>
    </row>
    <row r="1056" spans="1:5" x14ac:dyDescent="0.3">
      <c r="A1056" s="107" t="s">
        <v>1334</v>
      </c>
      <c r="B1056" s="36">
        <v>9160.0499999999993</v>
      </c>
      <c r="C1056" s="107">
        <v>281.25</v>
      </c>
      <c r="D1056" s="120">
        <f t="shared" si="32"/>
        <v>6.9370855501027506E-4</v>
      </c>
      <c r="E1056" s="120">
        <f t="shared" si="33"/>
        <v>4.768113242689509E-2</v>
      </c>
    </row>
    <row r="1057" spans="1:5" x14ac:dyDescent="0.3">
      <c r="A1057" s="107" t="s">
        <v>1335</v>
      </c>
      <c r="B1057" s="36">
        <v>9153.7000000000007</v>
      </c>
      <c r="C1057" s="107">
        <v>268.45</v>
      </c>
      <c r="D1057" s="120">
        <f t="shared" si="32"/>
        <v>7.5840965128568527E-3</v>
      </c>
      <c r="E1057" s="120">
        <f t="shared" si="33"/>
        <v>9.3214019388510039E-4</v>
      </c>
    </row>
    <row r="1058" spans="1:5" x14ac:dyDescent="0.3">
      <c r="A1058" s="107" t="s">
        <v>1336</v>
      </c>
      <c r="B1058" s="36">
        <v>9084.7999999999993</v>
      </c>
      <c r="C1058" s="107">
        <v>268.2</v>
      </c>
      <c r="D1058" s="120">
        <f t="shared" si="32"/>
        <v>-2.4210410476510624E-4</v>
      </c>
      <c r="E1058" s="120">
        <f t="shared" si="33"/>
        <v>4.1183077499062914E-3</v>
      </c>
    </row>
    <row r="1059" spans="1:5" x14ac:dyDescent="0.3">
      <c r="A1059" s="107" t="s">
        <v>1337</v>
      </c>
      <c r="B1059" s="36">
        <v>9087</v>
      </c>
      <c r="C1059" s="107">
        <v>267.10000000000002</v>
      </c>
      <c r="D1059" s="120">
        <f t="shared" si="32"/>
        <v>1.7062974632186423E-2</v>
      </c>
      <c r="E1059" s="120">
        <f t="shared" si="33"/>
        <v>1.3854621370279041E-2</v>
      </c>
    </row>
    <row r="1060" spans="1:5" x14ac:dyDescent="0.3">
      <c r="A1060" s="107" t="s">
        <v>1338</v>
      </c>
      <c r="B1060" s="36">
        <v>8934.5499999999993</v>
      </c>
      <c r="C1060" s="107">
        <v>263.45</v>
      </c>
      <c r="D1060" s="120">
        <f t="shared" si="32"/>
        <v>8.457488517978895E-4</v>
      </c>
      <c r="E1060" s="120">
        <f t="shared" si="33"/>
        <v>-5.6614455557651988E-3</v>
      </c>
    </row>
    <row r="1061" spans="1:5" x14ac:dyDescent="0.3">
      <c r="A1061" s="107" t="s">
        <v>1339</v>
      </c>
      <c r="B1061" s="36">
        <v>8927</v>
      </c>
      <c r="C1061" s="107">
        <v>264.95</v>
      </c>
      <c r="D1061" s="120">
        <f t="shared" si="32"/>
        <v>3.0254473740254362E-4</v>
      </c>
      <c r="E1061" s="120">
        <f t="shared" si="33"/>
        <v>3.0285822449367394E-3</v>
      </c>
    </row>
    <row r="1062" spans="1:5" x14ac:dyDescent="0.3">
      <c r="A1062" s="107" t="s">
        <v>1340</v>
      </c>
      <c r="B1062" s="36">
        <v>8924.2999999999993</v>
      </c>
      <c r="C1062" s="107">
        <v>264.14999999999998</v>
      </c>
      <c r="D1062" s="120">
        <f t="shared" si="32"/>
        <v>-2.5260145972347825E-3</v>
      </c>
      <c r="E1062" s="120">
        <f t="shared" si="33"/>
        <v>-3.7842951750244325E-4</v>
      </c>
    </row>
    <row r="1063" spans="1:5" x14ac:dyDescent="0.3">
      <c r="A1063" s="107" t="s">
        <v>1341</v>
      </c>
      <c r="B1063" s="36">
        <v>8946.9</v>
      </c>
      <c r="C1063" s="107">
        <v>264.25</v>
      </c>
      <c r="D1063" s="120">
        <f t="shared" si="32"/>
        <v>-1.8463872727577657E-3</v>
      </c>
      <c r="E1063" s="120">
        <f t="shared" si="33"/>
        <v>5.6796667928815658E-4</v>
      </c>
    </row>
    <row r="1064" spans="1:5" x14ac:dyDescent="0.3">
      <c r="A1064" s="107" t="s">
        <v>1342</v>
      </c>
      <c r="B1064" s="36">
        <v>8963.4500000000007</v>
      </c>
      <c r="C1064" s="107">
        <v>264.10000000000002</v>
      </c>
      <c r="D1064" s="120">
        <f t="shared" si="32"/>
        <v>7.4065332591557453E-3</v>
      </c>
      <c r="E1064" s="120">
        <f t="shared" si="33"/>
        <v>9.7495698719174406E-3</v>
      </c>
    </row>
    <row r="1065" spans="1:5" x14ac:dyDescent="0.3">
      <c r="A1065" s="107" t="s">
        <v>1343</v>
      </c>
      <c r="B1065" s="36">
        <v>8897.5499999999993</v>
      </c>
      <c r="C1065" s="107">
        <v>261.55</v>
      </c>
      <c r="D1065" s="120">
        <f t="shared" si="32"/>
        <v>-2.4719795499883457E-4</v>
      </c>
      <c r="E1065" s="120">
        <f t="shared" si="33"/>
        <v>-1.2086874409820592E-2</v>
      </c>
    </row>
    <row r="1066" spans="1:5" x14ac:dyDescent="0.3">
      <c r="A1066" s="107" t="s">
        <v>1344</v>
      </c>
      <c r="B1066" s="36">
        <v>8899.75</v>
      </c>
      <c r="C1066" s="107">
        <v>264.75</v>
      </c>
      <c r="D1066" s="120">
        <f t="shared" si="32"/>
        <v>-5.1476670616378284E-3</v>
      </c>
      <c r="E1066" s="120">
        <f t="shared" si="33"/>
        <v>-1.3966480446927387E-2</v>
      </c>
    </row>
    <row r="1067" spans="1:5" x14ac:dyDescent="0.3">
      <c r="A1067" s="107" t="s">
        <v>1345</v>
      </c>
      <c r="B1067" s="36">
        <v>8945.7999999999993</v>
      </c>
      <c r="C1067" s="107">
        <v>268.5</v>
      </c>
      <c r="D1067" s="120">
        <f t="shared" si="32"/>
        <v>7.4552907788638656E-3</v>
      </c>
      <c r="E1067" s="120">
        <f t="shared" si="33"/>
        <v>2.4027459954233388E-2</v>
      </c>
    </row>
    <row r="1068" spans="1:5" x14ac:dyDescent="0.3">
      <c r="A1068" s="107" t="s">
        <v>1346</v>
      </c>
      <c r="B1068" s="36">
        <v>8879.6</v>
      </c>
      <c r="C1068" s="107">
        <v>262.2</v>
      </c>
      <c r="D1068" s="120">
        <f t="shared" si="32"/>
        <v>-1.9220609889060158E-3</v>
      </c>
      <c r="E1068" s="120">
        <f t="shared" si="33"/>
        <v>-9.070294784580657E-3</v>
      </c>
    </row>
    <row r="1069" spans="1:5" x14ac:dyDescent="0.3">
      <c r="A1069" s="107" t="s">
        <v>1347</v>
      </c>
      <c r="B1069" s="36">
        <v>8896.7000000000007</v>
      </c>
      <c r="C1069" s="107">
        <v>264.60000000000002</v>
      </c>
      <c r="D1069" s="120">
        <f t="shared" si="32"/>
        <v>-4.7877398064768428E-3</v>
      </c>
      <c r="E1069" s="120">
        <f t="shared" si="33"/>
        <v>-3.9525691699603405E-3</v>
      </c>
    </row>
    <row r="1070" spans="1:5" x14ac:dyDescent="0.3">
      <c r="A1070" s="107" t="s">
        <v>1348</v>
      </c>
      <c r="B1070" s="36">
        <v>8939.5</v>
      </c>
      <c r="C1070" s="107">
        <v>265.64999999999998</v>
      </c>
      <c r="D1070" s="120">
        <f t="shared" si="32"/>
        <v>1.4114642261031651E-3</v>
      </c>
      <c r="E1070" s="120">
        <f t="shared" si="33"/>
        <v>8.3507306889352151E-3</v>
      </c>
    </row>
    <row r="1071" spans="1:5" x14ac:dyDescent="0.3">
      <c r="A1071" s="107" t="s">
        <v>1349</v>
      </c>
      <c r="B1071" s="36">
        <v>8926.9</v>
      </c>
      <c r="C1071" s="107">
        <v>263.45</v>
      </c>
      <c r="D1071" s="120">
        <f t="shared" si="32"/>
        <v>2.1385631774220037E-3</v>
      </c>
      <c r="E1071" s="120">
        <f t="shared" si="33"/>
        <v>1.1400342010261522E-3</v>
      </c>
    </row>
    <row r="1072" spans="1:5" x14ac:dyDescent="0.3">
      <c r="A1072" s="107" t="s">
        <v>1350</v>
      </c>
      <c r="B1072" s="36">
        <v>8907.85</v>
      </c>
      <c r="C1072" s="107">
        <v>263.14999999999998</v>
      </c>
      <c r="D1072" s="120">
        <f t="shared" si="32"/>
        <v>3.2266420398232576E-3</v>
      </c>
      <c r="E1072" s="120">
        <f t="shared" si="33"/>
        <v>-1.0900206728058803E-2</v>
      </c>
    </row>
    <row r="1073" spans="1:5" x14ac:dyDescent="0.3">
      <c r="A1073" s="107" t="s">
        <v>1351</v>
      </c>
      <c r="B1073" s="36">
        <v>8879.2000000000007</v>
      </c>
      <c r="C1073" s="107">
        <v>266.05</v>
      </c>
      <c r="D1073" s="120">
        <f t="shared" si="32"/>
        <v>6.5180180690795897E-3</v>
      </c>
      <c r="E1073" s="120">
        <f t="shared" si="33"/>
        <v>-7.8314376281930498E-3</v>
      </c>
    </row>
    <row r="1074" spans="1:5" x14ac:dyDescent="0.3">
      <c r="A1074" s="107" t="s">
        <v>1352</v>
      </c>
      <c r="B1074" s="36">
        <v>8821.7000000000007</v>
      </c>
      <c r="C1074" s="107">
        <v>268.14999999999998</v>
      </c>
      <c r="D1074" s="120">
        <f t="shared" si="32"/>
        <v>4.9783549783550818E-3</v>
      </c>
      <c r="E1074" s="120">
        <f t="shared" si="33"/>
        <v>5.6253515844739699E-3</v>
      </c>
    </row>
    <row r="1075" spans="1:5" x14ac:dyDescent="0.3">
      <c r="A1075" s="107" t="s">
        <v>1353</v>
      </c>
      <c r="B1075" s="36">
        <v>8778</v>
      </c>
      <c r="C1075" s="107">
        <v>266.64999999999998</v>
      </c>
      <c r="D1075" s="120">
        <f t="shared" si="32"/>
        <v>6.1090925762490311E-3</v>
      </c>
      <c r="E1075" s="120">
        <f t="shared" si="33"/>
        <v>-2.4689100219458693E-2</v>
      </c>
    </row>
    <row r="1076" spans="1:5" x14ac:dyDescent="0.3">
      <c r="A1076" s="107" t="s">
        <v>1354</v>
      </c>
      <c r="B1076" s="36">
        <v>8724.7000000000007</v>
      </c>
      <c r="C1076" s="107">
        <v>273.39999999999998</v>
      </c>
      <c r="D1076" s="120">
        <f t="shared" si="32"/>
        <v>-7.6885456592699075E-3</v>
      </c>
      <c r="E1076" s="120">
        <f t="shared" si="33"/>
        <v>9.6011816838994513E-3</v>
      </c>
    </row>
    <row r="1077" spans="1:5" x14ac:dyDescent="0.3">
      <c r="A1077" s="107" t="s">
        <v>1355</v>
      </c>
      <c r="B1077" s="36">
        <v>8792.2999999999993</v>
      </c>
      <c r="C1077" s="107">
        <v>270.8</v>
      </c>
      <c r="D1077" s="120">
        <f t="shared" si="32"/>
        <v>-1.4480326630740281E-3</v>
      </c>
      <c r="E1077" s="120">
        <f t="shared" si="33"/>
        <v>7.3909830007390376E-4</v>
      </c>
    </row>
    <row r="1078" spans="1:5" x14ac:dyDescent="0.3">
      <c r="A1078" s="107" t="s">
        <v>1356</v>
      </c>
      <c r="B1078" s="36">
        <v>8805.0499999999993</v>
      </c>
      <c r="C1078" s="107">
        <v>270.60000000000002</v>
      </c>
      <c r="D1078" s="120">
        <f t="shared" si="32"/>
        <v>1.307776722711429E-3</v>
      </c>
      <c r="E1078" s="120">
        <f t="shared" si="33"/>
        <v>-1.0060362173038184E-2</v>
      </c>
    </row>
    <row r="1079" spans="1:5" x14ac:dyDescent="0.3">
      <c r="A1079" s="107" t="s">
        <v>1357</v>
      </c>
      <c r="B1079" s="36">
        <v>8793.5499999999993</v>
      </c>
      <c r="C1079" s="107">
        <v>273.35000000000002</v>
      </c>
      <c r="D1079" s="120">
        <f t="shared" si="32"/>
        <v>1.7258270299826961E-3</v>
      </c>
      <c r="E1079" s="120">
        <f t="shared" si="33"/>
        <v>-1.5487124077075309E-2</v>
      </c>
    </row>
    <row r="1080" spans="1:5" x14ac:dyDescent="0.3">
      <c r="A1080" s="107" t="s">
        <v>1358</v>
      </c>
      <c r="B1080" s="36">
        <v>8778.4</v>
      </c>
      <c r="C1080" s="107">
        <v>277.64999999999998</v>
      </c>
      <c r="D1080" s="120">
        <f t="shared" si="32"/>
        <v>1.0662500498914707E-3</v>
      </c>
      <c r="E1080" s="120">
        <f t="shared" si="33"/>
        <v>1.0371179039301293E-2</v>
      </c>
    </row>
    <row r="1081" spans="1:5" x14ac:dyDescent="0.3">
      <c r="A1081" s="107" t="s">
        <v>1359</v>
      </c>
      <c r="B1081" s="36">
        <v>8769.0499999999993</v>
      </c>
      <c r="C1081" s="107">
        <v>274.8</v>
      </c>
      <c r="D1081" s="120">
        <f t="shared" si="32"/>
        <v>8.5535394546365495E-5</v>
      </c>
      <c r="E1081" s="120">
        <f t="shared" si="33"/>
        <v>-8.3002526163840074E-3</v>
      </c>
    </row>
    <row r="1082" spans="1:5" x14ac:dyDescent="0.3">
      <c r="A1082" s="107" t="s">
        <v>1360</v>
      </c>
      <c r="B1082" s="36">
        <v>8768.2999999999993</v>
      </c>
      <c r="C1082" s="107">
        <v>277.10000000000002</v>
      </c>
      <c r="D1082" s="120">
        <f t="shared" si="32"/>
        <v>-3.7211469086074755E-3</v>
      </c>
      <c r="E1082" s="120">
        <f t="shared" si="33"/>
        <v>1.0838150289018689E-3</v>
      </c>
    </row>
    <row r="1083" spans="1:5" x14ac:dyDescent="0.3">
      <c r="A1083" s="107" t="s">
        <v>1361</v>
      </c>
      <c r="B1083" s="36">
        <v>8801.0499999999993</v>
      </c>
      <c r="C1083" s="107">
        <v>276.8</v>
      </c>
      <c r="D1083" s="120">
        <f t="shared" si="32"/>
        <v>6.8756828491181032E-3</v>
      </c>
      <c r="E1083" s="120">
        <f t="shared" si="33"/>
        <v>1.373374839772934E-2</v>
      </c>
    </row>
    <row r="1084" spans="1:5" x14ac:dyDescent="0.3">
      <c r="A1084" s="107" t="s">
        <v>1362</v>
      </c>
      <c r="B1084" s="36">
        <v>8740.9500000000007</v>
      </c>
      <c r="C1084" s="107">
        <v>273.05</v>
      </c>
      <c r="D1084" s="120">
        <f t="shared" si="32"/>
        <v>7.6709505681660239E-4</v>
      </c>
      <c r="E1084" s="120">
        <f t="shared" si="33"/>
        <v>-4.5570543200874614E-3</v>
      </c>
    </row>
    <row r="1085" spans="1:5" x14ac:dyDescent="0.3">
      <c r="A1085" s="107" t="s">
        <v>1363</v>
      </c>
      <c r="B1085" s="36">
        <v>8734.25</v>
      </c>
      <c r="C1085" s="107">
        <v>274.3</v>
      </c>
      <c r="D1085" s="120">
        <f t="shared" si="32"/>
        <v>2.0478637969805202E-3</v>
      </c>
      <c r="E1085" s="120">
        <f t="shared" si="33"/>
        <v>1.7055988134964783E-2</v>
      </c>
    </row>
    <row r="1086" spans="1:5" x14ac:dyDescent="0.3">
      <c r="A1086" s="107" t="s">
        <v>1364</v>
      </c>
      <c r="B1086" s="36">
        <v>8716.4</v>
      </c>
      <c r="C1086" s="107">
        <v>269.7</v>
      </c>
      <c r="D1086" s="120">
        <f t="shared" si="32"/>
        <v>1.8116407554927383E-2</v>
      </c>
      <c r="E1086" s="120">
        <f t="shared" si="33"/>
        <v>4.4943820224718989E-2</v>
      </c>
    </row>
    <row r="1087" spans="1:5" x14ac:dyDescent="0.3">
      <c r="A1087" s="107" t="s">
        <v>1365</v>
      </c>
      <c r="B1087" s="36">
        <v>8561.2999999999993</v>
      </c>
      <c r="C1087" s="107">
        <v>258.10000000000002</v>
      </c>
      <c r="D1087" s="120">
        <f t="shared" si="32"/>
        <v>-8.2766210072110491E-3</v>
      </c>
      <c r="E1087" s="120">
        <f t="shared" si="33"/>
        <v>7.8094494338150078E-3</v>
      </c>
    </row>
    <row r="1088" spans="1:5" x14ac:dyDescent="0.3">
      <c r="A1088" s="107" t="s">
        <v>1366</v>
      </c>
      <c r="B1088" s="36">
        <v>8632.75</v>
      </c>
      <c r="C1088" s="107">
        <v>256.10000000000002</v>
      </c>
      <c r="D1088" s="120">
        <f t="shared" si="32"/>
        <v>-9.8365398524513648E-4</v>
      </c>
      <c r="E1088" s="120">
        <f t="shared" si="33"/>
        <v>-5.050505050504861E-3</v>
      </c>
    </row>
    <row r="1089" spans="1:5" x14ac:dyDescent="0.3">
      <c r="A1089" s="107" t="s">
        <v>1367</v>
      </c>
      <c r="B1089" s="36">
        <v>8641.25</v>
      </c>
      <c r="C1089" s="107">
        <v>257.39999999999998</v>
      </c>
      <c r="D1089" s="120">
        <f t="shared" si="32"/>
        <v>4.4753131266164203E-3</v>
      </c>
      <c r="E1089" s="120">
        <f t="shared" si="33"/>
        <v>-3.0508474576271261E-2</v>
      </c>
    </row>
    <row r="1090" spans="1:5" x14ac:dyDescent="0.3">
      <c r="A1090" s="107" t="s">
        <v>1368</v>
      </c>
      <c r="B1090" s="36">
        <v>8602.75</v>
      </c>
      <c r="C1090" s="107">
        <v>265.5</v>
      </c>
      <c r="D1090" s="120">
        <f t="shared" si="32"/>
        <v>1.4977937185870482E-2</v>
      </c>
      <c r="E1090" s="120">
        <f t="shared" si="33"/>
        <v>2.1743313450067303E-2</v>
      </c>
    </row>
    <row r="1091" spans="1:5" x14ac:dyDescent="0.3">
      <c r="A1091" s="107" t="s">
        <v>1369</v>
      </c>
      <c r="B1091" s="36">
        <v>8475.7999999999993</v>
      </c>
      <c r="C1091" s="107">
        <v>259.85000000000002</v>
      </c>
      <c r="D1091" s="120">
        <f t="shared" ref="D1091:D1154" si="34">B1091/B1092-1</f>
        <v>1.0045879759280174E-2</v>
      </c>
      <c r="E1091" s="120">
        <f t="shared" ref="E1091:E1154" si="35">C1091/C1092-1</f>
        <v>7.7026766801480129E-4</v>
      </c>
    </row>
    <row r="1092" spans="1:5" x14ac:dyDescent="0.3">
      <c r="A1092" s="107" t="s">
        <v>1370</v>
      </c>
      <c r="B1092" s="36">
        <v>8391.5</v>
      </c>
      <c r="C1092" s="107">
        <v>259.64999999999998</v>
      </c>
      <c r="D1092" s="120">
        <f t="shared" si="34"/>
        <v>5.0482971728338377E-3</v>
      </c>
      <c r="E1092" s="120">
        <f t="shared" si="35"/>
        <v>1.66405638214564E-2</v>
      </c>
    </row>
    <row r="1093" spans="1:5" x14ac:dyDescent="0.3">
      <c r="A1093" s="107" t="s">
        <v>1371</v>
      </c>
      <c r="B1093" s="36">
        <v>8349.35</v>
      </c>
      <c r="C1093" s="107">
        <v>255.4</v>
      </c>
      <c r="D1093" s="120">
        <f t="shared" si="34"/>
        <v>-1.0165854583822354E-2</v>
      </c>
      <c r="E1093" s="120">
        <f t="shared" si="35"/>
        <v>4.9183553019869208E-3</v>
      </c>
    </row>
    <row r="1094" spans="1:5" x14ac:dyDescent="0.3">
      <c r="A1094" s="107" t="s">
        <v>1372</v>
      </c>
      <c r="B1094" s="36">
        <v>8435.1</v>
      </c>
      <c r="C1094" s="107">
        <v>254.15</v>
      </c>
      <c r="D1094" s="120">
        <f t="shared" si="34"/>
        <v>2.1504098847571207E-3</v>
      </c>
      <c r="E1094" s="120">
        <f t="shared" si="35"/>
        <v>1.3155272074945268E-2</v>
      </c>
    </row>
    <row r="1095" spans="1:5" x14ac:dyDescent="0.3">
      <c r="A1095" s="107" t="s">
        <v>1373</v>
      </c>
      <c r="B1095" s="36">
        <v>8417</v>
      </c>
      <c r="C1095" s="107">
        <v>250.85</v>
      </c>
      <c r="D1095" s="120">
        <f t="shared" si="34"/>
        <v>2.2624434389140191E-3</v>
      </c>
      <c r="E1095" s="120">
        <f t="shared" si="35"/>
        <v>-4.3659456241317285E-3</v>
      </c>
    </row>
    <row r="1096" spans="1:5" x14ac:dyDescent="0.3">
      <c r="A1096" s="107" t="s">
        <v>1374</v>
      </c>
      <c r="B1096" s="36">
        <v>8398</v>
      </c>
      <c r="C1096" s="107">
        <v>251.95</v>
      </c>
      <c r="D1096" s="120">
        <f t="shared" si="34"/>
        <v>-1.7592240395586378E-3</v>
      </c>
      <c r="E1096" s="120">
        <f t="shared" si="35"/>
        <v>1.2660771704180007E-2</v>
      </c>
    </row>
    <row r="1097" spans="1:5" x14ac:dyDescent="0.3">
      <c r="A1097" s="107" t="s">
        <v>1375</v>
      </c>
      <c r="B1097" s="36">
        <v>8412.7999999999993</v>
      </c>
      <c r="C1097" s="107">
        <v>248.8</v>
      </c>
      <c r="D1097" s="120">
        <f t="shared" si="34"/>
        <v>1.4820811037634662E-3</v>
      </c>
      <c r="E1097" s="120">
        <f t="shared" si="35"/>
        <v>-3.4047666733426629E-3</v>
      </c>
    </row>
    <row r="1098" spans="1:5" x14ac:dyDescent="0.3">
      <c r="A1098" s="107" t="s">
        <v>1376</v>
      </c>
      <c r="B1098" s="36">
        <v>8400.35</v>
      </c>
      <c r="C1098" s="107">
        <v>249.65</v>
      </c>
      <c r="D1098" s="120">
        <f t="shared" si="34"/>
        <v>-8.1477780949668066E-4</v>
      </c>
      <c r="E1098" s="120">
        <f t="shared" si="35"/>
        <v>2.0437359493153506E-2</v>
      </c>
    </row>
    <row r="1099" spans="1:5" x14ac:dyDescent="0.3">
      <c r="A1099" s="107" t="s">
        <v>1377</v>
      </c>
      <c r="B1099" s="36">
        <v>8407.2000000000007</v>
      </c>
      <c r="C1099" s="107">
        <v>244.65</v>
      </c>
      <c r="D1099" s="120">
        <f t="shared" si="34"/>
        <v>3.1680120277068902E-3</v>
      </c>
      <c r="E1099" s="120">
        <f t="shared" si="35"/>
        <v>-1.1714805089880875E-2</v>
      </c>
    </row>
    <row r="1100" spans="1:5" x14ac:dyDescent="0.3">
      <c r="A1100" s="107" t="s">
        <v>1378</v>
      </c>
      <c r="B1100" s="36">
        <v>8380.65</v>
      </c>
      <c r="C1100" s="107">
        <v>247.55</v>
      </c>
      <c r="D1100" s="120">
        <f t="shared" si="34"/>
        <v>1.110561494100315E-2</v>
      </c>
      <c r="E1100" s="120">
        <f t="shared" si="35"/>
        <v>-5.6236192006425822E-3</v>
      </c>
    </row>
    <row r="1101" spans="1:5" x14ac:dyDescent="0.3">
      <c r="A1101" s="107" t="s">
        <v>1379</v>
      </c>
      <c r="B1101" s="36">
        <v>8288.6</v>
      </c>
      <c r="C1101" s="107">
        <v>248.95</v>
      </c>
      <c r="D1101" s="120">
        <f t="shared" si="34"/>
        <v>6.3804857911258228E-3</v>
      </c>
      <c r="E1101" s="120">
        <f t="shared" si="35"/>
        <v>1.2609314622737511E-2</v>
      </c>
    </row>
    <row r="1102" spans="1:5" x14ac:dyDescent="0.3">
      <c r="A1102" s="107" t="s">
        <v>1380</v>
      </c>
      <c r="B1102" s="36">
        <v>8236.0499999999993</v>
      </c>
      <c r="C1102" s="107">
        <v>245.85</v>
      </c>
      <c r="D1102" s="120">
        <f t="shared" si="34"/>
        <v>-9.4010043911785246E-4</v>
      </c>
      <c r="E1102" s="120">
        <f t="shared" si="35"/>
        <v>1.2978986402966575E-2</v>
      </c>
    </row>
    <row r="1103" spans="1:5" x14ac:dyDescent="0.3">
      <c r="A1103" s="107" t="s">
        <v>1381</v>
      </c>
      <c r="B1103" s="36">
        <v>8243.7999999999993</v>
      </c>
      <c r="C1103" s="107">
        <v>242.7</v>
      </c>
      <c r="D1103" s="120">
        <f t="shared" si="34"/>
        <v>-3.6259034542773794E-3</v>
      </c>
      <c r="E1103" s="120">
        <f t="shared" si="35"/>
        <v>-1.6413373860182379E-2</v>
      </c>
    </row>
    <row r="1104" spans="1:5" x14ac:dyDescent="0.3">
      <c r="A1104" s="107" t="s">
        <v>1382</v>
      </c>
      <c r="B1104" s="36">
        <v>8273.7999999999993</v>
      </c>
      <c r="C1104" s="107">
        <v>246.75</v>
      </c>
      <c r="D1104" s="120">
        <f t="shared" si="34"/>
        <v>1.0170319272327699E-2</v>
      </c>
      <c r="E1104" s="120">
        <f t="shared" si="35"/>
        <v>5.2963943776735967E-3</v>
      </c>
    </row>
    <row r="1105" spans="1:5" x14ac:dyDescent="0.3">
      <c r="A1105" s="107" t="s">
        <v>1383</v>
      </c>
      <c r="B1105" s="36">
        <v>8190.5</v>
      </c>
      <c r="C1105" s="107">
        <v>245.45</v>
      </c>
      <c r="D1105" s="120">
        <f t="shared" si="34"/>
        <v>-2.1361652781592966E-4</v>
      </c>
      <c r="E1105" s="120">
        <f t="shared" si="35"/>
        <v>8.6295459215122161E-3</v>
      </c>
    </row>
    <row r="1106" spans="1:5" x14ac:dyDescent="0.3">
      <c r="A1106" s="107" t="s">
        <v>1384</v>
      </c>
      <c r="B1106" s="36">
        <v>8192.25</v>
      </c>
      <c r="C1106" s="107">
        <v>243.35</v>
      </c>
      <c r="D1106" s="120">
        <f t="shared" si="34"/>
        <v>1.5587749862460143E-3</v>
      </c>
      <c r="E1106" s="120">
        <f t="shared" si="35"/>
        <v>9.9605727329321603E-3</v>
      </c>
    </row>
    <row r="1107" spans="1:5" x14ac:dyDescent="0.3">
      <c r="A1107" s="107" t="s">
        <v>1385</v>
      </c>
      <c r="B1107" s="36">
        <v>8179.5</v>
      </c>
      <c r="C1107" s="107">
        <v>240.95</v>
      </c>
      <c r="D1107" s="120">
        <f t="shared" si="34"/>
        <v>-7.6962544894820795E-4</v>
      </c>
      <c r="E1107" s="120">
        <f t="shared" si="35"/>
        <v>-2.8967515001034894E-3</v>
      </c>
    </row>
    <row r="1108" spans="1:5" x14ac:dyDescent="0.3">
      <c r="A1108" s="107" t="s">
        <v>1386</v>
      </c>
      <c r="B1108" s="36">
        <v>8185.8</v>
      </c>
      <c r="C1108" s="107">
        <v>241.65</v>
      </c>
      <c r="D1108" s="120">
        <f t="shared" si="34"/>
        <v>1.0143639863764209E-2</v>
      </c>
      <c r="E1108" s="120">
        <f t="shared" si="35"/>
        <v>2.3940677966101775E-2</v>
      </c>
    </row>
    <row r="1109" spans="1:5" x14ac:dyDescent="0.3">
      <c r="A1109" s="107" t="s">
        <v>1387</v>
      </c>
      <c r="B1109" s="36">
        <v>8103.6</v>
      </c>
      <c r="C1109" s="107">
        <v>236</v>
      </c>
      <c r="D1109" s="120">
        <f t="shared" si="34"/>
        <v>8.5564758520693118E-3</v>
      </c>
      <c r="E1109" s="120">
        <f t="shared" si="35"/>
        <v>2.3359524315140767E-3</v>
      </c>
    </row>
    <row r="1110" spans="1:5" x14ac:dyDescent="0.3">
      <c r="A1110" s="107" t="s">
        <v>1388</v>
      </c>
      <c r="B1110" s="36">
        <v>8034.85</v>
      </c>
      <c r="C1110" s="107">
        <v>235.45</v>
      </c>
      <c r="D1110" s="120">
        <f t="shared" si="34"/>
        <v>2.4897763558384689E-4</v>
      </c>
      <c r="E1110" s="120">
        <f t="shared" si="35"/>
        <v>5.9816278572952797E-3</v>
      </c>
    </row>
    <row r="1111" spans="1:5" x14ac:dyDescent="0.3">
      <c r="A1111" s="107" t="s">
        <v>1389</v>
      </c>
      <c r="B1111" s="36">
        <v>8032.85</v>
      </c>
      <c r="C1111" s="107">
        <v>234.05</v>
      </c>
      <c r="D1111" s="120">
        <f t="shared" si="34"/>
        <v>1.5755698163310461E-2</v>
      </c>
      <c r="E1111" s="120">
        <f t="shared" si="35"/>
        <v>4.0222222222222381E-2</v>
      </c>
    </row>
    <row r="1112" spans="1:5" x14ac:dyDescent="0.3">
      <c r="A1112" s="107" t="s">
        <v>1390</v>
      </c>
      <c r="B1112" s="36">
        <v>7908.25</v>
      </c>
      <c r="C1112" s="107">
        <v>225</v>
      </c>
      <c r="D1112" s="120">
        <f t="shared" si="34"/>
        <v>-9.7047866512225411E-3</v>
      </c>
      <c r="E1112" s="120">
        <f t="shared" si="35"/>
        <v>1.3351134846462109E-3</v>
      </c>
    </row>
    <row r="1113" spans="1:5" x14ac:dyDescent="0.3">
      <c r="A1113" s="107" t="s">
        <v>1391</v>
      </c>
      <c r="B1113" s="36">
        <v>7985.75</v>
      </c>
      <c r="C1113" s="107">
        <v>224.7</v>
      </c>
      <c r="D1113" s="120">
        <f t="shared" si="34"/>
        <v>8.3342732889679638E-4</v>
      </c>
      <c r="E1113" s="120">
        <f t="shared" si="35"/>
        <v>-1.2524719841793153E-2</v>
      </c>
    </row>
    <row r="1114" spans="1:5" x14ac:dyDescent="0.3">
      <c r="A1114" s="107" t="s">
        <v>1392</v>
      </c>
      <c r="B1114" s="36">
        <v>7979.1</v>
      </c>
      <c r="C1114" s="107">
        <v>227.55</v>
      </c>
      <c r="D1114" s="120">
        <f t="shared" si="34"/>
        <v>-1.0196866510364333E-2</v>
      </c>
      <c r="E1114" s="120">
        <f t="shared" si="35"/>
        <v>5.523641184268735E-3</v>
      </c>
    </row>
    <row r="1115" spans="1:5" x14ac:dyDescent="0.3">
      <c r="A1115" s="107" t="s">
        <v>1393</v>
      </c>
      <c r="B1115" s="36">
        <v>8061.3</v>
      </c>
      <c r="C1115" s="107">
        <v>226.3</v>
      </c>
      <c r="D1115" s="120">
        <f t="shared" si="34"/>
        <v>-2.6106107096901532E-3</v>
      </c>
      <c r="E1115" s="120">
        <f t="shared" si="35"/>
        <v>-1.5873015873015817E-2</v>
      </c>
    </row>
    <row r="1116" spans="1:5" x14ac:dyDescent="0.3">
      <c r="A1116" s="107" t="s">
        <v>1394</v>
      </c>
      <c r="B1116" s="36">
        <v>8082.4</v>
      </c>
      <c r="C1116" s="107">
        <v>229.95</v>
      </c>
      <c r="D1116" s="120">
        <f t="shared" si="34"/>
        <v>-2.7084220202731046E-3</v>
      </c>
      <c r="E1116" s="120">
        <f t="shared" si="35"/>
        <v>1.2995594713656411E-2</v>
      </c>
    </row>
    <row r="1117" spans="1:5" x14ac:dyDescent="0.3">
      <c r="A1117" s="107" t="s">
        <v>1395</v>
      </c>
      <c r="B1117" s="36">
        <v>8104.35</v>
      </c>
      <c r="C1117" s="107">
        <v>227</v>
      </c>
      <c r="D1117" s="120">
        <f t="shared" si="34"/>
        <v>-4.3123306857342225E-3</v>
      </c>
      <c r="E1117" s="120">
        <f t="shared" si="35"/>
        <v>2.8716589352772992E-3</v>
      </c>
    </row>
    <row r="1118" spans="1:5" x14ac:dyDescent="0.3">
      <c r="A1118" s="107" t="s">
        <v>1396</v>
      </c>
      <c r="B1118" s="36">
        <v>8139.45</v>
      </c>
      <c r="C1118" s="107">
        <v>226.35</v>
      </c>
      <c r="D1118" s="120">
        <f t="shared" si="34"/>
        <v>-1.7354297488226811E-3</v>
      </c>
      <c r="E1118" s="120">
        <f t="shared" si="35"/>
        <v>-1.458424031345229E-2</v>
      </c>
    </row>
    <row r="1119" spans="1:5" x14ac:dyDescent="0.3">
      <c r="A1119" s="107" t="s">
        <v>1397</v>
      </c>
      <c r="B1119" s="36">
        <v>8153.6</v>
      </c>
      <c r="C1119" s="107">
        <v>229.7</v>
      </c>
      <c r="D1119" s="120">
        <f t="shared" si="34"/>
        <v>-3.5258388380007277E-3</v>
      </c>
      <c r="E1119" s="120">
        <f t="shared" si="35"/>
        <v>-1.4797340767746192E-2</v>
      </c>
    </row>
    <row r="1120" spans="1:5" x14ac:dyDescent="0.3">
      <c r="A1120" s="107" t="s">
        <v>1398</v>
      </c>
      <c r="B1120" s="36">
        <v>8182.45</v>
      </c>
      <c r="C1120" s="107">
        <v>233.15</v>
      </c>
      <c r="D1120" s="120">
        <f t="shared" si="34"/>
        <v>-4.7860565812838374E-3</v>
      </c>
      <c r="E1120" s="120">
        <f t="shared" si="35"/>
        <v>-1.0608953957139788E-2</v>
      </c>
    </row>
    <row r="1121" spans="1:5" x14ac:dyDescent="0.3">
      <c r="A1121" s="107" t="s">
        <v>1399</v>
      </c>
      <c r="B1121" s="36">
        <v>8221.7999999999993</v>
      </c>
      <c r="C1121" s="107">
        <v>235.65</v>
      </c>
      <c r="D1121" s="120">
        <f t="shared" si="34"/>
        <v>6.2417388750182212E-3</v>
      </c>
      <c r="E1121" s="120">
        <f t="shared" si="35"/>
        <v>1.4421007318123014E-2</v>
      </c>
    </row>
    <row r="1122" spans="1:5" x14ac:dyDescent="0.3">
      <c r="A1122" s="107" t="s">
        <v>1400</v>
      </c>
      <c r="B1122" s="36">
        <v>8170.8</v>
      </c>
      <c r="C1122" s="107">
        <v>232.3</v>
      </c>
      <c r="D1122" s="120">
        <f t="shared" si="34"/>
        <v>-1.1008563560988893E-2</v>
      </c>
      <c r="E1122" s="120">
        <f t="shared" si="35"/>
        <v>-1.6303197120474233E-2</v>
      </c>
    </row>
    <row r="1123" spans="1:5" x14ac:dyDescent="0.3">
      <c r="A1123" s="107" t="s">
        <v>1401</v>
      </c>
      <c r="B1123" s="36">
        <v>8261.75</v>
      </c>
      <c r="C1123" s="107">
        <v>236.15</v>
      </c>
      <c r="D1123" s="120">
        <f t="shared" si="34"/>
        <v>1.8067504562346848E-3</v>
      </c>
      <c r="E1123" s="120">
        <f t="shared" si="35"/>
        <v>1.2216030861551541E-2</v>
      </c>
    </row>
    <row r="1124" spans="1:5" x14ac:dyDescent="0.3">
      <c r="A1124" s="107" t="s">
        <v>1402</v>
      </c>
      <c r="B1124" s="36">
        <v>8246.85</v>
      </c>
      <c r="C1124" s="107">
        <v>233.3</v>
      </c>
      <c r="D1124" s="120">
        <f t="shared" si="34"/>
        <v>1.7872020044309878E-2</v>
      </c>
      <c r="E1124" s="120">
        <f t="shared" si="35"/>
        <v>2.6848591549295975E-2</v>
      </c>
    </row>
    <row r="1125" spans="1:5" x14ac:dyDescent="0.3">
      <c r="A1125" s="107" t="s">
        <v>1403</v>
      </c>
      <c r="B1125" s="36">
        <v>8102.05</v>
      </c>
      <c r="C1125" s="107">
        <v>227.2</v>
      </c>
      <c r="D1125" s="120">
        <f t="shared" si="34"/>
        <v>-5.0471868994184099E-3</v>
      </c>
      <c r="E1125" s="120">
        <f t="shared" si="35"/>
        <v>-1.3032145960034769E-2</v>
      </c>
    </row>
    <row r="1126" spans="1:5" x14ac:dyDescent="0.3">
      <c r="A1126" s="107" t="s">
        <v>1404</v>
      </c>
      <c r="B1126" s="36">
        <v>8143.15</v>
      </c>
      <c r="C1126" s="107">
        <v>230.2</v>
      </c>
      <c r="D1126" s="120">
        <f t="shared" si="34"/>
        <v>1.7714900815009038E-3</v>
      </c>
      <c r="E1126" s="120">
        <f t="shared" si="35"/>
        <v>-1.0105353687379193E-2</v>
      </c>
    </row>
    <row r="1127" spans="1:5" x14ac:dyDescent="0.3">
      <c r="A1127" s="107" t="s">
        <v>1405</v>
      </c>
      <c r="B1127" s="36">
        <v>8128.75</v>
      </c>
      <c r="C1127" s="107">
        <v>232.55</v>
      </c>
      <c r="D1127" s="120">
        <f t="shared" si="34"/>
        <v>5.1874659939654677E-3</v>
      </c>
      <c r="E1127" s="120">
        <f t="shared" si="35"/>
        <v>1.772428884026267E-2</v>
      </c>
    </row>
    <row r="1128" spans="1:5" x14ac:dyDescent="0.3">
      <c r="A1128" s="107" t="s">
        <v>1406</v>
      </c>
      <c r="B1128" s="36">
        <v>8086.8</v>
      </c>
      <c r="C1128" s="107">
        <v>228.5</v>
      </c>
      <c r="D1128" s="120">
        <f t="shared" si="34"/>
        <v>-1.2950237400676134E-2</v>
      </c>
      <c r="E1128" s="120">
        <f t="shared" si="35"/>
        <v>-2.1413276231263434E-2</v>
      </c>
    </row>
    <row r="1129" spans="1:5" x14ac:dyDescent="0.3">
      <c r="A1129" s="107" t="s">
        <v>1407</v>
      </c>
      <c r="B1129" s="36">
        <v>8192.9</v>
      </c>
      <c r="C1129" s="107">
        <v>233.5</v>
      </c>
      <c r="D1129" s="120">
        <f t="shared" si="34"/>
        <v>-3.8421788558575809E-3</v>
      </c>
      <c r="E1129" s="120">
        <f t="shared" si="35"/>
        <v>4.3010752688172893E-3</v>
      </c>
    </row>
    <row r="1130" spans="1:5" x14ac:dyDescent="0.3">
      <c r="A1130" s="107" t="s">
        <v>1408</v>
      </c>
      <c r="B1130" s="36">
        <v>8224.5</v>
      </c>
      <c r="C1130" s="107">
        <v>232.5</v>
      </c>
      <c r="D1130" s="120">
        <f t="shared" si="34"/>
        <v>1.0114036218934919E-2</v>
      </c>
      <c r="E1130" s="120">
        <f t="shared" si="35"/>
        <v>6.2756979008871117E-3</v>
      </c>
    </row>
    <row r="1131" spans="1:5" x14ac:dyDescent="0.3">
      <c r="A1131" s="107" t="s">
        <v>1409</v>
      </c>
      <c r="B1131" s="36">
        <v>8142.15</v>
      </c>
      <c r="C1131" s="107">
        <v>231.05</v>
      </c>
      <c r="D1131" s="120">
        <f t="shared" si="34"/>
        <v>1.8764842682941207E-3</v>
      </c>
      <c r="E1131" s="120">
        <f t="shared" si="35"/>
        <v>-1.1339323919554833E-2</v>
      </c>
    </row>
    <row r="1132" spans="1:5" x14ac:dyDescent="0.3">
      <c r="A1132" s="107" t="s">
        <v>1410</v>
      </c>
      <c r="B1132" s="36">
        <v>8126.9</v>
      </c>
      <c r="C1132" s="107">
        <v>233.7</v>
      </c>
      <c r="D1132" s="120">
        <f t="shared" si="34"/>
        <v>1.552814167580685E-3</v>
      </c>
      <c r="E1132" s="120">
        <f t="shared" si="35"/>
        <v>2.1416083916083739E-2</v>
      </c>
    </row>
    <row r="1133" spans="1:5" x14ac:dyDescent="0.3">
      <c r="A1133" s="107" t="s">
        <v>1411</v>
      </c>
      <c r="B1133" s="36">
        <v>8114.3</v>
      </c>
      <c r="C1133" s="107">
        <v>228.8</v>
      </c>
      <c r="D1133" s="120">
        <f t="shared" si="34"/>
        <v>1.86805599146318E-2</v>
      </c>
      <c r="E1133" s="120">
        <f t="shared" si="35"/>
        <v>2.371364653243857E-2</v>
      </c>
    </row>
    <row r="1134" spans="1:5" x14ac:dyDescent="0.3">
      <c r="A1134" s="107" t="s">
        <v>1412</v>
      </c>
      <c r="B1134" s="36">
        <v>7965.5</v>
      </c>
      <c r="C1134" s="107">
        <v>223.5</v>
      </c>
      <c r="D1134" s="120">
        <f t="shared" si="34"/>
        <v>-8.439869045099746E-3</v>
      </c>
      <c r="E1134" s="120">
        <f t="shared" si="35"/>
        <v>-5.1190741152904451E-3</v>
      </c>
    </row>
    <row r="1135" spans="1:5" x14ac:dyDescent="0.3">
      <c r="A1135" s="107" t="s">
        <v>1413</v>
      </c>
      <c r="B1135" s="36">
        <v>8033.3</v>
      </c>
      <c r="C1135" s="107">
        <v>224.65</v>
      </c>
      <c r="D1135" s="120">
        <f t="shared" si="34"/>
        <v>3.8738862577010202E-3</v>
      </c>
      <c r="E1135" s="120">
        <f t="shared" si="35"/>
        <v>-6.4130915524104326E-3</v>
      </c>
    </row>
    <row r="1136" spans="1:5" x14ac:dyDescent="0.3">
      <c r="A1136" s="107" t="s">
        <v>1414</v>
      </c>
      <c r="B1136" s="36">
        <v>8002.3</v>
      </c>
      <c r="C1136" s="107">
        <v>226.1</v>
      </c>
      <c r="D1136" s="120">
        <f t="shared" si="34"/>
        <v>9.2318169779672665E-3</v>
      </c>
      <c r="E1136" s="120">
        <f t="shared" si="35"/>
        <v>8.4745762711864181E-3</v>
      </c>
    </row>
    <row r="1137" spans="1:5" x14ac:dyDescent="0.3">
      <c r="A1137" s="107" t="s">
        <v>1415</v>
      </c>
      <c r="B1137" s="36">
        <v>7929.1</v>
      </c>
      <c r="C1137" s="107">
        <v>224.2</v>
      </c>
      <c r="D1137" s="120">
        <f t="shared" si="34"/>
        <v>-1.795865793091489E-2</v>
      </c>
      <c r="E1137" s="120">
        <f t="shared" si="35"/>
        <v>-1.6019310950186605E-2</v>
      </c>
    </row>
    <row r="1138" spans="1:5" x14ac:dyDescent="0.3">
      <c r="A1138" s="107" t="s">
        <v>1416</v>
      </c>
      <c r="B1138" s="36">
        <v>8074.1</v>
      </c>
      <c r="C1138" s="107">
        <v>227.85</v>
      </c>
      <c r="D1138" s="120">
        <f t="shared" si="34"/>
        <v>-7.2401438127700501E-4</v>
      </c>
      <c r="E1138" s="120">
        <f t="shared" si="35"/>
        <v>-1.5766738660907165E-2</v>
      </c>
    </row>
    <row r="1139" spans="1:5" x14ac:dyDescent="0.3">
      <c r="A1139" s="107" t="s">
        <v>1417</v>
      </c>
      <c r="B1139" s="36">
        <v>8079.95</v>
      </c>
      <c r="C1139" s="107">
        <v>231.5</v>
      </c>
      <c r="D1139" s="120">
        <f t="shared" si="34"/>
        <v>-3.9018196163519425E-3</v>
      </c>
      <c r="E1139" s="120">
        <f t="shared" si="35"/>
        <v>2.5985275010826925E-3</v>
      </c>
    </row>
    <row r="1140" spans="1:5" x14ac:dyDescent="0.3">
      <c r="A1140" s="107" t="s">
        <v>1418</v>
      </c>
      <c r="B1140" s="36">
        <v>8111.6</v>
      </c>
      <c r="C1140" s="107">
        <v>230.9</v>
      </c>
      <c r="D1140" s="120">
        <f t="shared" si="34"/>
        <v>3.8848361894072703E-4</v>
      </c>
      <c r="E1140" s="120">
        <f t="shared" si="35"/>
        <v>-2.7789473684210475E-2</v>
      </c>
    </row>
    <row r="1141" spans="1:5" x14ac:dyDescent="0.3">
      <c r="A1141" s="107" t="s">
        <v>1419</v>
      </c>
      <c r="B1141" s="36">
        <v>8108.45</v>
      </c>
      <c r="C1141" s="107">
        <v>237.5</v>
      </c>
      <c r="D1141" s="120">
        <f t="shared" si="34"/>
        <v>-2.2642623820257168E-2</v>
      </c>
      <c r="E1141" s="120">
        <f t="shared" si="35"/>
        <v>-2.2432599300267531E-2</v>
      </c>
    </row>
    <row r="1142" spans="1:5" x14ac:dyDescent="0.3">
      <c r="A1142" s="107" t="s">
        <v>1420</v>
      </c>
      <c r="B1142" s="36">
        <v>8296.2999999999993</v>
      </c>
      <c r="C1142" s="107">
        <v>242.95</v>
      </c>
      <c r="D1142" s="120">
        <f t="shared" si="34"/>
        <v>-2.6912588335337162E-2</v>
      </c>
      <c r="E1142" s="120">
        <f t="shared" si="35"/>
        <v>-3.226448914558866E-2</v>
      </c>
    </row>
    <row r="1143" spans="1:5" x14ac:dyDescent="0.3">
      <c r="A1143" s="107" t="s">
        <v>1421</v>
      </c>
      <c r="B1143" s="36">
        <v>8525.75</v>
      </c>
      <c r="C1143" s="107">
        <v>251.05</v>
      </c>
      <c r="D1143" s="120">
        <f t="shared" si="34"/>
        <v>1.1118358633776193E-2</v>
      </c>
      <c r="E1143" s="120">
        <f t="shared" si="35"/>
        <v>1.168647995164207E-2</v>
      </c>
    </row>
    <row r="1144" spans="1:5" x14ac:dyDescent="0.3">
      <c r="A1144" s="107" t="s">
        <v>1422</v>
      </c>
      <c r="B1144" s="36">
        <v>8432</v>
      </c>
      <c r="C1144" s="107">
        <v>248.15</v>
      </c>
      <c r="D1144" s="120">
        <f t="shared" si="34"/>
        <v>-1.3056633366691717E-2</v>
      </c>
      <c r="E1144" s="120">
        <f t="shared" si="35"/>
        <v>-2.9147104851330208E-2</v>
      </c>
    </row>
    <row r="1145" spans="1:5" x14ac:dyDescent="0.3">
      <c r="A1145" s="107" t="s">
        <v>1423</v>
      </c>
      <c r="B1145" s="36">
        <v>8543.5499999999993</v>
      </c>
      <c r="C1145" s="107">
        <v>255.6</v>
      </c>
      <c r="D1145" s="120">
        <f t="shared" si="34"/>
        <v>5.4724875103713266E-3</v>
      </c>
      <c r="E1145" s="120">
        <f t="shared" si="35"/>
        <v>-3.5087719298245723E-3</v>
      </c>
    </row>
    <row r="1146" spans="1:5" x14ac:dyDescent="0.3">
      <c r="A1146" s="107" t="s">
        <v>1424</v>
      </c>
      <c r="B1146" s="36">
        <v>8497.0499999999993</v>
      </c>
      <c r="C1146" s="107">
        <v>256.5</v>
      </c>
      <c r="D1146" s="120">
        <f t="shared" si="34"/>
        <v>7.5055580257892274E-3</v>
      </c>
      <c r="E1146" s="120">
        <f t="shared" si="35"/>
        <v>2.9913671953422982E-2</v>
      </c>
    </row>
    <row r="1147" spans="1:5" x14ac:dyDescent="0.3">
      <c r="A1147" s="107" t="s">
        <v>1425</v>
      </c>
      <c r="B1147" s="36">
        <v>8433.75</v>
      </c>
      <c r="C1147" s="107">
        <v>249.05</v>
      </c>
      <c r="D1147" s="120">
        <f t="shared" si="34"/>
        <v>-6.0342135192311686E-3</v>
      </c>
      <c r="E1147" s="120">
        <f t="shared" si="35"/>
        <v>3.6412817311693768E-2</v>
      </c>
    </row>
    <row r="1148" spans="1:5" x14ac:dyDescent="0.3">
      <c r="A1148" s="107" t="s">
        <v>1426</v>
      </c>
      <c r="B1148" s="36">
        <v>8484.9500000000007</v>
      </c>
      <c r="C1148" s="107">
        <v>240.3</v>
      </c>
      <c r="D1148" s="120">
        <f t="shared" si="34"/>
        <v>-3.4120272492365045E-3</v>
      </c>
      <c r="E1148" s="120">
        <f t="shared" si="35"/>
        <v>1.2642225031605614E-2</v>
      </c>
    </row>
    <row r="1149" spans="1:5" x14ac:dyDescent="0.3">
      <c r="A1149" s="107" t="s">
        <v>1427</v>
      </c>
      <c r="B1149" s="36">
        <v>8514</v>
      </c>
      <c r="C1149" s="107">
        <v>237.3</v>
      </c>
      <c r="D1149" s="120">
        <f t="shared" si="34"/>
        <v>-1.3012606868569754E-2</v>
      </c>
      <c r="E1149" s="120">
        <f t="shared" si="35"/>
        <v>-1.1043967493227669E-2</v>
      </c>
    </row>
    <row r="1150" spans="1:5" x14ac:dyDescent="0.3">
      <c r="A1150" s="107" t="s">
        <v>1428</v>
      </c>
      <c r="B1150" s="36">
        <v>8626.25</v>
      </c>
      <c r="C1150" s="107">
        <v>239.95</v>
      </c>
      <c r="D1150" s="120">
        <f t="shared" si="34"/>
        <v>6.3762940978540072E-5</v>
      </c>
      <c r="E1150" s="120">
        <f t="shared" si="35"/>
        <v>-7.034967928822744E-3</v>
      </c>
    </row>
    <row r="1151" spans="1:5" x14ac:dyDescent="0.3">
      <c r="A1151" s="107" t="s">
        <v>1429</v>
      </c>
      <c r="B1151" s="36">
        <v>8625.7000000000007</v>
      </c>
      <c r="C1151" s="107">
        <v>241.65</v>
      </c>
      <c r="D1151" s="120">
        <f t="shared" si="34"/>
        <v>-1.4239407270200122E-3</v>
      </c>
      <c r="E1151" s="120">
        <f t="shared" si="35"/>
        <v>-5.9646236116823736E-3</v>
      </c>
    </row>
    <row r="1152" spans="1:5" x14ac:dyDescent="0.3">
      <c r="A1152" s="107" t="s">
        <v>1430</v>
      </c>
      <c r="B1152" s="36">
        <v>8638</v>
      </c>
      <c r="C1152" s="107">
        <v>243.1</v>
      </c>
      <c r="D1152" s="120">
        <f t="shared" si="34"/>
        <v>2.6406662604103737E-3</v>
      </c>
      <c r="E1152" s="120">
        <f t="shared" si="35"/>
        <v>0</v>
      </c>
    </row>
    <row r="1153" spans="1:5" x14ac:dyDescent="0.3">
      <c r="A1153" s="107" t="s">
        <v>1431</v>
      </c>
      <c r="B1153" s="36">
        <v>8615.25</v>
      </c>
      <c r="C1153" s="107">
        <v>243.1</v>
      </c>
      <c r="D1153" s="120">
        <f t="shared" si="34"/>
        <v>0</v>
      </c>
      <c r="E1153" s="120">
        <f t="shared" si="35"/>
        <v>1.8219895287958199E-2</v>
      </c>
    </row>
    <row r="1154" spans="1:5" x14ac:dyDescent="0.3">
      <c r="A1154" s="107" t="s">
        <v>1432</v>
      </c>
      <c r="B1154" s="36">
        <v>8615.25</v>
      </c>
      <c r="C1154" s="107">
        <v>238.75</v>
      </c>
      <c r="D1154" s="120">
        <f t="shared" si="34"/>
        <v>-8.750129439784482E-3</v>
      </c>
      <c r="E1154" s="120">
        <f t="shared" si="35"/>
        <v>0</v>
      </c>
    </row>
    <row r="1155" spans="1:5" x14ac:dyDescent="0.3">
      <c r="A1155" s="107" t="s">
        <v>1433</v>
      </c>
      <c r="B1155" s="36">
        <v>8691.2999999999993</v>
      </c>
      <c r="C1155" s="107">
        <v>238.75</v>
      </c>
      <c r="D1155" s="120">
        <f t="shared" ref="D1155:D1218" si="36">B1155/B1156-1</f>
        <v>-2.0266507443493786E-3</v>
      </c>
      <c r="E1155" s="120">
        <f t="shared" ref="E1155:E1218" si="37">C1155/C1156-1</f>
        <v>-1.0772736689455109E-2</v>
      </c>
    </row>
    <row r="1156" spans="1:5" x14ac:dyDescent="0.3">
      <c r="A1156" s="107" t="s">
        <v>1434</v>
      </c>
      <c r="B1156" s="36">
        <v>8708.9500000000007</v>
      </c>
      <c r="C1156" s="107">
        <v>241.35</v>
      </c>
      <c r="D1156" s="120">
        <f t="shared" si="36"/>
        <v>1.8290473424174003E-3</v>
      </c>
      <c r="E1156" s="120">
        <f t="shared" si="37"/>
        <v>4.9968769519050937E-3</v>
      </c>
    </row>
    <row r="1157" spans="1:5" x14ac:dyDescent="0.3">
      <c r="A1157" s="107" t="s">
        <v>1435</v>
      </c>
      <c r="B1157" s="36">
        <v>8693.0499999999993</v>
      </c>
      <c r="C1157" s="107">
        <v>240.15</v>
      </c>
      <c r="D1157" s="120">
        <f t="shared" si="36"/>
        <v>-7.2993539784360628E-4</v>
      </c>
      <c r="E1157" s="120">
        <f t="shared" si="37"/>
        <v>3.3423856277419173E-3</v>
      </c>
    </row>
    <row r="1158" spans="1:5" x14ac:dyDescent="0.3">
      <c r="A1158" s="107" t="s">
        <v>1436</v>
      </c>
      <c r="B1158" s="36">
        <v>8699.4</v>
      </c>
      <c r="C1158" s="107">
        <v>239.35</v>
      </c>
      <c r="D1158" s="120">
        <f t="shared" si="36"/>
        <v>4.654063355314042E-3</v>
      </c>
      <c r="E1158" s="120">
        <f t="shared" si="37"/>
        <v>-4.1762372102738254E-4</v>
      </c>
    </row>
    <row r="1159" spans="1:5" x14ac:dyDescent="0.3">
      <c r="A1159" s="107" t="s">
        <v>1437</v>
      </c>
      <c r="B1159" s="36">
        <v>8659.1</v>
      </c>
      <c r="C1159" s="107">
        <v>239.45</v>
      </c>
      <c r="D1159" s="120">
        <f t="shared" si="36"/>
        <v>-2.1664227520482582E-3</v>
      </c>
      <c r="E1159" s="120">
        <f t="shared" si="37"/>
        <v>-2.6428135799959396E-2</v>
      </c>
    </row>
    <row r="1160" spans="1:5" x14ac:dyDescent="0.3">
      <c r="A1160" s="107" t="s">
        <v>1438</v>
      </c>
      <c r="B1160" s="36">
        <v>8677.9</v>
      </c>
      <c r="C1160" s="107">
        <v>245.95</v>
      </c>
      <c r="D1160" s="120">
        <f t="shared" si="36"/>
        <v>1.8485047650345088E-2</v>
      </c>
      <c r="E1160" s="120">
        <f t="shared" si="37"/>
        <v>2.2236076475477873E-2</v>
      </c>
    </row>
    <row r="1161" spans="1:5" x14ac:dyDescent="0.3">
      <c r="A1161" s="107" t="s">
        <v>1439</v>
      </c>
      <c r="B1161" s="36">
        <v>8520.4</v>
      </c>
      <c r="C1161" s="107">
        <v>240.6</v>
      </c>
      <c r="D1161" s="120">
        <f t="shared" si="36"/>
        <v>-7.3397488174848924E-3</v>
      </c>
      <c r="E1161" s="120">
        <f t="shared" si="37"/>
        <v>2.9178824510212031E-3</v>
      </c>
    </row>
    <row r="1162" spans="1:5" x14ac:dyDescent="0.3">
      <c r="A1162" s="107" t="s">
        <v>1440</v>
      </c>
      <c r="B1162" s="36">
        <v>8583.4</v>
      </c>
      <c r="C1162" s="107">
        <v>239.9</v>
      </c>
      <c r="D1162" s="120">
        <f t="shared" si="36"/>
        <v>1.1722372234890255E-3</v>
      </c>
      <c r="E1162" s="120">
        <f t="shared" si="37"/>
        <v>3.975727139569063E-3</v>
      </c>
    </row>
    <row r="1163" spans="1:5" x14ac:dyDescent="0.3">
      <c r="A1163" s="107" t="s">
        <v>1441</v>
      </c>
      <c r="B1163" s="36">
        <v>8573.35</v>
      </c>
      <c r="C1163" s="107">
        <v>238.95</v>
      </c>
      <c r="D1163" s="120">
        <f t="shared" si="36"/>
        <v>-1.5553233510931297E-2</v>
      </c>
      <c r="E1163" s="120">
        <f t="shared" si="37"/>
        <v>-4.7896709704290386E-3</v>
      </c>
    </row>
    <row r="1164" spans="1:5" x14ac:dyDescent="0.3">
      <c r="A1164" s="107" t="s">
        <v>1442</v>
      </c>
      <c r="B1164" s="36">
        <v>8708.7999999999993</v>
      </c>
      <c r="C1164" s="107">
        <v>240.1</v>
      </c>
      <c r="D1164" s="120">
        <f t="shared" si="36"/>
        <v>1.2877115526119809E-3</v>
      </c>
      <c r="E1164" s="120">
        <f t="shared" si="37"/>
        <v>4.8127223268465968E-3</v>
      </c>
    </row>
    <row r="1165" spans="1:5" x14ac:dyDescent="0.3">
      <c r="A1165" s="107" t="s">
        <v>1443</v>
      </c>
      <c r="B1165" s="36">
        <v>8697.6</v>
      </c>
      <c r="C1165" s="107">
        <v>238.95</v>
      </c>
      <c r="D1165" s="120">
        <f t="shared" si="36"/>
        <v>-1.3720571097242118E-3</v>
      </c>
      <c r="E1165" s="120">
        <f t="shared" si="37"/>
        <v>6.5290648694187325E-3</v>
      </c>
    </row>
    <row r="1166" spans="1:5" x14ac:dyDescent="0.3">
      <c r="A1166" s="107" t="s">
        <v>1444</v>
      </c>
      <c r="B1166" s="36">
        <v>8709.5499999999993</v>
      </c>
      <c r="C1166" s="107">
        <v>237.4</v>
      </c>
      <c r="D1166" s="120">
        <f t="shared" si="36"/>
        <v>-3.9341487542816633E-3</v>
      </c>
      <c r="E1166" s="120">
        <f t="shared" si="37"/>
        <v>-1.1656952539550347E-2</v>
      </c>
    </row>
    <row r="1167" spans="1:5" x14ac:dyDescent="0.3">
      <c r="A1167" s="107" t="s">
        <v>1445</v>
      </c>
      <c r="B1167" s="36">
        <v>8743.9500000000007</v>
      </c>
      <c r="C1167" s="107">
        <v>240.2</v>
      </c>
      <c r="D1167" s="120">
        <f t="shared" si="36"/>
        <v>-2.8737106789140654E-3</v>
      </c>
      <c r="E1167" s="120">
        <f t="shared" si="37"/>
        <v>-4.1459369817579139E-3</v>
      </c>
    </row>
    <row r="1168" spans="1:5" x14ac:dyDescent="0.3">
      <c r="A1168" s="107" t="s">
        <v>1446</v>
      </c>
      <c r="B1168" s="36">
        <v>8769.15</v>
      </c>
      <c r="C1168" s="107">
        <v>241.2</v>
      </c>
      <c r="D1168" s="120">
        <f t="shared" si="36"/>
        <v>3.5534040580902371E-3</v>
      </c>
      <c r="E1168" s="120">
        <f t="shared" si="37"/>
        <v>-4.539826661163926E-3</v>
      </c>
    </row>
    <row r="1169" spans="1:5" x14ac:dyDescent="0.3">
      <c r="A1169" s="107" t="s">
        <v>1447</v>
      </c>
      <c r="B1169" s="36">
        <v>8738.1</v>
      </c>
      <c r="C1169" s="107">
        <v>242.3</v>
      </c>
      <c r="D1169" s="120">
        <f t="shared" si="36"/>
        <v>1.4742514066065526E-2</v>
      </c>
      <c r="E1169" s="120">
        <f t="shared" si="37"/>
        <v>3.9361922519163262E-3</v>
      </c>
    </row>
    <row r="1170" spans="1:5" x14ac:dyDescent="0.3">
      <c r="A1170" s="107" t="s">
        <v>1448</v>
      </c>
      <c r="B1170" s="36">
        <v>8611.15</v>
      </c>
      <c r="C1170" s="107">
        <v>241.35</v>
      </c>
      <c r="D1170" s="120">
        <f t="shared" si="36"/>
        <v>2.3163101993306512E-3</v>
      </c>
      <c r="E1170" s="120">
        <f t="shared" si="37"/>
        <v>-1.7704517704517642E-2</v>
      </c>
    </row>
    <row r="1171" spans="1:5" x14ac:dyDescent="0.3">
      <c r="A1171" s="107" t="s">
        <v>1449</v>
      </c>
      <c r="B1171" s="36">
        <v>8591.25</v>
      </c>
      <c r="C1171" s="107">
        <v>245.7</v>
      </c>
      <c r="D1171" s="120">
        <f t="shared" si="36"/>
        <v>-1.7598325929229275E-2</v>
      </c>
      <c r="E1171" s="120">
        <f t="shared" si="37"/>
        <v>-5.0617533913748236E-3</v>
      </c>
    </row>
    <row r="1172" spans="1:5" x14ac:dyDescent="0.3">
      <c r="A1172" s="107" t="s">
        <v>1450</v>
      </c>
      <c r="B1172" s="36">
        <v>8745.15</v>
      </c>
      <c r="C1172" s="107">
        <v>246.95</v>
      </c>
      <c r="D1172" s="120">
        <f t="shared" si="36"/>
        <v>4.4507488743912305E-3</v>
      </c>
      <c r="E1172" s="120">
        <f t="shared" si="37"/>
        <v>4.4742729306488371E-3</v>
      </c>
    </row>
    <row r="1173" spans="1:5" x14ac:dyDescent="0.3">
      <c r="A1173" s="107" t="s">
        <v>1451</v>
      </c>
      <c r="B1173" s="36">
        <v>8706.4</v>
      </c>
      <c r="C1173" s="107">
        <v>245.85</v>
      </c>
      <c r="D1173" s="120">
        <f t="shared" si="36"/>
        <v>-1.9087360498907247E-3</v>
      </c>
      <c r="E1173" s="120">
        <f t="shared" si="37"/>
        <v>-8.8691796008869561E-3</v>
      </c>
    </row>
    <row r="1174" spans="1:5" x14ac:dyDescent="0.3">
      <c r="A1174" s="107" t="s">
        <v>1452</v>
      </c>
      <c r="B1174" s="36">
        <v>8723.0499999999993</v>
      </c>
      <c r="C1174" s="107">
        <v>248.05</v>
      </c>
      <c r="D1174" s="120">
        <f t="shared" si="36"/>
        <v>-1.2285499147941192E-2</v>
      </c>
      <c r="E1174" s="120">
        <f t="shared" si="37"/>
        <v>-2.130597751035701E-2</v>
      </c>
    </row>
    <row r="1175" spans="1:5" x14ac:dyDescent="0.3">
      <c r="A1175" s="107" t="s">
        <v>1453</v>
      </c>
      <c r="B1175" s="36">
        <v>8831.5499999999993</v>
      </c>
      <c r="C1175" s="107">
        <v>253.45</v>
      </c>
      <c r="D1175" s="120">
        <f t="shared" si="36"/>
        <v>-4.0485145109362408E-3</v>
      </c>
      <c r="E1175" s="120">
        <f t="shared" si="37"/>
        <v>-7.0519098922625645E-3</v>
      </c>
    </row>
    <row r="1176" spans="1:5" x14ac:dyDescent="0.3">
      <c r="A1176" s="107" t="s">
        <v>1454</v>
      </c>
      <c r="B1176" s="36">
        <v>8867.4500000000007</v>
      </c>
      <c r="C1176" s="107">
        <v>255.25</v>
      </c>
      <c r="D1176" s="120">
        <f t="shared" si="36"/>
        <v>1.0288077565041132E-2</v>
      </c>
      <c r="E1176" s="120">
        <f t="shared" si="37"/>
        <v>6.3079045929430588E-3</v>
      </c>
    </row>
    <row r="1177" spans="1:5" x14ac:dyDescent="0.3">
      <c r="A1177" s="107" t="s">
        <v>1455</v>
      </c>
      <c r="B1177" s="36">
        <v>8777.15</v>
      </c>
      <c r="C1177" s="107">
        <v>253.65</v>
      </c>
      <c r="D1177" s="120">
        <f t="shared" si="36"/>
        <v>1.4243553367743189E-4</v>
      </c>
      <c r="E1177" s="120">
        <f t="shared" si="37"/>
        <v>-1.2842965557501418E-2</v>
      </c>
    </row>
    <row r="1178" spans="1:5" x14ac:dyDescent="0.3">
      <c r="A1178" s="107" t="s">
        <v>1456</v>
      </c>
      <c r="B1178" s="36">
        <v>8775.9</v>
      </c>
      <c r="C1178" s="107">
        <v>256.95</v>
      </c>
      <c r="D1178" s="120">
        <f t="shared" si="36"/>
        <v>-3.6896598701239292E-3</v>
      </c>
      <c r="E1178" s="120">
        <f t="shared" si="37"/>
        <v>-7.3401583928918157E-3</v>
      </c>
    </row>
    <row r="1179" spans="1:5" x14ac:dyDescent="0.3">
      <c r="A1179" s="107" t="s">
        <v>1457</v>
      </c>
      <c r="B1179" s="36">
        <v>8808.4</v>
      </c>
      <c r="C1179" s="107">
        <v>258.85000000000002</v>
      </c>
      <c r="D1179" s="120">
        <f t="shared" si="36"/>
        <v>3.2517639823002042E-3</v>
      </c>
      <c r="E1179" s="120">
        <f t="shared" si="37"/>
        <v>-5.7614749375840546E-3</v>
      </c>
    </row>
    <row r="1180" spans="1:5" x14ac:dyDescent="0.3">
      <c r="A1180" s="107" t="s">
        <v>1458</v>
      </c>
      <c r="B1180" s="36">
        <v>8779.85</v>
      </c>
      <c r="C1180" s="107">
        <v>260.35000000000002</v>
      </c>
      <c r="D1180" s="120">
        <f t="shared" si="36"/>
        <v>4.2664897541335733E-3</v>
      </c>
      <c r="E1180" s="120">
        <f t="shared" si="37"/>
        <v>1.7389605314576118E-2</v>
      </c>
    </row>
    <row r="1181" spans="1:5" x14ac:dyDescent="0.3">
      <c r="A1181" s="107" t="s">
        <v>1459</v>
      </c>
      <c r="B1181" s="36">
        <v>8742.5499999999993</v>
      </c>
      <c r="C1181" s="107">
        <v>255.9</v>
      </c>
      <c r="D1181" s="120">
        <f t="shared" si="36"/>
        <v>1.8277450553478847E-3</v>
      </c>
      <c r="E1181" s="120">
        <f t="shared" si="37"/>
        <v>1.6081000595592698E-2</v>
      </c>
    </row>
    <row r="1182" spans="1:5" x14ac:dyDescent="0.3">
      <c r="A1182" s="107" t="s">
        <v>1460</v>
      </c>
      <c r="B1182" s="36">
        <v>8726.6</v>
      </c>
      <c r="C1182" s="107">
        <v>251.85</v>
      </c>
      <c r="D1182" s="120">
        <f t="shared" si="36"/>
        <v>1.2621047317453726E-3</v>
      </c>
      <c r="E1182" s="120">
        <f t="shared" si="37"/>
        <v>-1.5857284440039532E-3</v>
      </c>
    </row>
    <row r="1183" spans="1:5" x14ac:dyDescent="0.3">
      <c r="A1183" s="107" t="s">
        <v>1461</v>
      </c>
      <c r="B1183" s="36">
        <v>8715.6</v>
      </c>
      <c r="C1183" s="107">
        <v>252.25</v>
      </c>
      <c r="D1183" s="120">
        <f t="shared" si="36"/>
        <v>-1.7041289318461272E-2</v>
      </c>
      <c r="E1183" s="120">
        <f t="shared" si="37"/>
        <v>-2.3422377080913659E-2</v>
      </c>
    </row>
    <row r="1184" spans="1:5" x14ac:dyDescent="0.3">
      <c r="A1184" s="107" t="s">
        <v>1462</v>
      </c>
      <c r="B1184" s="36">
        <v>8866.7000000000007</v>
      </c>
      <c r="C1184" s="107">
        <v>258.3</v>
      </c>
      <c r="D1184" s="120">
        <f t="shared" si="36"/>
        <v>-9.5839151075117757E-3</v>
      </c>
      <c r="E1184" s="120">
        <f t="shared" si="37"/>
        <v>-2.4915062287655609E-2</v>
      </c>
    </row>
    <row r="1185" spans="1:5" x14ac:dyDescent="0.3">
      <c r="A1185" s="107" t="s">
        <v>1463</v>
      </c>
      <c r="B1185" s="36">
        <v>8952.5</v>
      </c>
      <c r="C1185" s="107">
        <v>264.89999999999998</v>
      </c>
      <c r="D1185" s="120">
        <f t="shared" si="36"/>
        <v>3.8742087587393392E-3</v>
      </c>
      <c r="E1185" s="120">
        <f t="shared" si="37"/>
        <v>7.9908675799085227E-3</v>
      </c>
    </row>
    <row r="1186" spans="1:5" x14ac:dyDescent="0.3">
      <c r="A1186" s="107" t="s">
        <v>1464</v>
      </c>
      <c r="B1186" s="36">
        <v>8917.9500000000007</v>
      </c>
      <c r="C1186" s="107">
        <v>262.8</v>
      </c>
      <c r="D1186" s="120">
        <f t="shared" si="36"/>
        <v>-2.801073465280024E-3</v>
      </c>
      <c r="E1186" s="120">
        <f t="shared" si="37"/>
        <v>7.6161462300072813E-4</v>
      </c>
    </row>
    <row r="1187" spans="1:5" x14ac:dyDescent="0.3">
      <c r="A1187" s="107" t="s">
        <v>1465</v>
      </c>
      <c r="B1187" s="36">
        <v>8943</v>
      </c>
      <c r="C1187" s="107">
        <v>262.60000000000002</v>
      </c>
      <c r="D1187" s="120">
        <f t="shared" si="36"/>
        <v>1.5136810202448503E-2</v>
      </c>
      <c r="E1187" s="120">
        <f t="shared" si="37"/>
        <v>-1.1411182959298882E-3</v>
      </c>
    </row>
    <row r="1188" spans="1:5" x14ac:dyDescent="0.3">
      <c r="A1188" s="107" t="s">
        <v>1466</v>
      </c>
      <c r="B1188" s="36">
        <v>8809.65</v>
      </c>
      <c r="C1188" s="107">
        <v>262.89999999999998</v>
      </c>
      <c r="D1188" s="120">
        <f t="shared" si="36"/>
        <v>3.9887630845674149E-3</v>
      </c>
      <c r="E1188" s="120">
        <f t="shared" si="37"/>
        <v>7.2796934865899665E-3</v>
      </c>
    </row>
    <row r="1189" spans="1:5" x14ac:dyDescent="0.3">
      <c r="A1189" s="107" t="s">
        <v>1467</v>
      </c>
      <c r="B1189" s="36">
        <v>8774.65</v>
      </c>
      <c r="C1189" s="107">
        <v>261</v>
      </c>
      <c r="D1189" s="120">
        <f t="shared" si="36"/>
        <v>-1.3145614713984122E-3</v>
      </c>
      <c r="E1189" s="120">
        <f t="shared" si="37"/>
        <v>3.6531436262257078E-3</v>
      </c>
    </row>
    <row r="1190" spans="1:5" x14ac:dyDescent="0.3">
      <c r="A1190" s="107" t="s">
        <v>1468</v>
      </c>
      <c r="B1190" s="36">
        <v>8786.2000000000007</v>
      </c>
      <c r="C1190" s="107">
        <v>260.05</v>
      </c>
      <c r="D1190" s="120">
        <f t="shared" si="36"/>
        <v>4.7859474975269212E-3</v>
      </c>
      <c r="E1190" s="120">
        <f t="shared" si="37"/>
        <v>1.0687912942090927E-2</v>
      </c>
    </row>
    <row r="1191" spans="1:5" x14ac:dyDescent="0.3">
      <c r="A1191" s="107" t="s">
        <v>1469</v>
      </c>
      <c r="B1191" s="36">
        <v>8744.35</v>
      </c>
      <c r="C1191" s="107">
        <v>257.3</v>
      </c>
      <c r="D1191" s="120">
        <f t="shared" si="36"/>
        <v>1.5904826632742619E-2</v>
      </c>
      <c r="E1191" s="120">
        <f t="shared" si="37"/>
        <v>1.7800632911392444E-2</v>
      </c>
    </row>
    <row r="1192" spans="1:5" x14ac:dyDescent="0.3">
      <c r="A1192" s="107" t="s">
        <v>1470</v>
      </c>
      <c r="B1192" s="36">
        <v>8607.4500000000007</v>
      </c>
      <c r="C1192" s="107">
        <v>252.8</v>
      </c>
      <c r="D1192" s="120">
        <f t="shared" si="36"/>
        <v>4.0711340266317286E-3</v>
      </c>
      <c r="E1192" s="120">
        <f t="shared" si="37"/>
        <v>-3.9401103230890522E-3</v>
      </c>
    </row>
    <row r="1193" spans="1:5" x14ac:dyDescent="0.3">
      <c r="A1193" s="107" t="s">
        <v>1471</v>
      </c>
      <c r="B1193" s="36">
        <v>8572.5499999999993</v>
      </c>
      <c r="C1193" s="107">
        <v>253.8</v>
      </c>
      <c r="D1193" s="120">
        <f t="shared" si="36"/>
        <v>-2.2869579385956795E-3</v>
      </c>
      <c r="E1193" s="120">
        <f t="shared" si="37"/>
        <v>1.3809429867825962E-3</v>
      </c>
    </row>
    <row r="1194" spans="1:5" x14ac:dyDescent="0.3">
      <c r="A1194" s="107" t="s">
        <v>1472</v>
      </c>
      <c r="B1194" s="36">
        <v>8592.2000000000007</v>
      </c>
      <c r="C1194" s="107">
        <v>253.45</v>
      </c>
      <c r="D1194" s="120">
        <f t="shared" si="36"/>
        <v>-6.7165300625410262E-3</v>
      </c>
      <c r="E1194" s="120">
        <f t="shared" si="37"/>
        <v>1.2787212787212843E-2</v>
      </c>
    </row>
    <row r="1195" spans="1:5" x14ac:dyDescent="0.3">
      <c r="A1195" s="107" t="s">
        <v>1473</v>
      </c>
      <c r="B1195" s="36">
        <v>8650.2999999999993</v>
      </c>
      <c r="C1195" s="107">
        <v>250.25</v>
      </c>
      <c r="D1195" s="120">
        <f t="shared" si="36"/>
        <v>2.0503672126588324E-3</v>
      </c>
      <c r="E1195" s="120">
        <f t="shared" si="37"/>
        <v>-4.5743834526651428E-3</v>
      </c>
    </row>
    <row r="1196" spans="1:5" x14ac:dyDescent="0.3">
      <c r="A1196" s="107" t="s">
        <v>1474</v>
      </c>
      <c r="B1196" s="36">
        <v>8632.6</v>
      </c>
      <c r="C1196" s="107">
        <v>251.4</v>
      </c>
      <c r="D1196" s="120">
        <f t="shared" si="36"/>
        <v>3.9980762879321396E-4</v>
      </c>
      <c r="E1196" s="120">
        <f t="shared" si="37"/>
        <v>-1.0625737898465104E-2</v>
      </c>
    </row>
    <row r="1197" spans="1:5" x14ac:dyDescent="0.3">
      <c r="A1197" s="107" t="s">
        <v>1475</v>
      </c>
      <c r="B1197" s="36">
        <v>8629.15</v>
      </c>
      <c r="C1197" s="107">
        <v>254.1</v>
      </c>
      <c r="D1197" s="120">
        <f t="shared" si="36"/>
        <v>-4.3556519632164115E-3</v>
      </c>
      <c r="E1197" s="120">
        <f t="shared" si="37"/>
        <v>1.2552301255230214E-2</v>
      </c>
    </row>
    <row r="1198" spans="1:5" x14ac:dyDescent="0.3">
      <c r="A1198" s="107" t="s">
        <v>1476</v>
      </c>
      <c r="B1198" s="36">
        <v>8666.9</v>
      </c>
      <c r="C1198" s="107">
        <v>250.95</v>
      </c>
      <c r="D1198" s="120">
        <f t="shared" si="36"/>
        <v>-7.3213616579714813E-4</v>
      </c>
      <c r="E1198" s="120">
        <f t="shared" si="37"/>
        <v>-4.7590719809638138E-3</v>
      </c>
    </row>
    <row r="1199" spans="1:5" x14ac:dyDescent="0.3">
      <c r="A1199" s="107" t="s">
        <v>1477</v>
      </c>
      <c r="B1199" s="36">
        <v>8673.25</v>
      </c>
      <c r="C1199" s="107">
        <v>252.15</v>
      </c>
      <c r="D1199" s="120">
        <f t="shared" si="36"/>
        <v>5.704976200277212E-3</v>
      </c>
      <c r="E1199" s="120">
        <f t="shared" si="37"/>
        <v>-6.1095782420180766E-3</v>
      </c>
    </row>
    <row r="1200" spans="1:5" x14ac:dyDescent="0.3">
      <c r="A1200" s="107" t="s">
        <v>1478</v>
      </c>
      <c r="B1200" s="36">
        <v>8624.0499999999993</v>
      </c>
      <c r="C1200" s="107">
        <v>253.7</v>
      </c>
      <c r="D1200" s="120">
        <f t="shared" si="36"/>
        <v>-2.1405719376804688E-3</v>
      </c>
      <c r="E1200" s="120">
        <f t="shared" si="37"/>
        <v>-5.488043904351203E-3</v>
      </c>
    </row>
    <row r="1201" spans="1:5" x14ac:dyDescent="0.3">
      <c r="A1201" s="107" t="s">
        <v>1479</v>
      </c>
      <c r="B1201" s="36">
        <v>8642.5499999999993</v>
      </c>
      <c r="C1201" s="107">
        <v>255.1</v>
      </c>
      <c r="D1201" s="120">
        <f t="shared" si="36"/>
        <v>-3.4132250941232289E-3</v>
      </c>
      <c r="E1201" s="120">
        <f t="shared" si="37"/>
        <v>3.9354584809130344E-3</v>
      </c>
    </row>
    <row r="1202" spans="1:5" x14ac:dyDescent="0.3">
      <c r="A1202" s="107" t="s">
        <v>1480</v>
      </c>
      <c r="B1202" s="36">
        <v>8672.15</v>
      </c>
      <c r="C1202" s="107">
        <v>254.1</v>
      </c>
      <c r="D1202" s="120">
        <f t="shared" si="36"/>
        <v>9.3108244153092823E-3</v>
      </c>
      <c r="E1202" s="120">
        <f t="shared" si="37"/>
        <v>9.7357440890124547E-3</v>
      </c>
    </row>
    <row r="1203" spans="1:5" x14ac:dyDescent="0.3">
      <c r="A1203" s="107" t="s">
        <v>1481</v>
      </c>
      <c r="B1203" s="36">
        <v>8592.15</v>
      </c>
      <c r="C1203" s="107">
        <v>251.65</v>
      </c>
      <c r="D1203" s="120">
        <f t="shared" si="36"/>
        <v>1.9649458327988256E-3</v>
      </c>
      <c r="E1203" s="120">
        <f t="shared" si="37"/>
        <v>2.0892494929006133E-2</v>
      </c>
    </row>
    <row r="1204" spans="1:5" x14ac:dyDescent="0.3">
      <c r="A1204" s="107" t="s">
        <v>1482</v>
      </c>
      <c r="B1204" s="36">
        <v>8575.2999999999993</v>
      </c>
      <c r="C1204" s="107">
        <v>246.5</v>
      </c>
      <c r="D1204" s="120">
        <f t="shared" si="36"/>
        <v>-1.1862990810359353E-2</v>
      </c>
      <c r="E1204" s="120">
        <f t="shared" si="37"/>
        <v>-4.6436503129416717E-3</v>
      </c>
    </row>
    <row r="1205" spans="1:5" x14ac:dyDescent="0.3">
      <c r="A1205" s="107" t="s">
        <v>1483</v>
      </c>
      <c r="B1205" s="36">
        <v>8678.25</v>
      </c>
      <c r="C1205" s="107">
        <v>247.65</v>
      </c>
      <c r="D1205" s="120">
        <f t="shared" si="36"/>
        <v>-3.7996406986288145E-3</v>
      </c>
      <c r="E1205" s="120">
        <f t="shared" si="37"/>
        <v>-9.2018403680735883E-3</v>
      </c>
    </row>
    <row r="1206" spans="1:5" x14ac:dyDescent="0.3">
      <c r="A1206" s="107" t="s">
        <v>1484</v>
      </c>
      <c r="B1206" s="36">
        <v>8711.35</v>
      </c>
      <c r="C1206" s="107">
        <v>249.95</v>
      </c>
      <c r="D1206" s="120">
        <f t="shared" si="36"/>
        <v>3.247669336588821E-3</v>
      </c>
      <c r="E1206" s="120">
        <f t="shared" si="37"/>
        <v>-1.0294991090873173E-2</v>
      </c>
    </row>
    <row r="1207" spans="1:5" x14ac:dyDescent="0.3">
      <c r="A1207" s="107" t="s">
        <v>1485</v>
      </c>
      <c r="B1207" s="36">
        <v>8683.15</v>
      </c>
      <c r="C1207" s="107">
        <v>252.55</v>
      </c>
      <c r="D1207" s="120">
        <f t="shared" si="36"/>
        <v>1.5442457695501011E-2</v>
      </c>
      <c r="E1207" s="120">
        <f t="shared" si="37"/>
        <v>1.7850059500199578E-3</v>
      </c>
    </row>
    <row r="1208" spans="1:5" x14ac:dyDescent="0.3">
      <c r="A1208" s="107" t="s">
        <v>1486</v>
      </c>
      <c r="B1208" s="36">
        <v>8551.1</v>
      </c>
      <c r="C1208" s="107">
        <v>252.1</v>
      </c>
      <c r="D1208" s="120">
        <f t="shared" si="36"/>
        <v>7.3143472383940811E-4</v>
      </c>
      <c r="E1208" s="120">
        <f t="shared" si="37"/>
        <v>-2.3743569449939939E-3</v>
      </c>
    </row>
    <row r="1209" spans="1:5" x14ac:dyDescent="0.3">
      <c r="A1209" s="107" t="s">
        <v>1487</v>
      </c>
      <c r="B1209" s="36">
        <v>8544.85</v>
      </c>
      <c r="C1209" s="107">
        <v>252.7</v>
      </c>
      <c r="D1209" s="120">
        <f t="shared" si="36"/>
        <v>-9.0514792007327927E-3</v>
      </c>
      <c r="E1209" s="120">
        <f t="shared" si="37"/>
        <v>-3.1058282208589083E-2</v>
      </c>
    </row>
    <row r="1210" spans="1:5" x14ac:dyDescent="0.3">
      <c r="A1210" s="107" t="s">
        <v>1488</v>
      </c>
      <c r="B1210" s="36">
        <v>8622.9</v>
      </c>
      <c r="C1210" s="107">
        <v>260.8</v>
      </c>
      <c r="D1210" s="120">
        <f t="shared" si="36"/>
        <v>-1.5804922104312169E-3</v>
      </c>
      <c r="E1210" s="120">
        <f t="shared" si="37"/>
        <v>4.0702314445331345E-2</v>
      </c>
    </row>
    <row r="1211" spans="1:5" x14ac:dyDescent="0.3">
      <c r="A1211" s="107" t="s">
        <v>1489</v>
      </c>
      <c r="B1211" s="36">
        <v>8636.5499999999993</v>
      </c>
      <c r="C1211" s="107">
        <v>250.6</v>
      </c>
      <c r="D1211" s="120">
        <f t="shared" si="36"/>
        <v>-2.2573363431155347E-4</v>
      </c>
      <c r="E1211" s="120">
        <f t="shared" si="37"/>
        <v>-7.3281837987719811E-3</v>
      </c>
    </row>
    <row r="1212" spans="1:5" x14ac:dyDescent="0.3">
      <c r="A1212" s="107" t="s">
        <v>1490</v>
      </c>
      <c r="B1212" s="36">
        <v>8638.5</v>
      </c>
      <c r="C1212" s="107">
        <v>252.45</v>
      </c>
      <c r="D1212" s="120">
        <f t="shared" si="36"/>
        <v>-3.2078280234931755E-3</v>
      </c>
      <c r="E1212" s="120">
        <f t="shared" si="37"/>
        <v>-7.274872198191229E-3</v>
      </c>
    </row>
    <row r="1213" spans="1:5" x14ac:dyDescent="0.3">
      <c r="A1213" s="107" t="s">
        <v>1491</v>
      </c>
      <c r="B1213" s="36">
        <v>8666.2999999999993</v>
      </c>
      <c r="C1213" s="107">
        <v>254.3</v>
      </c>
      <c r="D1213" s="120">
        <f t="shared" si="36"/>
        <v>5.8613245432810324E-3</v>
      </c>
      <c r="E1213" s="120">
        <f t="shared" si="37"/>
        <v>2.7890056588520729E-2</v>
      </c>
    </row>
    <row r="1214" spans="1:5" x14ac:dyDescent="0.3">
      <c r="A1214" s="107" t="s">
        <v>1492</v>
      </c>
      <c r="B1214" s="36">
        <v>8615.7999999999993</v>
      </c>
      <c r="C1214" s="107">
        <v>247.4</v>
      </c>
      <c r="D1214" s="120">
        <f t="shared" si="36"/>
        <v>2.9276015202575056E-3</v>
      </c>
      <c r="E1214" s="120">
        <f t="shared" si="37"/>
        <v>-1.7279046673286946E-2</v>
      </c>
    </row>
    <row r="1215" spans="1:5" x14ac:dyDescent="0.3">
      <c r="A1215" s="107" t="s">
        <v>1493</v>
      </c>
      <c r="B1215" s="36">
        <v>8590.65</v>
      </c>
      <c r="C1215" s="107">
        <v>251.75</v>
      </c>
      <c r="D1215" s="120">
        <f t="shared" si="36"/>
        <v>-5.2109569053864213E-3</v>
      </c>
      <c r="E1215" s="120">
        <f t="shared" si="37"/>
        <v>0</v>
      </c>
    </row>
    <row r="1216" spans="1:5" x14ac:dyDescent="0.3">
      <c r="A1216" s="107" t="s">
        <v>1494</v>
      </c>
      <c r="B1216" s="36">
        <v>8635.65</v>
      </c>
      <c r="C1216" s="107">
        <v>251.75</v>
      </c>
      <c r="D1216" s="120">
        <f t="shared" si="36"/>
        <v>1.105816512902158E-2</v>
      </c>
      <c r="E1216" s="120">
        <f t="shared" si="37"/>
        <v>7.6045627376426506E-3</v>
      </c>
    </row>
    <row r="1217" spans="1:5" x14ac:dyDescent="0.3">
      <c r="A1217" s="107" t="s">
        <v>1495</v>
      </c>
      <c r="B1217" s="36">
        <v>8541.2000000000007</v>
      </c>
      <c r="C1217" s="107">
        <v>249.85</v>
      </c>
      <c r="D1217" s="120">
        <f t="shared" si="36"/>
        <v>3.6544811459324755E-3</v>
      </c>
      <c r="E1217" s="120">
        <f t="shared" si="37"/>
        <v>-2.9928172386273211E-3</v>
      </c>
    </row>
    <row r="1218" spans="1:5" x14ac:dyDescent="0.3">
      <c r="A1218" s="107" t="s">
        <v>1496</v>
      </c>
      <c r="B1218" s="36">
        <v>8510.1</v>
      </c>
      <c r="C1218" s="107">
        <v>250.6</v>
      </c>
      <c r="D1218" s="120">
        <f t="shared" si="36"/>
        <v>-6.5084025519942523E-3</v>
      </c>
      <c r="E1218" s="120">
        <f t="shared" si="37"/>
        <v>1.3986013986013734E-3</v>
      </c>
    </row>
    <row r="1219" spans="1:5" x14ac:dyDescent="0.3">
      <c r="A1219" s="107" t="s">
        <v>1497</v>
      </c>
      <c r="B1219" s="36">
        <v>8565.85</v>
      </c>
      <c r="C1219" s="107">
        <v>250.25</v>
      </c>
      <c r="D1219" s="120">
        <f t="shared" ref="D1219:D1238" si="38">B1219/B1220-1</f>
        <v>4.3735453271660507E-3</v>
      </c>
      <c r="E1219" s="120">
        <f t="shared" ref="E1219:E1238" si="39">C1219/C1220-1</f>
        <v>4.8183095763902895E-3</v>
      </c>
    </row>
    <row r="1220" spans="1:5" x14ac:dyDescent="0.3">
      <c r="A1220" s="107" t="s">
        <v>1498</v>
      </c>
      <c r="B1220" s="36">
        <v>8528.5499999999993</v>
      </c>
      <c r="C1220" s="107">
        <v>249.05</v>
      </c>
      <c r="D1220" s="120">
        <f t="shared" si="38"/>
        <v>2.3329063194141852E-3</v>
      </c>
      <c r="E1220" s="120">
        <f t="shared" si="39"/>
        <v>6.0265166733630693E-4</v>
      </c>
    </row>
    <row r="1221" spans="1:5" x14ac:dyDescent="0.3">
      <c r="A1221" s="107" t="s">
        <v>1499</v>
      </c>
      <c r="B1221" s="36">
        <v>8508.7000000000007</v>
      </c>
      <c r="C1221" s="107">
        <v>248.9</v>
      </c>
      <c r="D1221" s="120">
        <f t="shared" si="38"/>
        <v>-3.8284122040882496E-3</v>
      </c>
      <c r="E1221" s="120">
        <f t="shared" si="39"/>
        <v>2.0092425155726623E-4</v>
      </c>
    </row>
    <row r="1222" spans="1:5" x14ac:dyDescent="0.3">
      <c r="A1222" s="107" t="s">
        <v>1500</v>
      </c>
      <c r="B1222" s="36">
        <v>8541.4</v>
      </c>
      <c r="C1222" s="107">
        <v>248.85</v>
      </c>
      <c r="D1222" s="120">
        <f t="shared" si="38"/>
        <v>-2.7553998832458015E-3</v>
      </c>
      <c r="E1222" s="120">
        <f t="shared" si="39"/>
        <v>6.0313630880570734E-4</v>
      </c>
    </row>
    <row r="1223" spans="1:5" x14ac:dyDescent="0.3">
      <c r="A1223" s="107" t="s">
        <v>1501</v>
      </c>
      <c r="B1223" s="36">
        <v>8565</v>
      </c>
      <c r="C1223" s="107">
        <v>248.7</v>
      </c>
      <c r="D1223" s="120">
        <f t="shared" si="38"/>
        <v>5.3406890075708979E-3</v>
      </c>
      <c r="E1223" s="120">
        <f t="shared" si="39"/>
        <v>6.4751112909753328E-3</v>
      </c>
    </row>
    <row r="1224" spans="1:5" x14ac:dyDescent="0.3">
      <c r="A1224" s="107" t="s">
        <v>1502</v>
      </c>
      <c r="B1224" s="36">
        <v>8519.5</v>
      </c>
      <c r="C1224" s="107">
        <v>247.1</v>
      </c>
      <c r="D1224" s="120">
        <f t="shared" si="38"/>
        <v>-1.8190246507165941E-4</v>
      </c>
      <c r="E1224" s="120">
        <f t="shared" si="39"/>
        <v>-5.2334943639291698E-3</v>
      </c>
    </row>
    <row r="1225" spans="1:5" x14ac:dyDescent="0.3">
      <c r="A1225" s="107" t="s">
        <v>1503</v>
      </c>
      <c r="B1225" s="36">
        <v>8521.0499999999993</v>
      </c>
      <c r="C1225" s="107">
        <v>248.4</v>
      </c>
      <c r="D1225" s="120">
        <f t="shared" si="38"/>
        <v>6.2766447407267556E-3</v>
      </c>
      <c r="E1225" s="120">
        <f t="shared" si="39"/>
        <v>-3.0102347983143041E-3</v>
      </c>
    </row>
    <row r="1226" spans="1:5" x14ac:dyDescent="0.3">
      <c r="A1226" s="107" t="s">
        <v>1504</v>
      </c>
      <c r="B1226" s="36">
        <v>8467.9</v>
      </c>
      <c r="C1226" s="107">
        <v>249.15</v>
      </c>
      <c r="D1226" s="120">
        <f t="shared" si="38"/>
        <v>1.7385140330641979E-2</v>
      </c>
      <c r="E1226" s="120">
        <f t="shared" si="39"/>
        <v>1.3422818791946289E-2</v>
      </c>
    </row>
    <row r="1227" spans="1:5" x14ac:dyDescent="0.3">
      <c r="A1227" s="107" t="s">
        <v>1505</v>
      </c>
      <c r="B1227" s="36">
        <v>8323.2000000000007</v>
      </c>
      <c r="C1227" s="107">
        <v>245.85</v>
      </c>
      <c r="D1227" s="120">
        <f t="shared" si="38"/>
        <v>-1.763033857446028E-3</v>
      </c>
      <c r="E1227" s="120">
        <f t="shared" si="39"/>
        <v>-4.6558704453441013E-3</v>
      </c>
    </row>
    <row r="1228" spans="1:5" x14ac:dyDescent="0.3">
      <c r="A1228" s="107" t="s">
        <v>1506</v>
      </c>
      <c r="B1228" s="36">
        <v>8337.9</v>
      </c>
      <c r="C1228" s="107">
        <v>247</v>
      </c>
      <c r="D1228" s="120">
        <f t="shared" si="38"/>
        <v>2.3392654706411165E-4</v>
      </c>
      <c r="E1228" s="120">
        <f t="shared" si="39"/>
        <v>1.4165469102853656E-2</v>
      </c>
    </row>
    <row r="1229" spans="1:5" x14ac:dyDescent="0.3">
      <c r="A1229" s="107" t="s">
        <v>1507</v>
      </c>
      <c r="B1229" s="36">
        <v>8335.9500000000007</v>
      </c>
      <c r="C1229" s="107">
        <v>243.55</v>
      </c>
      <c r="D1229" s="120">
        <f t="shared" si="38"/>
        <v>-4.1513851888133058E-3</v>
      </c>
      <c r="E1229" s="120">
        <f t="shared" si="39"/>
        <v>-5.51245406288281E-3</v>
      </c>
    </row>
    <row r="1230" spans="1:5" x14ac:dyDescent="0.3">
      <c r="A1230" s="107" t="s">
        <v>1508</v>
      </c>
      <c r="B1230" s="36">
        <v>8370.7000000000007</v>
      </c>
      <c r="C1230" s="107">
        <v>244.9</v>
      </c>
      <c r="D1230" s="120">
        <f t="shared" si="38"/>
        <v>5.0850408544309555E-3</v>
      </c>
      <c r="E1230" s="120">
        <f t="shared" si="39"/>
        <v>-2.9522488607093278E-2</v>
      </c>
    </row>
    <row r="1231" spans="1:5" x14ac:dyDescent="0.3">
      <c r="A1231" s="107" t="s">
        <v>1509</v>
      </c>
      <c r="B1231" s="36">
        <v>8328.35</v>
      </c>
      <c r="C1231" s="107">
        <v>252.35</v>
      </c>
      <c r="D1231" s="120">
        <f t="shared" si="38"/>
        <v>4.8987964163977882E-3</v>
      </c>
      <c r="E1231" s="120">
        <f t="shared" si="39"/>
        <v>2.7483713355048955E-2</v>
      </c>
    </row>
    <row r="1232" spans="1:5" x14ac:dyDescent="0.3">
      <c r="A1232" s="107" t="s">
        <v>1510</v>
      </c>
      <c r="B1232" s="36">
        <v>8287.75</v>
      </c>
      <c r="C1232" s="107">
        <v>245.6</v>
      </c>
      <c r="D1232" s="120">
        <f t="shared" si="38"/>
        <v>1.0208434909800168E-2</v>
      </c>
      <c r="E1232" s="120">
        <f t="shared" si="39"/>
        <v>5.7330057330058359E-3</v>
      </c>
    </row>
    <row r="1233" spans="1:5" x14ac:dyDescent="0.3">
      <c r="A1233" s="107" t="s">
        <v>1511</v>
      </c>
      <c r="B1233" s="36">
        <v>8204</v>
      </c>
      <c r="C1233" s="107">
        <v>244.2</v>
      </c>
      <c r="D1233" s="120">
        <f t="shared" si="38"/>
        <v>9.369021327903404E-3</v>
      </c>
      <c r="E1233" s="120">
        <f t="shared" si="39"/>
        <v>-5.9836365856636986E-3</v>
      </c>
    </row>
    <row r="1234" spans="1:5" x14ac:dyDescent="0.3">
      <c r="A1234" s="107" t="s">
        <v>1512</v>
      </c>
      <c r="B1234" s="36">
        <v>8127.85</v>
      </c>
      <c r="C1234" s="107">
        <v>245.67</v>
      </c>
      <c r="D1234" s="120">
        <f t="shared" si="38"/>
        <v>4.0952722151532672E-3</v>
      </c>
      <c r="E1234" s="120">
        <f t="shared" si="39"/>
        <v>2.6619306310071034E-2</v>
      </c>
    </row>
    <row r="1235" spans="1:5" x14ac:dyDescent="0.3">
      <c r="A1235" s="107" t="s">
        <v>1513</v>
      </c>
      <c r="B1235" s="36">
        <v>8094.7</v>
      </c>
      <c r="C1235" s="107">
        <v>239.3</v>
      </c>
      <c r="D1235" s="120">
        <f t="shared" si="38"/>
        <v>7.541478129713397E-4</v>
      </c>
      <c r="E1235" s="120">
        <f t="shared" si="39"/>
        <v>1.3682382344220034E-2</v>
      </c>
    </row>
    <row r="1236" spans="1:5" x14ac:dyDescent="0.3">
      <c r="A1236" s="107" t="s">
        <v>1514</v>
      </c>
      <c r="B1236" s="36">
        <v>8088.6</v>
      </c>
      <c r="C1236" s="107">
        <v>236.07</v>
      </c>
      <c r="D1236" s="120">
        <f t="shared" si="38"/>
        <v>-2.1987920850739751E-2</v>
      </c>
      <c r="E1236" s="120">
        <f t="shared" si="39"/>
        <v>-1.7071241204147047E-2</v>
      </c>
    </row>
    <row r="1237" spans="1:5" x14ac:dyDescent="0.3">
      <c r="A1237" s="107" t="s">
        <v>1515</v>
      </c>
      <c r="B1237" s="36">
        <v>8270.4500000000007</v>
      </c>
      <c r="C1237" s="107">
        <v>240.17</v>
      </c>
      <c r="D1237" s="120">
        <f t="shared" si="38"/>
        <v>8.1365725221547169E-3</v>
      </c>
      <c r="E1237" s="120">
        <f t="shared" si="39"/>
        <v>1.5646805091554805E-2</v>
      </c>
    </row>
    <row r="1238" spans="1:5" x14ac:dyDescent="0.3">
      <c r="A1238" s="107" t="s">
        <v>1516</v>
      </c>
      <c r="B1238" s="36">
        <v>8203.7000000000007</v>
      </c>
      <c r="C1238" s="107">
        <v>236.47</v>
      </c>
      <c r="D1238" s="120">
        <f t="shared" si="38"/>
        <v>-1.9708268957041586E-3</v>
      </c>
      <c r="E1238" s="120">
        <f t="shared" si="39"/>
        <v>-1.0585774058577413E-2</v>
      </c>
    </row>
    <row r="1239" spans="1:5" x14ac:dyDescent="0.3">
      <c r="A1239" s="107" t="s">
        <v>1517</v>
      </c>
      <c r="B1239" s="36">
        <v>8219.9</v>
      </c>
      <c r="C1239" s="107">
        <v>239</v>
      </c>
      <c r="D1239" s="120"/>
      <c r="E1239" s="120"/>
    </row>
    <row r="1240" spans="1:5" x14ac:dyDescent="0.3">
      <c r="B1240" s="55"/>
      <c r="C1240" s="55"/>
      <c r="D1240" s="56"/>
      <c r="E1240" s="56"/>
    </row>
    <row r="1241" spans="1:5" x14ac:dyDescent="0.3">
      <c r="B1241" s="55"/>
      <c r="C1241" s="55"/>
      <c r="D1241" s="56"/>
      <c r="E1241" s="56"/>
    </row>
    <row r="1242" spans="1:5" x14ac:dyDescent="0.3">
      <c r="B1242" s="55"/>
      <c r="C1242" s="55"/>
      <c r="D1242" s="56"/>
      <c r="E1242" s="56"/>
    </row>
    <row r="1243" spans="1:5" x14ac:dyDescent="0.3">
      <c r="B1243" s="55"/>
      <c r="C1243" s="55"/>
      <c r="D1243" s="56"/>
      <c r="E1243" s="56"/>
    </row>
    <row r="1244" spans="1:5" x14ac:dyDescent="0.3">
      <c r="B1244" s="55"/>
      <c r="C1244" s="55"/>
      <c r="D1244" s="56"/>
      <c r="E1244" s="56"/>
    </row>
    <row r="1245" spans="1:5" x14ac:dyDescent="0.3">
      <c r="B1245" s="55"/>
      <c r="C1245" s="55"/>
      <c r="D1245" s="56"/>
      <c r="E1245" s="56"/>
    </row>
    <row r="1246" spans="1:5" x14ac:dyDescent="0.3">
      <c r="B1246" s="55"/>
      <c r="C1246" s="55"/>
      <c r="D1246" s="56"/>
      <c r="E1246" s="56"/>
    </row>
    <row r="1247" spans="1:5" x14ac:dyDescent="0.3">
      <c r="B1247" s="55"/>
      <c r="C1247" s="55"/>
      <c r="D1247" s="56"/>
      <c r="E1247" s="56"/>
    </row>
    <row r="1248" spans="1:5" x14ac:dyDescent="0.3">
      <c r="B1248" s="55"/>
      <c r="C1248" s="55"/>
      <c r="D1248" s="56"/>
      <c r="E1248" s="56"/>
    </row>
    <row r="1249" spans="2:5" x14ac:dyDescent="0.3">
      <c r="B1249" s="55"/>
      <c r="C1249" s="55"/>
      <c r="D1249" s="56"/>
      <c r="E1249" s="56"/>
    </row>
    <row r="1250" spans="2:5" x14ac:dyDescent="0.3">
      <c r="B1250" s="55"/>
      <c r="C1250" s="55"/>
      <c r="D1250" s="56"/>
      <c r="E1250" s="56"/>
    </row>
    <row r="1251" spans="2:5" x14ac:dyDescent="0.3">
      <c r="B1251" s="55"/>
      <c r="C1251" s="55"/>
      <c r="D1251" s="56"/>
      <c r="E1251" s="56"/>
    </row>
    <row r="1252" spans="2:5" x14ac:dyDescent="0.3">
      <c r="B1252" s="55"/>
      <c r="C1252" s="55"/>
      <c r="D1252" s="56"/>
      <c r="E1252" s="56"/>
    </row>
    <row r="1253" spans="2:5" x14ac:dyDescent="0.3">
      <c r="B1253" s="55"/>
      <c r="C1253" s="55"/>
      <c r="D1253" s="56"/>
      <c r="E1253" s="56"/>
    </row>
    <row r="1254" spans="2:5" x14ac:dyDescent="0.3">
      <c r="B1254" s="55"/>
      <c r="C1254" s="55"/>
      <c r="D1254" s="56"/>
      <c r="E1254" s="56"/>
    </row>
    <row r="1255" spans="2:5" x14ac:dyDescent="0.3">
      <c r="B1255" s="55"/>
      <c r="C1255" s="55"/>
      <c r="D1255" s="56"/>
      <c r="E1255" s="56"/>
    </row>
    <row r="1256" spans="2:5" x14ac:dyDescent="0.3">
      <c r="B1256" s="55"/>
      <c r="C1256" s="55"/>
      <c r="D1256" s="56"/>
      <c r="E1256" s="56"/>
    </row>
    <row r="1257" spans="2:5" x14ac:dyDescent="0.3">
      <c r="B1257" s="55"/>
      <c r="C1257" s="55"/>
      <c r="D1257" s="56"/>
      <c r="E1257" s="56"/>
    </row>
    <row r="1258" spans="2:5" x14ac:dyDescent="0.3">
      <c r="B1258" s="55"/>
      <c r="C1258" s="55"/>
      <c r="D1258" s="56"/>
      <c r="E1258" s="56"/>
    </row>
    <row r="1259" spans="2:5" x14ac:dyDescent="0.3">
      <c r="B1259" s="55"/>
      <c r="C1259" s="55"/>
      <c r="D1259" s="56"/>
      <c r="E1259" s="56"/>
    </row>
    <row r="1260" spans="2:5" x14ac:dyDescent="0.3">
      <c r="B1260" s="55"/>
      <c r="C1260" s="55"/>
      <c r="D1260" s="56"/>
      <c r="E1260" s="56"/>
    </row>
    <row r="1261" spans="2:5" x14ac:dyDescent="0.3">
      <c r="B1261" s="55"/>
      <c r="C1261" s="55"/>
      <c r="D1261" s="56"/>
      <c r="E1261" s="56"/>
    </row>
    <row r="1262" spans="2:5" x14ac:dyDescent="0.3">
      <c r="B1262" s="55"/>
      <c r="C1262" s="55"/>
      <c r="D1262" s="56"/>
      <c r="E1262" s="56"/>
    </row>
    <row r="1263" spans="2:5" x14ac:dyDescent="0.3">
      <c r="B1263" s="55"/>
      <c r="D1263" s="47"/>
      <c r="E1263" s="47"/>
    </row>
    <row r="1264" spans="2:5" x14ac:dyDescent="0.3">
      <c r="B1264" s="55"/>
      <c r="C1264" s="55"/>
    </row>
    <row r="1265" spans="2:3" x14ac:dyDescent="0.3">
      <c r="B1265" s="55"/>
      <c r="C1265" s="55"/>
    </row>
    <row r="1266" spans="2:3" x14ac:dyDescent="0.3">
      <c r="B1266" s="55"/>
      <c r="C1266" s="55"/>
    </row>
    <row r="1267" spans="2:3" x14ac:dyDescent="0.3">
      <c r="B1267" s="55"/>
      <c r="C1267" s="55"/>
    </row>
    <row r="1268" spans="2:3" x14ac:dyDescent="0.3">
      <c r="B1268" s="55"/>
      <c r="C1268" s="55"/>
    </row>
    <row r="1269" spans="2:3" x14ac:dyDescent="0.3">
      <c r="B1269" s="55"/>
      <c r="C1269" s="55"/>
    </row>
    <row r="1270" spans="2:3" x14ac:dyDescent="0.3">
      <c r="B1270" s="55"/>
      <c r="C1270" s="55"/>
    </row>
    <row r="1271" spans="2:3" x14ac:dyDescent="0.3">
      <c r="B1271" s="55"/>
      <c r="C1271" s="55"/>
    </row>
    <row r="1272" spans="2:3" x14ac:dyDescent="0.3">
      <c r="B1272" s="55"/>
      <c r="C1272" s="55"/>
    </row>
    <row r="1273" spans="2:3" x14ac:dyDescent="0.3">
      <c r="B1273" s="55"/>
      <c r="C1273" s="55"/>
    </row>
    <row r="1274" spans="2:3" x14ac:dyDescent="0.3">
      <c r="B1274" s="55"/>
      <c r="C1274" s="55"/>
    </row>
    <row r="1275" spans="2:3" x14ac:dyDescent="0.3">
      <c r="B1275" s="55"/>
      <c r="C1275" s="55"/>
    </row>
    <row r="1276" spans="2:3" x14ac:dyDescent="0.3">
      <c r="B1276" s="55"/>
      <c r="C1276" s="55"/>
    </row>
    <row r="1277" spans="2:3" x14ac:dyDescent="0.3">
      <c r="B1277" s="55"/>
      <c r="C1277" s="55"/>
    </row>
    <row r="1278" spans="2:3" x14ac:dyDescent="0.3">
      <c r="B1278" s="55"/>
      <c r="C1278" s="55"/>
    </row>
    <row r="1279" spans="2:3" x14ac:dyDescent="0.3">
      <c r="B1279" s="55"/>
      <c r="C1279" s="55"/>
    </row>
    <row r="1280" spans="2:3" x14ac:dyDescent="0.3">
      <c r="B1280" s="55"/>
      <c r="C1280" s="55"/>
    </row>
    <row r="1281" spans="2:3" x14ac:dyDescent="0.3">
      <c r="B1281" s="55"/>
      <c r="C1281" s="55"/>
    </row>
    <row r="1282" spans="2:3" x14ac:dyDescent="0.3">
      <c r="B1282" s="55"/>
      <c r="C1282" s="55"/>
    </row>
    <row r="1283" spans="2:3" x14ac:dyDescent="0.3">
      <c r="B1283" s="55"/>
      <c r="C1283" s="55"/>
    </row>
    <row r="1284" spans="2:3" x14ac:dyDescent="0.3">
      <c r="B1284" s="55"/>
      <c r="C1284" s="55"/>
    </row>
    <row r="1285" spans="2:3" x14ac:dyDescent="0.3">
      <c r="B1285" s="55"/>
      <c r="C1285" s="55"/>
    </row>
    <row r="1286" spans="2:3" x14ac:dyDescent="0.3">
      <c r="B1286" s="55"/>
      <c r="C1286" s="55"/>
    </row>
    <row r="1287" spans="2:3" x14ac:dyDescent="0.3">
      <c r="B1287" s="55"/>
      <c r="C1287" s="55"/>
    </row>
    <row r="1288" spans="2:3" x14ac:dyDescent="0.3">
      <c r="B1288" s="55"/>
      <c r="C1288" s="55"/>
    </row>
    <row r="1289" spans="2:3" x14ac:dyDescent="0.3">
      <c r="B1289" s="55"/>
      <c r="C1289" s="55"/>
    </row>
    <row r="1290" spans="2:3" x14ac:dyDescent="0.3">
      <c r="B1290" s="55"/>
      <c r="C1290" s="55"/>
    </row>
    <row r="1291" spans="2:3" x14ac:dyDescent="0.3">
      <c r="B1291" s="55"/>
      <c r="C1291" s="55"/>
    </row>
    <row r="1292" spans="2:3" x14ac:dyDescent="0.3">
      <c r="B1292" s="55"/>
      <c r="C1292" s="55"/>
    </row>
    <row r="1293" spans="2:3" x14ac:dyDescent="0.3">
      <c r="B1293" s="55"/>
      <c r="C1293" s="55"/>
    </row>
    <row r="1294" spans="2:3" x14ac:dyDescent="0.3">
      <c r="B1294" s="55"/>
      <c r="C1294" s="55"/>
    </row>
    <row r="1295" spans="2:3" x14ac:dyDescent="0.3">
      <c r="B1295" s="55"/>
      <c r="C1295" s="55"/>
    </row>
    <row r="1296" spans="2:3" x14ac:dyDescent="0.3">
      <c r="B1296" s="55"/>
      <c r="C1296" s="55"/>
    </row>
    <row r="1297" spans="2:3" x14ac:dyDescent="0.3">
      <c r="B1297" s="55"/>
      <c r="C1297" s="55"/>
    </row>
    <row r="1298" spans="2:3" x14ac:dyDescent="0.3">
      <c r="B1298" s="55"/>
      <c r="C1298" s="55"/>
    </row>
    <row r="1299" spans="2:3" x14ac:dyDescent="0.3">
      <c r="B1299" s="55"/>
      <c r="C1299" s="55"/>
    </row>
    <row r="1300" spans="2:3" x14ac:dyDescent="0.3">
      <c r="B1300" s="55"/>
      <c r="C1300" s="55"/>
    </row>
    <row r="1301" spans="2:3" x14ac:dyDescent="0.3">
      <c r="B1301" s="55"/>
      <c r="C1301" s="55"/>
    </row>
    <row r="1302" spans="2:3" x14ac:dyDescent="0.3">
      <c r="B1302" s="55"/>
      <c r="C1302" s="55"/>
    </row>
    <row r="1303" spans="2:3" x14ac:dyDescent="0.3">
      <c r="B1303" s="55"/>
      <c r="C1303" s="55"/>
    </row>
    <row r="1304" spans="2:3" x14ac:dyDescent="0.3">
      <c r="B1304" s="55"/>
      <c r="C1304" s="55"/>
    </row>
    <row r="1305" spans="2:3" x14ac:dyDescent="0.3">
      <c r="B1305" s="55"/>
      <c r="C1305" s="55"/>
    </row>
    <row r="1306" spans="2:3" x14ac:dyDescent="0.3">
      <c r="B1306" s="55"/>
      <c r="C1306" s="55"/>
    </row>
    <row r="1307" spans="2:3" x14ac:dyDescent="0.3">
      <c r="B1307" s="55"/>
      <c r="C1307" s="55"/>
    </row>
    <row r="1308" spans="2:3" x14ac:dyDescent="0.3">
      <c r="B1308" s="55"/>
      <c r="C1308" s="55"/>
    </row>
    <row r="1309" spans="2:3" x14ac:dyDescent="0.3">
      <c r="B1309" s="55"/>
      <c r="C1309" s="55"/>
    </row>
    <row r="1310" spans="2:3" x14ac:dyDescent="0.3">
      <c r="B1310" s="55"/>
      <c r="C1310" s="55"/>
    </row>
    <row r="1311" spans="2:3" x14ac:dyDescent="0.3">
      <c r="B1311" s="55"/>
      <c r="C1311" s="55"/>
    </row>
    <row r="1312" spans="2:3" x14ac:dyDescent="0.3">
      <c r="B1312" s="55"/>
      <c r="C1312" s="55"/>
    </row>
    <row r="1313" spans="2:3" x14ac:dyDescent="0.3">
      <c r="B1313" s="55"/>
      <c r="C1313" s="55"/>
    </row>
    <row r="1314" spans="2:3" x14ac:dyDescent="0.3">
      <c r="B1314" s="55"/>
      <c r="C1314" s="55"/>
    </row>
    <row r="1315" spans="2:3" x14ac:dyDescent="0.3">
      <c r="B1315" s="55"/>
      <c r="C1315" s="55"/>
    </row>
    <row r="1316" spans="2:3" x14ac:dyDescent="0.3">
      <c r="B1316" s="55"/>
      <c r="C1316" s="55"/>
    </row>
    <row r="1317" spans="2:3" x14ac:dyDescent="0.3">
      <c r="B1317" s="55"/>
      <c r="C1317" s="55"/>
    </row>
    <row r="1318" spans="2:3" x14ac:dyDescent="0.3">
      <c r="B1318" s="55"/>
      <c r="C1318" s="55"/>
    </row>
    <row r="1319" spans="2:3" x14ac:dyDescent="0.3">
      <c r="B1319" s="55"/>
      <c r="C1319" s="55"/>
    </row>
    <row r="1320" spans="2:3" x14ac:dyDescent="0.3">
      <c r="B1320" s="55"/>
      <c r="C1320" s="55"/>
    </row>
    <row r="1321" spans="2:3" x14ac:dyDescent="0.3">
      <c r="B1321" s="55"/>
      <c r="C1321" s="55"/>
    </row>
    <row r="1322" spans="2:3" x14ac:dyDescent="0.3">
      <c r="B1322" s="55"/>
      <c r="C1322" s="55"/>
    </row>
    <row r="1323" spans="2:3" x14ac:dyDescent="0.3">
      <c r="B1323" s="55"/>
      <c r="C1323" s="55"/>
    </row>
    <row r="1324" spans="2:3" x14ac:dyDescent="0.3">
      <c r="B1324" s="55"/>
      <c r="C1324" s="55"/>
    </row>
    <row r="1325" spans="2:3" x14ac:dyDescent="0.3">
      <c r="B1325" s="55"/>
      <c r="C1325" s="55"/>
    </row>
    <row r="1326" spans="2:3" x14ac:dyDescent="0.3">
      <c r="B1326" s="55"/>
      <c r="C1326" s="55"/>
    </row>
    <row r="1327" spans="2:3" x14ac:dyDescent="0.3">
      <c r="B1327" s="55"/>
      <c r="C1327" s="55"/>
    </row>
    <row r="1328" spans="2:3" x14ac:dyDescent="0.3">
      <c r="B1328" s="55"/>
      <c r="C1328" s="55"/>
    </row>
    <row r="1329" spans="2:3" x14ac:dyDescent="0.3">
      <c r="B1329" s="55"/>
      <c r="C1329" s="55"/>
    </row>
    <row r="1330" spans="2:3" x14ac:dyDescent="0.3">
      <c r="B1330" s="55"/>
      <c r="C1330" s="55"/>
    </row>
    <row r="1331" spans="2:3" x14ac:dyDescent="0.3">
      <c r="B1331" s="55"/>
      <c r="C1331" s="55"/>
    </row>
    <row r="1332" spans="2:3" x14ac:dyDescent="0.3">
      <c r="B1332" s="55"/>
      <c r="C1332" s="55"/>
    </row>
    <row r="1333" spans="2:3" x14ac:dyDescent="0.3">
      <c r="B1333" s="55"/>
      <c r="C1333" s="55"/>
    </row>
    <row r="1334" spans="2:3" x14ac:dyDescent="0.3">
      <c r="B1334" s="55"/>
      <c r="C1334" s="55"/>
    </row>
    <row r="1335" spans="2:3" x14ac:dyDescent="0.3">
      <c r="B1335" s="55"/>
      <c r="C1335" s="55"/>
    </row>
    <row r="1336" spans="2:3" x14ac:dyDescent="0.3">
      <c r="B1336" s="55"/>
      <c r="C1336" s="55"/>
    </row>
    <row r="1337" spans="2:3" x14ac:dyDescent="0.3">
      <c r="B1337" s="55"/>
      <c r="C1337" s="55"/>
    </row>
    <row r="1338" spans="2:3" x14ac:dyDescent="0.3">
      <c r="B1338" s="55"/>
      <c r="C1338" s="55"/>
    </row>
    <row r="1339" spans="2:3" x14ac:dyDescent="0.3">
      <c r="B1339" s="55"/>
      <c r="C1339" s="55"/>
    </row>
    <row r="1340" spans="2:3" x14ac:dyDescent="0.3">
      <c r="B1340" s="55"/>
      <c r="C1340" s="55"/>
    </row>
    <row r="1341" spans="2:3" x14ac:dyDescent="0.3">
      <c r="B1341" s="55"/>
      <c r="C1341" s="55"/>
    </row>
    <row r="1342" spans="2:3" x14ac:dyDescent="0.3">
      <c r="B1342" s="55"/>
      <c r="C1342" s="55"/>
    </row>
    <row r="1343" spans="2:3" x14ac:dyDescent="0.3">
      <c r="B1343" s="55"/>
      <c r="C1343" s="55"/>
    </row>
    <row r="1344" spans="2:3" x14ac:dyDescent="0.3">
      <c r="B1344" s="55"/>
      <c r="C1344" s="55"/>
    </row>
    <row r="1345" spans="2:3" x14ac:dyDescent="0.3">
      <c r="B1345" s="55"/>
      <c r="C1345" s="55"/>
    </row>
    <row r="1346" spans="2:3" x14ac:dyDescent="0.3">
      <c r="B1346" s="55"/>
      <c r="C1346" s="55"/>
    </row>
    <row r="1347" spans="2:3" x14ac:dyDescent="0.3">
      <c r="B1347" s="55"/>
      <c r="C1347" s="55"/>
    </row>
    <row r="1348" spans="2:3" x14ac:dyDescent="0.3">
      <c r="B1348" s="55"/>
      <c r="C1348" s="55"/>
    </row>
    <row r="1349" spans="2:3" x14ac:dyDescent="0.3">
      <c r="B1349" s="55"/>
      <c r="C1349" s="55"/>
    </row>
    <row r="1350" spans="2:3" x14ac:dyDescent="0.3">
      <c r="B1350" s="55"/>
      <c r="C1350" s="55"/>
    </row>
    <row r="1351" spans="2:3" x14ac:dyDescent="0.3">
      <c r="B1351" s="55"/>
      <c r="C1351" s="55"/>
    </row>
    <row r="1352" spans="2:3" x14ac:dyDescent="0.3">
      <c r="B1352" s="55"/>
      <c r="C1352" s="55"/>
    </row>
    <row r="1353" spans="2:3" x14ac:dyDescent="0.3">
      <c r="B1353" s="55"/>
      <c r="C1353" s="55"/>
    </row>
    <row r="1354" spans="2:3" x14ac:dyDescent="0.3">
      <c r="B1354" s="55"/>
      <c r="C1354" s="55"/>
    </row>
    <row r="1355" spans="2:3" x14ac:dyDescent="0.3">
      <c r="B1355" s="55"/>
      <c r="C1355" s="55"/>
    </row>
    <row r="1356" spans="2:3" x14ac:dyDescent="0.3">
      <c r="B1356" s="55"/>
      <c r="C1356" s="55"/>
    </row>
    <row r="1357" spans="2:3" x14ac:dyDescent="0.3">
      <c r="B1357" s="55"/>
      <c r="C1357" s="55"/>
    </row>
    <row r="1358" spans="2:3" x14ac:dyDescent="0.3">
      <c r="B1358" s="55"/>
      <c r="C1358" s="55"/>
    </row>
    <row r="1359" spans="2:3" x14ac:dyDescent="0.3">
      <c r="B1359" s="55"/>
      <c r="C1359" s="55"/>
    </row>
    <row r="1360" spans="2:3" x14ac:dyDescent="0.3">
      <c r="B1360" s="55"/>
      <c r="C1360" s="55"/>
    </row>
    <row r="1361" spans="2:3" x14ac:dyDescent="0.3">
      <c r="B1361" s="55"/>
      <c r="C1361" s="55"/>
    </row>
    <row r="1362" spans="2:3" x14ac:dyDescent="0.3">
      <c r="B1362" s="55"/>
      <c r="C1362" s="55"/>
    </row>
    <row r="1363" spans="2:3" x14ac:dyDescent="0.3">
      <c r="B1363" s="55"/>
      <c r="C1363" s="55"/>
    </row>
    <row r="1364" spans="2:3" x14ac:dyDescent="0.3">
      <c r="B1364" s="55"/>
      <c r="C1364" s="55"/>
    </row>
    <row r="1365" spans="2:3" x14ac:dyDescent="0.3">
      <c r="B1365" s="55"/>
      <c r="C1365" s="55"/>
    </row>
    <row r="1366" spans="2:3" x14ac:dyDescent="0.3">
      <c r="B1366" s="55"/>
      <c r="C1366" s="55"/>
    </row>
    <row r="1367" spans="2:3" x14ac:dyDescent="0.3">
      <c r="B1367" s="55"/>
      <c r="C1367" s="55"/>
    </row>
    <row r="1368" spans="2:3" x14ac:dyDescent="0.3">
      <c r="B1368" s="55"/>
      <c r="C1368" s="55"/>
    </row>
    <row r="1369" spans="2:3" x14ac:dyDescent="0.3">
      <c r="B1369" s="55"/>
      <c r="C1369" s="55"/>
    </row>
    <row r="1370" spans="2:3" x14ac:dyDescent="0.3">
      <c r="B1370" s="55"/>
      <c r="C1370" s="55"/>
    </row>
    <row r="1371" spans="2:3" x14ac:dyDescent="0.3">
      <c r="B1371" s="55"/>
      <c r="C1371" s="55"/>
    </row>
    <row r="1372" spans="2:3" x14ac:dyDescent="0.3">
      <c r="B1372" s="55"/>
      <c r="C1372" s="55"/>
    </row>
    <row r="1373" spans="2:3" x14ac:dyDescent="0.3">
      <c r="B1373" s="55"/>
      <c r="C1373" s="55"/>
    </row>
    <row r="1374" spans="2:3" x14ac:dyDescent="0.3">
      <c r="B1374" s="55"/>
      <c r="C1374" s="55"/>
    </row>
    <row r="1375" spans="2:3" x14ac:dyDescent="0.3">
      <c r="B1375" s="55"/>
      <c r="C1375" s="55"/>
    </row>
    <row r="1376" spans="2:3" x14ac:dyDescent="0.3">
      <c r="B1376" s="55"/>
      <c r="C1376" s="55"/>
    </row>
    <row r="1377" spans="2:3" x14ac:dyDescent="0.3">
      <c r="B1377" s="55"/>
      <c r="C1377" s="55"/>
    </row>
    <row r="1378" spans="2:3" x14ac:dyDescent="0.3">
      <c r="B1378" s="55"/>
      <c r="C1378" s="55"/>
    </row>
    <row r="1379" spans="2:3" x14ac:dyDescent="0.3">
      <c r="B1379" s="55"/>
      <c r="C1379" s="55"/>
    </row>
    <row r="1380" spans="2:3" x14ac:dyDescent="0.3">
      <c r="B1380" s="55"/>
      <c r="C1380" s="55"/>
    </row>
    <row r="1381" spans="2:3" x14ac:dyDescent="0.3">
      <c r="B1381" s="55"/>
      <c r="C1381" s="55"/>
    </row>
    <row r="1382" spans="2:3" x14ac:dyDescent="0.3">
      <c r="B1382" s="55"/>
      <c r="C1382" s="55"/>
    </row>
    <row r="1383" spans="2:3" x14ac:dyDescent="0.3">
      <c r="B1383" s="55"/>
      <c r="C1383" s="55"/>
    </row>
    <row r="1384" spans="2:3" x14ac:dyDescent="0.3">
      <c r="B1384" s="55"/>
      <c r="C1384" s="55"/>
    </row>
    <row r="1385" spans="2:3" x14ac:dyDescent="0.3">
      <c r="B1385" s="55"/>
      <c r="C1385" s="55"/>
    </row>
    <row r="1386" spans="2:3" x14ac:dyDescent="0.3">
      <c r="B1386" s="55"/>
      <c r="C1386" s="55"/>
    </row>
    <row r="1387" spans="2:3" x14ac:dyDescent="0.3">
      <c r="B1387" s="55"/>
      <c r="C1387" s="55"/>
    </row>
    <row r="1388" spans="2:3" x14ac:dyDescent="0.3">
      <c r="B1388" s="55"/>
      <c r="C1388" s="55"/>
    </row>
    <row r="1389" spans="2:3" x14ac:dyDescent="0.3">
      <c r="B1389" s="55"/>
      <c r="C1389" s="55"/>
    </row>
    <row r="1390" spans="2:3" x14ac:dyDescent="0.3">
      <c r="B1390" s="55"/>
      <c r="C1390" s="55"/>
    </row>
    <row r="1391" spans="2:3" x14ac:dyDescent="0.3">
      <c r="B1391" s="55"/>
      <c r="C1391" s="55"/>
    </row>
    <row r="1392" spans="2:3" x14ac:dyDescent="0.3">
      <c r="B1392" s="55"/>
      <c r="C1392" s="55"/>
    </row>
    <row r="1393" spans="2:3" x14ac:dyDescent="0.3">
      <c r="B1393" s="55"/>
      <c r="C1393" s="55"/>
    </row>
    <row r="1394" spans="2:3" x14ac:dyDescent="0.3">
      <c r="B1394" s="55"/>
      <c r="C1394" s="55"/>
    </row>
    <row r="1395" spans="2:3" x14ac:dyDescent="0.3">
      <c r="B1395" s="55"/>
      <c r="C1395" s="55"/>
    </row>
    <row r="1396" spans="2:3" x14ac:dyDescent="0.3">
      <c r="B1396" s="55"/>
      <c r="C1396" s="55"/>
    </row>
    <row r="1397" spans="2:3" x14ac:dyDescent="0.3">
      <c r="B1397" s="55"/>
      <c r="C1397" s="55"/>
    </row>
    <row r="1398" spans="2:3" x14ac:dyDescent="0.3">
      <c r="B1398" s="55"/>
      <c r="C1398" s="55"/>
    </row>
    <row r="1399" spans="2:3" x14ac:dyDescent="0.3">
      <c r="B1399" s="55"/>
      <c r="C1399" s="55"/>
    </row>
    <row r="1400" spans="2:3" x14ac:dyDescent="0.3">
      <c r="B1400" s="55"/>
      <c r="C1400" s="55"/>
    </row>
    <row r="1401" spans="2:3" x14ac:dyDescent="0.3">
      <c r="B1401" s="55"/>
      <c r="C1401" s="55"/>
    </row>
    <row r="1402" spans="2:3" x14ac:dyDescent="0.3">
      <c r="B1402" s="55"/>
      <c r="C1402" s="55"/>
    </row>
    <row r="1403" spans="2:3" x14ac:dyDescent="0.3">
      <c r="B1403" s="55"/>
      <c r="C1403" s="55"/>
    </row>
    <row r="1404" spans="2:3" x14ac:dyDescent="0.3">
      <c r="B1404" s="55"/>
      <c r="C1404" s="55"/>
    </row>
    <row r="1405" spans="2:3" x14ac:dyDescent="0.3">
      <c r="B1405" s="55"/>
      <c r="C1405" s="55"/>
    </row>
    <row r="1406" spans="2:3" x14ac:dyDescent="0.3">
      <c r="B1406" s="55"/>
      <c r="C1406" s="55"/>
    </row>
    <row r="1407" spans="2:3" x14ac:dyDescent="0.3">
      <c r="B1407" s="55"/>
      <c r="C1407" s="55"/>
    </row>
    <row r="1408" spans="2:3" x14ac:dyDescent="0.3">
      <c r="B1408" s="55"/>
      <c r="C1408" s="55"/>
    </row>
    <row r="1409" spans="2:3" x14ac:dyDescent="0.3">
      <c r="B1409" s="55"/>
      <c r="C1409" s="55"/>
    </row>
    <row r="1410" spans="2:3" x14ac:dyDescent="0.3">
      <c r="B1410" s="55"/>
      <c r="C1410" s="55"/>
    </row>
    <row r="1411" spans="2:3" x14ac:dyDescent="0.3">
      <c r="B1411" s="55"/>
      <c r="C1411" s="55"/>
    </row>
    <row r="1412" spans="2:3" x14ac:dyDescent="0.3">
      <c r="B1412" s="55"/>
      <c r="C1412" s="55"/>
    </row>
    <row r="1413" spans="2:3" x14ac:dyDescent="0.3">
      <c r="B1413" s="55"/>
      <c r="C1413" s="55"/>
    </row>
    <row r="1414" spans="2:3" x14ac:dyDescent="0.3">
      <c r="B1414" s="55"/>
      <c r="C1414" s="55"/>
    </row>
    <row r="1415" spans="2:3" x14ac:dyDescent="0.3">
      <c r="B1415" s="55"/>
      <c r="C1415" s="55"/>
    </row>
    <row r="1416" spans="2:3" x14ac:dyDescent="0.3">
      <c r="B1416" s="55"/>
      <c r="C1416" s="55"/>
    </row>
    <row r="1417" spans="2:3" x14ac:dyDescent="0.3">
      <c r="B1417" s="55"/>
      <c r="C1417" s="55"/>
    </row>
    <row r="1418" spans="2:3" x14ac:dyDescent="0.3">
      <c r="B1418" s="55"/>
      <c r="C1418" s="55"/>
    </row>
    <row r="1419" spans="2:3" x14ac:dyDescent="0.3">
      <c r="B1419" s="55"/>
      <c r="C1419" s="55"/>
    </row>
    <row r="1420" spans="2:3" x14ac:dyDescent="0.3">
      <c r="B1420" s="55"/>
      <c r="C1420" s="55"/>
    </row>
    <row r="1421" spans="2:3" x14ac:dyDescent="0.3">
      <c r="B1421" s="55"/>
      <c r="C1421" s="55"/>
    </row>
    <row r="1422" spans="2:3" x14ac:dyDescent="0.3">
      <c r="B1422" s="55"/>
      <c r="C1422" s="55"/>
    </row>
    <row r="1423" spans="2:3" x14ac:dyDescent="0.3">
      <c r="B1423" s="55"/>
      <c r="C1423" s="55"/>
    </row>
    <row r="1424" spans="2:3" x14ac:dyDescent="0.3">
      <c r="B1424" s="55"/>
      <c r="C1424" s="55"/>
    </row>
    <row r="1425" spans="2:3" x14ac:dyDescent="0.3">
      <c r="B1425" s="55"/>
      <c r="C1425" s="55"/>
    </row>
    <row r="1426" spans="2:3" x14ac:dyDescent="0.3">
      <c r="B1426" s="55"/>
      <c r="C1426" s="55"/>
    </row>
    <row r="1427" spans="2:3" x14ac:dyDescent="0.3">
      <c r="B1427" s="55"/>
      <c r="C1427" s="55"/>
    </row>
    <row r="1428" spans="2:3" x14ac:dyDescent="0.3">
      <c r="B1428" s="55"/>
      <c r="C1428" s="55"/>
    </row>
    <row r="1429" spans="2:3" x14ac:dyDescent="0.3">
      <c r="B1429" s="55"/>
      <c r="C1429" s="55"/>
    </row>
    <row r="1430" spans="2:3" x14ac:dyDescent="0.3">
      <c r="B1430" s="55"/>
      <c r="C1430" s="55"/>
    </row>
    <row r="1431" spans="2:3" x14ac:dyDescent="0.3">
      <c r="B1431" s="55"/>
      <c r="C1431" s="55"/>
    </row>
    <row r="1432" spans="2:3" x14ac:dyDescent="0.3">
      <c r="B1432" s="55"/>
      <c r="C1432" s="55"/>
    </row>
    <row r="1433" spans="2:3" x14ac:dyDescent="0.3">
      <c r="B1433" s="55"/>
      <c r="C1433" s="55"/>
    </row>
    <row r="1434" spans="2:3" x14ac:dyDescent="0.3">
      <c r="B1434" s="55"/>
      <c r="C1434" s="55"/>
    </row>
    <row r="1435" spans="2:3" x14ac:dyDescent="0.3">
      <c r="B1435" s="55"/>
      <c r="C1435" s="55"/>
    </row>
    <row r="1436" spans="2:3" x14ac:dyDescent="0.3">
      <c r="B1436" s="55"/>
      <c r="C1436" s="55"/>
    </row>
    <row r="1437" spans="2:3" x14ac:dyDescent="0.3">
      <c r="B1437" s="55"/>
      <c r="C1437" s="55"/>
    </row>
    <row r="1438" spans="2:3" x14ac:dyDescent="0.3">
      <c r="B1438" s="55"/>
      <c r="C1438" s="55"/>
    </row>
    <row r="1439" spans="2:3" x14ac:dyDescent="0.3">
      <c r="B1439" s="55"/>
      <c r="C1439" s="55"/>
    </row>
    <row r="1440" spans="2:3" x14ac:dyDescent="0.3">
      <c r="B1440" s="55"/>
      <c r="C1440" s="55"/>
    </row>
    <row r="1441" spans="2:3" x14ac:dyDescent="0.3">
      <c r="B1441" s="55"/>
      <c r="C1441" s="55"/>
    </row>
    <row r="1442" spans="2:3" x14ac:dyDescent="0.3">
      <c r="B1442" s="55"/>
      <c r="C1442" s="55"/>
    </row>
    <row r="1443" spans="2:3" x14ac:dyDescent="0.3">
      <c r="B1443" s="55"/>
      <c r="C1443" s="55"/>
    </row>
    <row r="1444" spans="2:3" x14ac:dyDescent="0.3">
      <c r="B1444" s="55"/>
      <c r="C1444" s="55"/>
    </row>
    <row r="1445" spans="2:3" x14ac:dyDescent="0.3">
      <c r="B1445" s="55"/>
      <c r="C1445" s="55"/>
    </row>
    <row r="1446" spans="2:3" x14ac:dyDescent="0.3">
      <c r="B1446" s="55"/>
      <c r="C1446" s="55"/>
    </row>
    <row r="1447" spans="2:3" x14ac:dyDescent="0.3">
      <c r="B1447" s="55"/>
      <c r="C1447" s="55"/>
    </row>
    <row r="1448" spans="2:3" x14ac:dyDescent="0.3">
      <c r="B1448" s="55"/>
      <c r="C1448" s="55"/>
    </row>
    <row r="1449" spans="2:3" x14ac:dyDescent="0.3">
      <c r="B1449" s="55"/>
      <c r="C1449" s="55"/>
    </row>
    <row r="1450" spans="2:3" x14ac:dyDescent="0.3">
      <c r="B1450" s="55"/>
      <c r="C1450" s="55"/>
    </row>
    <row r="1451" spans="2:3" x14ac:dyDescent="0.3">
      <c r="B1451" s="55"/>
      <c r="C1451" s="55"/>
    </row>
    <row r="1452" spans="2:3" x14ac:dyDescent="0.3">
      <c r="B1452" s="55"/>
      <c r="C1452" s="55"/>
    </row>
    <row r="1453" spans="2:3" x14ac:dyDescent="0.3">
      <c r="B1453" s="55"/>
      <c r="C1453" s="55"/>
    </row>
    <row r="1454" spans="2:3" x14ac:dyDescent="0.3">
      <c r="B1454" s="55"/>
      <c r="C1454" s="55"/>
    </row>
    <row r="1455" spans="2:3" x14ac:dyDescent="0.3">
      <c r="B1455" s="55"/>
      <c r="C1455" s="55"/>
    </row>
    <row r="1456" spans="2:3" x14ac:dyDescent="0.3">
      <c r="B1456" s="55"/>
      <c r="C1456" s="55"/>
    </row>
    <row r="1457" spans="2:3" x14ac:dyDescent="0.3">
      <c r="B1457" s="55"/>
      <c r="C1457" s="55"/>
    </row>
    <row r="1458" spans="2:3" x14ac:dyDescent="0.3">
      <c r="B1458" s="55"/>
      <c r="C1458" s="55"/>
    </row>
    <row r="1459" spans="2:3" x14ac:dyDescent="0.3">
      <c r="B1459" s="55"/>
      <c r="C1459" s="55"/>
    </row>
    <row r="1460" spans="2:3" x14ac:dyDescent="0.3">
      <c r="B1460" s="55"/>
      <c r="C1460" s="55"/>
    </row>
    <row r="1461" spans="2:3" x14ac:dyDescent="0.3">
      <c r="B1461" s="55"/>
      <c r="C1461" s="55"/>
    </row>
    <row r="1462" spans="2:3" x14ac:dyDescent="0.3">
      <c r="B1462" s="55"/>
      <c r="C1462" s="55"/>
    </row>
    <row r="1463" spans="2:3" x14ac:dyDescent="0.3">
      <c r="B1463" s="55"/>
      <c r="C1463" s="55"/>
    </row>
    <row r="1464" spans="2:3" x14ac:dyDescent="0.3">
      <c r="B1464" s="55"/>
      <c r="C1464" s="55"/>
    </row>
    <row r="1465" spans="2:3" x14ac:dyDescent="0.3">
      <c r="B1465" s="55"/>
      <c r="C1465" s="55"/>
    </row>
    <row r="1466" spans="2:3" x14ac:dyDescent="0.3">
      <c r="B1466" s="55"/>
      <c r="C1466" s="55"/>
    </row>
    <row r="1467" spans="2:3" x14ac:dyDescent="0.3">
      <c r="B1467" s="55"/>
      <c r="C1467" s="55"/>
    </row>
    <row r="1468" spans="2:3" x14ac:dyDescent="0.3">
      <c r="B1468" s="55"/>
      <c r="C1468" s="55"/>
    </row>
    <row r="1469" spans="2:3" x14ac:dyDescent="0.3">
      <c r="B1469" s="55"/>
      <c r="C1469" s="55"/>
    </row>
    <row r="1470" spans="2:3" x14ac:dyDescent="0.3">
      <c r="B1470" s="55"/>
      <c r="C1470" s="55"/>
    </row>
    <row r="1471" spans="2:3" x14ac:dyDescent="0.3">
      <c r="B1471" s="55"/>
      <c r="C1471" s="55"/>
    </row>
    <row r="1472" spans="2:3" x14ac:dyDescent="0.3">
      <c r="B1472" s="55"/>
      <c r="C1472" s="55"/>
    </row>
    <row r="1473" spans="2:3" x14ac:dyDescent="0.3">
      <c r="B1473" s="55"/>
      <c r="C1473" s="55"/>
    </row>
    <row r="1474" spans="2:3" x14ac:dyDescent="0.3">
      <c r="B1474" s="55"/>
      <c r="C1474" s="55"/>
    </row>
    <row r="1475" spans="2:3" x14ac:dyDescent="0.3">
      <c r="B1475" s="55"/>
      <c r="C1475" s="55"/>
    </row>
    <row r="1476" spans="2:3" x14ac:dyDescent="0.3">
      <c r="B1476" s="55"/>
      <c r="C1476" s="55"/>
    </row>
    <row r="1477" spans="2:3" x14ac:dyDescent="0.3">
      <c r="B1477" s="55"/>
      <c r="C1477" s="55"/>
    </row>
    <row r="1478" spans="2:3" x14ac:dyDescent="0.3">
      <c r="B1478" s="55"/>
      <c r="C1478" s="55"/>
    </row>
    <row r="1479" spans="2:3" x14ac:dyDescent="0.3">
      <c r="B1479" s="55"/>
      <c r="C1479" s="55"/>
    </row>
    <row r="1480" spans="2:3" x14ac:dyDescent="0.3">
      <c r="B1480" s="55"/>
      <c r="C1480" s="55"/>
    </row>
    <row r="1481" spans="2:3" x14ac:dyDescent="0.3">
      <c r="B1481" s="55"/>
      <c r="C1481" s="55"/>
    </row>
    <row r="1482" spans="2:3" x14ac:dyDescent="0.3">
      <c r="B1482" s="55"/>
      <c r="C1482" s="55"/>
    </row>
    <row r="1483" spans="2:3" x14ac:dyDescent="0.3">
      <c r="B1483" s="55"/>
      <c r="C1483" s="55"/>
    </row>
    <row r="1484" spans="2:3" x14ac:dyDescent="0.3">
      <c r="B1484" s="55"/>
      <c r="C1484" s="55"/>
    </row>
    <row r="1485" spans="2:3" x14ac:dyDescent="0.3">
      <c r="B1485" s="55"/>
      <c r="C1485" s="55"/>
    </row>
    <row r="1486" spans="2:3" x14ac:dyDescent="0.3">
      <c r="B1486" s="55"/>
      <c r="C1486" s="55"/>
    </row>
    <row r="1487" spans="2:3" x14ac:dyDescent="0.3">
      <c r="B1487" s="55"/>
      <c r="C1487" s="55"/>
    </row>
    <row r="1488" spans="2:3" x14ac:dyDescent="0.3">
      <c r="B1488" s="55"/>
      <c r="C1488" s="55"/>
    </row>
    <row r="1489" spans="2:3" x14ac:dyDescent="0.3">
      <c r="B1489" s="55"/>
      <c r="C1489" s="55"/>
    </row>
    <row r="1490" spans="2:3" x14ac:dyDescent="0.3">
      <c r="B1490" s="55"/>
      <c r="C1490" s="55"/>
    </row>
    <row r="1491" spans="2:3" x14ac:dyDescent="0.3">
      <c r="B1491" s="55"/>
      <c r="C1491" s="55"/>
    </row>
    <row r="1492" spans="2:3" x14ac:dyDescent="0.3">
      <c r="B1492" s="55"/>
      <c r="C1492" s="55"/>
    </row>
    <row r="1493" spans="2:3" x14ac:dyDescent="0.3">
      <c r="B1493" s="55"/>
      <c r="C1493" s="55"/>
    </row>
    <row r="1494" spans="2:3" x14ac:dyDescent="0.3">
      <c r="B1494" s="55"/>
      <c r="C1494" s="55"/>
    </row>
    <row r="1495" spans="2:3" x14ac:dyDescent="0.3">
      <c r="B1495" s="55"/>
      <c r="C1495" s="55"/>
    </row>
    <row r="1496" spans="2:3" x14ac:dyDescent="0.3">
      <c r="B1496" s="55"/>
      <c r="C1496" s="55"/>
    </row>
    <row r="1497" spans="2:3" x14ac:dyDescent="0.3">
      <c r="B1497" s="55"/>
      <c r="C1497" s="55"/>
    </row>
    <row r="1498" spans="2:3" x14ac:dyDescent="0.3">
      <c r="B1498" s="55"/>
      <c r="C1498" s="55"/>
    </row>
    <row r="1499" spans="2:3" x14ac:dyDescent="0.3">
      <c r="B1499" s="55"/>
      <c r="C1499" s="55"/>
    </row>
    <row r="1500" spans="2:3" x14ac:dyDescent="0.3">
      <c r="B1500" s="55"/>
      <c r="C1500" s="55"/>
    </row>
    <row r="1501" spans="2:3" x14ac:dyDescent="0.3">
      <c r="B1501" s="55"/>
      <c r="C1501" s="55"/>
    </row>
    <row r="1502" spans="2:3" x14ac:dyDescent="0.3">
      <c r="B1502" s="55"/>
      <c r="C1502" s="55"/>
    </row>
    <row r="1503" spans="2:3" x14ac:dyDescent="0.3">
      <c r="B1503" s="55"/>
      <c r="C1503" s="55"/>
    </row>
    <row r="1504" spans="2:3" x14ac:dyDescent="0.3">
      <c r="B1504" s="55"/>
      <c r="C1504" s="55"/>
    </row>
    <row r="1505" spans="2:3" x14ac:dyDescent="0.3">
      <c r="B1505" s="55"/>
      <c r="C1505" s="55"/>
    </row>
    <row r="1506" spans="2:3" x14ac:dyDescent="0.3">
      <c r="B1506" s="55"/>
      <c r="C1506" s="55"/>
    </row>
    <row r="1507" spans="2:3" x14ac:dyDescent="0.3">
      <c r="B1507" s="55"/>
      <c r="C1507" s="55"/>
    </row>
    <row r="1508" spans="2:3" x14ac:dyDescent="0.3">
      <c r="B1508" s="55"/>
      <c r="C1508" s="55"/>
    </row>
    <row r="1509" spans="2:3" x14ac:dyDescent="0.3">
      <c r="B1509" s="55"/>
      <c r="C1509" s="55"/>
    </row>
    <row r="1510" spans="2:3" x14ac:dyDescent="0.3">
      <c r="B1510" s="55"/>
      <c r="C1510" s="55"/>
    </row>
    <row r="1511" spans="2:3" x14ac:dyDescent="0.3">
      <c r="B1511" s="55"/>
      <c r="C1511" s="55"/>
    </row>
    <row r="1512" spans="2:3" x14ac:dyDescent="0.3">
      <c r="B1512" s="55"/>
      <c r="C1512" s="55"/>
    </row>
    <row r="1513" spans="2:3" x14ac:dyDescent="0.3">
      <c r="B1513" s="55"/>
      <c r="C1513" s="55"/>
    </row>
    <row r="1514" spans="2:3" x14ac:dyDescent="0.3">
      <c r="B1514" s="55"/>
      <c r="C1514" s="55"/>
    </row>
    <row r="1515" spans="2:3" x14ac:dyDescent="0.3">
      <c r="B1515" s="55"/>
      <c r="C1515" s="55"/>
    </row>
    <row r="1516" spans="2:3" x14ac:dyDescent="0.3">
      <c r="B1516" s="55"/>
      <c r="C1516" s="55"/>
    </row>
    <row r="1517" spans="2:3" x14ac:dyDescent="0.3">
      <c r="B1517" s="55"/>
      <c r="C1517" s="55"/>
    </row>
    <row r="1518" spans="2:3" x14ac:dyDescent="0.3">
      <c r="B1518" s="55"/>
      <c r="C1518" s="55"/>
    </row>
    <row r="1519" spans="2:3" x14ac:dyDescent="0.3">
      <c r="B1519" s="55"/>
      <c r="C1519" s="55"/>
    </row>
    <row r="1520" spans="2:3" x14ac:dyDescent="0.3">
      <c r="B1520" s="55"/>
      <c r="C1520" s="55"/>
    </row>
    <row r="1521" spans="2:3" x14ac:dyDescent="0.3">
      <c r="B1521" s="55"/>
      <c r="C1521" s="55"/>
    </row>
    <row r="1522" spans="2:3" x14ac:dyDescent="0.3">
      <c r="B1522" s="55"/>
      <c r="C1522" s="55"/>
    </row>
    <row r="1523" spans="2:3" x14ac:dyDescent="0.3">
      <c r="B1523" s="55"/>
      <c r="C1523" s="55"/>
    </row>
    <row r="1524" spans="2:3" x14ac:dyDescent="0.3">
      <c r="B1524" s="55"/>
      <c r="C1524" s="55"/>
    </row>
    <row r="1525" spans="2:3" x14ac:dyDescent="0.3">
      <c r="B1525" s="55"/>
      <c r="C1525" s="55"/>
    </row>
    <row r="1526" spans="2:3" x14ac:dyDescent="0.3">
      <c r="B1526" s="55"/>
      <c r="C1526" s="55"/>
    </row>
    <row r="1527" spans="2:3" x14ac:dyDescent="0.3">
      <c r="B1527" s="55"/>
      <c r="C1527" s="55"/>
    </row>
    <row r="1528" spans="2:3" x14ac:dyDescent="0.3">
      <c r="B1528" s="55"/>
      <c r="C1528" s="55"/>
    </row>
    <row r="1529" spans="2:3" x14ac:dyDescent="0.3">
      <c r="B1529" s="55"/>
      <c r="C1529" s="55"/>
    </row>
    <row r="1530" spans="2:3" x14ac:dyDescent="0.3">
      <c r="B1530" s="55"/>
      <c r="C1530" s="55"/>
    </row>
    <row r="1531" spans="2:3" x14ac:dyDescent="0.3">
      <c r="B1531" s="55"/>
      <c r="C1531" s="55"/>
    </row>
    <row r="1532" spans="2:3" x14ac:dyDescent="0.3">
      <c r="B1532" s="55"/>
      <c r="C1532" s="5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M25" sqref="M25"/>
    </sheetView>
  </sheetViews>
  <sheetFormatPr defaultRowHeight="14.4" x14ac:dyDescent="0.3"/>
  <cols>
    <col min="1" max="1" width="15.6640625" bestFit="1" customWidth="1"/>
    <col min="2" max="2" width="9.77734375" bestFit="1" customWidth="1"/>
    <col min="4" max="4" width="13.44140625" bestFit="1" customWidth="1"/>
  </cols>
  <sheetData>
    <row r="1" spans="1:4" x14ac:dyDescent="0.3">
      <c r="A1" s="74" t="s">
        <v>280</v>
      </c>
      <c r="B1" s="9"/>
      <c r="C1" s="9"/>
      <c r="D1" s="9"/>
    </row>
    <row r="2" spans="1:4" x14ac:dyDescent="0.3">
      <c r="A2" s="76" t="s">
        <v>271</v>
      </c>
      <c r="B2" s="76" t="s">
        <v>281</v>
      </c>
      <c r="C2" s="76" t="s">
        <v>265</v>
      </c>
      <c r="D2" s="76" t="s">
        <v>282</v>
      </c>
    </row>
    <row r="3" spans="1:4" x14ac:dyDescent="0.3">
      <c r="A3" s="1">
        <v>2020</v>
      </c>
      <c r="B3" s="53">
        <v>0.14899999999999999</v>
      </c>
      <c r="C3" s="53">
        <v>6.6000000000000003E-2</v>
      </c>
      <c r="D3" s="53">
        <f>B3-C3</f>
        <v>8.299999999999999E-2</v>
      </c>
    </row>
    <row r="4" spans="1:4" x14ac:dyDescent="0.3">
      <c r="A4" s="1">
        <v>2019</v>
      </c>
      <c r="B4" s="53">
        <v>0.1202</v>
      </c>
      <c r="C4" s="53">
        <v>6.9099999999999995E-2</v>
      </c>
      <c r="D4" s="53">
        <f t="shared" ref="D4:D25" si="0">B4-C4</f>
        <v>5.1100000000000007E-2</v>
      </c>
    </row>
    <row r="5" spans="1:4" x14ac:dyDescent="0.3">
      <c r="A5" s="1">
        <v>2018</v>
      </c>
      <c r="B5" s="53">
        <v>3.15E-2</v>
      </c>
      <c r="C5" s="53">
        <v>7.7200000000000005E-2</v>
      </c>
      <c r="D5" s="53">
        <f t="shared" si="0"/>
        <v>-4.5700000000000005E-2</v>
      </c>
    </row>
    <row r="6" spans="1:4" x14ac:dyDescent="0.3">
      <c r="A6" s="1">
        <v>2017</v>
      </c>
      <c r="B6" s="53">
        <v>0.28649999999999998</v>
      </c>
      <c r="C6" s="53">
        <v>6.7400000000000002E-2</v>
      </c>
      <c r="D6" s="53">
        <f t="shared" si="0"/>
        <v>0.21909999999999996</v>
      </c>
    </row>
    <row r="7" spans="1:4" x14ac:dyDescent="0.3">
      <c r="A7" s="1">
        <v>2016</v>
      </c>
      <c r="B7" s="53">
        <v>3.0099999999999998E-2</v>
      </c>
      <c r="C7" s="53">
        <v>7.17E-2</v>
      </c>
      <c r="D7" s="53">
        <f t="shared" si="0"/>
        <v>-4.1599999999999998E-2</v>
      </c>
    </row>
    <row r="8" spans="1:4" x14ac:dyDescent="0.3">
      <c r="A8" s="1">
        <v>2015</v>
      </c>
      <c r="B8" s="53">
        <v>-4.0599999999999997E-2</v>
      </c>
      <c r="C8" s="53">
        <v>7.7499999999999999E-2</v>
      </c>
      <c r="D8" s="53">
        <f t="shared" si="0"/>
        <v>-0.1181</v>
      </c>
    </row>
    <row r="9" spans="1:4" x14ac:dyDescent="0.3">
      <c r="A9" s="1">
        <v>2014</v>
      </c>
      <c r="B9" s="53">
        <v>0.31390000000000001</v>
      </c>
      <c r="C9" s="53">
        <v>8.5500000000000007E-2</v>
      </c>
      <c r="D9" s="53">
        <f t="shared" si="0"/>
        <v>0.22839999999999999</v>
      </c>
    </row>
    <row r="10" spans="1:4" x14ac:dyDescent="0.3">
      <c r="A10" s="1">
        <v>2013</v>
      </c>
      <c r="B10" s="53">
        <v>6.6699999999999995E-2</v>
      </c>
      <c r="C10" s="53">
        <v>8.1900000000000001E-2</v>
      </c>
      <c r="D10" s="53">
        <f t="shared" si="0"/>
        <v>-1.5200000000000005E-2</v>
      </c>
    </row>
    <row r="11" spans="1:4" x14ac:dyDescent="0.3">
      <c r="A11" s="1">
        <v>2012</v>
      </c>
      <c r="B11" s="53">
        <v>0.27700000000000002</v>
      </c>
      <c r="C11" s="53">
        <v>8.2900000000000001E-2</v>
      </c>
      <c r="D11" s="53">
        <f t="shared" si="0"/>
        <v>0.19410000000000002</v>
      </c>
    </row>
    <row r="12" spans="1:4" x14ac:dyDescent="0.3">
      <c r="A12" s="1">
        <v>2011</v>
      </c>
      <c r="B12" s="53">
        <v>-0.2462</v>
      </c>
      <c r="C12" s="53">
        <v>8.3599999999999994E-2</v>
      </c>
      <c r="D12" s="53">
        <f t="shared" si="0"/>
        <v>-0.32979999999999998</v>
      </c>
    </row>
    <row r="13" spans="1:4" x14ac:dyDescent="0.3">
      <c r="A13" s="1">
        <v>2010</v>
      </c>
      <c r="B13" s="53">
        <v>0.17949999999999999</v>
      </c>
      <c r="C13" s="53">
        <v>7.8399999999999997E-2</v>
      </c>
      <c r="D13" s="53">
        <f t="shared" si="0"/>
        <v>0.1011</v>
      </c>
    </row>
    <row r="14" spans="1:4" x14ac:dyDescent="0.3">
      <c r="A14" s="1">
        <v>2009</v>
      </c>
      <c r="B14" s="53">
        <v>0.75760000000000005</v>
      </c>
      <c r="C14" s="53">
        <v>6.9400000000000003E-2</v>
      </c>
      <c r="D14" s="53">
        <f t="shared" si="0"/>
        <v>0.68820000000000003</v>
      </c>
    </row>
    <row r="15" spans="1:4" x14ac:dyDescent="0.3">
      <c r="A15" s="1">
        <v>2008</v>
      </c>
      <c r="B15" s="53">
        <v>-0.51790000000000003</v>
      </c>
      <c r="C15" s="53">
        <v>7.85E-2</v>
      </c>
      <c r="D15" s="53">
        <f t="shared" si="0"/>
        <v>-0.59640000000000004</v>
      </c>
    </row>
    <row r="16" spans="1:4" x14ac:dyDescent="0.3">
      <c r="A16" s="1">
        <v>2007</v>
      </c>
      <c r="B16" s="53">
        <v>0.54769999999999996</v>
      </c>
      <c r="C16" s="53">
        <v>7.9500000000000001E-2</v>
      </c>
      <c r="D16" s="53">
        <f t="shared" si="0"/>
        <v>0.46819999999999995</v>
      </c>
    </row>
    <row r="17" spans="1:4" x14ac:dyDescent="0.3">
      <c r="A17" s="1">
        <v>2006</v>
      </c>
      <c r="B17" s="53">
        <v>0.39829999999999999</v>
      </c>
      <c r="C17" s="53">
        <v>7.6600000000000001E-2</v>
      </c>
      <c r="D17" s="53">
        <f t="shared" si="0"/>
        <v>0.32169999999999999</v>
      </c>
    </row>
    <row r="18" spans="1:4" x14ac:dyDescent="0.3">
      <c r="A18" s="1">
        <v>2005</v>
      </c>
      <c r="B18" s="53">
        <v>0.3634</v>
      </c>
      <c r="C18" s="53">
        <v>6.9699999999999998E-2</v>
      </c>
      <c r="D18" s="53">
        <f t="shared" si="0"/>
        <v>0.29370000000000002</v>
      </c>
    </row>
    <row r="19" spans="1:4" x14ac:dyDescent="0.3">
      <c r="A19" s="1">
        <v>2004</v>
      </c>
      <c r="B19" s="53">
        <v>0.10680000000000001</v>
      </c>
      <c r="C19" s="53">
        <v>5.9299999999999999E-2</v>
      </c>
      <c r="D19" s="53">
        <f t="shared" si="0"/>
        <v>4.7500000000000007E-2</v>
      </c>
    </row>
    <row r="20" spans="1:4" x14ac:dyDescent="0.3">
      <c r="A20" s="1">
        <v>2003</v>
      </c>
      <c r="B20" s="53">
        <v>0.71899999999999997</v>
      </c>
      <c r="C20" s="53">
        <v>5.604E-2</v>
      </c>
      <c r="D20" s="53">
        <f t="shared" si="0"/>
        <v>0.66295999999999999</v>
      </c>
    </row>
    <row r="21" spans="1:4" x14ac:dyDescent="0.3">
      <c r="A21" s="1">
        <v>2002</v>
      </c>
      <c r="B21" s="53">
        <v>3.2500000000000001E-2</v>
      </c>
      <c r="C21" s="53">
        <v>7.1900000000000006E-2</v>
      </c>
      <c r="D21" s="53">
        <f t="shared" si="0"/>
        <v>-3.9400000000000004E-2</v>
      </c>
    </row>
    <row r="22" spans="1:4" x14ac:dyDescent="0.3">
      <c r="A22" s="1">
        <v>2001</v>
      </c>
      <c r="B22" s="53">
        <v>-0.1618</v>
      </c>
      <c r="C22" s="53">
        <v>9.3700000000000006E-2</v>
      </c>
      <c r="D22" s="53">
        <f t="shared" si="0"/>
        <v>-0.2555</v>
      </c>
    </row>
    <row r="23" spans="1:4" x14ac:dyDescent="0.3">
      <c r="A23" s="1">
        <v>2000</v>
      </c>
      <c r="B23" s="53">
        <v>-0.14649999999999999</v>
      </c>
      <c r="C23" s="53">
        <v>0.1104</v>
      </c>
      <c r="D23" s="53">
        <f t="shared" si="0"/>
        <v>-0.25690000000000002</v>
      </c>
    </row>
    <row r="24" spans="1:4" x14ac:dyDescent="0.3">
      <c r="A24" s="1">
        <v>1999</v>
      </c>
      <c r="B24" s="53">
        <v>0.67420000000000002</v>
      </c>
      <c r="C24" s="53">
        <v>0.1173</v>
      </c>
      <c r="D24" s="53">
        <f t="shared" si="0"/>
        <v>0.55690000000000006</v>
      </c>
    </row>
    <row r="25" spans="1:4" x14ac:dyDescent="0.3">
      <c r="A25" s="1">
        <v>1998</v>
      </c>
      <c r="B25" s="53">
        <v>-0.18079999999999999</v>
      </c>
      <c r="C25" s="53">
        <v>0.12239999999999999</v>
      </c>
      <c r="D25" s="53">
        <f t="shared" si="0"/>
        <v>-0.30319999999999997</v>
      </c>
    </row>
    <row r="26" spans="1:4" x14ac:dyDescent="0.3">
      <c r="A26" s="1"/>
      <c r="B26" s="1"/>
      <c r="C26" s="76" t="s">
        <v>283</v>
      </c>
      <c r="D26" s="53">
        <f>AVERAGE(D3:D25)</f>
        <v>8.3224347826086967E-2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4" workbookViewId="0">
      <selection activeCell="I15" sqref="I15"/>
    </sheetView>
  </sheetViews>
  <sheetFormatPr defaultRowHeight="14.4" x14ac:dyDescent="0.3"/>
  <cols>
    <col min="1" max="1" width="31.6640625" bestFit="1" customWidth="1"/>
    <col min="2" max="6" width="8.33203125" bestFit="1" customWidth="1"/>
  </cols>
  <sheetData>
    <row r="1" spans="1:9" x14ac:dyDescent="0.3">
      <c r="A1" s="74" t="s">
        <v>77</v>
      </c>
      <c r="B1" s="76" t="s">
        <v>0</v>
      </c>
      <c r="C1" s="76" t="s">
        <v>1</v>
      </c>
      <c r="D1" s="76" t="s">
        <v>2</v>
      </c>
      <c r="E1" s="76" t="s">
        <v>3</v>
      </c>
      <c r="F1" s="76" t="s">
        <v>4</v>
      </c>
      <c r="G1" s="76" t="s">
        <v>218</v>
      </c>
      <c r="H1" s="76" t="s">
        <v>225</v>
      </c>
      <c r="I1" s="76" t="s">
        <v>226</v>
      </c>
    </row>
    <row r="2" spans="1:9" x14ac:dyDescent="0.3">
      <c r="A2" s="1"/>
      <c r="B2" s="1"/>
      <c r="C2" s="1"/>
      <c r="D2" s="1"/>
      <c r="E2" s="1"/>
      <c r="F2" s="1"/>
      <c r="G2" s="1"/>
      <c r="H2" s="107"/>
      <c r="I2" s="107"/>
    </row>
    <row r="3" spans="1:9" x14ac:dyDescent="0.3">
      <c r="A3" s="6" t="s">
        <v>53</v>
      </c>
      <c r="B3" s="8">
        <f>'P&amp;L'!C3/'P&amp;L'!C6</f>
        <v>1.4049025186198236</v>
      </c>
      <c r="C3" s="8">
        <f>'P&amp;L'!D3/'P&amp;L'!D6</f>
        <v>1.3723509179432405</v>
      </c>
      <c r="D3" s="8">
        <f>'P&amp;L'!E3/'P&amp;L'!E6</f>
        <v>1.0975768338652221</v>
      </c>
      <c r="E3" s="8">
        <f>'P&amp;L'!F3/'P&amp;L'!F6</f>
        <v>1.0312170907589817</v>
      </c>
      <c r="F3" s="8">
        <f>'P&amp;L'!G3/'P&amp;L'!G6</f>
        <v>1.0402683585657451</v>
      </c>
      <c r="G3" s="45">
        <f>'P&amp;L'!H3/'P&amp;L'!H6</f>
        <v>1.0787927939117705</v>
      </c>
      <c r="H3" s="1"/>
      <c r="I3" s="1"/>
    </row>
    <row r="4" spans="1:9" x14ac:dyDescent="0.3">
      <c r="A4" s="155" t="s">
        <v>54</v>
      </c>
      <c r="B4" s="156">
        <f>'P&amp;L'!C4/'P&amp;L'!C6</f>
        <v>0.40490251861982385</v>
      </c>
      <c r="C4" s="156">
        <f>'P&amp;L'!D4/'P&amp;L'!D6</f>
        <v>0.37235091794324049</v>
      </c>
      <c r="D4" s="156">
        <f>'P&amp;L'!E4/'P&amp;L'!E6</f>
        <v>9.7576833865222021E-2</v>
      </c>
      <c r="E4" s="156">
        <f>'P&amp;L'!F4/'P&amp;L'!F6</f>
        <v>3.1217090758981717E-2</v>
      </c>
      <c r="F4" s="156">
        <f>'P&amp;L'!G4/'P&amp;L'!G6</f>
        <v>4.0268358565745115E-2</v>
      </c>
      <c r="G4" s="157">
        <f>'P&amp;L'!H4/'P&amp;L'!H6</f>
        <v>7.8792793911770354E-2</v>
      </c>
      <c r="H4" s="1"/>
      <c r="I4" s="1"/>
    </row>
    <row r="5" spans="1:9" x14ac:dyDescent="0.3">
      <c r="A5" s="6" t="s">
        <v>55</v>
      </c>
      <c r="B5" s="8">
        <f>'P&amp;L'!C6/'P&amp;L'!C6</f>
        <v>1</v>
      </c>
      <c r="C5" s="8">
        <f>'P&amp;L'!D6/'P&amp;L'!D6</f>
        <v>1</v>
      </c>
      <c r="D5" s="8">
        <f>'P&amp;L'!E6/'P&amp;L'!E6</f>
        <v>1</v>
      </c>
      <c r="E5" s="8">
        <f>'P&amp;L'!F6/'P&amp;L'!F6</f>
        <v>1</v>
      </c>
      <c r="F5" s="8">
        <f>'P&amp;L'!G6/'P&amp;L'!G6</f>
        <v>1</v>
      </c>
      <c r="G5" s="45">
        <f>'P&amp;L'!H6/'P&amp;L'!H6</f>
        <v>1</v>
      </c>
      <c r="H5" s="1"/>
      <c r="I5" s="1"/>
    </row>
    <row r="6" spans="1:9" x14ac:dyDescent="0.3">
      <c r="A6" s="155" t="s">
        <v>56</v>
      </c>
      <c r="B6" s="156">
        <f>'P&amp;L'!C7/'P&amp;L'!C6</f>
        <v>0.34620497498220304</v>
      </c>
      <c r="C6" s="156">
        <f>'P&amp;L'!D7/'P&amp;L'!D6</f>
        <v>0.37518541090563279</v>
      </c>
      <c r="D6" s="156">
        <f>'P&amp;L'!E7/'P&amp;L'!E6</f>
        <v>0.36492213619020392</v>
      </c>
      <c r="E6" s="156">
        <f>'P&amp;L'!F7/'P&amp;L'!F6</f>
        <v>0.36027641073876365</v>
      </c>
      <c r="F6" s="156">
        <f>'P&amp;L'!G7/'P&amp;L'!G6</f>
        <v>0.35109409046424322</v>
      </c>
      <c r="G6" s="157">
        <f>'P&amp;L'!H7/'P&amp;L'!H6</f>
        <v>0.40857122330016693</v>
      </c>
      <c r="H6" s="1"/>
      <c r="I6" s="1"/>
    </row>
    <row r="7" spans="1:9" x14ac:dyDescent="0.3">
      <c r="A7" s="7" t="s">
        <v>57</v>
      </c>
      <c r="B7" s="8">
        <f>'P&amp;L'!C8/'P&amp;L'!C6</f>
        <v>0.28497273685257996</v>
      </c>
      <c r="C7" s="8">
        <f>'P&amp;L'!D8/'P&amp;L'!D6</f>
        <v>0.28003691737143266</v>
      </c>
      <c r="D7" s="8">
        <f>'P&amp;L'!E8/'P&amp;L'!E6</f>
        <v>0.2748916314183959</v>
      </c>
      <c r="E7" s="8">
        <f>'P&amp;L'!F8/'P&amp;L'!F6</f>
        <v>0.27719270162481169</v>
      </c>
      <c r="F7" s="8">
        <f>'P&amp;L'!G8/'P&amp;L'!G6</f>
        <v>0.27954590767356119</v>
      </c>
      <c r="G7" s="45">
        <f>'P&amp;L'!H8/'P&amp;L'!H6</f>
        <v>0.28291157917211085</v>
      </c>
      <c r="H7" s="1"/>
      <c r="I7" s="1"/>
    </row>
    <row r="8" spans="1:9" x14ac:dyDescent="0.3">
      <c r="A8" s="7" t="s">
        <v>58</v>
      </c>
      <c r="B8" s="8">
        <f>'P&amp;L'!C9/'P&amp;L'!C6</f>
        <v>6.6217426471151059E-2</v>
      </c>
      <c r="C8" s="8">
        <f>'P&amp;L'!D9/'P&amp;L'!D6</f>
        <v>8.1295829660181104E-2</v>
      </c>
      <c r="D8" s="8">
        <f>'P&amp;L'!E9/'P&amp;L'!E6</f>
        <v>6.6376072695904662E-2</v>
      </c>
      <c r="E8" s="8">
        <f>'P&amp;L'!F9/'P&amp;L'!F6</f>
        <v>8.7285958089603308E-2</v>
      </c>
      <c r="F8" s="8">
        <f>'P&amp;L'!G9/'P&amp;L'!G6</f>
        <v>8.5780416787692493E-2</v>
      </c>
      <c r="G8" s="45">
        <f>'P&amp;L'!H9/'P&amp;L'!H6</f>
        <v>0.13875551572287986</v>
      </c>
      <c r="H8" s="1"/>
      <c r="I8" s="1"/>
    </row>
    <row r="9" spans="1:9" x14ac:dyDescent="0.3">
      <c r="A9" s="7" t="s">
        <v>59</v>
      </c>
      <c r="B9" s="8">
        <f>'P&amp;L'!C10/'P&amp;L'!C6</f>
        <v>-4.9851883415280114E-3</v>
      </c>
      <c r="C9" s="8">
        <f>'P&amp;L'!D10/'P&amp;L'!D6</f>
        <v>1.3852663874019004E-2</v>
      </c>
      <c r="D9" s="8">
        <f>'P&amp;L'!E10/'P&amp;L'!E6</f>
        <v>2.3654432075903346E-2</v>
      </c>
      <c r="E9" s="8">
        <f>'P&amp;L'!F10/'P&amp;L'!F6</f>
        <v>-4.2022489756514013E-3</v>
      </c>
      <c r="F9" s="8">
        <f>'P&amp;L'!G10/'P&amp;L'!G6</f>
        <v>-1.4232233997010365E-2</v>
      </c>
      <c r="G9" s="45">
        <f>'P&amp;L'!H10/'P&amp;L'!H6</f>
        <v>-1.3095871594823755E-2</v>
      </c>
      <c r="H9" s="1"/>
      <c r="I9" s="1"/>
    </row>
    <row r="10" spans="1:9" x14ac:dyDescent="0.3">
      <c r="A10" s="6" t="s">
        <v>60</v>
      </c>
      <c r="B10" s="8">
        <f>'P&amp;L'!C11/'P&amp;L'!C6</f>
        <v>0.65379502501779696</v>
      </c>
      <c r="C10" s="8">
        <f>'P&amp;L'!D11/'P&amp;L'!D6</f>
        <v>0.62481458909436727</v>
      </c>
      <c r="D10" s="8">
        <f>'P&amp;L'!E11/'P&amp;L'!E6</f>
        <v>0.63507786380979603</v>
      </c>
      <c r="E10" s="8">
        <f>'P&amp;L'!F11/'P&amp;L'!F6</f>
        <v>0.6397235892612364</v>
      </c>
      <c r="F10" s="8">
        <f>'P&amp;L'!G11/'P&amp;L'!G6</f>
        <v>0.64890590953575678</v>
      </c>
      <c r="G10" s="45">
        <f>'P&amp;L'!H11/'P&amp;L'!H6</f>
        <v>0.59142877669983307</v>
      </c>
      <c r="H10" s="1"/>
      <c r="I10" s="1"/>
    </row>
    <row r="11" spans="1:9" x14ac:dyDescent="0.3">
      <c r="A11" s="155" t="s">
        <v>61</v>
      </c>
      <c r="B11" s="156">
        <f>'P&amp;L'!C12/'P&amp;L'!C6</f>
        <v>0.28507658431163418</v>
      </c>
      <c r="C11" s="156">
        <f>'P&amp;L'!D12/'P&amp;L'!D6</f>
        <v>0.26396528383151446</v>
      </c>
      <c r="D11" s="156">
        <f>'P&amp;L'!E12/'P&amp;L'!E6</f>
        <v>0.25571394837250344</v>
      </c>
      <c r="E11" s="156">
        <f>'P&amp;L'!F12/'P&amp;L'!F6</f>
        <v>0.2590547204415557</v>
      </c>
      <c r="F11" s="156">
        <f>'P&amp;L'!G12/'P&amp;L'!G6</f>
        <v>0.25905608953112136</v>
      </c>
      <c r="G11" s="157">
        <f>'P&amp;L'!H12/'P&amp;L'!H6</f>
        <v>0.24635589873354011</v>
      </c>
      <c r="H11" s="1"/>
      <c r="I11" s="1"/>
    </row>
    <row r="12" spans="1:9" x14ac:dyDescent="0.3">
      <c r="A12" s="7" t="s">
        <v>62</v>
      </c>
      <c r="B12" s="8">
        <f>'P&amp;L'!C13/'P&amp;L'!C6</f>
        <v>8.7797540830932747E-2</v>
      </c>
      <c r="C12" s="8">
        <f>'P&amp;L'!D13/'P&amp;L'!D6</f>
        <v>8.4899902072651384E-2</v>
      </c>
      <c r="D12" s="8">
        <f>'P&amp;L'!E13/'P&amp;L'!E6</f>
        <v>8.6559073708127279E-2</v>
      </c>
      <c r="E12" s="8">
        <f>'P&amp;L'!F13/'P&amp;L'!F6</f>
        <v>8.6404310991655478E-2</v>
      </c>
      <c r="F12" s="8">
        <f>'P&amp;L'!G13/'P&amp;L'!G6</f>
        <v>8.6952183070011457E-2</v>
      </c>
      <c r="G12" s="45">
        <f>'P&amp;L'!H13/'P&amp;L'!H6</f>
        <v>9.0584091256876512E-2</v>
      </c>
      <c r="H12" s="1"/>
      <c r="I12" s="1"/>
    </row>
    <row r="13" spans="1:9" x14ac:dyDescent="0.3">
      <c r="A13" s="7" t="s">
        <v>63</v>
      </c>
      <c r="B13" s="8">
        <f>'P&amp;L'!C14/'P&amp;L'!C6</f>
        <v>0.19727904348070144</v>
      </c>
      <c r="C13" s="8">
        <f>'P&amp;L'!D14/'P&amp;L'!D6</f>
        <v>0.17906538175886308</v>
      </c>
      <c r="D13" s="8">
        <f>'P&amp;L'!E14/'P&amp;L'!E6</f>
        <v>0.16915487466437615</v>
      </c>
      <c r="E13" s="8">
        <f>'P&amp;L'!F14/'P&amp;L'!F6</f>
        <v>0.17265040944990021</v>
      </c>
      <c r="F13" s="8">
        <f>'P&amp;L'!G14/'P&amp;L'!G6</f>
        <v>0.17210390646110996</v>
      </c>
      <c r="G13" s="45">
        <f>'P&amp;L'!H14/'P&amp;L'!H6</f>
        <v>0.15577180747666361</v>
      </c>
      <c r="H13" s="1"/>
      <c r="I13" s="1"/>
    </row>
    <row r="14" spans="1:9" x14ac:dyDescent="0.3">
      <c r="A14" s="6" t="s">
        <v>64</v>
      </c>
      <c r="B14" s="8">
        <f>'P&amp;L'!C15/'P&amp;L'!C6</f>
        <v>0.36871844070616283</v>
      </c>
      <c r="C14" s="8">
        <f>'P&amp;L'!D15/'P&amp;L'!D6</f>
        <v>0.36084930526285275</v>
      </c>
      <c r="D14" s="8">
        <f>'P&amp;L'!E15/'P&amp;L'!E6</f>
        <v>0.37936391543729264</v>
      </c>
      <c r="E14" s="8">
        <f>'P&amp;L'!F15/'P&amp;L'!F6</f>
        <v>0.38066886881968065</v>
      </c>
      <c r="F14" s="8">
        <f>'P&amp;L'!G15/'P&amp;L'!G6</f>
        <v>0.38984982000463536</v>
      </c>
      <c r="G14" s="45">
        <f>'P&amp;L'!H15/'P&amp;L'!H6</f>
        <v>0.34507287796629299</v>
      </c>
      <c r="H14" s="48">
        <v>0.38</v>
      </c>
      <c r="I14" s="48">
        <v>0.39</v>
      </c>
    </row>
    <row r="15" spans="1:9" x14ac:dyDescent="0.3">
      <c r="A15" s="7" t="s">
        <v>65</v>
      </c>
      <c r="B15" s="8">
        <f>'P&amp;L'!C16/'P&amp;L'!C6</f>
        <v>3.9058891970575695E-2</v>
      </c>
      <c r="C15" s="8">
        <f>'P&amp;L'!D16/'P&amp;L'!D6</f>
        <v>4.1179747530250763E-2</v>
      </c>
      <c r="D15" s="8">
        <f>'P&amp;L'!E16/'P&amp;L'!E6</f>
        <v>4.2161212678606196E-2</v>
      </c>
      <c r="E15" s="8">
        <f>'P&amp;L'!F16/'P&amp;L'!F6</f>
        <v>4.4956970327187658E-2</v>
      </c>
      <c r="F15" s="8">
        <f>'P&amp;L'!G16/'P&amp;L'!G6</f>
        <v>5.2584555314797062E-2</v>
      </c>
      <c r="G15" s="45">
        <f>'P&amp;L'!H16/'P&amp;L'!H6</f>
        <v>5.3428282309218193E-2</v>
      </c>
      <c r="H15" s="1"/>
      <c r="I15" s="1"/>
    </row>
    <row r="16" spans="1:9" x14ac:dyDescent="0.3">
      <c r="A16" s="155" t="s">
        <v>66</v>
      </c>
      <c r="B16" s="156">
        <f>'P&amp;L'!C18/'P&amp;L'!C6</f>
        <v>2.7490234001240045E-2</v>
      </c>
      <c r="C16" s="156">
        <f>'P&amp;L'!D18/'P&amp;L'!D6</f>
        <v>2.6949073337040965E-2</v>
      </c>
      <c r="D16" s="156">
        <f>'P&amp;L'!E18/'P&amp;L'!E6</f>
        <v>2.845362855802696E-2</v>
      </c>
      <c r="E16" s="156">
        <f>'P&amp;L'!F18/'P&amp;L'!F6</f>
        <v>2.8883817815268976E-2</v>
      </c>
      <c r="F16" s="156">
        <f>'P&amp;L'!G18/'P&amp;L'!G6</f>
        <v>3.3295043624965971E-2</v>
      </c>
      <c r="G16" s="157">
        <f>'P&amp;L'!H18/'P&amp;L'!H6</f>
        <v>3.3397547286757513E-2</v>
      </c>
      <c r="H16" s="1"/>
      <c r="I16" s="1"/>
    </row>
    <row r="17" spans="1:9" x14ac:dyDescent="0.3">
      <c r="A17" s="6" t="s">
        <v>67</v>
      </c>
      <c r="B17" s="8">
        <f>'P&amp;L'!C20/'P&amp;L'!C6</f>
        <v>0.38028709867549848</v>
      </c>
      <c r="C17" s="8">
        <f>'P&amp;L'!D20/'P&amp;L'!D6</f>
        <v>0.37507997945606247</v>
      </c>
      <c r="D17" s="8">
        <f>'P&amp;L'!E20/'P&amp;L'!E6</f>
        <v>0.39307149955787191</v>
      </c>
      <c r="E17" s="8">
        <f>'P&amp;L'!F20/'P&amp;L'!F6</f>
        <v>0.39674202133159936</v>
      </c>
      <c r="F17" s="8">
        <f>'P&amp;L'!G20/'P&amp;L'!G6</f>
        <v>0.40913933169446648</v>
      </c>
      <c r="G17" s="45">
        <f>'P&amp;L'!H20/'P&amp;L'!H6</f>
        <v>0.36510361298875366</v>
      </c>
      <c r="H17" s="1"/>
      <c r="I17" s="1"/>
    </row>
    <row r="18" spans="1:9" x14ac:dyDescent="0.3">
      <c r="A18" s="155" t="s">
        <v>68</v>
      </c>
      <c r="B18" s="156">
        <f>'P&amp;L'!C21/'P&amp;L'!C6</f>
        <v>1.3676225565866589E-3</v>
      </c>
      <c r="C18" s="156">
        <f>'P&amp;L'!D21/'P&amp;L'!D6</f>
        <v>5.6806745555573474E-4</v>
      </c>
      <c r="D18" s="156">
        <f>'P&amp;L'!E21/'P&amp;L'!E6</f>
        <v>2.0693255117386062E-3</v>
      </c>
      <c r="E18" s="156">
        <f>'P&amp;L'!F21/'P&amp;L'!F6</f>
        <v>9.3934813954469536E-4</v>
      </c>
      <c r="F18" s="156">
        <f>'P&amp;L'!G21/'P&amp;L'!G6</f>
        <v>1.1067918520850011E-3</v>
      </c>
      <c r="G18" s="157">
        <f>'P&amp;L'!H21/'P&amp;L'!H6</f>
        <v>9.0475917940899622E-4</v>
      </c>
      <c r="H18" s="1"/>
      <c r="I18" s="1"/>
    </row>
    <row r="19" spans="1:9" x14ac:dyDescent="0.3">
      <c r="A19" s="6" t="s">
        <v>69</v>
      </c>
      <c r="B19" s="8">
        <f>'P&amp;L'!C23/'P&amp;L'!C6</f>
        <v>0.3789194761189118</v>
      </c>
      <c r="C19" s="8">
        <f>'P&amp;L'!D23/'P&amp;L'!D6</f>
        <v>0.37451191200050676</v>
      </c>
      <c r="D19" s="8">
        <f>'P&amp;L'!E23/'P&amp;L'!E6</f>
        <v>0.3910021740461333</v>
      </c>
      <c r="E19" s="8">
        <f>'P&amp;L'!F23/'P&amp;L'!F6</f>
        <v>0.3958026731920547</v>
      </c>
      <c r="F19" s="8">
        <f>'P&amp;L'!G23/'P&amp;L'!G6</f>
        <v>0.40803253984238147</v>
      </c>
      <c r="G19" s="45">
        <f>'P&amp;L'!H23/'P&amp;L'!H6</f>
        <v>0.36419885380934464</v>
      </c>
      <c r="H19" s="1"/>
      <c r="I19" s="1"/>
    </row>
    <row r="20" spans="1:9" x14ac:dyDescent="0.3">
      <c r="A20" s="7" t="s">
        <v>70</v>
      </c>
      <c r="B20" s="8">
        <f>'P&amp;L'!C24/'P&amp;L'!C6</f>
        <v>0</v>
      </c>
      <c r="C20" s="8">
        <f>'P&amp;L'!D24/'P&amp;L'!D6</f>
        <v>0</v>
      </c>
      <c r="D20" s="8">
        <f>'P&amp;L'!E24/'P&amp;L'!E6</f>
        <v>9.5031087064494542E-3</v>
      </c>
      <c r="E20" s="8">
        <f>'P&amp;L'!F24/'P&amp;L'!F6</f>
        <v>0</v>
      </c>
      <c r="F20" s="8">
        <f>'P&amp;L'!G24/'P&amp;L'!G6</f>
        <v>-2.6740722673545994E-3</v>
      </c>
      <c r="G20" s="45">
        <f>'P&amp;L'!H24/'P&amp;L'!H6</f>
        <v>0</v>
      </c>
      <c r="H20" s="1"/>
      <c r="I20" s="1"/>
    </row>
    <row r="21" spans="1:9" x14ac:dyDescent="0.3">
      <c r="A21" s="7" t="s">
        <v>71</v>
      </c>
      <c r="B21" s="8">
        <f>'P&amp;L'!C25/'P&amp;L'!C6</f>
        <v>2.1483921504588931E-4</v>
      </c>
      <c r="C21" s="8">
        <f>'P&amp;L'!D25/'P&amp;L'!D6</f>
        <v>1.3956225142665581E-4</v>
      </c>
      <c r="D21" s="8">
        <f>'P&amp;L'!E25/'P&amp;L'!E6</f>
        <v>1.7445765075051311E-4</v>
      </c>
      <c r="E21" s="8">
        <f>'P&amp;L'!F25/'P&amp;L'!F6</f>
        <v>2.4197210992234555E-4</v>
      </c>
      <c r="F21" s="8">
        <f>'P&amp;L'!G25/'P&amp;L'!G6</f>
        <v>1.6638312041219292E-4</v>
      </c>
      <c r="G21" s="45">
        <f>'P&amp;L'!H25/'P&amp;L'!H6</f>
        <v>-1.4044265413885718E-4</v>
      </c>
      <c r="H21" s="1"/>
      <c r="I21" s="1"/>
    </row>
    <row r="22" spans="1:9" x14ac:dyDescent="0.3">
      <c r="A22" s="6" t="s">
        <v>72</v>
      </c>
      <c r="B22" s="8">
        <f>'P&amp;L'!C26/'P&amp;L'!C6</f>
        <v>0.37913431533395769</v>
      </c>
      <c r="C22" s="8">
        <f>'P&amp;L'!D26/'P&amp;L'!D6</f>
        <v>0.3746514742519334</v>
      </c>
      <c r="D22" s="8">
        <f>'P&amp;L'!E26/'P&amp;L'!E6</f>
        <v>0.40067974040333337</v>
      </c>
      <c r="E22" s="8">
        <f>'P&amp;L'!F26/'P&amp;L'!F6</f>
        <v>0.39604464530197703</v>
      </c>
      <c r="F22" s="8">
        <f>'P&amp;L'!G26/'P&amp;L'!G6</f>
        <v>0.40552485069543903</v>
      </c>
      <c r="G22" s="45">
        <f>'P&amp;L'!H26/'P&amp;L'!H6</f>
        <v>0.36405841115520582</v>
      </c>
      <c r="H22" s="1"/>
      <c r="I22" s="1"/>
    </row>
    <row r="23" spans="1:9" x14ac:dyDescent="0.3">
      <c r="A23" s="155" t="s">
        <v>73</v>
      </c>
      <c r="B23" s="156">
        <f>'P&amp;L'!C27/'P&amp;L'!C6</f>
        <v>0.13671658318895899</v>
      </c>
      <c r="C23" s="156">
        <f>'P&amp;L'!D27/'P&amp;L'!D6</f>
        <v>0.12972252826953795</v>
      </c>
      <c r="D23" s="156">
        <f>'P&amp;L'!E27/'P&amp;L'!E6</f>
        <v>0.1361697201358652</v>
      </c>
      <c r="E23" s="156">
        <f>'P&amp;L'!F27/'P&amp;L'!F6</f>
        <v>0.13058055934024754</v>
      </c>
      <c r="F23" s="156">
        <f>'P&amp;L'!G27/'P&amp;L'!G6</f>
        <v>8.9907406376602717E-2</v>
      </c>
      <c r="G23" s="157">
        <f>'P&amp;L'!H27/'P&amp;L'!H6</f>
        <v>9.2450436123149543E-2</v>
      </c>
      <c r="H23" s="1"/>
      <c r="I23" s="1"/>
    </row>
    <row r="24" spans="1:9" x14ac:dyDescent="0.3">
      <c r="A24" s="7" t="s">
        <v>75</v>
      </c>
      <c r="B24" s="8">
        <f>'P&amp;L'!C28/'P&amp;L'!C6</f>
        <v>0.13141347363371697</v>
      </c>
      <c r="C24" s="8">
        <f>'P&amp;L'!D28/'P&amp;L'!D6</f>
        <v>0.12965403289320962</v>
      </c>
      <c r="D24" s="8">
        <f>'P&amp;L'!E28/'P&amp;L'!E6</f>
        <v>0.13563483942301008</v>
      </c>
      <c r="E24" s="8">
        <f>'P&amp;L'!F28/'P&amp;L'!F6</f>
        <v>0.12805122694336693</v>
      </c>
      <c r="F24" s="8">
        <f>'P&amp;L'!G28/'P&amp;L'!G6</f>
        <v>9.8092160460529029E-2</v>
      </c>
      <c r="G24" s="45">
        <f>'P&amp;L'!H28/'P&amp;L'!H6</f>
        <v>9.0592412281182422E-2</v>
      </c>
      <c r="H24" s="1"/>
      <c r="I24" s="1"/>
    </row>
    <row r="25" spans="1:9" x14ac:dyDescent="0.3">
      <c r="A25" s="7" t="s">
        <v>76</v>
      </c>
      <c r="B25" s="8">
        <f>'P&amp;L'!C29/'P&amp;L'!C6</f>
        <v>5.3031095552419994E-3</v>
      </c>
      <c r="C25" s="8">
        <f>'P&amp;L'!D29/'P&amp;L'!D6</f>
        <v>6.849537632832522E-5</v>
      </c>
      <c r="D25" s="8">
        <f>'P&amp;L'!E29/'P&amp;L'!E6</f>
        <v>5.3488071285513522E-4</v>
      </c>
      <c r="E25" s="8">
        <f>'P&amp;L'!F29/'P&amp;L'!F6</f>
        <v>2.5293323968805866E-3</v>
      </c>
      <c r="F25" s="8">
        <f>'P&amp;L'!G29/'P&amp;L'!G6</f>
        <v>-8.184754083926318E-3</v>
      </c>
      <c r="G25" s="45">
        <f>'P&amp;L'!H29/'P&amp;L'!H6</f>
        <v>1.8580238419671064E-3</v>
      </c>
      <c r="H25" s="1"/>
      <c r="I25" s="1"/>
    </row>
    <row r="26" spans="1:9" ht="18" thickBot="1" x14ac:dyDescent="0.4">
      <c r="A26" s="4" t="s">
        <v>74</v>
      </c>
      <c r="B26" s="17">
        <f>'P&amp;L'!C30/'P&amp;L'!C6</f>
        <v>0.24241773214499868</v>
      </c>
      <c r="C26" s="17">
        <f>'P&amp;L'!D30/'P&amp;L'!D6</f>
        <v>0.24492894598239545</v>
      </c>
      <c r="D26" s="17">
        <f>'P&amp;L'!E30/'P&amp;L'!E6</f>
        <v>0.26451002026746812</v>
      </c>
      <c r="E26" s="17">
        <f>'P&amp;L'!F30/'P&amp;L'!F6</f>
        <v>0.26546408596172949</v>
      </c>
      <c r="F26" s="17">
        <f>'P&amp;L'!G30/'P&amp;L'!G6</f>
        <v>0.31561744431883632</v>
      </c>
      <c r="G26" s="17">
        <f>'P&amp;L'!H30/'P&amp;L'!H6</f>
        <v>0.27160797503205625</v>
      </c>
      <c r="H26" s="1"/>
      <c r="I26" s="1"/>
    </row>
    <row r="27" spans="1:9" ht="15" thickTop="1" x14ac:dyDescent="0.3"/>
    <row r="28" spans="1:9" x14ac:dyDescent="0.3">
      <c r="A28" s="37" t="s">
        <v>132</v>
      </c>
      <c r="B28" s="38">
        <f t="shared" ref="B28:G28" si="0">B23/B22</f>
        <v>0.36060197576295139</v>
      </c>
      <c r="C28" s="38">
        <f t="shared" si="0"/>
        <v>0.34624854614159711</v>
      </c>
      <c r="D28" s="38">
        <f t="shared" si="0"/>
        <v>0.3398467813690646</v>
      </c>
      <c r="E28" s="38">
        <f t="shared" si="0"/>
        <v>0.32971171530594023</v>
      </c>
      <c r="F28" s="38">
        <f t="shared" si="0"/>
        <v>0.22170628069382065</v>
      </c>
      <c r="G28" s="38">
        <f t="shared" si="0"/>
        <v>0.25394396418363746</v>
      </c>
      <c r="H28" s="52">
        <v>0.25</v>
      </c>
      <c r="I28" s="52">
        <v>0.25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K20" sqref="K20"/>
    </sheetView>
  </sheetViews>
  <sheetFormatPr defaultRowHeight="14.4" x14ac:dyDescent="0.3"/>
  <cols>
    <col min="1" max="1" width="38.109375" bestFit="1" customWidth="1"/>
    <col min="3" max="3" width="8.88671875" customWidth="1"/>
  </cols>
  <sheetData>
    <row r="1" spans="1:8" x14ac:dyDescent="0.3">
      <c r="A1" s="74" t="s">
        <v>78</v>
      </c>
      <c r="B1" s="75"/>
      <c r="C1" s="76" t="s">
        <v>0</v>
      </c>
      <c r="D1" s="76" t="s">
        <v>1</v>
      </c>
      <c r="E1" s="76" t="s">
        <v>2</v>
      </c>
      <c r="F1" s="76" t="s">
        <v>3</v>
      </c>
      <c r="G1" s="76" t="s">
        <v>4</v>
      </c>
      <c r="H1" s="76" t="s">
        <v>218</v>
      </c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90" t="s">
        <v>5</v>
      </c>
      <c r="B3" s="90"/>
      <c r="C3" s="90"/>
      <c r="D3" s="90"/>
      <c r="E3" s="90"/>
      <c r="F3" s="90"/>
      <c r="G3" s="90"/>
      <c r="H3" s="90"/>
    </row>
    <row r="4" spans="1:8" x14ac:dyDescent="0.3">
      <c r="A4" s="93" t="s">
        <v>6</v>
      </c>
      <c r="B4" s="126"/>
      <c r="C4" s="127">
        <f>BS!C4/BS!C34</f>
        <v>0.52480622505376806</v>
      </c>
      <c r="D4" s="127">
        <f>BS!D4/BS!D34</f>
        <v>0.53043324067398989</v>
      </c>
      <c r="E4" s="127">
        <f>BS!E4/BS!E34</f>
        <v>0.58945266722726153</v>
      </c>
      <c r="F4" s="127">
        <f>BS!F4/BS!F34</f>
        <v>0.55782767334262684</v>
      </c>
      <c r="G4" s="127">
        <f>BS!G4/BS!G34</f>
        <v>0.48937751786807393</v>
      </c>
      <c r="H4" s="127">
        <f>BS!H4/BS!H34</f>
        <v>0.52597775920389389</v>
      </c>
    </row>
    <row r="5" spans="1:8" x14ac:dyDescent="0.3">
      <c r="A5" s="2" t="s">
        <v>7</v>
      </c>
      <c r="B5" s="6"/>
      <c r="C5" s="15">
        <f>BS!C5/BS!C34</f>
        <v>0.28283777479365724</v>
      </c>
      <c r="D5" s="15">
        <f>BS!D5/BS!D34</f>
        <v>0.27281690898655009</v>
      </c>
      <c r="E5" s="15">
        <f>BS!E5/BS!E34</f>
        <v>0.24675628094820781</v>
      </c>
      <c r="F5" s="15">
        <f>BS!F5/BS!F34</f>
        <v>0.25941716536619686</v>
      </c>
      <c r="G5" s="15">
        <f>BS!G5/BS!G34</f>
        <v>0.2537633596942574</v>
      </c>
      <c r="H5" s="15">
        <f>BS!H5/BS!H34</f>
        <v>0.25947062624543987</v>
      </c>
    </row>
    <row r="6" spans="1:8" x14ac:dyDescent="0.3">
      <c r="A6" s="2" t="s">
        <v>8</v>
      </c>
      <c r="B6" s="6"/>
      <c r="C6" s="15">
        <f>BS!C6/BS!C34</f>
        <v>4.9468873264094347E-2</v>
      </c>
      <c r="D6" s="15">
        <f>BS!D6/BS!D34</f>
        <v>6.5856000194482719E-2</v>
      </c>
      <c r="E6" s="15">
        <f>BS!E6/BS!E34</f>
        <v>8.5545147324124271E-2</v>
      </c>
      <c r="F6" s="15">
        <f>BS!F6/BS!F34</f>
        <v>5.746896066361358E-2</v>
      </c>
      <c r="G6" s="15">
        <f>BS!G6/BS!G34</f>
        <v>4.2028362465463334E-2</v>
      </c>
      <c r="H6" s="15">
        <f>BS!H6/BS!H34</f>
        <v>5.4246653652906485E-2</v>
      </c>
    </row>
    <row r="7" spans="1:8" x14ac:dyDescent="0.3">
      <c r="A7" s="2" t="s">
        <v>9</v>
      </c>
      <c r="B7" s="6"/>
      <c r="C7" s="15">
        <f>BS!C7/BS!C34</f>
        <v>0</v>
      </c>
      <c r="D7" s="15">
        <f>BS!D7/BS!D34</f>
        <v>0</v>
      </c>
      <c r="E7" s="15">
        <f>BS!E7/BS!E34</f>
        <v>0</v>
      </c>
      <c r="F7" s="15">
        <f>BS!F7/BS!F34</f>
        <v>0</v>
      </c>
      <c r="G7" s="15">
        <f>BS!G7/BS!G34</f>
        <v>4.9809324487533717E-3</v>
      </c>
      <c r="H7" s="15">
        <f>BS!H7/BS!H34</f>
        <v>5.101104995577037E-3</v>
      </c>
    </row>
    <row r="8" spans="1:8" x14ac:dyDescent="0.3">
      <c r="A8" s="2" t="s">
        <v>10</v>
      </c>
      <c r="B8" s="6"/>
      <c r="C8" s="15">
        <f>BS!C8/BS!C34</f>
        <v>3.961664591583541E-3</v>
      </c>
      <c r="D8" s="15">
        <f>BS!D8/BS!D34</f>
        <v>3.6202746103329315E-3</v>
      </c>
      <c r="E8" s="15">
        <f>BS!E8/BS!E34</f>
        <v>3.1503125113744434E-3</v>
      </c>
      <c r="F8" s="15">
        <f>BS!F8/BS!F34</f>
        <v>2.8208145556426665E-3</v>
      </c>
      <c r="G8" s="15">
        <f>BS!G8/BS!G34</f>
        <v>2.6177814221663388E-3</v>
      </c>
      <c r="H8" s="15">
        <f>BS!H8/BS!H34</f>
        <v>1.0562684826325906E-2</v>
      </c>
    </row>
    <row r="9" spans="1:8" x14ac:dyDescent="0.3">
      <c r="A9" s="2" t="s">
        <v>11</v>
      </c>
      <c r="B9" s="6"/>
      <c r="C9" s="15">
        <f>BS!C9/BS!C34</f>
        <v>8.6995048163771502E-3</v>
      </c>
      <c r="D9" s="15">
        <f>BS!D9/BS!D34</f>
        <v>7.6627626522368097E-3</v>
      </c>
      <c r="E9" s="15">
        <f>BS!E9/BS!E34</f>
        <v>7.1202071400861674E-3</v>
      </c>
      <c r="F9" s="15">
        <f>BS!F9/BS!F34</f>
        <v>7.6035109969705451E-3</v>
      </c>
      <c r="G9" s="15">
        <f>BS!G9/BS!G34</f>
        <v>6.7906178134771612E-3</v>
      </c>
      <c r="H9" s="15">
        <f>BS!H9/BS!H34</f>
        <v>2.7243010974094848E-2</v>
      </c>
    </row>
    <row r="10" spans="1:8" x14ac:dyDescent="0.3">
      <c r="A10" s="2" t="s">
        <v>12</v>
      </c>
      <c r="B10" s="6"/>
      <c r="C10" s="15">
        <f>BS!C10/BS!C34</f>
        <v>6.0149699398209593E-4</v>
      </c>
      <c r="D10" s="15">
        <f>BS!D10/BS!D34</f>
        <v>8.1672022389824538E-4</v>
      </c>
      <c r="E10" s="15">
        <f>BS!E10/BS!E34</f>
        <v>1.357933551784866E-4</v>
      </c>
      <c r="F10" s="15">
        <f>BS!F10/BS!F34</f>
        <v>1.4262154273332793E-4</v>
      </c>
      <c r="G10" s="15">
        <f>BS!G10/BS!G34</f>
        <v>6.2688193835514446E-5</v>
      </c>
      <c r="H10" s="15">
        <f>BS!H10/BS!H34</f>
        <v>9.2658694948340064E-5</v>
      </c>
    </row>
    <row r="11" spans="1:8" x14ac:dyDescent="0.3">
      <c r="A11" s="2" t="s">
        <v>13</v>
      </c>
      <c r="B11" s="6"/>
      <c r="C11" s="15">
        <f>BS!C11/BS!C34</f>
        <v>0</v>
      </c>
      <c r="D11" s="15">
        <f>BS!D11/BS!D34</f>
        <v>0</v>
      </c>
      <c r="E11" s="15">
        <f>BS!E11/BS!E34</f>
        <v>0</v>
      </c>
      <c r="F11" s="15">
        <f>BS!F11/BS!F34</f>
        <v>0</v>
      </c>
      <c r="G11" s="15">
        <f>BS!G11/BS!G34</f>
        <v>1.2500930628856941E-2</v>
      </c>
      <c r="H11" s="15">
        <f>BS!H11/BS!H34</f>
        <v>1.3237595046281934E-2</v>
      </c>
    </row>
    <row r="12" spans="1:8" x14ac:dyDescent="0.3">
      <c r="A12" s="2" t="s">
        <v>14</v>
      </c>
      <c r="B12" s="6"/>
      <c r="C12" s="15">
        <f>BS!C12/BS!C34</f>
        <v>0</v>
      </c>
      <c r="D12" s="15">
        <f>BS!D12/BS!D34</f>
        <v>0</v>
      </c>
      <c r="E12" s="15">
        <f>BS!E12/BS!E34</f>
        <v>0</v>
      </c>
      <c r="F12" s="15">
        <f>BS!F12/BS!F34</f>
        <v>0</v>
      </c>
      <c r="G12" s="15">
        <f>BS!G12/BS!G34</f>
        <v>0</v>
      </c>
      <c r="H12" s="15">
        <f>BS!H12/BS!H34</f>
        <v>0</v>
      </c>
    </row>
    <row r="13" spans="1:8" x14ac:dyDescent="0.3">
      <c r="A13" s="1" t="s">
        <v>15</v>
      </c>
      <c r="B13" s="7"/>
      <c r="C13" s="15">
        <f>BS!C13/BS!C34</f>
        <v>0</v>
      </c>
      <c r="D13" s="15">
        <f>BS!D13/BS!D34</f>
        <v>0</v>
      </c>
      <c r="E13" s="15">
        <f>BS!E13/BS!E34</f>
        <v>0</v>
      </c>
      <c r="F13" s="15">
        <f>BS!F13/BS!F34</f>
        <v>0</v>
      </c>
      <c r="G13" s="15">
        <f>BS!G13/BS!G34</f>
        <v>0</v>
      </c>
      <c r="H13" s="15">
        <f>BS!H13/BS!H34</f>
        <v>0</v>
      </c>
    </row>
    <row r="14" spans="1:8" ht="28.8" x14ac:dyDescent="0.3">
      <c r="A14" s="111" t="s">
        <v>219</v>
      </c>
      <c r="B14" s="112"/>
      <c r="C14" s="113">
        <f>BS!C14/BS!C34</f>
        <v>0</v>
      </c>
      <c r="D14" s="113">
        <f>BS!D14/BS!D34</f>
        <v>0</v>
      </c>
      <c r="E14" s="113">
        <f>BS!E14/BS!E34</f>
        <v>0</v>
      </c>
      <c r="F14" s="113">
        <f>BS!F14/BS!F34</f>
        <v>0</v>
      </c>
      <c r="G14" s="113">
        <f>BS!G14/BS!G34</f>
        <v>0</v>
      </c>
      <c r="H14" s="113">
        <f>BS!H14/BS!H34</f>
        <v>3.5566579471764158E-3</v>
      </c>
    </row>
    <row r="15" spans="1:8" x14ac:dyDescent="0.3">
      <c r="A15" s="77" t="s">
        <v>16</v>
      </c>
      <c r="B15" s="112"/>
      <c r="C15" s="113">
        <f>BS!C15/BS!C34</f>
        <v>2.9339360691829131E-3</v>
      </c>
      <c r="D15" s="113">
        <f>BS!D15/BS!D34</f>
        <v>2.9102696356505435E-3</v>
      </c>
      <c r="E15" s="113">
        <f>BS!E15/BS!E34</f>
        <v>2.4855005983929405E-3</v>
      </c>
      <c r="F15" s="113">
        <f>BS!F15/BS!F34</f>
        <v>2.1902992002190576E-3</v>
      </c>
      <c r="G15" s="113">
        <f>BS!G15/BS!G34</f>
        <v>1.8366994523766195E-3</v>
      </c>
      <c r="H15" s="113">
        <f>BS!H15/BS!H34</f>
        <v>0</v>
      </c>
    </row>
    <row r="16" spans="1:8" x14ac:dyDescent="0.3">
      <c r="A16" s="77" t="s">
        <v>17</v>
      </c>
      <c r="B16" s="112"/>
      <c r="C16" s="113">
        <f>BS!C16/BS!C34</f>
        <v>2.5035967564152346E-3</v>
      </c>
      <c r="D16" s="113">
        <f>BS!D16/BS!D34</f>
        <v>2.2004434134794051E-3</v>
      </c>
      <c r="E16" s="113">
        <f>BS!E16/BS!E34</f>
        <v>1.8220886169081237E-3</v>
      </c>
      <c r="F16" s="113">
        <f>BS!F16/BS!F34</f>
        <v>1.6972520700667326E-3</v>
      </c>
      <c r="G16" s="113">
        <f>BS!G16/BS!G34</f>
        <v>1.6086953824264183E-3</v>
      </c>
      <c r="H16" s="113">
        <f>BS!H16/BS!H34</f>
        <v>0</v>
      </c>
    </row>
    <row r="17" spans="1:8" x14ac:dyDescent="0.3">
      <c r="A17" s="77" t="s">
        <v>18</v>
      </c>
      <c r="B17" s="112"/>
      <c r="C17" s="113">
        <f>BS!C17/BS!C34</f>
        <v>9.4827810482478833E-2</v>
      </c>
      <c r="D17" s="113">
        <f>BS!D17/BS!D34</f>
        <v>0.1145460392286686</v>
      </c>
      <c r="E17" s="113">
        <f>BS!E17/BS!E34</f>
        <v>0.17432040325493406</v>
      </c>
      <c r="F17" s="113">
        <f>BS!F17/BS!F34</f>
        <v>0.15901285279158689</v>
      </c>
      <c r="G17" s="113">
        <f>BS!G17/BS!G34</f>
        <v>0.13505053314693183</v>
      </c>
      <c r="H17" s="113">
        <f>BS!H17/BS!H34</f>
        <v>0.13224170372788688</v>
      </c>
    </row>
    <row r="18" spans="1:8" x14ac:dyDescent="0.3">
      <c r="A18" s="1" t="s">
        <v>19</v>
      </c>
      <c r="B18" s="7"/>
      <c r="C18" s="15">
        <f>BS!C18/BS!C34</f>
        <v>2.5350897697586875E-4</v>
      </c>
      <c r="D18" s="15">
        <f>BS!D18/BS!D34</f>
        <v>1.5265464460693839E-4</v>
      </c>
      <c r="E18" s="15">
        <f>BS!E18/BS!E34</f>
        <v>1.5072595780979783E-4</v>
      </c>
      <c r="F18" s="15">
        <f>BS!F18/BS!F34</f>
        <v>1.1615856117147998E-4</v>
      </c>
      <c r="G18" s="15">
        <f>BS!G18/BS!G34</f>
        <v>6.8116862167662089E-5</v>
      </c>
      <c r="H18" s="15">
        <f>BS!H18/BS!H34</f>
        <v>5.5134632812828083E-5</v>
      </c>
    </row>
    <row r="19" spans="1:8" x14ac:dyDescent="0.3">
      <c r="A19" s="1" t="s">
        <v>18</v>
      </c>
      <c r="B19" s="7"/>
      <c r="C19" s="15">
        <f>BS!C19/BS!C34</f>
        <v>2.0304386820271723E-2</v>
      </c>
      <c r="D19" s="15">
        <f>BS!D19/BS!D34</f>
        <v>1.8002165407921271E-3</v>
      </c>
      <c r="E19" s="15">
        <f>BS!E19/BS!E34</f>
        <v>2.7180136651979832E-2</v>
      </c>
      <c r="F19" s="15">
        <f>BS!F19/BS!F34</f>
        <v>3.3220373543090993E-2</v>
      </c>
      <c r="G19" s="15">
        <f>BS!G19/BS!G34</f>
        <v>7.9575229968730874E-3</v>
      </c>
      <c r="H19" s="15">
        <f>BS!H19/BS!H34</f>
        <v>1.3799914114601467E-3</v>
      </c>
    </row>
    <row r="20" spans="1:8" x14ac:dyDescent="0.3">
      <c r="A20" s="2" t="s">
        <v>20</v>
      </c>
      <c r="B20" s="6"/>
      <c r="C20" s="15">
        <f>BS!C20/BS!C34</f>
        <v>7.9299798816371279E-4</v>
      </c>
      <c r="D20" s="15">
        <f>BS!D20/BS!D34</f>
        <v>8.0349253806579412E-4</v>
      </c>
      <c r="E20" s="15">
        <f>BS!E20/BS!E34</f>
        <v>7.4631903567740966E-4</v>
      </c>
      <c r="F20" s="15">
        <f>BS!F20/BS!F34</f>
        <v>8.2689853438258588E-4</v>
      </c>
      <c r="G20" s="15">
        <f>BS!G20/BS!G34</f>
        <v>7.2757081051569251E-4</v>
      </c>
      <c r="H20" s="15">
        <f>BS!H20/BS!H34</f>
        <v>7.930175441923724E-4</v>
      </c>
    </row>
    <row r="21" spans="1:8" x14ac:dyDescent="0.3">
      <c r="A21" s="2" t="s">
        <v>21</v>
      </c>
      <c r="B21" s="6"/>
      <c r="C21" s="15">
        <f>BS!C21/BS!C34</f>
        <v>0</v>
      </c>
      <c r="D21" s="15">
        <f>BS!D21/BS!D34</f>
        <v>6.8980594091121237E-4</v>
      </c>
      <c r="E21" s="15">
        <f>BS!E21/BS!E34</f>
        <v>9.5755314373283335E-4</v>
      </c>
      <c r="F21" s="15">
        <f>BS!F21/BS!F34</f>
        <v>3.9736255997869591E-4</v>
      </c>
      <c r="G21" s="15">
        <f>BS!G21/BS!G34</f>
        <v>4.9659389838360116E-4</v>
      </c>
      <c r="H21" s="15">
        <f>BS!H21/BS!H34</f>
        <v>4.4757942706040286E-4</v>
      </c>
    </row>
    <row r="22" spans="1:8" x14ac:dyDescent="0.3">
      <c r="A22" s="1" t="s">
        <v>22</v>
      </c>
      <c r="B22" s="7"/>
      <c r="C22" s="15">
        <f>BS!C22/BS!C34</f>
        <v>5.7620673500585362E-2</v>
      </c>
      <c r="D22" s="15">
        <f>BS!D22/BS!D34</f>
        <v>5.6557652064314436E-2</v>
      </c>
      <c r="E22" s="15">
        <f>BS!E22/BS!E34</f>
        <v>3.908219868885527E-2</v>
      </c>
      <c r="F22" s="15">
        <f>BS!F22/BS!F34</f>
        <v>3.2913402956973557E-2</v>
      </c>
      <c r="G22" s="15">
        <f>BS!G22/BS!G34</f>
        <v>1.8887112651589103E-2</v>
      </c>
      <c r="H22" s="15">
        <f>BS!H22/BS!H34</f>
        <v>1.754934007773035E-2</v>
      </c>
    </row>
    <row r="23" spans="1:8" x14ac:dyDescent="0.3">
      <c r="A23" s="93" t="s">
        <v>23</v>
      </c>
      <c r="B23" s="126"/>
      <c r="C23" s="127">
        <f>BS!C23/BS!C34</f>
        <v>0.47519377494623205</v>
      </c>
      <c r="D23" s="127">
        <f>BS!D23/BS!D34</f>
        <v>0.46956675932601011</v>
      </c>
      <c r="E23" s="127">
        <f>BS!E23/BS!E34</f>
        <v>0.41054733277273853</v>
      </c>
      <c r="F23" s="127">
        <f>BS!F23/BS!F34</f>
        <v>0.4421723266573731</v>
      </c>
      <c r="G23" s="127">
        <f>BS!G23/BS!G34</f>
        <v>0.51062248213192607</v>
      </c>
      <c r="H23" s="127">
        <f>BS!H23/BS!H34</f>
        <v>0.47402224079610611</v>
      </c>
    </row>
    <row r="24" spans="1:8" x14ac:dyDescent="0.3">
      <c r="A24" s="2" t="s">
        <v>24</v>
      </c>
      <c r="B24" s="6"/>
      <c r="C24" s="15">
        <f>BS!C24/BS!C34</f>
        <v>0.17726263119236266</v>
      </c>
      <c r="D24" s="15">
        <f>BS!D24/BS!D34</f>
        <v>0.1450773256550788</v>
      </c>
      <c r="E24" s="15">
        <f>BS!E24/BS!E34</f>
        <v>0.11658458401657767</v>
      </c>
      <c r="F24" s="15">
        <f>BS!F24/BS!F34</f>
        <v>0.10946704808644091</v>
      </c>
      <c r="G24" s="15">
        <f>BS!G24/BS!G34</f>
        <v>0.11476889900402032</v>
      </c>
      <c r="H24" s="15">
        <f>BS!H24/BS!H34</f>
        <v>0.14084609309489524</v>
      </c>
    </row>
    <row r="25" spans="1:8" x14ac:dyDescent="0.3">
      <c r="A25" s="2" t="s">
        <v>25</v>
      </c>
      <c r="B25" s="6"/>
      <c r="C25" s="15">
        <f>BS!C25/BS!C34</f>
        <v>1.3154690356193806E-3</v>
      </c>
      <c r="D25" s="15">
        <f>BS!D25/BS!D34</f>
        <v>1.2521613413016435E-3</v>
      </c>
      <c r="E25" s="15">
        <f>BS!E25/BS!E34</f>
        <v>1.3912208118171639E-3</v>
      </c>
      <c r="F25" s="15">
        <f>BS!F25/BS!F34</f>
        <v>1.1756527755976767E-3</v>
      </c>
      <c r="G25" s="15">
        <f>BS!G25/BS!G34</f>
        <v>1.1141695481693497E-3</v>
      </c>
      <c r="H25" s="15">
        <f>BS!H25/BS!H34</f>
        <v>1.4909380067272379E-3</v>
      </c>
    </row>
    <row r="26" spans="1:8" x14ac:dyDescent="0.3">
      <c r="A26" s="2" t="s">
        <v>14</v>
      </c>
      <c r="B26" s="6"/>
      <c r="C26" s="15">
        <f>BS!C26/BS!C34</f>
        <v>0</v>
      </c>
      <c r="D26" s="15">
        <f>BS!D26/BS!D34</f>
        <v>0</v>
      </c>
      <c r="E26" s="15">
        <f>BS!E26/BS!E34</f>
        <v>0</v>
      </c>
      <c r="F26" s="15">
        <f>BS!F26/BS!F34</f>
        <v>0</v>
      </c>
      <c r="G26" s="15">
        <f>BS!G26/BS!G34</f>
        <v>0</v>
      </c>
      <c r="H26" s="15">
        <f>BS!H26/BS!H34</f>
        <v>0</v>
      </c>
    </row>
    <row r="27" spans="1:8" x14ac:dyDescent="0.3">
      <c r="A27" s="3" t="s">
        <v>26</v>
      </c>
      <c r="B27" s="16"/>
      <c r="C27" s="15">
        <f>BS!C27/BS!C34</f>
        <v>0.12952782974994351</v>
      </c>
      <c r="D27" s="15">
        <f>BS!D27/BS!D34</f>
        <v>0.19461483034509777</v>
      </c>
      <c r="E27" s="15">
        <f>BS!E27/BS!E34</f>
        <v>0.16439971092970071</v>
      </c>
      <c r="F27" s="15">
        <f>BS!F27/BS!F34</f>
        <v>0.1859024454719819</v>
      </c>
      <c r="G27" s="15">
        <f>BS!G27/BS!G34</f>
        <v>0.23198935877603696</v>
      </c>
      <c r="H27" s="15">
        <f>BS!H27/BS!H34</f>
        <v>0.20111718751058327</v>
      </c>
    </row>
    <row r="28" spans="1:8" x14ac:dyDescent="0.3">
      <c r="A28" s="3" t="s">
        <v>27</v>
      </c>
      <c r="B28" s="16"/>
      <c r="C28" s="15">
        <f>BS!C28/BS!C34</f>
        <v>3.7501723802360803E-2</v>
      </c>
      <c r="D28" s="15">
        <f>BS!D28/BS!D34</f>
        <v>4.4228555105913538E-2</v>
      </c>
      <c r="E28" s="15">
        <f>BS!E28/BS!E34</f>
        <v>4.1722469491603985E-2</v>
      </c>
      <c r="F28" s="15">
        <f>BS!F28/BS!F34</f>
        <v>5.6202915914154647E-2</v>
      </c>
      <c r="G28" s="15">
        <f>BS!G28/BS!G34</f>
        <v>3.3121081018480221E-2</v>
      </c>
      <c r="H28" s="15">
        <f>BS!H28/BS!H34</f>
        <v>3.3889511279570517E-2</v>
      </c>
    </row>
    <row r="29" spans="1:8" x14ac:dyDescent="0.3">
      <c r="A29" s="3" t="s">
        <v>28</v>
      </c>
      <c r="B29" s="16"/>
      <c r="C29" s="15">
        <f>BS!C29/BS!C34</f>
        <v>5.5472693503539052E-3</v>
      </c>
      <c r="D29" s="15">
        <f>BS!D29/BS!D34</f>
        <v>5.9537098921818472E-3</v>
      </c>
      <c r="E29" s="15">
        <f>BS!E29/BS!E34</f>
        <v>2.380972379973762E-3</v>
      </c>
      <c r="F29" s="15">
        <f>BS!F29/BS!F34</f>
        <v>4.4264211421952103E-3</v>
      </c>
      <c r="G29" s="15">
        <f>BS!G29/BS!G34</f>
        <v>8.4060344043148105E-3</v>
      </c>
      <c r="H29" s="15">
        <f>BS!H29/BS!H34</f>
        <v>3.9342014893124153E-3</v>
      </c>
    </row>
    <row r="30" spans="1:8" x14ac:dyDescent="0.3">
      <c r="A30" s="3" t="s">
        <v>29</v>
      </c>
      <c r="B30" s="16"/>
      <c r="C30" s="15">
        <f>BS!C30/BS!C34</f>
        <v>0.11305620133620357</v>
      </c>
      <c r="D30" s="15">
        <f>BS!D30/BS!D34</f>
        <v>4.7089310295948018E-2</v>
      </c>
      <c r="E30" s="15">
        <f>BS!E30/BS!E34</f>
        <v>4.2721709484349238E-2</v>
      </c>
      <c r="F30" s="15">
        <f>BS!F30/BS!F34</f>
        <v>5.3402575349509825E-2</v>
      </c>
      <c r="G30" s="15">
        <f>BS!G30/BS!G34</f>
        <v>8.5656501786807407E-2</v>
      </c>
      <c r="H30" s="15">
        <f>BS!H30/BS!H34</f>
        <v>5.9179645431479307E-2</v>
      </c>
    </row>
    <row r="31" spans="1:8" x14ac:dyDescent="0.3">
      <c r="A31" s="3" t="s">
        <v>19</v>
      </c>
      <c r="B31" s="16"/>
      <c r="C31" s="15">
        <f>BS!C31/BS!C34</f>
        <v>1.5785628427432568E-4</v>
      </c>
      <c r="D31" s="15">
        <f>BS!D31/BS!D34</f>
        <v>1.2119420262705415E-4</v>
      </c>
      <c r="E31" s="15">
        <f>BS!E31/BS!E34</f>
        <v>9.0839999340476719E-5</v>
      </c>
      <c r="F31" s="15">
        <f>BS!F31/BS!F34</f>
        <v>9.4013223969722999E-5</v>
      </c>
      <c r="G31" s="15">
        <f>BS!G31/BS!G34</f>
        <v>8.1817787005939482E-5</v>
      </c>
      <c r="H31" s="15">
        <f>BS!H31/BS!H34</f>
        <v>4.7006677115605268E-5</v>
      </c>
    </row>
    <row r="32" spans="1:8" x14ac:dyDescent="0.3">
      <c r="A32" s="3" t="s">
        <v>18</v>
      </c>
      <c r="B32" s="16"/>
      <c r="C32" s="15" t="e">
        <f>BS!C32/BS!C34</f>
        <v>#VALUE!</v>
      </c>
      <c r="D32" s="15">
        <f>BS!D32/BS!D34</f>
        <v>1.9484381231200821E-2</v>
      </c>
      <c r="E32" s="15">
        <f>BS!E32/BS!E34</f>
        <v>2.1043148066399061E-2</v>
      </c>
      <c r="F32" s="15">
        <f>BS!F32/BS!F34</f>
        <v>2.0887370625616918E-2</v>
      </c>
      <c r="G32" s="15">
        <f>BS!G32/BS!G34</f>
        <v>2.3505358354151847E-2</v>
      </c>
      <c r="H32" s="15">
        <f>BS!H32/BS!H34</f>
        <v>1.868102244264034E-2</v>
      </c>
    </row>
    <row r="33" spans="1:8" x14ac:dyDescent="0.3">
      <c r="A33" s="2" t="s">
        <v>30</v>
      </c>
      <c r="B33" s="6"/>
      <c r="C33" s="15">
        <f>BS!C33/BS!C34</f>
        <v>1.0824794195113889E-2</v>
      </c>
      <c r="D33" s="15">
        <f>BS!D33/BS!D34</f>
        <v>1.1745291256660541E-2</v>
      </c>
      <c r="E33" s="15">
        <f>BS!E33/BS!E34</f>
        <v>2.0212677592976451E-2</v>
      </c>
      <c r="F33" s="15">
        <f>BS!F33/BS!F34</f>
        <v>1.0613884067906238E-2</v>
      </c>
      <c r="G33" s="15">
        <f>BS!G33/BS!G34</f>
        <v>1.1979261452939134E-2</v>
      </c>
      <c r="H33" s="15">
        <f>BS!H33/BS!H34</f>
        <v>1.4836634863782236E-2</v>
      </c>
    </row>
    <row r="34" spans="1:8" ht="15" thickBot="1" x14ac:dyDescent="0.35">
      <c r="A34" s="21" t="s">
        <v>31</v>
      </c>
      <c r="B34" s="21"/>
      <c r="C34" s="23">
        <f>BS!C34/BS!C34</f>
        <v>1</v>
      </c>
      <c r="D34" s="23">
        <f>BS!D34/BS!D34</f>
        <v>1</v>
      </c>
      <c r="E34" s="23">
        <f>BS!E34/BS!E34</f>
        <v>1</v>
      </c>
      <c r="F34" s="23">
        <f>BS!F34/BS!F34</f>
        <v>1</v>
      </c>
      <c r="G34" s="23">
        <f>BS!G34/BS!G34</f>
        <v>1</v>
      </c>
      <c r="H34" s="23">
        <f>BS!H34/BS!H34</f>
        <v>1</v>
      </c>
    </row>
    <row r="35" spans="1:8" ht="15" thickTop="1" x14ac:dyDescent="0.3">
      <c r="A35" s="22"/>
      <c r="B35" s="25"/>
      <c r="C35" s="1"/>
      <c r="D35" s="27"/>
      <c r="E35" s="22"/>
      <c r="F35" s="22"/>
      <c r="G35" s="22"/>
      <c r="H35" s="22"/>
    </row>
    <row r="36" spans="1:8" x14ac:dyDescent="0.3">
      <c r="A36" s="1"/>
      <c r="B36" s="7"/>
      <c r="C36" s="1"/>
      <c r="D36" s="26"/>
      <c r="E36" s="1"/>
      <c r="F36" s="1"/>
      <c r="G36" s="1"/>
      <c r="H36" s="1"/>
    </row>
    <row r="37" spans="1:8" x14ac:dyDescent="0.3">
      <c r="A37" s="89" t="s">
        <v>32</v>
      </c>
      <c r="B37" s="128"/>
      <c r="C37" s="129"/>
      <c r="D37" s="130"/>
      <c r="E37" s="131"/>
      <c r="F37" s="131"/>
      <c r="G37" s="131"/>
      <c r="H37" s="131"/>
    </row>
    <row r="38" spans="1:8" x14ac:dyDescent="0.3">
      <c r="A38" s="93" t="s">
        <v>33</v>
      </c>
      <c r="B38" s="126"/>
      <c r="C38" s="127">
        <f>BS!C38/BS!C63</f>
        <v>0.8306995218591392</v>
      </c>
      <c r="D38" s="127">
        <f>BS!D38/BS!D63</f>
        <v>0.83491133071055734</v>
      </c>
      <c r="E38" s="127">
        <f>BS!E38/BS!E63</f>
        <v>0.82198657745680981</v>
      </c>
      <c r="F38" s="127">
        <f>BS!F38/BS!F63</f>
        <v>0.82849104875720792</v>
      </c>
      <c r="G38" s="127">
        <f>BS!G38/BS!G63</f>
        <v>0.84856199746041727</v>
      </c>
      <c r="H38" s="127">
        <f>BS!H38/BS!H63</f>
        <v>0.82219893713432668</v>
      </c>
    </row>
    <row r="39" spans="1:8" x14ac:dyDescent="0.3">
      <c r="A39" s="1" t="s">
        <v>34</v>
      </c>
      <c r="B39" s="7"/>
      <c r="C39" s="15">
        <f>BS!C39/BS!C63</f>
        <v>1.5567628803595458E-2</v>
      </c>
      <c r="D39" s="15">
        <f>BS!D39/BS!D63</f>
        <v>2.1713782551502622E-2</v>
      </c>
      <c r="E39" s="15">
        <f>BS!E39/BS!E63</f>
        <v>1.8983537738886645E-2</v>
      </c>
      <c r="F39" s="15">
        <f>BS!F39/BS!F63</f>
        <v>1.7073637146003649E-2</v>
      </c>
      <c r="G39" s="15">
        <f>BS!G39/BS!G63</f>
        <v>1.5888161160101253E-2</v>
      </c>
      <c r="H39" s="15">
        <f>BS!H39/BS!H63</f>
        <v>1.6674230180996032E-2</v>
      </c>
    </row>
    <row r="40" spans="1:8" x14ac:dyDescent="0.3">
      <c r="A40" s="1" t="s">
        <v>35</v>
      </c>
      <c r="B40" s="7"/>
      <c r="C40" s="15">
        <f>BS!C40/BS!C63</f>
        <v>0.81008467867680567</v>
      </c>
      <c r="D40" s="15">
        <f>BS!D40/BS!D63</f>
        <v>0.80792899664249163</v>
      </c>
      <c r="E40" s="15">
        <f>BS!E40/BS!E63</f>
        <v>0.79780042763240788</v>
      </c>
      <c r="F40" s="15">
        <f>BS!F40/BS!F63</f>
        <v>0.80663360093907366</v>
      </c>
      <c r="G40" s="15">
        <f>BS!G40/BS!G63</f>
        <v>0.82779488526380229</v>
      </c>
      <c r="H40" s="15">
        <f>BS!H40/BS!H63</f>
        <v>0.80082661309440772</v>
      </c>
    </row>
    <row r="41" spans="1:8" x14ac:dyDescent="0.3">
      <c r="A41" s="1" t="s">
        <v>36</v>
      </c>
      <c r="B41" s="7"/>
      <c r="C41" s="15">
        <f>BS!C41/BS!C63</f>
        <v>0</v>
      </c>
      <c r="D41" s="15">
        <f>BS!D41/BS!D63</f>
        <v>0</v>
      </c>
      <c r="E41" s="15">
        <f>BS!E41/BS!E63</f>
        <v>0</v>
      </c>
      <c r="F41" s="15">
        <f>BS!F41/BS!F63</f>
        <v>0</v>
      </c>
      <c r="G41" s="15">
        <f>BS!G41/BS!G63</f>
        <v>0</v>
      </c>
      <c r="H41" s="15">
        <f>BS!H41/BS!H63</f>
        <v>0</v>
      </c>
    </row>
    <row r="42" spans="1:8" x14ac:dyDescent="0.3">
      <c r="A42" s="1" t="s">
        <v>198</v>
      </c>
      <c r="B42" s="7"/>
      <c r="C42" s="15">
        <f>BS!C42/BS!C63</f>
        <v>5.0472143787380136E-3</v>
      </c>
      <c r="D42" s="15">
        <f>BS!D42/BS!D63</f>
        <v>5.2685515165631185E-3</v>
      </c>
      <c r="E42" s="15">
        <f>BS!E42/BS!E63</f>
        <v>5.2026120855152829E-3</v>
      </c>
      <c r="F42" s="15">
        <f>BS!F42/BS!F63</f>
        <v>4.7838106721304835E-3</v>
      </c>
      <c r="G42" s="15">
        <f>BS!G42/BS!G63</f>
        <v>4.8789510365137411E-3</v>
      </c>
      <c r="H42" s="15">
        <f>BS!H42/BS!H63</f>
        <v>4.6980938589230737E-3</v>
      </c>
    </row>
    <row r="43" spans="1:8" x14ac:dyDescent="0.3">
      <c r="A43" s="93" t="s">
        <v>38</v>
      </c>
      <c r="B43" s="126"/>
      <c r="C43" s="127">
        <f>BS!C43/BS!C63</f>
        <v>0.16930047814086077</v>
      </c>
      <c r="D43" s="127">
        <f>BS!D43/BS!D63</f>
        <v>0.16508866928944266</v>
      </c>
      <c r="E43" s="127">
        <f>BS!E43/BS!E63</f>
        <v>0.17801342254319019</v>
      </c>
      <c r="F43" s="127">
        <f>BS!F43/BS!F63</f>
        <v>0.17150895124279214</v>
      </c>
      <c r="G43" s="127">
        <f>BS!G43/BS!G63</f>
        <v>0.15143800253958278</v>
      </c>
      <c r="H43" s="127">
        <f>BS!H43/BS!H63</f>
        <v>0.17780106286567338</v>
      </c>
    </row>
    <row r="44" spans="1:8" x14ac:dyDescent="0.3">
      <c r="A44" s="94" t="s">
        <v>37</v>
      </c>
      <c r="B44" s="134"/>
      <c r="C44" s="127">
        <f>BS!C44/BS!C63</f>
        <v>4.0489918339205302E-2</v>
      </c>
      <c r="D44" s="127">
        <f>BS!D44/BS!D63</f>
        <v>3.7798827276274705E-2</v>
      </c>
      <c r="E44" s="127">
        <f>BS!E44/BS!E63</f>
        <v>3.4129241053582227E-2</v>
      </c>
      <c r="F44" s="127">
        <f>BS!F44/BS!F63</f>
        <v>3.2063105575736287E-2</v>
      </c>
      <c r="G44" s="127">
        <f>BS!G44/BS!G63</f>
        <v>2.7874143821451619E-2</v>
      </c>
      <c r="H44" s="127">
        <f>BS!H44/BS!H63</f>
        <v>3.2992320436525419E-2</v>
      </c>
    </row>
    <row r="45" spans="1:8" x14ac:dyDescent="0.3">
      <c r="A45" s="3" t="s">
        <v>39</v>
      </c>
      <c r="B45" s="16"/>
      <c r="C45" s="15">
        <f>BS!C45/BS!C63</f>
        <v>0</v>
      </c>
      <c r="D45" s="15">
        <f>BS!D45/BS!D63</f>
        <v>0</v>
      </c>
      <c r="E45" s="15">
        <f>BS!E45/BS!E63</f>
        <v>0</v>
      </c>
      <c r="F45" s="15">
        <f>BS!F45/BS!F63</f>
        <v>0</v>
      </c>
      <c r="G45" s="15">
        <f>BS!G45/BS!G63</f>
        <v>0</v>
      </c>
      <c r="H45" s="15">
        <f>BS!H45/BS!H63</f>
        <v>0</v>
      </c>
    </row>
    <row r="46" spans="1:8" x14ac:dyDescent="0.3">
      <c r="A46" s="69" t="s">
        <v>40</v>
      </c>
      <c r="B46" s="132"/>
      <c r="C46" s="133">
        <f>BS!C46/BS!C63</f>
        <v>5.1574831482236664E-4</v>
      </c>
      <c r="D46" s="133">
        <f>BS!D46/BS!D63</f>
        <v>3.2890462069879003E-4</v>
      </c>
      <c r="E46" s="133">
        <f>BS!E46/BS!E63</f>
        <v>1.7888013568758258E-4</v>
      </c>
      <c r="F46" s="133">
        <f>BS!F46/BS!F63</f>
        <v>1.1351226301529518E-4</v>
      </c>
      <c r="G46" s="133">
        <f>BS!G46/BS!G63</f>
        <v>7.6259864665883574E-5</v>
      </c>
      <c r="H46" s="133">
        <f>BS!H46/BS!H63</f>
        <v>7.5589987984172173E-5</v>
      </c>
    </row>
    <row r="47" spans="1:8" x14ac:dyDescent="0.3">
      <c r="A47" s="69" t="s">
        <v>41</v>
      </c>
      <c r="B47" s="132"/>
      <c r="C47" s="133">
        <f>BS!C47/BS!C63</f>
        <v>0</v>
      </c>
      <c r="D47" s="133">
        <f>BS!D47/BS!D63</f>
        <v>0</v>
      </c>
      <c r="E47" s="133">
        <f>BS!E47/BS!E63</f>
        <v>0</v>
      </c>
      <c r="F47" s="133">
        <f>BS!F47/BS!F63</f>
        <v>0</v>
      </c>
      <c r="G47" s="133">
        <f>BS!G47/BS!G63</f>
        <v>2.6367817613288554E-3</v>
      </c>
      <c r="H47" s="133">
        <f>BS!H47/BS!H63</f>
        <v>2.8036028518287227E-3</v>
      </c>
    </row>
    <row r="48" spans="1:8" x14ac:dyDescent="0.3">
      <c r="A48" s="69" t="s">
        <v>42</v>
      </c>
      <c r="B48" s="132"/>
      <c r="C48" s="133">
        <f>BS!C48/BS!C63</f>
        <v>9.0478427172701009E-4</v>
      </c>
      <c r="D48" s="133">
        <f>BS!D48/BS!D63</f>
        <v>7.3663909885854015E-4</v>
      </c>
      <c r="E48" s="133">
        <f>BS!E48/BS!E63</f>
        <v>1.0544595128922803E-3</v>
      </c>
      <c r="F48" s="133">
        <f>BS!F48/BS!F63</f>
        <v>1.0224460402396096E-3</v>
      </c>
      <c r="G48" s="133">
        <f>BS!G48/BS!G63</f>
        <v>1.652770999123141E-3</v>
      </c>
      <c r="H48" s="133">
        <f>BS!H48/BS!H63</f>
        <v>3.8404590669377796E-3</v>
      </c>
    </row>
    <row r="49" spans="1:8" x14ac:dyDescent="0.3">
      <c r="A49" s="1" t="s">
        <v>43</v>
      </c>
      <c r="B49" s="7"/>
      <c r="C49" s="15">
        <f>BS!C49/BS!C63</f>
        <v>2.6197538182012336E-3</v>
      </c>
      <c r="D49" s="15">
        <f>BS!D49/BS!D63</f>
        <v>2.8317972832120823E-3</v>
      </c>
      <c r="E49" s="15">
        <f>BS!E49/BS!E63</f>
        <v>2.3274638872115634E-3</v>
      </c>
      <c r="F49" s="15">
        <f>BS!F49/BS!F63</f>
        <v>2.2556209810217242E-3</v>
      </c>
      <c r="G49" s="15">
        <f>BS!G49/BS!G63</f>
        <v>2.266727536687458E-3</v>
      </c>
      <c r="H49" s="15">
        <f>BS!H49/BS!H63</f>
        <v>2.5399861553821296E-3</v>
      </c>
    </row>
    <row r="50" spans="1:8" x14ac:dyDescent="0.3">
      <c r="A50" s="1" t="s">
        <v>44</v>
      </c>
      <c r="B50" s="7"/>
      <c r="C50" s="15">
        <f>BS!C50/BS!C63</f>
        <v>3.6369348532109873E-2</v>
      </c>
      <c r="D50" s="15">
        <f>BS!D50/BS!D63</f>
        <v>3.3583485555992706E-2</v>
      </c>
      <c r="E50" s="15">
        <f>BS!E50/BS!E63</f>
        <v>2.991218074173348E-2</v>
      </c>
      <c r="F50" s="15">
        <f>BS!F50/BS!F63</f>
        <v>2.8580855759897744E-2</v>
      </c>
      <c r="G50" s="15">
        <f>BS!G50/BS!G63</f>
        <v>2.103221216683487E-2</v>
      </c>
      <c r="H50" s="15">
        <f>BS!H50/BS!H63</f>
        <v>2.3522168321834538E-2</v>
      </c>
    </row>
    <row r="51" spans="1:8" x14ac:dyDescent="0.3">
      <c r="A51" s="1" t="s">
        <v>45</v>
      </c>
      <c r="B51" s="7"/>
      <c r="C51" s="15">
        <f>BS!C51/BS!C63</f>
        <v>8.0283402344817013E-5</v>
      </c>
      <c r="D51" s="15">
        <f>BS!D51/BS!D63</f>
        <v>3.1800071751258014E-4</v>
      </c>
      <c r="E51" s="15">
        <f>BS!E51/BS!E63</f>
        <v>6.5625677605731382E-4</v>
      </c>
      <c r="F51" s="15">
        <f>BS!F51/BS!F63</f>
        <v>9.0670531561910629E-5</v>
      </c>
      <c r="G51" s="15">
        <f>BS!G51/BS!G63</f>
        <v>2.093914928114091E-4</v>
      </c>
      <c r="H51" s="15">
        <f>BS!H51/BS!H63</f>
        <v>2.1051405255807088E-4</v>
      </c>
    </row>
    <row r="52" spans="1:8" x14ac:dyDescent="0.3">
      <c r="A52" s="94" t="s">
        <v>46</v>
      </c>
      <c r="B52" s="134"/>
      <c r="C52" s="127">
        <f>BS!C52/BS!C63</f>
        <v>0.12881055980165548</v>
      </c>
      <c r="D52" s="127">
        <f>BS!D52/BS!D63</f>
        <v>0.12728984201316798</v>
      </c>
      <c r="E52" s="127">
        <f>BS!E52/BS!E63</f>
        <v>0.14388418148960799</v>
      </c>
      <c r="F52" s="127">
        <f>BS!F52/BS!F63</f>
        <v>0.13944584566705584</v>
      </c>
      <c r="G52" s="127">
        <f>BS!G52/BS!G63</f>
        <v>0.12356385871813115</v>
      </c>
      <c r="H52" s="127">
        <f>BS!H52/BS!H63</f>
        <v>0.14480874242914796</v>
      </c>
    </row>
    <row r="53" spans="1:8" x14ac:dyDescent="0.3">
      <c r="A53" s="1" t="s">
        <v>39</v>
      </c>
      <c r="B53" s="7"/>
      <c r="C53" s="15">
        <f>BS!C53/BS!C63</f>
        <v>0</v>
      </c>
      <c r="D53" s="15">
        <f>BS!D53/BS!D63</f>
        <v>0</v>
      </c>
      <c r="E53" s="15">
        <f>BS!E53/BS!E63</f>
        <v>0</v>
      </c>
      <c r="F53" s="15">
        <f>BS!F53/BS!F63</f>
        <v>0</v>
      </c>
      <c r="G53" s="15">
        <f>BS!G53/BS!G63</f>
        <v>0</v>
      </c>
      <c r="H53" s="15">
        <f>BS!H53/BS!H63</f>
        <v>0</v>
      </c>
    </row>
    <row r="54" spans="1:8" x14ac:dyDescent="0.3">
      <c r="A54" s="69" t="s">
        <v>40</v>
      </c>
      <c r="B54" s="132"/>
      <c r="C54" s="133">
        <f>BS!C54/BS!C63</f>
        <v>8.5023024892884531E-4</v>
      </c>
      <c r="D54" s="133">
        <f>BS!D54/BS!D63</f>
        <v>3.4159604899749335E-4</v>
      </c>
      <c r="E54" s="133">
        <f>BS!E54/BS!E63</f>
        <v>2.6987568297213548E-4</v>
      </c>
      <c r="F54" s="133">
        <f>BS!F54/BS!F63</f>
        <v>2.5905866160545895E-5</v>
      </c>
      <c r="G54" s="133">
        <f>BS!G54/BS!G63</f>
        <v>1.8354069122975367E-5</v>
      </c>
      <c r="H54" s="133">
        <f>BS!H54/BS!H63</f>
        <v>5.2560780175374199E-5</v>
      </c>
    </row>
    <row r="55" spans="1:8" x14ac:dyDescent="0.3">
      <c r="A55" s="69" t="s">
        <v>47</v>
      </c>
      <c r="B55" s="132"/>
      <c r="C55" s="133">
        <f>BS!C55/BS!C63</f>
        <v>4.5254496450893252E-2</v>
      </c>
      <c r="D55" s="133">
        <f>BS!D55/BS!D63</f>
        <v>4.7536191574071379E-2</v>
      </c>
      <c r="E55" s="133">
        <f>BS!E55/BS!E63</f>
        <v>5.4382361112018468E-2</v>
      </c>
      <c r="F55" s="133">
        <f>BS!F55/BS!F63</f>
        <v>0</v>
      </c>
      <c r="G55" s="133">
        <f>BS!G55/BS!G63</f>
        <v>0</v>
      </c>
      <c r="H55" s="133">
        <f>BS!H55/BS!H63</f>
        <v>0</v>
      </c>
    </row>
    <row r="56" spans="1:8" ht="28.8" x14ac:dyDescent="0.3">
      <c r="A56" s="111" t="s">
        <v>48</v>
      </c>
      <c r="B56" s="112"/>
      <c r="C56" s="113">
        <f>BS!C56/BS!C63</f>
        <v>0</v>
      </c>
      <c r="D56" s="113">
        <f>BS!D56/BS!D63</f>
        <v>0</v>
      </c>
      <c r="E56" s="113">
        <f>BS!E56/BS!E63</f>
        <v>0</v>
      </c>
      <c r="F56" s="113">
        <f>BS!F56/BS!F63</f>
        <v>7.7174410965368163E-4</v>
      </c>
      <c r="G56" s="113">
        <f>BS!G56/BS!G63</f>
        <v>4.9026045199609557E-4</v>
      </c>
      <c r="H56" s="113">
        <f>BS!H56/BS!H63</f>
        <v>8.2837415147529183E-4</v>
      </c>
    </row>
    <row r="57" spans="1:8" ht="43.2" x14ac:dyDescent="0.3">
      <c r="A57" s="111" t="s">
        <v>49</v>
      </c>
      <c r="B57" s="112"/>
      <c r="C57" s="113">
        <f>BS!C57/BS!C63</f>
        <v>0</v>
      </c>
      <c r="D57" s="113">
        <f>BS!D57/BS!D63</f>
        <v>0</v>
      </c>
      <c r="E57" s="113">
        <f>BS!E57/BS!E63</f>
        <v>0</v>
      </c>
      <c r="F57" s="113">
        <f>BS!F57/BS!F63</f>
        <v>4.8109282642888607E-2</v>
      </c>
      <c r="G57" s="113">
        <f>BS!G57/BS!G63</f>
        <v>4.6426747100574102E-2</v>
      </c>
      <c r="H57" s="113">
        <f>BS!H57/BS!H63</f>
        <v>5.7675702695636516E-2</v>
      </c>
    </row>
    <row r="58" spans="1:8" x14ac:dyDescent="0.3">
      <c r="A58" s="69" t="s">
        <v>41</v>
      </c>
      <c r="B58" s="132"/>
      <c r="C58" s="133">
        <f>BS!C58/BS!C63</f>
        <v>0</v>
      </c>
      <c r="D58" s="133">
        <f>BS!D58/BS!D63</f>
        <v>0</v>
      </c>
      <c r="E58" s="133">
        <f>BS!E58/BS!E63</f>
        <v>0</v>
      </c>
      <c r="F58" s="133">
        <f>BS!F58/BS!F63</f>
        <v>0</v>
      </c>
      <c r="G58" s="133">
        <f>BS!G58/BS!G63</f>
        <v>8.2554534851016659E-4</v>
      </c>
      <c r="H58" s="133">
        <f>BS!H58/BS!H63</f>
        <v>7.3232880831977556E-4</v>
      </c>
    </row>
    <row r="59" spans="1:8" x14ac:dyDescent="0.3">
      <c r="A59" s="69" t="s">
        <v>42</v>
      </c>
      <c r="B59" s="132"/>
      <c r="C59" s="133">
        <f>BS!C59/BS!C63</f>
        <v>1.3977050167260311E-2</v>
      </c>
      <c r="D59" s="133">
        <f>BS!D59/BS!D63</f>
        <v>1.6145820578596856E-2</v>
      </c>
      <c r="E59" s="133">
        <f>BS!E59/BS!E63</f>
        <v>1.545944351789719E-2</v>
      </c>
      <c r="F59" s="133">
        <f>BS!F59/BS!F63</f>
        <v>1.6534627995243908E-2</v>
      </c>
      <c r="G59" s="133">
        <f>BS!G59/BS!G63</f>
        <v>1.8029383055109777E-2</v>
      </c>
      <c r="H59" s="133">
        <f>BS!H59/BS!H63</f>
        <v>2.020948451150309E-2</v>
      </c>
    </row>
    <row r="60" spans="1:8" x14ac:dyDescent="0.3">
      <c r="A60" s="1" t="s">
        <v>50</v>
      </c>
      <c r="B60" s="7"/>
      <c r="C60" s="15">
        <f>BS!C60/BS!C63</f>
        <v>6.5707031742703106E-2</v>
      </c>
      <c r="D60" s="15">
        <f>BS!D60/BS!D63</f>
        <v>5.9479183108173697E-2</v>
      </c>
      <c r="E60" s="15">
        <f>BS!E60/BS!E63</f>
        <v>7.1713668588928164E-2</v>
      </c>
      <c r="F60" s="15">
        <f>BS!F60/BS!F63</f>
        <v>6.7387564710694833E-2</v>
      </c>
      <c r="G60" s="15">
        <f>BS!G60/BS!G63</f>
        <v>5.2641538308819881E-2</v>
      </c>
      <c r="H60" s="15">
        <f>BS!H60/BS!H63</f>
        <v>5.8174488243589416E-2</v>
      </c>
    </row>
    <row r="61" spans="1:8" x14ac:dyDescent="0.3">
      <c r="A61" s="1" t="s">
        <v>43</v>
      </c>
      <c r="B61" s="7"/>
      <c r="C61" s="15">
        <f>BS!C61/BS!C63</f>
        <v>1.3812614282939604E-3</v>
      </c>
      <c r="D61" s="15">
        <f>BS!D61/BS!D63</f>
        <v>1.0932503588009781E-3</v>
      </c>
      <c r="E61" s="15">
        <f>BS!E61/BS!E63</f>
        <v>9.9239588320589284E-4</v>
      </c>
      <c r="F61" s="15">
        <f>BS!F61/BS!F63</f>
        <v>7.1561473297249894E-4</v>
      </c>
      <c r="G61" s="15">
        <f>BS!G61/BS!G63</f>
        <v>1.9152858891848521E-3</v>
      </c>
      <c r="H61" s="15">
        <f>BS!H61/BS!H63</f>
        <v>2.628174474696997E-3</v>
      </c>
    </row>
    <row r="62" spans="1:8" x14ac:dyDescent="0.3">
      <c r="A62" s="1" t="s">
        <v>51</v>
      </c>
      <c r="B62" s="7"/>
      <c r="C62" s="15">
        <f>BS!C62/BS!C63</f>
        <v>1.6404897635760199E-3</v>
      </c>
      <c r="D62" s="15">
        <f>BS!D62/BS!D63</f>
        <v>2.6938003445275902E-3</v>
      </c>
      <c r="E62" s="15">
        <f>BS!E62/BS!E63</f>
        <v>1.0664367045861445E-3</v>
      </c>
      <c r="F62" s="15">
        <f>BS!F62/BS!F63</f>
        <v>5.901105609441769E-3</v>
      </c>
      <c r="G62" s="15">
        <f>BS!G62/BS!G63</f>
        <v>3.2167444948132955E-3</v>
      </c>
      <c r="H62" s="15">
        <f>BS!H62/BS!H63</f>
        <v>4.5076287637514862E-3</v>
      </c>
    </row>
    <row r="63" spans="1:8" ht="15" thickBot="1" x14ac:dyDescent="0.35">
      <c r="A63" s="21" t="s">
        <v>52</v>
      </c>
      <c r="B63" s="21"/>
      <c r="C63" s="24">
        <f>BS!C63/BS!C63</f>
        <v>1</v>
      </c>
      <c r="D63" s="24">
        <f>BS!D63/BS!D63</f>
        <v>1</v>
      </c>
      <c r="E63" s="24">
        <f>BS!E63/BS!E63</f>
        <v>1</v>
      </c>
      <c r="F63" s="24">
        <f>BS!F63/BS!F63</f>
        <v>1</v>
      </c>
      <c r="G63" s="24">
        <f>BS!G63/BS!G63</f>
        <v>1</v>
      </c>
      <c r="H63" s="24">
        <f>BS!H63/BS!H63</f>
        <v>1</v>
      </c>
    </row>
    <row r="64" spans="1:8" ht="15" thickTop="1" x14ac:dyDescent="0.3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Normal="100" workbookViewId="0">
      <selection activeCell="I13" sqref="I13"/>
    </sheetView>
  </sheetViews>
  <sheetFormatPr defaultRowHeight="14.4" x14ac:dyDescent="0.3"/>
  <cols>
    <col min="1" max="1" width="49.88671875" style="142" bestFit="1" customWidth="1"/>
    <col min="2" max="2" width="8.88671875" style="142"/>
    <col min="3" max="7" width="10.77734375" style="142" bestFit="1" customWidth="1"/>
    <col min="8" max="8" width="11" style="142" bestFit="1" customWidth="1"/>
    <col min="9" max="9" width="12" style="142" bestFit="1" customWidth="1"/>
    <col min="10" max="16384" width="8.88671875" style="142"/>
  </cols>
  <sheetData>
    <row r="1" spans="1:9" x14ac:dyDescent="0.3">
      <c r="A1" s="74" t="s">
        <v>227</v>
      </c>
      <c r="B1" s="74"/>
      <c r="C1" s="74" t="s">
        <v>1</v>
      </c>
      <c r="D1" s="74" t="s">
        <v>2</v>
      </c>
      <c r="E1" s="74" t="s">
        <v>3</v>
      </c>
      <c r="F1" s="74" t="s">
        <v>4</v>
      </c>
      <c r="G1" s="74" t="s">
        <v>218</v>
      </c>
      <c r="H1"/>
      <c r="I1"/>
    </row>
    <row r="2" spans="1:9" x14ac:dyDescent="0.3">
      <c r="A2"/>
      <c r="B2"/>
      <c r="C2"/>
      <c r="D2"/>
      <c r="E2"/>
      <c r="F2"/>
      <c r="G2"/>
      <c r="H2"/>
      <c r="I2"/>
    </row>
    <row r="3" spans="1:9" x14ac:dyDescent="0.3">
      <c r="A3" s="76" t="s">
        <v>228</v>
      </c>
      <c r="B3"/>
      <c r="C3"/>
      <c r="D3"/>
      <c r="E3"/>
      <c r="F3"/>
      <c r="G3"/>
      <c r="H3"/>
      <c r="I3"/>
    </row>
    <row r="4" spans="1:9" x14ac:dyDescent="0.3">
      <c r="A4" s="143" t="s">
        <v>229</v>
      </c>
      <c r="B4" s="143"/>
      <c r="C4" s="144">
        <f>'SEGMENTAL ANALYSIS'!C4/'SEGMENTAL ANALYSIS'!C22</f>
        <v>0.61552447804391819</v>
      </c>
      <c r="D4" s="144">
        <f>'SEGMENTAL ANALYSIS'!D4/'SEGMENTAL ANALYSIS'!D22</f>
        <v>0.52463625766455368</v>
      </c>
      <c r="E4" s="144">
        <f>'SEGMENTAL ANALYSIS'!E4/'SEGMENTAL ANALYSIS'!E22</f>
        <v>0.46431608867799845</v>
      </c>
      <c r="F4" s="144">
        <f>'SEGMENTAL ANALYSIS'!F4/'SEGMENTAL ANALYSIS'!F22</f>
        <v>0.46458361537027776</v>
      </c>
      <c r="G4" s="144">
        <f>'SEGMENTAL ANALYSIS'!G4/'SEGMENTAL ANALYSIS'!G22</f>
        <v>0.42693774882819491</v>
      </c>
      <c r="H4"/>
      <c r="I4"/>
    </row>
    <row r="5" spans="1:9" x14ac:dyDescent="0.3">
      <c r="A5" s="143" t="s">
        <v>230</v>
      </c>
      <c r="B5" s="143"/>
      <c r="C5" s="144">
        <f>'SEGMENTAL ANALYSIS'!C6/'SEGMENTAL ANALYSIS'!C22</f>
        <v>0.18078282046289154</v>
      </c>
      <c r="D5" s="144">
        <f>'SEGMENTAL ANALYSIS'!D6/'SEGMENTAL ANALYSIS'!D22</f>
        <v>0.23979683509172126</v>
      </c>
      <c r="E5" s="144">
        <f>'SEGMENTAL ANALYSIS'!E6/'SEGMENTAL ANALYSIS'!E22</f>
        <v>0.25401091787519886</v>
      </c>
      <c r="F5" s="144">
        <f>'SEGMENTAL ANALYSIS'!F6/'SEGMENTAL ANALYSIS'!F22</f>
        <v>0.25260857196111325</v>
      </c>
      <c r="G5" s="144">
        <f>'SEGMENTAL ANALYSIS'!G6/'SEGMENTAL ANALYSIS'!G22</f>
        <v>0.27930042784017839</v>
      </c>
      <c r="H5"/>
      <c r="I5"/>
    </row>
    <row r="6" spans="1:9" x14ac:dyDescent="0.3">
      <c r="A6" s="76" t="s">
        <v>231</v>
      </c>
      <c r="B6" s="76"/>
      <c r="C6" s="145">
        <f>'SEGMENTAL ANALYSIS'!C8/'SEGMENTAL ANALYSIS'!C22</f>
        <v>0.7963072985068097</v>
      </c>
      <c r="D6" s="145">
        <f>'SEGMENTAL ANALYSIS'!D8/'SEGMENTAL ANALYSIS'!D22</f>
        <v>0.76443309275627491</v>
      </c>
      <c r="E6" s="145">
        <f>'SEGMENTAL ANALYSIS'!E8/'SEGMENTAL ANALYSIS'!E22</f>
        <v>0.71832700655319726</v>
      </c>
      <c r="F6" s="145">
        <f>'SEGMENTAL ANALYSIS'!F8/'SEGMENTAL ANALYSIS'!F22</f>
        <v>0.7171921873313909</v>
      </c>
      <c r="G6" s="145">
        <f>'SEGMENTAL ANALYSIS'!G8/'SEGMENTAL ANALYSIS'!G22</f>
        <v>0.7062381766683733</v>
      </c>
      <c r="H6"/>
      <c r="I6"/>
    </row>
    <row r="7" spans="1:9" x14ac:dyDescent="0.3">
      <c r="A7" s="143" t="s">
        <v>232</v>
      </c>
      <c r="B7" s="143"/>
      <c r="C7" s="144">
        <f>'SEGMENTAL ANALYSIS'!C10/'SEGMENTAL ANALYSIS'!C22</f>
        <v>2.4265564323329266E-2</v>
      </c>
      <c r="D7" s="144">
        <f>'SEGMENTAL ANALYSIS'!D10/'SEGMENTAL ANALYSIS'!D22</f>
        <v>3.1558082542500386E-2</v>
      </c>
      <c r="E7" s="144">
        <f>'SEGMENTAL ANALYSIS'!E10/'SEGMENTAL ANALYSIS'!E22</f>
        <v>3.5396060219139699E-2</v>
      </c>
      <c r="F7" s="144">
        <f>'SEGMENTAL ANALYSIS'!F10/'SEGMENTAL ANALYSIS'!F22</f>
        <v>3.779667834054367E-2</v>
      </c>
      <c r="G7" s="144">
        <f>'SEGMENTAL ANALYSIS'!G10/'SEGMENTAL ANALYSIS'!G22</f>
        <v>1.2564930732665661E-2</v>
      </c>
      <c r="H7"/>
      <c r="I7"/>
    </row>
    <row r="8" spans="1:9" x14ac:dyDescent="0.3">
      <c r="A8" s="143" t="s">
        <v>233</v>
      </c>
      <c r="B8" s="143"/>
      <c r="C8" s="144">
        <f>'SEGMENTAL ANALYSIS'!C12/'SEGMENTAL ANALYSIS'!C22</f>
        <v>0.14385237429005482</v>
      </c>
      <c r="D8" s="144">
        <f>'SEGMENTAL ANALYSIS'!D12/'SEGMENTAL ANALYSIS'!D22</f>
        <v>0.17218344213598477</v>
      </c>
      <c r="E8" s="144">
        <f>'SEGMENTAL ANALYSIS'!E12/'SEGMENTAL ANALYSIS'!E22</f>
        <v>0.19383372480137664</v>
      </c>
      <c r="F8" s="144">
        <f>'SEGMENTAL ANALYSIS'!F12/'SEGMENTAL ANALYSIS'!F22</f>
        <v>0.20510452534408508</v>
      </c>
      <c r="G8" s="144">
        <f>'SEGMENTAL ANALYSIS'!G12/'SEGMENTAL ANALYSIS'!G22</f>
        <v>0.2438278305257012</v>
      </c>
      <c r="H8"/>
      <c r="I8"/>
    </row>
    <row r="9" spans="1:9" x14ac:dyDescent="0.3">
      <c r="A9" s="143" t="s">
        <v>234</v>
      </c>
      <c r="B9" s="143"/>
      <c r="C9" s="144">
        <f>'SEGMENTAL ANALYSIS'!C14/'SEGMENTAL ANALYSIS'!C22</f>
        <v>9.2006323777041377E-2</v>
      </c>
      <c r="D9" s="144">
        <f>'SEGMENTAL ANALYSIS'!D14/'SEGMENTAL ANALYSIS'!D22</f>
        <v>0.11083956487947957</v>
      </c>
      <c r="E9" s="144">
        <f>'SEGMENTAL ANALYSIS'!E14/'SEGMENTAL ANALYSIS'!E22</f>
        <v>0.11875068771184817</v>
      </c>
      <c r="F9" s="144">
        <f>'SEGMENTAL ANALYSIS'!F14/'SEGMENTAL ANALYSIS'!F22</f>
        <v>0.11982263554940797</v>
      </c>
      <c r="G9" s="144">
        <f>'SEGMENTAL ANALYSIS'!G14/'SEGMENTAL ANALYSIS'!G22</f>
        <v>0.10634113842773231</v>
      </c>
      <c r="H9"/>
      <c r="I9"/>
    </row>
    <row r="10" spans="1:9" x14ac:dyDescent="0.3">
      <c r="A10" s="143" t="s">
        <v>18</v>
      </c>
      <c r="B10" s="143"/>
      <c r="C10" s="144">
        <f>'SEGMENTAL ANALYSIS'!C16/'SEGMENTAL ANALYSIS'!C22</f>
        <v>2.5969003885022546E-2</v>
      </c>
      <c r="D10" s="144">
        <f>'SEGMENTAL ANALYSIS'!D16/'SEGMENTAL ANALYSIS'!D22</f>
        <v>3.3833299797666971E-2</v>
      </c>
      <c r="E10" s="144">
        <f>'SEGMENTAL ANALYSIS'!E16/'SEGMENTAL ANALYSIS'!E22</f>
        <v>3.9851723752913716E-2</v>
      </c>
      <c r="F10" s="144">
        <f>'SEGMENTAL ANALYSIS'!F16/'SEGMENTAL ANALYSIS'!F22</f>
        <v>4.321826226002335E-2</v>
      </c>
      <c r="G10" s="144">
        <f>'SEGMENTAL ANALYSIS'!G16/'SEGMENTAL ANALYSIS'!G22</f>
        <v>4.5308852156187698E-2</v>
      </c>
      <c r="H10"/>
      <c r="I10"/>
    </row>
    <row r="11" spans="1:9" x14ac:dyDescent="0.3">
      <c r="A11" s="76" t="s">
        <v>235</v>
      </c>
      <c r="B11" s="76"/>
      <c r="C11" s="145">
        <f>'SEGMENTAL ANALYSIS'!C18/'SEGMENTAL ANALYSIS'!C22</f>
        <v>1.0824005647822577</v>
      </c>
      <c r="D11" s="145">
        <f>'SEGMENTAL ANALYSIS'!D18/'SEGMENTAL ANALYSIS'!D22</f>
        <v>1.1128474821119065</v>
      </c>
      <c r="E11" s="145">
        <f>'SEGMENTAL ANALYSIS'!E18/'SEGMENTAL ANALYSIS'!E22</f>
        <v>1.1061592030384757</v>
      </c>
      <c r="F11" s="145">
        <f>'SEGMENTAL ANALYSIS'!F18/'SEGMENTAL ANALYSIS'!F22</f>
        <v>1.123134288825451</v>
      </c>
      <c r="G11" s="145">
        <f>'SEGMENTAL ANALYSIS'!G18/'SEGMENTAL ANALYSIS'!G22</f>
        <v>1.1142809285106601</v>
      </c>
      <c r="H11"/>
      <c r="I11"/>
    </row>
    <row r="12" spans="1:9" x14ac:dyDescent="0.3">
      <c r="A12" s="143" t="s">
        <v>236</v>
      </c>
      <c r="B12" s="143"/>
      <c r="C12" s="144">
        <f>'SEGMENTAL ANALYSIS'!C20/'SEGMENTAL ANALYSIS'!C22</f>
        <v>8.240056478225774E-2</v>
      </c>
      <c r="D12" s="144">
        <f>'SEGMENTAL ANALYSIS'!D20/'SEGMENTAL ANALYSIS'!D22</f>
        <v>0.11284748211190665</v>
      </c>
      <c r="E12" s="144">
        <f>'SEGMENTAL ANALYSIS'!E20/'SEGMENTAL ANALYSIS'!E22</f>
        <v>0.10615920303847559</v>
      </c>
      <c r="F12" s="144">
        <f>'SEGMENTAL ANALYSIS'!F20/'SEGMENTAL ANALYSIS'!F22</f>
        <v>0.12313428882545102</v>
      </c>
      <c r="G12" s="144">
        <f>'SEGMENTAL ANALYSIS'!G20/'SEGMENTAL ANALYSIS'!G22</f>
        <v>0.11428092851066006</v>
      </c>
      <c r="H12"/>
      <c r="I12"/>
    </row>
    <row r="13" spans="1:9" ht="15" thickBot="1" x14ac:dyDescent="0.35">
      <c r="A13" s="146" t="s">
        <v>237</v>
      </c>
      <c r="B13" s="146"/>
      <c r="C13" s="23">
        <f>'SEGMENTAL ANALYSIS'!C22/'SEGMENTAL ANALYSIS'!C22</f>
        <v>1</v>
      </c>
      <c r="D13" s="23">
        <f>'SEGMENTAL ANALYSIS'!D22/'SEGMENTAL ANALYSIS'!D22</f>
        <v>1</v>
      </c>
      <c r="E13" s="23">
        <f>'SEGMENTAL ANALYSIS'!E22/'SEGMENTAL ANALYSIS'!E22</f>
        <v>1</v>
      </c>
      <c r="F13" s="23">
        <f>'SEGMENTAL ANALYSIS'!F22/'SEGMENTAL ANALYSIS'!F22</f>
        <v>1</v>
      </c>
      <c r="G13" s="23">
        <f>'SEGMENTAL ANALYSIS'!G22/'SEGMENTAL ANALYSIS'!G22</f>
        <v>1</v>
      </c>
      <c r="H13"/>
      <c r="I13"/>
    </row>
    <row r="14" spans="1:9" ht="15" thickTop="1" x14ac:dyDescent="0.3">
      <c r="A14"/>
      <c r="B14"/>
      <c r="C14"/>
    </row>
    <row r="15" spans="1:9" x14ac:dyDescent="0.3">
      <c r="A15" s="76" t="s">
        <v>238</v>
      </c>
      <c r="B15"/>
      <c r="C15"/>
    </row>
    <row r="16" spans="1:9" x14ac:dyDescent="0.3">
      <c r="A16" s="143" t="s">
        <v>229</v>
      </c>
      <c r="B16" s="143"/>
      <c r="C16" s="144">
        <f>'SEGMENTAL ANALYSIS'!C27/'SEGMENTAL ANALYSIS'!C40</f>
        <v>0.82418299225672353</v>
      </c>
      <c r="D16" s="144">
        <f>'SEGMENTAL ANALYSIS'!D27/'SEGMENTAL ANALYSIS'!D40</f>
        <v>0.81188952925403679</v>
      </c>
      <c r="E16" s="144">
        <f>'SEGMENTAL ANALYSIS'!E27/'SEGMENTAL ANALYSIS'!E40</f>
        <v>0.80529174234459799</v>
      </c>
      <c r="F16" s="144">
        <f>'SEGMENTAL ANALYSIS'!F27/'SEGMENTAL ANALYSIS'!F40</f>
        <v>0.79088101426370738</v>
      </c>
      <c r="G16" s="144">
        <f>'SEGMENTAL ANALYSIS'!G27/'SEGMENTAL ANALYSIS'!G40</f>
        <v>0.75220352753873065</v>
      </c>
    </row>
    <row r="17" spans="1:7" x14ac:dyDescent="0.3">
      <c r="A17" s="143" t="s">
        <v>230</v>
      </c>
      <c r="B17" s="143"/>
      <c r="C17" s="144">
        <f>'SEGMENTAL ANALYSIS'!C28/'SEGMENTAL ANALYSIS'!C40</f>
        <v>1.6322989198113648E-3</v>
      </c>
      <c r="D17" s="144">
        <f>'SEGMENTAL ANALYSIS'!D28/'SEGMENTAL ANALYSIS'!D40</f>
        <v>9.7956903789494371E-3</v>
      </c>
      <c r="E17" s="144">
        <f>'SEGMENTAL ANALYSIS'!E28/'SEGMENTAL ANALYSIS'!E40</f>
        <v>1.7010552760668235E-2</v>
      </c>
      <c r="F17" s="144">
        <f>'SEGMENTAL ANALYSIS'!F28/'SEGMENTAL ANALYSIS'!F40</f>
        <v>2.1219043909649037E-2</v>
      </c>
      <c r="G17" s="144">
        <f>'SEGMENTAL ANALYSIS'!G28/'SEGMENTAL ANALYSIS'!G40</f>
        <v>4.6697453175213947E-2</v>
      </c>
    </row>
    <row r="18" spans="1:7" x14ac:dyDescent="0.3">
      <c r="A18" s="143" t="s">
        <v>239</v>
      </c>
      <c r="B18" s="143"/>
      <c r="C18" s="144">
        <f>'SEGMENTAL ANALYSIS'!C29/'SEGMENTAL ANALYSIS'!C40</f>
        <v>0</v>
      </c>
      <c r="D18" s="144">
        <f>'SEGMENTAL ANALYSIS'!D29/'SEGMENTAL ANALYSIS'!D40</f>
        <v>0</v>
      </c>
      <c r="E18" s="144">
        <f>'SEGMENTAL ANALYSIS'!E29/'SEGMENTAL ANALYSIS'!E40</f>
        <v>3.6821798588367086E-3</v>
      </c>
      <c r="F18" s="144">
        <f>'SEGMENTAL ANALYSIS'!F29/'SEGMENTAL ANALYSIS'!F40</f>
        <v>0</v>
      </c>
      <c r="G18" s="144">
        <f>'SEGMENTAL ANALYSIS'!G29/'SEGMENTAL ANALYSIS'!G40</f>
        <v>0</v>
      </c>
    </row>
    <row r="19" spans="1:7" x14ac:dyDescent="0.3">
      <c r="A19" s="76" t="s">
        <v>231</v>
      </c>
      <c r="B19" s="76"/>
      <c r="C19" s="145">
        <f>'SEGMENTAL ANALYSIS'!C30/'SEGMENTAL ANALYSIS'!C40</f>
        <v>0.82581529117653485</v>
      </c>
      <c r="D19" s="145">
        <f>'SEGMENTAL ANALYSIS'!D30/'SEGMENTAL ANALYSIS'!D40</f>
        <v>0.82168521963298613</v>
      </c>
      <c r="E19" s="145">
        <f>'SEGMENTAL ANALYSIS'!E30/'SEGMENTAL ANALYSIS'!E40</f>
        <v>0.82598447496410288</v>
      </c>
      <c r="F19" s="145">
        <f>'SEGMENTAL ANALYSIS'!F30/'SEGMENTAL ANALYSIS'!F40</f>
        <v>0.81210005817335651</v>
      </c>
      <c r="G19" s="145">
        <f>'SEGMENTAL ANALYSIS'!G30/'SEGMENTAL ANALYSIS'!G40</f>
        <v>0.79890098071394455</v>
      </c>
    </row>
    <row r="20" spans="1:7" x14ac:dyDescent="0.3">
      <c r="A20" s="143" t="s">
        <v>232</v>
      </c>
      <c r="B20" s="143"/>
      <c r="C20" s="144">
        <f>'SEGMENTAL ANALYSIS'!C31/'SEGMENTAL ANALYSIS'!C40</f>
        <v>7.3107017012736929E-3</v>
      </c>
      <c r="D20" s="144">
        <f>'SEGMENTAL ANALYSIS'!D31/'SEGMENTAL ANALYSIS'!D40</f>
        <v>8.3326006391392007E-3</v>
      </c>
      <c r="E20" s="144">
        <f>'SEGMENTAL ANALYSIS'!E31/'SEGMENTAL ANALYSIS'!E40</f>
        <v>9.7026249182260316E-3</v>
      </c>
      <c r="F20" s="144">
        <f>'SEGMENTAL ANALYSIS'!F31/'SEGMENTAL ANALYSIS'!F40</f>
        <v>7.6898685981219737E-3</v>
      </c>
      <c r="G20" s="144">
        <f>'SEGMENTAL ANALYSIS'!G31/'SEGMENTAL ANALYSIS'!G40</f>
        <v>-3.142196556272496E-2</v>
      </c>
    </row>
    <row r="21" spans="1:7" x14ac:dyDescent="0.3">
      <c r="A21" s="143" t="s">
        <v>233</v>
      </c>
      <c r="B21" s="143"/>
      <c r="C21" s="144">
        <f>'SEGMENTAL ANALYSIS'!C32/'SEGMENTAL ANALYSIS'!C40</f>
        <v>5.7821458332683123E-2</v>
      </c>
      <c r="D21" s="144">
        <f>'SEGMENTAL ANALYSIS'!D32/'SEGMENTAL ANALYSIS'!D40</f>
        <v>4.8357242150546528E-2</v>
      </c>
      <c r="E21" s="144">
        <f>'SEGMENTAL ANALYSIS'!E32/'SEGMENTAL ANALYSIS'!E40</f>
        <v>4.1455482565685653E-2</v>
      </c>
      <c r="F21" s="144">
        <f>'SEGMENTAL ANALYSIS'!F32/'SEGMENTAL ANALYSIS'!F40</f>
        <v>4.1432412796141078E-2</v>
      </c>
      <c r="G21" s="144">
        <f>'SEGMENTAL ANALYSIS'!G32/'SEGMENTAL ANALYSIS'!G40</f>
        <v>5.1169428517772828E-2</v>
      </c>
    </row>
    <row r="22" spans="1:7" x14ac:dyDescent="0.3">
      <c r="A22" s="143" t="s">
        <v>234</v>
      </c>
      <c r="B22" s="143"/>
      <c r="C22" s="144">
        <f>'SEGMENTAL ANALYSIS'!C33/'SEGMENTAL ANALYSIS'!C40</f>
        <v>6.0288320791992686E-2</v>
      </c>
      <c r="D22" s="144">
        <f>'SEGMENTAL ANALYSIS'!D33/'SEGMENTAL ANALYSIS'!D40</f>
        <v>5.988898677300214E-2</v>
      </c>
      <c r="E22" s="144">
        <f>'SEGMENTAL ANALYSIS'!E33/'SEGMENTAL ANALYSIS'!E40</f>
        <v>6.475191920627521E-2</v>
      </c>
      <c r="F22" s="144">
        <f>'SEGMENTAL ANALYSIS'!F33/'SEGMENTAL ANALYSIS'!F40</f>
        <v>6.5180624527185427E-2</v>
      </c>
      <c r="G22" s="144">
        <f>'SEGMENTAL ANALYSIS'!G33/'SEGMENTAL ANALYSIS'!G40</f>
        <v>6.122454665872392E-2</v>
      </c>
    </row>
    <row r="23" spans="1:7" x14ac:dyDescent="0.3">
      <c r="A23" s="143" t="s">
        <v>18</v>
      </c>
      <c r="B23" s="143"/>
      <c r="C23" s="144">
        <f>'SEGMENTAL ANALYSIS'!C34/'SEGMENTAL ANALYSIS'!C40</f>
        <v>6.4112207286357659E-3</v>
      </c>
      <c r="D23" s="144">
        <f>'SEGMENTAL ANALYSIS'!D34/'SEGMENTAL ANALYSIS'!D40</f>
        <v>7.2872902555120144E-3</v>
      </c>
      <c r="E23" s="144">
        <f>'SEGMENTAL ANALYSIS'!E34/'SEGMENTAL ANALYSIS'!E40</f>
        <v>9.0108119292804083E-3</v>
      </c>
      <c r="F23" s="144">
        <f>'SEGMENTAL ANALYSIS'!F34/'SEGMENTAL ANALYSIS'!F40</f>
        <v>1.4528358887166156E-2</v>
      </c>
      <c r="G23" s="144">
        <f>'SEGMENTAL ANALYSIS'!G34/'SEGMENTAL ANALYSIS'!G40</f>
        <v>3.1133307216625831E-2</v>
      </c>
    </row>
    <row r="24" spans="1:7" x14ac:dyDescent="0.3">
      <c r="A24" s="76" t="s">
        <v>235</v>
      </c>
      <c r="B24" s="76"/>
      <c r="C24" s="145">
        <f>'SEGMENTAL ANALYSIS'!C35/'SEGMENTAL ANALYSIS'!C40</f>
        <v>0.95764699273112008</v>
      </c>
      <c r="D24" s="145">
        <f>'SEGMENTAL ANALYSIS'!D35/'SEGMENTAL ANALYSIS'!D40</f>
        <v>0.94555133945118608</v>
      </c>
      <c r="E24" s="145">
        <f>'SEGMENTAL ANALYSIS'!E35/'SEGMENTAL ANALYSIS'!E40</f>
        <v>0.95090531358357033</v>
      </c>
      <c r="F24" s="145">
        <f>'SEGMENTAL ANALYSIS'!F35/'SEGMENTAL ANALYSIS'!F40</f>
        <v>0.94093132298197124</v>
      </c>
      <c r="G24" s="145">
        <f>'SEGMENTAL ANALYSIS'!G35/'SEGMENTAL ANALYSIS'!G40</f>
        <v>0.91100629754434226</v>
      </c>
    </row>
    <row r="25" spans="1:7" x14ac:dyDescent="0.3">
      <c r="A25" s="143" t="s">
        <v>240</v>
      </c>
      <c r="B25" s="143"/>
      <c r="C25" s="144">
        <f>'SEGMENTAL ANALYSIS'!C37/'SEGMENTAL ANALYSIS'!C40</f>
        <v>1.5168207935531996E-3</v>
      </c>
      <c r="D25" s="144">
        <f>'SEGMENTAL ANALYSIS'!D37/'SEGMENTAL ANALYSIS'!D40</f>
        <v>5.1667870583793482E-3</v>
      </c>
      <c r="E25" s="144">
        <f>'SEGMENTAL ANALYSIS'!E37/'SEGMENTAL ANALYSIS'!E40</f>
        <v>2.3732738638904969E-3</v>
      </c>
      <c r="F25" s="144">
        <f>'SEGMENTAL ANALYSIS'!F37/'SEGMENTAL ANALYSIS'!F40</f>
        <v>2.7304026944500615E-3</v>
      </c>
      <c r="G25" s="144">
        <f>'SEGMENTAL ANALYSIS'!G37/'SEGMENTAL ANALYSIS'!G40</f>
        <v>2.4842449940345799E-3</v>
      </c>
    </row>
    <row r="26" spans="1:7" x14ac:dyDescent="0.3">
      <c r="A26" s="143" t="s">
        <v>241</v>
      </c>
      <c r="B26" s="143"/>
      <c r="C26" s="144">
        <f>'SEGMENTAL ANALYSIS'!C38/'SEGMENTAL ANALYSIS'!C40</f>
        <v>-4.3869828062433086E-2</v>
      </c>
      <c r="D26" s="144">
        <f>'SEGMENTAL ANALYSIS'!D38/'SEGMENTAL ANALYSIS'!D40</f>
        <v>-3.5887648959602975E-2</v>
      </c>
      <c r="E26" s="144">
        <f>'SEGMENTAL ANALYSIS'!E38/'SEGMENTAL ANALYSIS'!E40</f>
        <v>-5.1467960280320108E-2</v>
      </c>
      <c r="F26" s="144">
        <f>'SEGMENTAL ANALYSIS'!F38/'SEGMENTAL ANALYSIS'!F40</f>
        <v>-6.8395888417010581E-2</v>
      </c>
      <c r="G26" s="144">
        <f>'SEGMENTAL ANALYSIS'!G38/'SEGMENTAL ANALYSIS'!G40</f>
        <v>-9.1477947449692357E-2</v>
      </c>
    </row>
    <row r="27" spans="1:7" x14ac:dyDescent="0.3">
      <c r="A27" s="143" t="s">
        <v>242</v>
      </c>
      <c r="B27" s="143"/>
      <c r="C27" s="144">
        <f>'SEGMENTAL ANALYSIS'!C39/'SEGMENTAL ANALYSIS'!C40</f>
        <v>0</v>
      </c>
      <c r="D27" s="144">
        <f>'SEGMENTAL ANALYSIS'!D39/'SEGMENTAL ANALYSIS'!D40</f>
        <v>-2.3727798647590177E-2</v>
      </c>
      <c r="E27" s="144">
        <f>'SEGMENTAL ANALYSIS'!E39/'SEGMENTAL ANALYSIS'!E40</f>
        <v>0</v>
      </c>
      <c r="F27" s="144">
        <f>'SEGMENTAL ANALYSIS'!F39/'SEGMENTAL ANALYSIS'!F40</f>
        <v>6.5968087045317793E-3</v>
      </c>
      <c r="G27" s="144">
        <f>'SEGMENTAL ANALYSIS'!G39/'SEGMENTAL ANALYSIS'!G40</f>
        <v>0</v>
      </c>
    </row>
    <row r="28" spans="1:7" ht="15" thickBot="1" x14ac:dyDescent="0.35">
      <c r="A28" s="146" t="s">
        <v>243</v>
      </c>
      <c r="B28" s="146"/>
      <c r="C28" s="23">
        <f>'SEGMENTAL ANALYSIS'!C40/'SEGMENTAL ANALYSIS'!C40</f>
        <v>1</v>
      </c>
      <c r="D28" s="23">
        <f>'SEGMENTAL ANALYSIS'!D40/'SEGMENTAL ANALYSIS'!D40</f>
        <v>1</v>
      </c>
      <c r="E28" s="23">
        <f>'SEGMENTAL ANALYSIS'!E40/'SEGMENTAL ANALYSIS'!E40</f>
        <v>1</v>
      </c>
      <c r="F28" s="23">
        <f>'SEGMENTAL ANALYSIS'!F40/'SEGMENTAL ANALYSIS'!F40</f>
        <v>1</v>
      </c>
      <c r="G28" s="23">
        <f>'SEGMENTAL ANALYSIS'!G40/'SEGMENTAL ANALYSIS'!G40</f>
        <v>1</v>
      </c>
    </row>
    <row r="29" spans="1:7" ht="15" thickTop="1" x14ac:dyDescent="0.3">
      <c r="A29"/>
      <c r="B29"/>
      <c r="C29" s="47"/>
      <c r="D29" s="47"/>
      <c r="E29" s="47"/>
      <c r="F29" s="47"/>
      <c r="G29" s="47"/>
    </row>
    <row r="30" spans="1:7" x14ac:dyDescent="0.3">
      <c r="A30" s="76" t="s">
        <v>5</v>
      </c>
      <c r="B30"/>
      <c r="C30" s="47"/>
      <c r="D30" s="47"/>
      <c r="E30" s="47"/>
      <c r="F30" s="47"/>
      <c r="G30" s="47"/>
    </row>
    <row r="31" spans="1:7" x14ac:dyDescent="0.3">
      <c r="A31" s="143" t="s">
        <v>229</v>
      </c>
      <c r="B31" s="143"/>
      <c r="C31" s="144">
        <f>'SEGMENTAL ANALYSIS'!C43/'SEGMENTAL ANALYSIS'!C52</f>
        <v>0.15326097312509618</v>
      </c>
      <c r="D31" s="144">
        <f>'SEGMENTAL ANALYSIS'!D43/'SEGMENTAL ANALYSIS'!D52</f>
        <v>0.13234672383364707</v>
      </c>
      <c r="E31" s="144">
        <f>'SEGMENTAL ANALYSIS'!E43/'SEGMENTAL ANALYSIS'!E52</f>
        <v>0.12345245528417691</v>
      </c>
      <c r="F31" s="144">
        <f>'SEGMENTAL ANALYSIS'!F43/'SEGMENTAL ANALYSIS'!F52</f>
        <v>9.673085593038068E-2</v>
      </c>
      <c r="G31" s="144">
        <f>'SEGMENTAL ANALYSIS'!G43/'SEGMENTAL ANALYSIS'!G52</f>
        <v>9.8315752113607144E-2</v>
      </c>
    </row>
    <row r="32" spans="1:7" x14ac:dyDescent="0.3">
      <c r="A32" s="143" t="s">
        <v>230</v>
      </c>
      <c r="B32" s="143"/>
      <c r="C32" s="144">
        <f>'SEGMENTAL ANALYSIS'!C44/'SEGMENTAL ANALYSIS'!C52</f>
        <v>0.12973160131683398</v>
      </c>
      <c r="D32" s="144">
        <f>'SEGMENTAL ANALYSIS'!D44/'SEGMENTAL ANALYSIS'!D52</f>
        <v>0.12070691563048404</v>
      </c>
      <c r="E32" s="144">
        <f>'SEGMENTAL ANALYSIS'!E44/'SEGMENTAL ANALYSIS'!E52</f>
        <v>0.11455086540217255</v>
      </c>
      <c r="F32" s="144">
        <f>'SEGMENTAL ANALYSIS'!F44/'SEGMENTAL ANALYSIS'!F52</f>
        <v>0.11386993737901825</v>
      </c>
      <c r="G32" s="144">
        <f>'SEGMENTAL ANALYSIS'!G44/'SEGMENTAL ANALYSIS'!G52</f>
        <v>0.15602044451789707</v>
      </c>
    </row>
    <row r="33" spans="1:7" x14ac:dyDescent="0.3">
      <c r="A33" s="76" t="s">
        <v>231</v>
      </c>
      <c r="B33" s="76"/>
      <c r="C33" s="145">
        <f>'SEGMENTAL ANALYSIS'!C45/'SEGMENTAL ANALYSIS'!C52</f>
        <v>0.28299257444193016</v>
      </c>
      <c r="D33" s="145">
        <f>'SEGMENTAL ANALYSIS'!D45/'SEGMENTAL ANALYSIS'!D52</f>
        <v>0.25305363946413106</v>
      </c>
      <c r="E33" s="145">
        <f>'SEGMENTAL ANALYSIS'!E45/'SEGMENTAL ANALYSIS'!E52</f>
        <v>0.23800332068634947</v>
      </c>
      <c r="F33" s="145">
        <f>'SEGMENTAL ANALYSIS'!F45/'SEGMENTAL ANALYSIS'!F52</f>
        <v>0.21060079330939893</v>
      </c>
      <c r="G33" s="145">
        <f>'SEGMENTAL ANALYSIS'!G45/'SEGMENTAL ANALYSIS'!G52</f>
        <v>0.2543361966315042</v>
      </c>
    </row>
    <row r="34" spans="1:7" x14ac:dyDescent="0.3">
      <c r="A34" s="143" t="s">
        <v>232</v>
      </c>
      <c r="B34" s="143"/>
      <c r="C34" s="144">
        <f>'SEGMENTAL ANALYSIS'!C46/'SEGMENTAL ANALYSIS'!C52</f>
        <v>0.10456289022790409</v>
      </c>
      <c r="D34" s="144">
        <f>'SEGMENTAL ANALYSIS'!D46/'SEGMENTAL ANALYSIS'!D52</f>
        <v>0.10211224775178779</v>
      </c>
      <c r="E34" s="144">
        <f>'SEGMENTAL ANALYSIS'!E46/'SEGMENTAL ANALYSIS'!E52</f>
        <v>0.10170782333480644</v>
      </c>
      <c r="F34" s="144">
        <f>'SEGMENTAL ANALYSIS'!F46/'SEGMENTAL ANALYSIS'!F52</f>
        <v>9.7756357229124943E-2</v>
      </c>
      <c r="G34" s="144">
        <f>'SEGMENTAL ANALYSIS'!G46/'SEGMENTAL ANALYSIS'!G52</f>
        <v>0.10220077947095137</v>
      </c>
    </row>
    <row r="35" spans="1:7" x14ac:dyDescent="0.3">
      <c r="A35" s="143" t="s">
        <v>233</v>
      </c>
      <c r="B35" s="143"/>
      <c r="C35" s="144">
        <f>'SEGMENTAL ANALYSIS'!C47/'SEGMENTAL ANALYSIS'!C52</f>
        <v>5.8197527602515904E-2</v>
      </c>
      <c r="D35" s="144">
        <f>'SEGMENTAL ANALYSIS'!D47/'SEGMENTAL ANALYSIS'!D52</f>
        <v>5.7449611021256244E-2</v>
      </c>
      <c r="E35" s="144">
        <f>'SEGMENTAL ANALYSIS'!E47/'SEGMENTAL ANALYSIS'!E52</f>
        <v>5.8374273190729437E-2</v>
      </c>
      <c r="F35" s="144">
        <f>'SEGMENTAL ANALYSIS'!F47/'SEGMENTAL ANALYSIS'!F52</f>
        <v>5.6012870597091473E-2</v>
      </c>
      <c r="G35" s="144">
        <f>'SEGMENTAL ANALYSIS'!G47/'SEGMENTAL ANALYSIS'!G52</f>
        <v>7.2819845216630333E-2</v>
      </c>
    </row>
    <row r="36" spans="1:7" x14ac:dyDescent="0.3">
      <c r="A36" s="143" t="s">
        <v>234</v>
      </c>
      <c r="B36" s="143"/>
      <c r="C36" s="144">
        <f>'SEGMENTAL ANALYSIS'!C48/'SEGMENTAL ANALYSIS'!C52</f>
        <v>0.1128611180576323</v>
      </c>
      <c r="D36" s="144">
        <f>'SEGMENTAL ANALYSIS'!D48/'SEGMENTAL ANALYSIS'!D52</f>
        <v>0.10469589910289279</v>
      </c>
      <c r="E36" s="144">
        <f>'SEGMENTAL ANALYSIS'!E48/'SEGMENTAL ANALYSIS'!E52</f>
        <v>9.6945600884476402E-2</v>
      </c>
      <c r="F36" s="144">
        <f>'SEGMENTAL ANALYSIS'!F48/'SEGMENTAL ANALYSIS'!F52</f>
        <v>8.8111164650993487E-2</v>
      </c>
      <c r="G36" s="144">
        <f>'SEGMENTAL ANALYSIS'!G48/'SEGMENTAL ANALYSIS'!G52</f>
        <v>9.8049290632666528E-2</v>
      </c>
    </row>
    <row r="37" spans="1:7" x14ac:dyDescent="0.3">
      <c r="A37" s="143" t="s">
        <v>18</v>
      </c>
      <c r="B37" s="143"/>
      <c r="C37" s="144">
        <f>'SEGMENTAL ANALYSIS'!C49/'SEGMENTAL ANALYSIS'!C52</f>
        <v>1.3795046303156751E-2</v>
      </c>
      <c r="D37" s="144">
        <f>'SEGMENTAL ANALYSIS'!D49/'SEGMENTAL ANALYSIS'!D52</f>
        <v>1.4011914350324457E-2</v>
      </c>
      <c r="E37" s="144">
        <f>'SEGMENTAL ANALYSIS'!E49/'SEGMENTAL ANALYSIS'!E52</f>
        <v>1.2556684751096855E-2</v>
      </c>
      <c r="F37" s="144">
        <f>'SEGMENTAL ANALYSIS'!F49/'SEGMENTAL ANALYSIS'!F52</f>
        <v>2.0705328780834836E-2</v>
      </c>
      <c r="G37" s="144">
        <f>'SEGMENTAL ANALYSIS'!G49/'SEGMENTAL ANALYSIS'!G52</f>
        <v>2.2073766616589427E-2</v>
      </c>
    </row>
    <row r="38" spans="1:7" x14ac:dyDescent="0.3">
      <c r="A38" s="76" t="s">
        <v>235</v>
      </c>
      <c r="B38" s="76"/>
      <c r="C38" s="145">
        <f>'SEGMENTAL ANALYSIS'!C50/'SEGMENTAL ANALYSIS'!C52</f>
        <v>0.57240915663313918</v>
      </c>
      <c r="D38" s="145">
        <f>'SEGMENTAL ANALYSIS'!D50/'SEGMENTAL ANALYSIS'!D52</f>
        <v>0.53132331169039237</v>
      </c>
      <c r="E38" s="145">
        <f>'SEGMENTAL ANALYSIS'!E50/'SEGMENTAL ANALYSIS'!E52</f>
        <v>0.50758770284745869</v>
      </c>
      <c r="F38" s="145">
        <f>'SEGMENTAL ANALYSIS'!F50/'SEGMENTAL ANALYSIS'!F52</f>
        <v>0.47318651456744365</v>
      </c>
      <c r="G38" s="145">
        <f>'SEGMENTAL ANALYSIS'!G50/'SEGMENTAL ANALYSIS'!G52</f>
        <v>0.54947987856834191</v>
      </c>
    </row>
    <row r="39" spans="1:7" x14ac:dyDescent="0.3">
      <c r="A39" s="143" t="s">
        <v>244</v>
      </c>
      <c r="B39" s="143"/>
      <c r="C39" s="144">
        <f>'SEGMENTAL ANALYSIS'!C51/'SEGMENTAL ANALYSIS'!C52</f>
        <v>0.42759084336686076</v>
      </c>
      <c r="D39" s="144">
        <f>'SEGMENTAL ANALYSIS'!D51/'SEGMENTAL ANALYSIS'!D52</f>
        <v>0.46867668830960757</v>
      </c>
      <c r="E39" s="144">
        <f>'SEGMENTAL ANALYSIS'!E51/'SEGMENTAL ANALYSIS'!E52</f>
        <v>0.49241229715254137</v>
      </c>
      <c r="F39" s="144">
        <f>'SEGMENTAL ANALYSIS'!F51/'SEGMENTAL ANALYSIS'!F52</f>
        <v>0.52681348543255624</v>
      </c>
      <c r="G39" s="144">
        <f>'SEGMENTAL ANALYSIS'!G51/'SEGMENTAL ANALYSIS'!G52</f>
        <v>0.45052012143165815</v>
      </c>
    </row>
    <row r="40" spans="1:7" ht="15" thickBot="1" x14ac:dyDescent="0.35">
      <c r="A40" s="146" t="s">
        <v>31</v>
      </c>
      <c r="B40" s="146"/>
      <c r="C40" s="23">
        <f>'SEGMENTAL ANALYSIS'!C52/'SEGMENTAL ANALYSIS'!C52</f>
        <v>1</v>
      </c>
      <c r="D40" s="23">
        <f>'SEGMENTAL ANALYSIS'!D52/'SEGMENTAL ANALYSIS'!D52</f>
        <v>1</v>
      </c>
      <c r="E40" s="23">
        <f>'SEGMENTAL ANALYSIS'!E52/'SEGMENTAL ANALYSIS'!E52</f>
        <v>1</v>
      </c>
      <c r="F40" s="23">
        <f>'SEGMENTAL ANALYSIS'!F52/'SEGMENTAL ANALYSIS'!F52</f>
        <v>1</v>
      </c>
      <c r="G40" s="23">
        <f>'SEGMENTAL ANALYSIS'!G52/'SEGMENTAL ANALYSIS'!G52</f>
        <v>1</v>
      </c>
    </row>
    <row r="41" spans="1:7" ht="15" thickTop="1" x14ac:dyDescent="0.3">
      <c r="A41"/>
      <c r="B41"/>
      <c r="C41" s="47"/>
      <c r="D41" s="47"/>
      <c r="E41" s="47"/>
      <c r="F41" s="47"/>
      <c r="G41" s="47"/>
    </row>
    <row r="42" spans="1:7" x14ac:dyDescent="0.3">
      <c r="A42" s="76" t="s">
        <v>245</v>
      </c>
      <c r="B42"/>
      <c r="C42" s="47"/>
      <c r="D42" s="47"/>
      <c r="E42" s="47"/>
      <c r="F42" s="47"/>
      <c r="G42" s="47"/>
    </row>
    <row r="43" spans="1:7" x14ac:dyDescent="0.3">
      <c r="A43" s="143" t="s">
        <v>229</v>
      </c>
      <c r="B43" s="143"/>
      <c r="C43" s="144">
        <f>'SEGMENTAL ANALYSIS'!C55/'SEGMENTAL ANALYSIS'!C64</f>
        <v>0.27733011390705525</v>
      </c>
      <c r="D43" s="144">
        <f>'SEGMENTAL ANALYSIS'!D55/'SEGMENTAL ANALYSIS'!D64</f>
        <v>0.41560936992104353</v>
      </c>
      <c r="E43" s="144">
        <f>'SEGMENTAL ANALYSIS'!E55/'SEGMENTAL ANALYSIS'!E64</f>
        <v>0.39699709356857643</v>
      </c>
      <c r="F43" s="144">
        <f>'SEGMENTAL ANALYSIS'!F55/'SEGMENTAL ANALYSIS'!F64</f>
        <v>0.35410893020072021</v>
      </c>
      <c r="G43" s="144">
        <f>'SEGMENTAL ANALYSIS'!G55/'SEGMENTAL ANALYSIS'!G64</f>
        <v>0.35232587818043987</v>
      </c>
    </row>
    <row r="44" spans="1:7" x14ac:dyDescent="0.3">
      <c r="A44" s="143" t="s">
        <v>230</v>
      </c>
      <c r="B44" s="143"/>
      <c r="C44" s="144">
        <f>'SEGMENTAL ANALYSIS'!C56/'SEGMENTAL ANALYSIS'!C64</f>
        <v>0.15284117978258041</v>
      </c>
      <c r="D44" s="144">
        <f>'SEGMENTAL ANALYSIS'!D56/'SEGMENTAL ANALYSIS'!D64</f>
        <v>0.16684492165518494</v>
      </c>
      <c r="E44" s="144">
        <f>'SEGMENTAL ANALYSIS'!E56/'SEGMENTAL ANALYSIS'!E64</f>
        <v>0.16410902325551177</v>
      </c>
      <c r="F44" s="144">
        <f>'SEGMENTAL ANALYSIS'!F56/'SEGMENTAL ANALYSIS'!F64</f>
        <v>0.18119698096072909</v>
      </c>
      <c r="G44" s="144">
        <f>'SEGMENTAL ANALYSIS'!G56/'SEGMENTAL ANALYSIS'!G64</f>
        <v>0.19222637455571936</v>
      </c>
    </row>
    <row r="45" spans="1:7" x14ac:dyDescent="0.3">
      <c r="A45" s="76" t="s">
        <v>231</v>
      </c>
      <c r="B45" s="76"/>
      <c r="C45" s="145">
        <f>'SEGMENTAL ANALYSIS'!C57/'SEGMENTAL ANALYSIS'!C64</f>
        <v>0.43017129368963564</v>
      </c>
      <c r="D45" s="145">
        <f>'SEGMENTAL ANALYSIS'!D57/'SEGMENTAL ANALYSIS'!D64</f>
        <v>0.58245429157622852</v>
      </c>
      <c r="E45" s="145">
        <f>'SEGMENTAL ANALYSIS'!E57/'SEGMENTAL ANALYSIS'!E64</f>
        <v>0.56110611682408829</v>
      </c>
      <c r="F45" s="145">
        <f>'SEGMENTAL ANALYSIS'!F57/'SEGMENTAL ANALYSIS'!F64</f>
        <v>0.53530591116144932</v>
      </c>
      <c r="G45" s="145">
        <f>'SEGMENTAL ANALYSIS'!G57/'SEGMENTAL ANALYSIS'!G64</f>
        <v>0.54455225273615926</v>
      </c>
    </row>
    <row r="46" spans="1:7" x14ac:dyDescent="0.3">
      <c r="A46" s="143" t="s">
        <v>232</v>
      </c>
      <c r="B46" s="143"/>
      <c r="C46" s="144">
        <f>'SEGMENTAL ANALYSIS'!C58/'SEGMENTAL ANALYSIS'!C64</f>
        <v>4.8393174238815007E-2</v>
      </c>
      <c r="D46" s="144">
        <f>'SEGMENTAL ANALYSIS'!D58/'SEGMENTAL ANALYSIS'!D64</f>
        <v>5.4117864994564967E-2</v>
      </c>
      <c r="E46" s="144">
        <f>'SEGMENTAL ANALYSIS'!E58/'SEGMENTAL ANALYSIS'!E64</f>
        <v>5.1761115536942702E-2</v>
      </c>
      <c r="F46" s="144">
        <f>'SEGMENTAL ANALYSIS'!F58/'SEGMENTAL ANALYSIS'!F64</f>
        <v>7.0855926481972559E-2</v>
      </c>
      <c r="G46" s="144">
        <f>'SEGMENTAL ANALYSIS'!G58/'SEGMENTAL ANALYSIS'!G64</f>
        <v>5.572050605135942E-2</v>
      </c>
    </row>
    <row r="47" spans="1:7" x14ac:dyDescent="0.3">
      <c r="A47" s="143" t="s">
        <v>233</v>
      </c>
      <c r="B47" s="143"/>
      <c r="C47" s="144">
        <f>'SEGMENTAL ANALYSIS'!C59/'SEGMENTAL ANALYSIS'!C64</f>
        <v>7.8348997358049274E-2</v>
      </c>
      <c r="D47" s="144">
        <f>'SEGMENTAL ANALYSIS'!D59/'SEGMENTAL ANALYSIS'!D64</f>
        <v>7.0581111262569593E-2</v>
      </c>
      <c r="E47" s="144">
        <f>'SEGMENTAL ANALYSIS'!E59/'SEGMENTAL ANALYSIS'!E64</f>
        <v>6.377745132194311E-2</v>
      </c>
      <c r="F47" s="144">
        <f>'SEGMENTAL ANALYSIS'!F59/'SEGMENTAL ANALYSIS'!F64</f>
        <v>8.2966394709597116E-2</v>
      </c>
      <c r="G47" s="144">
        <f>'SEGMENTAL ANALYSIS'!G59/'SEGMENTAL ANALYSIS'!G64</f>
        <v>8.0234511605581649E-2</v>
      </c>
    </row>
    <row r="48" spans="1:7" x14ac:dyDescent="0.3">
      <c r="A48" s="143" t="s">
        <v>234</v>
      </c>
      <c r="B48" s="143"/>
      <c r="C48" s="144">
        <f>'SEGMENTAL ANALYSIS'!C60/'SEGMENTAL ANALYSIS'!C64</f>
        <v>6.7548399670838907E-2</v>
      </c>
      <c r="D48" s="144">
        <f>'SEGMENTAL ANALYSIS'!D60/'SEGMENTAL ANALYSIS'!D64</f>
        <v>6.8744385841660635E-2</v>
      </c>
      <c r="E48" s="144">
        <f>'SEGMENTAL ANALYSIS'!E60/'SEGMENTAL ANALYSIS'!E64</f>
        <v>6.1350958700088602E-2</v>
      </c>
      <c r="F48" s="144">
        <f>'SEGMENTAL ANALYSIS'!F60/'SEGMENTAL ANALYSIS'!F64</f>
        <v>6.5218486025036881E-2</v>
      </c>
      <c r="G48" s="144">
        <f>'SEGMENTAL ANALYSIS'!G60/'SEGMENTAL ANALYSIS'!G64</f>
        <v>8.2303059393606937E-2</v>
      </c>
    </row>
    <row r="49" spans="1:7" x14ac:dyDescent="0.3">
      <c r="A49" s="143" t="s">
        <v>18</v>
      </c>
      <c r="B49" s="143"/>
      <c r="C49" s="144">
        <f>'SEGMENTAL ANALYSIS'!C61/'SEGMENTAL ANALYSIS'!C64</f>
        <v>2.2686127593226208E-2</v>
      </c>
      <c r="D49" s="144">
        <f>'SEGMENTAL ANALYSIS'!D61/'SEGMENTAL ANALYSIS'!D64</f>
        <v>2.005718140415998E-2</v>
      </c>
      <c r="E49" s="144">
        <f>'SEGMENTAL ANALYSIS'!E61/'SEGMENTAL ANALYSIS'!E64</f>
        <v>2.4071651371155113E-2</v>
      </c>
      <c r="F49" s="144">
        <f>'SEGMENTAL ANALYSIS'!F61/'SEGMENTAL ANALYSIS'!F64</f>
        <v>3.2068117009536275E-2</v>
      </c>
      <c r="G49" s="144">
        <f>'SEGMENTAL ANALYSIS'!G61/'SEGMENTAL ANALYSIS'!G64</f>
        <v>3.0125369995771475E-2</v>
      </c>
    </row>
    <row r="50" spans="1:7" x14ac:dyDescent="0.3">
      <c r="A50" s="76" t="s">
        <v>235</v>
      </c>
      <c r="B50" s="76"/>
      <c r="C50" s="145">
        <f>'SEGMENTAL ANALYSIS'!C62/'SEGMENTAL ANALYSIS'!C64</f>
        <v>0.64714799255056521</v>
      </c>
      <c r="D50" s="145">
        <f>'SEGMENTAL ANALYSIS'!D62/'SEGMENTAL ANALYSIS'!D64</f>
        <v>0.79595483507918374</v>
      </c>
      <c r="E50" s="145">
        <f>'SEGMENTAL ANALYSIS'!E62/'SEGMENTAL ANALYSIS'!E64</f>
        <v>0.76206729375421778</v>
      </c>
      <c r="F50" s="145">
        <f>'SEGMENTAL ANALYSIS'!F62/'SEGMENTAL ANALYSIS'!F64</f>
        <v>0.78641483538759216</v>
      </c>
      <c r="G50" s="145">
        <f>'SEGMENTAL ANALYSIS'!G62/'SEGMENTAL ANALYSIS'!G64</f>
        <v>0.79293569978247869</v>
      </c>
    </row>
    <row r="51" spans="1:7" x14ac:dyDescent="0.3">
      <c r="A51" s="143" t="s">
        <v>246</v>
      </c>
      <c r="B51" s="143"/>
      <c r="C51" s="144">
        <f>'SEGMENTAL ANALYSIS'!C63/'SEGMENTAL ANALYSIS'!C64</f>
        <v>0.35285200744943473</v>
      </c>
      <c r="D51" s="144">
        <f>'SEGMENTAL ANALYSIS'!D63/'SEGMENTAL ANALYSIS'!D64</f>
        <v>0.20404516492081634</v>
      </c>
      <c r="E51" s="144">
        <f>'SEGMENTAL ANALYSIS'!E63/'SEGMENTAL ANALYSIS'!E64</f>
        <v>0.23793270624578228</v>
      </c>
      <c r="F51" s="144">
        <f>'SEGMENTAL ANALYSIS'!F63/'SEGMENTAL ANALYSIS'!F64</f>
        <v>0.21358516461240779</v>
      </c>
      <c r="G51" s="144">
        <f>'SEGMENTAL ANALYSIS'!G63/'SEGMENTAL ANALYSIS'!G64</f>
        <v>0.20706430021752134</v>
      </c>
    </row>
    <row r="52" spans="1:7" ht="15" thickBot="1" x14ac:dyDescent="0.35">
      <c r="A52" s="146" t="s">
        <v>247</v>
      </c>
      <c r="B52" s="146"/>
      <c r="C52" s="23">
        <f>'SEGMENTAL ANALYSIS'!C64/'SEGMENTAL ANALYSIS'!C64</f>
        <v>1</v>
      </c>
      <c r="D52" s="23">
        <f>'SEGMENTAL ANALYSIS'!D64/'SEGMENTAL ANALYSIS'!D64</f>
        <v>1</v>
      </c>
      <c r="E52" s="23">
        <f>'SEGMENTAL ANALYSIS'!E64/'SEGMENTAL ANALYSIS'!E64</f>
        <v>1</v>
      </c>
      <c r="F52" s="23">
        <f>'SEGMENTAL ANALYSIS'!F64/'SEGMENTAL ANALYSIS'!F64</f>
        <v>1</v>
      </c>
      <c r="G52" s="23">
        <f>'SEGMENTAL ANALYSIS'!G64/'SEGMENTAL ANALYSIS'!G64</f>
        <v>1</v>
      </c>
    </row>
    <row r="53" spans="1:7" ht="15" thickTop="1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Normal="100" workbookViewId="0">
      <selection activeCell="L30" sqref="L30"/>
    </sheetView>
  </sheetViews>
  <sheetFormatPr defaultRowHeight="14.4" x14ac:dyDescent="0.3"/>
  <cols>
    <col min="1" max="1" width="34" bestFit="1" customWidth="1"/>
    <col min="3" max="3" width="9" bestFit="1" customWidth="1"/>
    <col min="4" max="10" width="10.21875" bestFit="1" customWidth="1"/>
  </cols>
  <sheetData>
    <row r="1" spans="1:14" ht="18" x14ac:dyDescent="0.35">
      <c r="A1" s="78" t="s">
        <v>77</v>
      </c>
      <c r="B1" s="79"/>
      <c r="C1" s="80" t="s">
        <v>0</v>
      </c>
      <c r="D1" s="80" t="s">
        <v>1</v>
      </c>
      <c r="E1" s="80" t="s">
        <v>2</v>
      </c>
      <c r="F1" s="80" t="s">
        <v>3</v>
      </c>
      <c r="G1" s="80" t="s">
        <v>4</v>
      </c>
      <c r="H1" s="80" t="s">
        <v>218</v>
      </c>
      <c r="I1" s="80" t="s">
        <v>225</v>
      </c>
      <c r="J1" s="80" t="s">
        <v>226</v>
      </c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4" x14ac:dyDescent="0.3">
      <c r="A3" s="2" t="s">
        <v>53</v>
      </c>
      <c r="B3" s="2"/>
      <c r="C3" s="2">
        <v>55061.08</v>
      </c>
      <c r="D3" s="2">
        <v>58704.52</v>
      </c>
      <c r="E3" s="2">
        <v>47688.55</v>
      </c>
      <c r="F3" s="2">
        <v>49862.11</v>
      </c>
      <c r="G3" s="2">
        <v>51393.47</v>
      </c>
      <c r="H3" s="2">
        <v>53155.12</v>
      </c>
      <c r="I3" s="50">
        <f>'SEGMENTAL ANALYSIS'!H24</f>
        <v>59347.213100000008</v>
      </c>
      <c r="J3" s="50">
        <f>'SEGMENTAL ANALYSIS'!I24</f>
        <v>67371.476613000006</v>
      </c>
    </row>
    <row r="4" spans="1:14" x14ac:dyDescent="0.3">
      <c r="A4" s="151" t="s">
        <v>54</v>
      </c>
      <c r="B4" s="151"/>
      <c r="C4" s="151">
        <v>15868.98</v>
      </c>
      <c r="D4" s="151">
        <v>15927.91</v>
      </c>
      <c r="E4" s="151">
        <v>4239.6099999999997</v>
      </c>
      <c r="F4" s="151">
        <v>1509.43</v>
      </c>
      <c r="G4" s="151">
        <v>1989.42</v>
      </c>
      <c r="H4" s="151">
        <v>3882.34</v>
      </c>
      <c r="I4" s="154">
        <f>I3*I5</f>
        <v>4154.3049170000013</v>
      </c>
      <c r="J4" s="154">
        <f>J3*J5</f>
        <v>4716.0033629100008</v>
      </c>
    </row>
    <row r="5" spans="1:14" ht="28.8" x14ac:dyDescent="0.3">
      <c r="A5" s="152" t="s">
        <v>257</v>
      </c>
      <c r="B5" s="151"/>
      <c r="C5" s="153">
        <f t="shared" ref="C5:H5" si="0">C4/C3</f>
        <v>0.28820684229223253</v>
      </c>
      <c r="D5" s="153">
        <f t="shared" si="0"/>
        <v>0.27132340065126159</v>
      </c>
      <c r="E5" s="153">
        <f t="shared" si="0"/>
        <v>8.8902053008531393E-2</v>
      </c>
      <c r="F5" s="153">
        <f t="shared" si="0"/>
        <v>3.0272084354232103E-2</v>
      </c>
      <c r="G5" s="153">
        <f t="shared" si="0"/>
        <v>3.8709587035084418E-2</v>
      </c>
      <c r="H5" s="153">
        <f t="shared" si="0"/>
        <v>7.3037931247262725E-2</v>
      </c>
      <c r="I5" s="95">
        <v>7.0000000000000007E-2</v>
      </c>
      <c r="J5" s="95">
        <v>7.0000000000000007E-2</v>
      </c>
    </row>
    <row r="6" spans="1:14" x14ac:dyDescent="0.3">
      <c r="A6" s="2" t="s">
        <v>55</v>
      </c>
      <c r="B6" s="2"/>
      <c r="C6" s="2">
        <f t="shared" ref="C6:J6" si="1">C3-C4</f>
        <v>39192.100000000006</v>
      </c>
      <c r="D6" s="2">
        <f t="shared" si="1"/>
        <v>42776.61</v>
      </c>
      <c r="E6" s="2">
        <f t="shared" si="1"/>
        <v>43448.94</v>
      </c>
      <c r="F6" s="2">
        <f t="shared" si="1"/>
        <v>48352.68</v>
      </c>
      <c r="G6" s="2">
        <f t="shared" si="1"/>
        <v>49404.05</v>
      </c>
      <c r="H6" s="2">
        <f t="shared" si="1"/>
        <v>49272.78</v>
      </c>
      <c r="I6" s="50">
        <f t="shared" si="1"/>
        <v>55192.908183000007</v>
      </c>
      <c r="J6" s="50">
        <f t="shared" si="1"/>
        <v>62655.473250090006</v>
      </c>
    </row>
    <row r="7" spans="1:14" x14ac:dyDescent="0.3">
      <c r="A7" s="151" t="s">
        <v>56</v>
      </c>
      <c r="B7" s="151"/>
      <c r="C7" s="151">
        <f t="shared" ref="C7:H7" si="2">SUM(C8:C10)</f>
        <v>13568.500000000002</v>
      </c>
      <c r="D7" s="151">
        <f t="shared" si="2"/>
        <v>16049.16</v>
      </c>
      <c r="E7" s="151">
        <f t="shared" si="2"/>
        <v>15855.48</v>
      </c>
      <c r="F7" s="151">
        <f t="shared" si="2"/>
        <v>17420.330000000002</v>
      </c>
      <c r="G7" s="151">
        <f t="shared" si="2"/>
        <v>17345.469999999998</v>
      </c>
      <c r="H7" s="151">
        <f t="shared" si="2"/>
        <v>20131.439999999999</v>
      </c>
      <c r="I7" s="151"/>
      <c r="J7" s="151"/>
    </row>
    <row r="8" spans="1:14" x14ac:dyDescent="0.3">
      <c r="A8" s="1" t="s">
        <v>57</v>
      </c>
      <c r="B8" s="1"/>
      <c r="C8" s="1">
        <v>11168.68</v>
      </c>
      <c r="D8" s="1">
        <v>11979.03</v>
      </c>
      <c r="E8" s="1">
        <v>11943.75</v>
      </c>
      <c r="F8" s="1">
        <v>13403.01</v>
      </c>
      <c r="G8" s="1">
        <v>13810.7</v>
      </c>
      <c r="H8" s="1">
        <v>13939.84</v>
      </c>
      <c r="I8" s="1"/>
      <c r="J8" s="1"/>
    </row>
    <row r="9" spans="1:14" x14ac:dyDescent="0.3">
      <c r="A9" s="1" t="s">
        <v>58</v>
      </c>
      <c r="B9" s="1"/>
      <c r="C9" s="1">
        <v>2595.1999999999998</v>
      </c>
      <c r="D9" s="1">
        <v>3477.56</v>
      </c>
      <c r="E9" s="1">
        <v>2883.97</v>
      </c>
      <c r="F9" s="1">
        <v>4220.51</v>
      </c>
      <c r="G9" s="1">
        <v>4237.8999999999996</v>
      </c>
      <c r="H9" s="1">
        <v>6836.87</v>
      </c>
      <c r="I9" s="1"/>
      <c r="J9" s="1"/>
    </row>
    <row r="10" spans="1:14" x14ac:dyDescent="0.3">
      <c r="A10" s="1" t="s">
        <v>59</v>
      </c>
      <c r="B10" s="1"/>
      <c r="C10" s="1">
        <v>-195.38</v>
      </c>
      <c r="D10" s="1">
        <v>592.57000000000005</v>
      </c>
      <c r="E10" s="1">
        <v>1027.76</v>
      </c>
      <c r="F10" s="1">
        <v>-203.19</v>
      </c>
      <c r="G10" s="1">
        <v>-703.13</v>
      </c>
      <c r="H10" s="1">
        <v>-645.27</v>
      </c>
      <c r="I10" s="1"/>
      <c r="J10" s="1"/>
    </row>
    <row r="11" spans="1:14" x14ac:dyDescent="0.3">
      <c r="A11" s="2" t="s">
        <v>60</v>
      </c>
      <c r="B11" s="2"/>
      <c r="C11" s="2">
        <f t="shared" ref="C11:H11" si="3">C6-C7</f>
        <v>25623.600000000006</v>
      </c>
      <c r="D11" s="2">
        <f t="shared" si="3"/>
        <v>26727.45</v>
      </c>
      <c r="E11" s="2">
        <f t="shared" si="3"/>
        <v>27593.460000000003</v>
      </c>
      <c r="F11" s="2">
        <f t="shared" si="3"/>
        <v>30932.35</v>
      </c>
      <c r="G11" s="2">
        <f t="shared" si="3"/>
        <v>32058.580000000005</v>
      </c>
      <c r="H11" s="2">
        <f t="shared" si="3"/>
        <v>29141.34</v>
      </c>
      <c r="I11" s="2"/>
      <c r="J11" s="2"/>
    </row>
    <row r="12" spans="1:14" x14ac:dyDescent="0.3">
      <c r="A12" s="151" t="s">
        <v>61</v>
      </c>
      <c r="B12" s="151"/>
      <c r="C12" s="151">
        <f t="shared" ref="C12:H12" si="4">SUM(C13:C14)</f>
        <v>11172.75</v>
      </c>
      <c r="D12" s="151">
        <f t="shared" si="4"/>
        <v>11291.54</v>
      </c>
      <c r="E12" s="151">
        <f t="shared" si="4"/>
        <v>11110.5</v>
      </c>
      <c r="F12" s="151">
        <f t="shared" si="4"/>
        <v>12525.990000000002</v>
      </c>
      <c r="G12" s="151">
        <f t="shared" si="4"/>
        <v>12798.419999999998</v>
      </c>
      <c r="H12" s="151">
        <f t="shared" si="4"/>
        <v>12138.64</v>
      </c>
      <c r="I12" s="151"/>
      <c r="J12" s="151"/>
      <c r="N12" t="s">
        <v>134</v>
      </c>
    </row>
    <row r="13" spans="1:14" x14ac:dyDescent="0.3">
      <c r="A13" s="1" t="s">
        <v>62</v>
      </c>
      <c r="B13" s="1"/>
      <c r="C13" s="1">
        <v>3440.97</v>
      </c>
      <c r="D13" s="1">
        <v>3631.73</v>
      </c>
      <c r="E13" s="1">
        <v>3760.9</v>
      </c>
      <c r="F13" s="1">
        <v>4177.88</v>
      </c>
      <c r="G13" s="1">
        <v>4295.79</v>
      </c>
      <c r="H13" s="1">
        <v>4463.33</v>
      </c>
      <c r="I13" s="1"/>
      <c r="J13" s="1"/>
    </row>
    <row r="14" spans="1:14" x14ac:dyDescent="0.3">
      <c r="A14" s="1" t="s">
        <v>63</v>
      </c>
      <c r="B14" s="1"/>
      <c r="C14" s="1">
        <v>7731.78</v>
      </c>
      <c r="D14" s="1">
        <v>7659.81</v>
      </c>
      <c r="E14" s="1">
        <v>7349.6</v>
      </c>
      <c r="F14" s="1">
        <v>8348.11</v>
      </c>
      <c r="G14" s="1">
        <v>8502.6299999999992</v>
      </c>
      <c r="H14" s="1">
        <v>7675.31</v>
      </c>
      <c r="I14" s="1"/>
      <c r="J14" s="1"/>
    </row>
    <row r="15" spans="1:14" x14ac:dyDescent="0.3">
      <c r="A15" s="2" t="s">
        <v>64</v>
      </c>
      <c r="B15" s="2"/>
      <c r="C15" s="2">
        <f t="shared" ref="C15:H15" si="5">C11-C12</f>
        <v>14450.850000000006</v>
      </c>
      <c r="D15" s="2">
        <f t="shared" si="5"/>
        <v>15435.91</v>
      </c>
      <c r="E15" s="2">
        <f t="shared" si="5"/>
        <v>16482.960000000003</v>
      </c>
      <c r="F15" s="2">
        <f t="shared" si="5"/>
        <v>18406.359999999997</v>
      </c>
      <c r="G15" s="2">
        <f t="shared" si="5"/>
        <v>19260.160000000007</v>
      </c>
      <c r="H15" s="2">
        <f t="shared" si="5"/>
        <v>17002.7</v>
      </c>
      <c r="I15" s="2">
        <f>'P&amp;L %'!H14*'P&amp;L'!I6</f>
        <v>20973.305109540004</v>
      </c>
      <c r="J15" s="2">
        <f>'P&amp;L %'!I14*'P&amp;L'!J6</f>
        <v>24435.634567535104</v>
      </c>
    </row>
    <row r="16" spans="1:14" x14ac:dyDescent="0.3">
      <c r="A16" s="1" t="s">
        <v>65</v>
      </c>
      <c r="B16" s="1"/>
      <c r="C16" s="1">
        <v>1530.8</v>
      </c>
      <c r="D16" s="1">
        <v>1761.53</v>
      </c>
      <c r="E16" s="1">
        <v>1831.86</v>
      </c>
      <c r="F16" s="1">
        <v>2173.79</v>
      </c>
      <c r="G16" s="1">
        <v>2597.89</v>
      </c>
      <c r="H16" s="1">
        <v>2632.56</v>
      </c>
      <c r="I16" s="32">
        <f ca="1">I17*(BS!I14+BS!I15+BS!I16+BS!I17+BS!I27+BS!I29+BS!I30)</f>
        <v>2916.8999642909257</v>
      </c>
      <c r="J16" s="32">
        <f ca="1">J17*(BS!J14+BS!J15+BS!J16+BS!J17+BS!J27+BS!J29+BS!J30)</f>
        <v>3199.3972685279509</v>
      </c>
    </row>
    <row r="17" spans="1:13" ht="28.8" x14ac:dyDescent="0.3">
      <c r="A17" s="11" t="s">
        <v>258</v>
      </c>
      <c r="B17" s="1"/>
      <c r="C17" s="15">
        <f>C16/(BS!C29+BS!C30+BS!C27+BS!C15+BS!C16+BS!C17+BS!C14)</f>
        <v>8.5947417563075182E-2</v>
      </c>
      <c r="D17" s="15">
        <f>D16/(BS!D29+BS!D30+BS!D27+BS!D15+BS!D16+BS!D17+BS!D14)</f>
        <v>8.5724310640339724E-2</v>
      </c>
      <c r="E17" s="15">
        <f>E16/(BS!E29+BS!E30+BS!E27+BS!E15+BS!E16+BS!E17+BS!E14)</f>
        <v>7.3414004070139774E-2</v>
      </c>
      <c r="F17" s="15">
        <f>F16/(BS!F29+BS!F30+BS!F27+BS!F15+BS!F16+BS!F17+BS!F14)</f>
        <v>7.445628644394757E-2</v>
      </c>
      <c r="G17" s="15">
        <f>G16/(BS!G29+BS!G30+BS!G27+BS!G15+BS!G16+BS!G17+BS!G14)</f>
        <v>7.228269685417836E-2</v>
      </c>
      <c r="H17" s="15">
        <f>H16/(BS!H29+BS!H30+BS!H27+BS!H15+BS!H16+BS!H17+BS!H14)</f>
        <v>8.9148994459512049E-2</v>
      </c>
      <c r="I17" s="96">
        <v>8.7999999999999995E-2</v>
      </c>
      <c r="J17" s="96">
        <v>8.7999999999999995E-2</v>
      </c>
    </row>
    <row r="18" spans="1:13" x14ac:dyDescent="0.3">
      <c r="A18" s="151" t="s">
        <v>66</v>
      </c>
      <c r="B18" s="151"/>
      <c r="C18" s="151">
        <v>1077.4000000000001</v>
      </c>
      <c r="D18" s="151">
        <v>1152.79</v>
      </c>
      <c r="E18" s="151">
        <v>1236.28</v>
      </c>
      <c r="F18" s="151">
        <v>1396.61</v>
      </c>
      <c r="G18" s="151">
        <v>1644.91</v>
      </c>
      <c r="H18" s="151">
        <v>1645.59</v>
      </c>
      <c r="I18" s="154">
        <f>CAPEX!H25-CAPEX!G25</f>
        <v>1791.1277999999993</v>
      </c>
      <c r="J18" s="154">
        <f>CAPEX!I25-CAPEX!H25</f>
        <v>1914.8778000000002</v>
      </c>
    </row>
    <row r="19" spans="1:13" x14ac:dyDescent="0.3">
      <c r="A19" s="151" t="s">
        <v>260</v>
      </c>
      <c r="B19" s="151"/>
      <c r="C19" s="153">
        <f>C18/CAPEX!B24</f>
        <v>6.7450521780558548E-2</v>
      </c>
      <c r="D19" s="153">
        <f>D18/CAPEX!C24</f>
        <v>6.443083182892817E-2</v>
      </c>
      <c r="E19" s="153">
        <f>E18/CAPEX!D24</f>
        <v>6.2700681690120844E-2</v>
      </c>
      <c r="F19" s="153">
        <f>F18/CAPEX!E24</f>
        <v>5.6093373149195006E-2</v>
      </c>
      <c r="G19" s="153">
        <f>G18/CAPEX!F24</f>
        <v>5.9249496531823764E-2</v>
      </c>
      <c r="H19" s="153">
        <f>H18/CAPEX!G24</f>
        <v>5.410284600584693E-2</v>
      </c>
      <c r="I19" s="97">
        <v>5.5E-2</v>
      </c>
      <c r="J19" s="97">
        <v>5.5E-2</v>
      </c>
    </row>
    <row r="20" spans="1:13" x14ac:dyDescent="0.3">
      <c r="A20" s="2" t="s">
        <v>67</v>
      </c>
      <c r="B20" s="2"/>
      <c r="C20" s="2">
        <f t="shared" ref="C20:J20" si="6">C15+C16-C18</f>
        <v>14904.250000000005</v>
      </c>
      <c r="D20" s="2">
        <f t="shared" si="6"/>
        <v>16044.649999999998</v>
      </c>
      <c r="E20" s="2">
        <f t="shared" si="6"/>
        <v>17078.540000000005</v>
      </c>
      <c r="F20" s="2">
        <f t="shared" si="6"/>
        <v>19183.539999999997</v>
      </c>
      <c r="G20" s="2">
        <f t="shared" si="6"/>
        <v>20213.140000000007</v>
      </c>
      <c r="H20" s="2">
        <f t="shared" si="6"/>
        <v>17989.670000000002</v>
      </c>
      <c r="I20" s="50">
        <f t="shared" ca="1" si="6"/>
        <v>22099.077273830932</v>
      </c>
      <c r="J20" s="50">
        <f t="shared" ca="1" si="6"/>
        <v>25720.154036063053</v>
      </c>
    </row>
    <row r="21" spans="1:13" x14ac:dyDescent="0.3">
      <c r="A21" s="151" t="s">
        <v>68</v>
      </c>
      <c r="B21" s="151"/>
      <c r="C21" s="151">
        <v>53.6</v>
      </c>
      <c r="D21" s="151">
        <v>24.3</v>
      </c>
      <c r="E21" s="151">
        <v>89.91</v>
      </c>
      <c r="F21" s="151">
        <v>45.42</v>
      </c>
      <c r="G21" s="151">
        <v>54.68</v>
      </c>
      <c r="H21" s="151">
        <v>44.58</v>
      </c>
      <c r="I21" s="154">
        <f>I22*(BS!I46+BS!I47+BS!I54+BS!I58)</f>
        <v>51.208799999999997</v>
      </c>
      <c r="J21" s="154">
        <f>J22*(BS!J46+BS!J47+BS!J54+BS!J58)</f>
        <v>51.208799999999997</v>
      </c>
    </row>
    <row r="22" spans="1:13" ht="28.8" x14ac:dyDescent="0.3">
      <c r="A22" s="152" t="s">
        <v>261</v>
      </c>
      <c r="B22" s="151"/>
      <c r="C22" s="153">
        <f>C21/(BS!C46+BS!C47+BS!C54+BS!C58)</f>
        <v>0.75909927772270225</v>
      </c>
      <c r="D22" s="153">
        <f>D21/(BS!D46+BS!D47+BS!D54+BS!D58)</f>
        <v>0.64782724606771536</v>
      </c>
      <c r="E22" s="153">
        <f>E21/(BS!E46+BS!E47+BS!E54+BS!E58)</f>
        <v>3.1164644714038126</v>
      </c>
      <c r="F22" s="153">
        <f>F21/(BS!F46+BS!F47+BS!F54+BS!F58)</f>
        <v>4.5374625374625381</v>
      </c>
      <c r="G22" s="153">
        <f>G21/(BS!G46+BS!G47+BS!G54+BS!G58)</f>
        <v>0.19869908063519751</v>
      </c>
      <c r="H22" s="153">
        <f>H21/(BS!H46+BS!H47+BS!H54+BS!H58)</f>
        <v>0.16481810115350487</v>
      </c>
      <c r="I22" s="98">
        <v>0.19</v>
      </c>
      <c r="J22" s="98">
        <v>0.19</v>
      </c>
    </row>
    <row r="23" spans="1:13" x14ac:dyDescent="0.3">
      <c r="A23" s="2" t="s">
        <v>69</v>
      </c>
      <c r="B23" s="2"/>
      <c r="C23" s="2">
        <f t="shared" ref="C23:J23" si="7">C20-C21</f>
        <v>14850.650000000005</v>
      </c>
      <c r="D23" s="2">
        <f t="shared" si="7"/>
        <v>16020.349999999999</v>
      </c>
      <c r="E23" s="2">
        <f t="shared" si="7"/>
        <v>16988.630000000005</v>
      </c>
      <c r="F23" s="2">
        <f t="shared" si="7"/>
        <v>19138.12</v>
      </c>
      <c r="G23" s="2">
        <f t="shared" si="7"/>
        <v>20158.460000000006</v>
      </c>
      <c r="H23" s="2">
        <f t="shared" si="7"/>
        <v>17945.09</v>
      </c>
      <c r="I23" s="2">
        <f t="shared" ca="1" si="7"/>
        <v>22047.868473830931</v>
      </c>
      <c r="J23" s="2">
        <f t="shared" ca="1" si="7"/>
        <v>25668.945236063053</v>
      </c>
    </row>
    <row r="24" spans="1:13" x14ac:dyDescent="0.3">
      <c r="A24" s="1" t="s">
        <v>70</v>
      </c>
      <c r="B24" s="1"/>
      <c r="C24" s="1">
        <v>0</v>
      </c>
      <c r="D24" s="1">
        <v>0</v>
      </c>
      <c r="E24" s="1">
        <v>412.9</v>
      </c>
      <c r="F24">
        <v>0</v>
      </c>
      <c r="G24" s="1">
        <v>-132.11000000000001</v>
      </c>
      <c r="H24" s="1">
        <v>0</v>
      </c>
      <c r="I24" s="1">
        <v>0</v>
      </c>
      <c r="J24" s="1">
        <v>0</v>
      </c>
    </row>
    <row r="25" spans="1:13" x14ac:dyDescent="0.3">
      <c r="A25" s="1" t="s">
        <v>71</v>
      </c>
      <c r="B25" s="1"/>
      <c r="C25" s="1">
        <v>8.42</v>
      </c>
      <c r="D25" s="1">
        <v>5.97</v>
      </c>
      <c r="E25" s="1">
        <v>7.58</v>
      </c>
      <c r="F25" s="1">
        <v>11.7</v>
      </c>
      <c r="G25" s="1">
        <v>8.2200000000000006</v>
      </c>
      <c r="H25" s="1">
        <v>-6.92</v>
      </c>
      <c r="I25" s="1">
        <v>-5</v>
      </c>
      <c r="J25" s="1">
        <v>5</v>
      </c>
    </row>
    <row r="26" spans="1:13" x14ac:dyDescent="0.3">
      <c r="A26" s="2" t="s">
        <v>72</v>
      </c>
      <c r="B26" s="2"/>
      <c r="C26" s="2">
        <f t="shared" ref="C26:J26" si="8">SUM(C23:C25)</f>
        <v>14859.070000000005</v>
      </c>
      <c r="D26" s="2">
        <f t="shared" si="8"/>
        <v>16026.319999999998</v>
      </c>
      <c r="E26" s="2">
        <f t="shared" si="8"/>
        <v>17409.110000000008</v>
      </c>
      <c r="F26" s="2">
        <f t="shared" si="8"/>
        <v>19149.82</v>
      </c>
      <c r="G26" s="2">
        <f t="shared" si="8"/>
        <v>20034.570000000007</v>
      </c>
      <c r="H26" s="2">
        <f t="shared" si="8"/>
        <v>17938.170000000002</v>
      </c>
      <c r="I26" s="2">
        <f t="shared" ca="1" si="8"/>
        <v>22042.868473830931</v>
      </c>
      <c r="J26" s="2">
        <f t="shared" ca="1" si="8"/>
        <v>25673.945236063053</v>
      </c>
    </row>
    <row r="27" spans="1:13" x14ac:dyDescent="0.3">
      <c r="A27" s="151" t="s">
        <v>73</v>
      </c>
      <c r="B27" s="151"/>
      <c r="C27" s="151">
        <f t="shared" ref="C27:H27" si="9">SUM(C28:C29)</f>
        <v>5358.21</v>
      </c>
      <c r="D27" s="151">
        <f t="shared" si="9"/>
        <v>5549.09</v>
      </c>
      <c r="E27" s="151">
        <f t="shared" si="9"/>
        <v>5916.4299999999994</v>
      </c>
      <c r="F27" s="151">
        <f t="shared" si="9"/>
        <v>6313.92</v>
      </c>
      <c r="G27" s="151">
        <f t="shared" si="9"/>
        <v>4441.79</v>
      </c>
      <c r="H27" s="151">
        <f t="shared" si="9"/>
        <v>4555.29</v>
      </c>
      <c r="I27" s="154">
        <f ca="1">I26*'P&amp;L %'!H28</f>
        <v>5510.7171184577328</v>
      </c>
      <c r="J27" s="154">
        <f ca="1">J26*'P&amp;L %'!I28</f>
        <v>6418.4863090157633</v>
      </c>
    </row>
    <row r="28" spans="1:13" x14ac:dyDescent="0.3">
      <c r="A28" s="1" t="s">
        <v>75</v>
      </c>
      <c r="B28" s="1"/>
      <c r="C28" s="1">
        <v>5150.37</v>
      </c>
      <c r="D28" s="1">
        <v>5546.16</v>
      </c>
      <c r="E28" s="1">
        <v>5893.19</v>
      </c>
      <c r="F28" s="1">
        <v>6191.62</v>
      </c>
      <c r="G28" s="1">
        <v>4846.1499999999996</v>
      </c>
      <c r="H28" s="1">
        <v>4463.74</v>
      </c>
      <c r="I28" s="1"/>
      <c r="J28" s="1"/>
    </row>
    <row r="29" spans="1:13" x14ac:dyDescent="0.3">
      <c r="A29" s="1" t="s">
        <v>76</v>
      </c>
      <c r="B29" s="1"/>
      <c r="C29" s="1">
        <v>207.84</v>
      </c>
      <c r="D29" s="1">
        <v>2.93</v>
      </c>
      <c r="E29" s="1">
        <v>23.24</v>
      </c>
      <c r="F29" s="1">
        <v>122.3</v>
      </c>
      <c r="G29" s="1">
        <v>-404.36</v>
      </c>
      <c r="H29" s="1">
        <v>91.55</v>
      </c>
      <c r="I29" s="1"/>
      <c r="J29" s="1"/>
    </row>
    <row r="30" spans="1:13" ht="18" thickBot="1" x14ac:dyDescent="0.4">
      <c r="A30" s="4" t="s">
        <v>74</v>
      </c>
      <c r="B30" s="4"/>
      <c r="C30" s="5">
        <f t="shared" ref="C30:J30" si="10">C26-C27</f>
        <v>9500.8600000000042</v>
      </c>
      <c r="D30" s="5">
        <f t="shared" si="10"/>
        <v>10477.229999999998</v>
      </c>
      <c r="E30" s="5">
        <f t="shared" si="10"/>
        <v>11492.680000000008</v>
      </c>
      <c r="F30" s="5">
        <f t="shared" si="10"/>
        <v>12835.9</v>
      </c>
      <c r="G30" s="5">
        <f t="shared" si="10"/>
        <v>15592.780000000006</v>
      </c>
      <c r="H30" s="5">
        <f t="shared" si="10"/>
        <v>13382.880000000001</v>
      </c>
      <c r="I30" s="5">
        <f t="shared" ca="1" si="10"/>
        <v>16532.1513553732</v>
      </c>
      <c r="J30" s="5">
        <f t="shared" ca="1" si="10"/>
        <v>19255.45892704729</v>
      </c>
      <c r="L30" s="170">
        <f>(H30/C30)^(1/5)-1</f>
        <v>7.0920748936938338E-2</v>
      </c>
      <c r="M30" s="168">
        <f>(G30/C30)^(1/4)-1</f>
        <v>0.1318533438053946</v>
      </c>
    </row>
    <row r="31" spans="1:13" ht="15" thickTop="1" x14ac:dyDescent="0.3"/>
    <row r="32" spans="1:13" x14ac:dyDescent="0.3">
      <c r="A32" s="37" t="s">
        <v>132</v>
      </c>
      <c r="B32" s="65"/>
      <c r="C32" s="38">
        <f>C27/C26</f>
        <v>0.36060197576295139</v>
      </c>
      <c r="D32" s="38">
        <f t="shared" ref="D32:H32" si="11">D27/D26</f>
        <v>0.34624854614159711</v>
      </c>
      <c r="E32" s="38">
        <f t="shared" si="11"/>
        <v>0.33984678136906465</v>
      </c>
      <c r="F32" s="38">
        <f t="shared" si="11"/>
        <v>0.32971171530594023</v>
      </c>
      <c r="G32" s="38">
        <f t="shared" si="11"/>
        <v>0.22170628069382065</v>
      </c>
      <c r="H32" s="38">
        <f t="shared" si="11"/>
        <v>0.25394396418363741</v>
      </c>
      <c r="I32" s="52">
        <v>0.25</v>
      </c>
      <c r="J32" s="52">
        <f>I32</f>
        <v>0.25</v>
      </c>
    </row>
    <row r="33" spans="5:8" x14ac:dyDescent="0.3">
      <c r="E33" s="47"/>
      <c r="F33" s="47"/>
      <c r="G33" s="47"/>
      <c r="H33" s="47"/>
    </row>
    <row r="35" spans="5:8" x14ac:dyDescent="0.3">
      <c r="E35" s="9"/>
      <c r="F35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A22" zoomScaleNormal="100" workbookViewId="0">
      <selection activeCell="M25" sqref="M25"/>
    </sheetView>
  </sheetViews>
  <sheetFormatPr defaultRowHeight="14.4" x14ac:dyDescent="0.3"/>
  <cols>
    <col min="1" max="1" width="28.5546875" customWidth="1"/>
    <col min="2" max="2" width="50.88671875" bestFit="1" customWidth="1"/>
    <col min="3" max="7" width="9.5546875" bestFit="1" customWidth="1"/>
    <col min="8" max="8" width="9.5546875" customWidth="1"/>
    <col min="9" max="10" width="9.88671875" bestFit="1" customWidth="1"/>
    <col min="11" max="11" width="10" bestFit="1" customWidth="1"/>
  </cols>
  <sheetData>
    <row r="1" spans="1:12" ht="18" x14ac:dyDescent="0.35">
      <c r="A1" s="116" t="s">
        <v>216</v>
      </c>
      <c r="B1" s="117"/>
      <c r="C1" s="80" t="s">
        <v>0</v>
      </c>
      <c r="D1" s="80" t="s">
        <v>1</v>
      </c>
      <c r="E1" s="80" t="s">
        <v>2</v>
      </c>
      <c r="F1" s="80" t="s">
        <v>3</v>
      </c>
      <c r="G1" s="80" t="s">
        <v>4</v>
      </c>
      <c r="H1" s="80" t="s">
        <v>218</v>
      </c>
      <c r="I1" s="118" t="s">
        <v>225</v>
      </c>
      <c r="J1" s="118" t="s">
        <v>226</v>
      </c>
    </row>
    <row r="2" spans="1:12" x14ac:dyDescent="0.3">
      <c r="A2" s="11" t="s">
        <v>136</v>
      </c>
      <c r="B2" s="11"/>
      <c r="C2" s="1">
        <v>804.72</v>
      </c>
      <c r="D2" s="1">
        <v>1214.74</v>
      </c>
      <c r="E2" s="1">
        <v>1220.43</v>
      </c>
      <c r="F2" s="1">
        <v>1225.8599999999999</v>
      </c>
      <c r="G2" s="1">
        <v>1229.22</v>
      </c>
      <c r="H2" s="35">
        <v>1230.8800000000001</v>
      </c>
      <c r="I2" s="35">
        <v>1230.8800000000001</v>
      </c>
      <c r="J2" s="35">
        <v>1230.8800000000001</v>
      </c>
    </row>
    <row r="3" spans="1:12" x14ac:dyDescent="0.3">
      <c r="A3" s="11" t="s">
        <v>137</v>
      </c>
      <c r="B3" s="11"/>
      <c r="C3" s="36">
        <v>6840.13</v>
      </c>
      <c r="D3" s="36">
        <v>5770.01</v>
      </c>
      <c r="E3" s="36">
        <v>6285.21</v>
      </c>
      <c r="F3" s="36">
        <v>7048.71</v>
      </c>
      <c r="G3" s="36">
        <v>12476.61</v>
      </c>
      <c r="H3" s="36">
        <f>H2*10.75</f>
        <v>13231.960000000001</v>
      </c>
      <c r="I3" s="169">
        <f ca="1">'P&amp;L'!I30*'RATIO ANALYSIS'!I11</f>
        <v>14052.328652067219</v>
      </c>
      <c r="J3" s="169">
        <f ca="1">'P&amp;L'!J30*'RATIO ANALYSIS'!J11</f>
        <v>16367.140087990196</v>
      </c>
    </row>
    <row r="4" spans="1:12" x14ac:dyDescent="0.3">
      <c r="A4" s="11"/>
      <c r="B4" s="11"/>
      <c r="C4" s="36"/>
      <c r="D4" s="36">
        <v>1</v>
      </c>
      <c r="E4" s="36">
        <v>2</v>
      </c>
      <c r="F4" s="36">
        <v>3</v>
      </c>
      <c r="G4" s="36">
        <v>4</v>
      </c>
      <c r="H4" s="36">
        <v>5</v>
      </c>
      <c r="I4" s="1"/>
      <c r="J4" s="1"/>
    </row>
    <row r="5" spans="1:12" x14ac:dyDescent="0.3">
      <c r="A5" s="11" t="s">
        <v>1587</v>
      </c>
      <c r="B5" s="11" t="s">
        <v>1588</v>
      </c>
      <c r="C5" s="36"/>
      <c r="D5" s="15">
        <f t="shared" ref="D5:G5" si="0">(D3/$C$3)^(1/D4)-1</f>
        <v>-0.15644731898370345</v>
      </c>
      <c r="E5" s="15">
        <f t="shared" si="0"/>
        <v>-4.1421423711746064E-2</v>
      </c>
      <c r="F5" s="15">
        <f t="shared" si="0"/>
        <v>1.0062922097175298E-2</v>
      </c>
      <c r="G5" s="15">
        <f t="shared" si="0"/>
        <v>0.1621389603861827</v>
      </c>
      <c r="H5" s="15">
        <f>(H3/$C$3)^(1/H4)-1</f>
        <v>0.14106915208112136</v>
      </c>
      <c r="I5" s="1"/>
      <c r="J5" s="1"/>
    </row>
    <row r="6" spans="1:12" x14ac:dyDescent="0.3">
      <c r="A6" s="11" t="s">
        <v>162</v>
      </c>
      <c r="B6" s="11"/>
      <c r="C6" s="1">
        <v>214.3</v>
      </c>
      <c r="D6" s="1">
        <v>244.82</v>
      </c>
      <c r="E6" s="1">
        <v>277.64999999999998</v>
      </c>
      <c r="F6" s="1">
        <v>282.99</v>
      </c>
      <c r="G6" s="1">
        <v>249.69</v>
      </c>
      <c r="H6" s="1">
        <v>193.82</v>
      </c>
      <c r="I6" s="32">
        <f ca="1">'RELATIVE VALUATION'!K12</f>
        <v>239.42429060655135</v>
      </c>
      <c r="J6" s="32">
        <f ca="1">'RELATIVE VALUATION'!L12</f>
        <v>278.86416563767369</v>
      </c>
    </row>
    <row r="7" spans="1:12" x14ac:dyDescent="0.3">
      <c r="A7" s="19"/>
      <c r="B7" s="19"/>
    </row>
    <row r="8" spans="1:12" x14ac:dyDescent="0.3">
      <c r="A8" s="115" t="s">
        <v>138</v>
      </c>
      <c r="B8" s="19"/>
    </row>
    <row r="9" spans="1:12" x14ac:dyDescent="0.3">
      <c r="A9" s="11" t="s">
        <v>139</v>
      </c>
      <c r="B9" s="11" t="s">
        <v>140</v>
      </c>
      <c r="C9" s="32">
        <f>'P&amp;L'!C30/'RATIO ANALYSIS'!C2</f>
        <v>11.80641713888061</v>
      </c>
      <c r="D9" s="32">
        <f>'P&amp;L'!D30/'RATIO ANALYSIS'!D2</f>
        <v>8.6250802640894335</v>
      </c>
      <c r="E9" s="32">
        <f>'P&amp;L'!E30/'RATIO ANALYSIS'!E2</f>
        <v>9.4169104332079741</v>
      </c>
      <c r="F9" s="32">
        <f>'P&amp;L'!F30/'RATIO ANALYSIS'!F2</f>
        <v>10.47093469074772</v>
      </c>
      <c r="G9" s="32">
        <f>'P&amp;L'!G30/'RATIO ANALYSIS'!G2</f>
        <v>12.685101121036109</v>
      </c>
      <c r="H9" s="32">
        <f>'P&amp;L'!H30/'RATIO ANALYSIS'!H2</f>
        <v>10.872611464968152</v>
      </c>
      <c r="I9" s="32">
        <f ca="1">'P&amp;L'!I30/'RATIO ANALYSIS'!I2</f>
        <v>13.431164171465293</v>
      </c>
      <c r="J9" s="32">
        <f ca="1">'P&amp;L'!J30/'RATIO ANALYSIS'!J2</f>
        <v>15.643652449505465</v>
      </c>
      <c r="L9" s="57">
        <f>AVERAGE(C9:H9)</f>
        <v>10.646175852155</v>
      </c>
    </row>
    <row r="10" spans="1:12" x14ac:dyDescent="0.3">
      <c r="A10" s="11" t="s">
        <v>141</v>
      </c>
      <c r="B10" s="11" t="s">
        <v>142</v>
      </c>
      <c r="C10" s="32">
        <f>C3/C2</f>
        <v>8.5000124266825718</v>
      </c>
      <c r="D10" s="32">
        <f t="shared" ref="D10:J10" si="1">D3/D2</f>
        <v>4.7499958838928498</v>
      </c>
      <c r="E10" s="32">
        <f t="shared" si="1"/>
        <v>5.1499963127750057</v>
      </c>
      <c r="F10" s="32">
        <f t="shared" si="1"/>
        <v>5.7500122363075725</v>
      </c>
      <c r="G10" s="32">
        <f t="shared" si="1"/>
        <v>10.150021965148632</v>
      </c>
      <c r="H10" s="32">
        <f t="shared" si="1"/>
        <v>10.75</v>
      </c>
      <c r="I10" s="32">
        <f t="shared" ca="1" si="1"/>
        <v>11.416489545745497</v>
      </c>
      <c r="J10" s="32">
        <f t="shared" ca="1" si="1"/>
        <v>13.297104582079646</v>
      </c>
    </row>
    <row r="11" spans="1:12" x14ac:dyDescent="0.3">
      <c r="A11" s="11" t="s">
        <v>143</v>
      </c>
      <c r="B11" s="11" t="s">
        <v>144</v>
      </c>
      <c r="C11" s="32">
        <f>C10/C9</f>
        <v>0.71994850992436432</v>
      </c>
      <c r="D11" s="32">
        <f t="shared" ref="D11:H11" si="2">D10/D9</f>
        <v>0.55071903547025325</v>
      </c>
      <c r="E11" s="32">
        <f t="shared" si="2"/>
        <v>0.54688810616844774</v>
      </c>
      <c r="F11" s="32">
        <f t="shared" si="2"/>
        <v>0.54914030180976803</v>
      </c>
      <c r="G11" s="32">
        <f t="shared" si="2"/>
        <v>0.8001530195385298</v>
      </c>
      <c r="H11" s="32">
        <f t="shared" si="2"/>
        <v>0.988722905682484</v>
      </c>
      <c r="I11" s="49">
        <v>0.85</v>
      </c>
      <c r="J11" s="49">
        <v>0.85</v>
      </c>
      <c r="L11" s="57">
        <f>AVERAGE(C11:H11)</f>
        <v>0.69259531309897449</v>
      </c>
    </row>
    <row r="12" spans="1:12" x14ac:dyDescent="0.3">
      <c r="A12" s="11" t="s">
        <v>145</v>
      </c>
      <c r="B12" s="11" t="s">
        <v>146</v>
      </c>
      <c r="C12" s="32">
        <f>1-C11</f>
        <v>0.28005149007563568</v>
      </c>
      <c r="D12" s="32">
        <f t="shared" ref="D12:H12" si="3">1-D11</f>
        <v>0.44928096452974675</v>
      </c>
      <c r="E12" s="32">
        <f t="shared" si="3"/>
        <v>0.45311189383155226</v>
      </c>
      <c r="F12" s="32">
        <f t="shared" si="3"/>
        <v>0.45085969819023197</v>
      </c>
      <c r="G12" s="32">
        <f t="shared" si="3"/>
        <v>0.1998469804614702</v>
      </c>
      <c r="H12" s="32">
        <f t="shared" si="3"/>
        <v>1.1277094317516001E-2</v>
      </c>
      <c r="I12" s="49">
        <v>0.15</v>
      </c>
      <c r="J12" s="49">
        <v>0.15</v>
      </c>
    </row>
    <row r="13" spans="1:12" x14ac:dyDescent="0.3">
      <c r="A13" s="11" t="s">
        <v>147</v>
      </c>
      <c r="B13" s="11" t="s">
        <v>148</v>
      </c>
      <c r="C13" s="32">
        <f>'P&amp;L'!C11/'P&amp;L'!C6</f>
        <v>0.65379502501779696</v>
      </c>
      <c r="D13" s="32">
        <f>'P&amp;L'!D11/'P&amp;L'!D6</f>
        <v>0.62481458909436727</v>
      </c>
      <c r="E13" s="32">
        <f>'P&amp;L'!E11/'P&amp;L'!E6</f>
        <v>0.63507786380979603</v>
      </c>
      <c r="F13" s="32">
        <f>'P&amp;L'!F11/'P&amp;L'!F6</f>
        <v>0.6397235892612364</v>
      </c>
      <c r="G13" s="32">
        <f>'P&amp;L'!G11/'P&amp;L'!G6</f>
        <v>0.64890590953575678</v>
      </c>
      <c r="H13" s="32">
        <f>'P&amp;L'!H11/'P&amp;L'!H6</f>
        <v>0.59142877669983307</v>
      </c>
      <c r="I13" s="1"/>
      <c r="J13" s="1"/>
      <c r="L13" s="57"/>
    </row>
    <row r="14" spans="1:12" x14ac:dyDescent="0.3">
      <c r="A14" s="11" t="s">
        <v>149</v>
      </c>
      <c r="B14" s="11" t="s">
        <v>158</v>
      </c>
      <c r="C14" s="32">
        <f>'P&amp;L'!C15/'P&amp;L'!C6</f>
        <v>0.36871844070616283</v>
      </c>
      <c r="D14" s="32">
        <f>'P&amp;L'!D15/'P&amp;L'!D6</f>
        <v>0.36084930526285275</v>
      </c>
      <c r="E14" s="32">
        <f>'P&amp;L'!E15/'P&amp;L'!E6</f>
        <v>0.37936391543729264</v>
      </c>
      <c r="F14" s="32">
        <f>'P&amp;L'!F15/'P&amp;L'!F6</f>
        <v>0.38066886881968065</v>
      </c>
      <c r="G14" s="32">
        <f>'P&amp;L'!G15/'P&amp;L'!G6</f>
        <v>0.38984982000463536</v>
      </c>
      <c r="H14" s="32">
        <f>'P&amp;L'!H15/'P&amp;L'!H6</f>
        <v>0.34507287796629299</v>
      </c>
      <c r="I14" s="1">
        <f>'P&amp;L'!I15/'P&amp;L'!I6</f>
        <v>0.38</v>
      </c>
      <c r="J14" s="143">
        <f>'P&amp;L'!J15/'P&amp;L'!J6</f>
        <v>0.39</v>
      </c>
    </row>
    <row r="15" spans="1:12" x14ac:dyDescent="0.3">
      <c r="A15" s="11" t="s">
        <v>150</v>
      </c>
      <c r="B15" s="11" t="s">
        <v>159</v>
      </c>
      <c r="C15" s="32">
        <f>'P&amp;L'!C20/'P&amp;L'!C6</f>
        <v>0.38028709867549848</v>
      </c>
      <c r="D15" s="32">
        <f>'P&amp;L'!D20/'P&amp;L'!D6</f>
        <v>0.37507997945606247</v>
      </c>
      <c r="E15" s="32">
        <f>'P&amp;L'!E20/'P&amp;L'!E6</f>
        <v>0.39307149955787191</v>
      </c>
      <c r="F15" s="32">
        <f>'P&amp;L'!F20/'P&amp;L'!F6</f>
        <v>0.39674202133159936</v>
      </c>
      <c r="G15" s="32">
        <f>'P&amp;L'!G20/'P&amp;L'!G6</f>
        <v>0.40913933169446648</v>
      </c>
      <c r="H15" s="32">
        <f>'P&amp;L'!H20/'P&amp;L'!H6</f>
        <v>0.36510361298875366</v>
      </c>
      <c r="I15" s="1"/>
      <c r="J15" s="1"/>
    </row>
    <row r="16" spans="1:12" x14ac:dyDescent="0.3">
      <c r="A16" s="11" t="s">
        <v>154</v>
      </c>
      <c r="B16" s="11" t="s">
        <v>160</v>
      </c>
      <c r="C16" s="32">
        <f>'P&amp;L'!C26/'P&amp;L'!C6</f>
        <v>0.37913431533395769</v>
      </c>
      <c r="D16" s="32">
        <f>'P&amp;L'!D26/'P&amp;L'!D6</f>
        <v>0.3746514742519334</v>
      </c>
      <c r="E16" s="32">
        <f>'P&amp;L'!E26/'P&amp;L'!E6</f>
        <v>0.40067974040333337</v>
      </c>
      <c r="F16" s="32">
        <f>'P&amp;L'!F26/'P&amp;L'!F6</f>
        <v>0.39604464530197703</v>
      </c>
      <c r="G16" s="32">
        <f>'P&amp;L'!G26/'P&amp;L'!G6</f>
        <v>0.40552485069543903</v>
      </c>
      <c r="H16" s="32">
        <f>'P&amp;L'!H26/'P&amp;L'!H6</f>
        <v>0.36405841115520582</v>
      </c>
      <c r="I16" s="1"/>
      <c r="J16" s="1"/>
    </row>
    <row r="17" spans="1:18" x14ac:dyDescent="0.3">
      <c r="A17" s="11" t="s">
        <v>197</v>
      </c>
      <c r="B17" s="11" t="s">
        <v>161</v>
      </c>
      <c r="C17" s="32">
        <f>'P&amp;L'!C30/'P&amp;L'!C6</f>
        <v>0.24241773214499868</v>
      </c>
      <c r="D17" s="32">
        <f>'P&amp;L'!D30/'P&amp;L'!D6</f>
        <v>0.24492894598239545</v>
      </c>
      <c r="E17" s="32">
        <f>'P&amp;L'!E30/'P&amp;L'!E6</f>
        <v>0.26451002026746812</v>
      </c>
      <c r="F17" s="32">
        <f>'P&amp;L'!F30/'P&amp;L'!F6</f>
        <v>0.26546408596172949</v>
      </c>
      <c r="G17" s="32">
        <f>'P&amp;L'!G30/'P&amp;L'!G6</f>
        <v>0.31561744431883632</v>
      </c>
      <c r="H17" s="32">
        <f>'P&amp;L'!H30/'P&amp;L'!H6</f>
        <v>0.27160797503205625</v>
      </c>
      <c r="I17" s="32">
        <f ca="1">'P&amp;L'!I30/'P&amp;L'!I6</f>
        <v>0.29953397817992267</v>
      </c>
      <c r="J17" s="32">
        <f ca="1">'P&amp;L'!J30/'P&amp;L'!J6</f>
        <v>0.30732285510299978</v>
      </c>
    </row>
    <row r="18" spans="1:18" x14ac:dyDescent="0.3">
      <c r="A18" s="19"/>
      <c r="B18" s="19"/>
    </row>
    <row r="19" spans="1:18" x14ac:dyDescent="0.3">
      <c r="A19" s="115" t="s">
        <v>151</v>
      </c>
      <c r="B19" s="19"/>
    </row>
    <row r="20" spans="1:18" x14ac:dyDescent="0.3">
      <c r="A20" s="11" t="s">
        <v>152</v>
      </c>
      <c r="B20" s="11" t="s">
        <v>153</v>
      </c>
      <c r="C20" s="32">
        <f>BS!C23/BS!C52</f>
        <v>3.6484517440969833</v>
      </c>
      <c r="D20" s="32">
        <f>BS!D23/BS!D52</f>
        <v>3.6889570440148245</v>
      </c>
      <c r="E20" s="32">
        <f>BS!E23/BS!E52</f>
        <v>2.8533180543018219</v>
      </c>
      <c r="F20" s="32">
        <f>BS!F23/BS!F52</f>
        <v>3.170925060852039</v>
      </c>
      <c r="G20" s="32">
        <f>BS!G23/BS!G52</f>
        <v>4.132458207676545</v>
      </c>
      <c r="H20" s="32">
        <f>BS!H23/BS!H52</f>
        <v>3.2734366229859075</v>
      </c>
      <c r="I20" s="32">
        <f ca="1">BS!I23/BS!I52</f>
        <v>3.3941444117707049</v>
      </c>
      <c r="J20" s="32">
        <f ca="1">BS!J23/BS!J52</f>
        <v>3.5886708262493214</v>
      </c>
      <c r="L20" s="18"/>
    </row>
    <row r="21" spans="1:18" x14ac:dyDescent="0.3">
      <c r="A21" s="11" t="s">
        <v>155</v>
      </c>
      <c r="B21" s="11" t="s">
        <v>156</v>
      </c>
      <c r="C21" s="32">
        <f>(BS!C23-BS!C24)/BS!C52</f>
        <v>2.2874613649402415</v>
      </c>
      <c r="D21" s="32">
        <f>(BS!D23-BS!D24)/BS!D52</f>
        <v>2.5492170352239363</v>
      </c>
      <c r="E21" s="32">
        <f>(BS!E23-BS!E24)/BS!E52</f>
        <v>2.0430511937644256</v>
      </c>
      <c r="F21" s="32">
        <f>(BS!F23-BS!F24)/BS!F52</f>
        <v>2.3859102935580241</v>
      </c>
      <c r="G21" s="32">
        <f>(BS!G23-BS!G24)/BS!G52</f>
        <v>3.2036356523221796</v>
      </c>
      <c r="H21" s="32">
        <f>(BS!H23-BS!H24)/BS!H52</f>
        <v>2.3008013336227089</v>
      </c>
      <c r="I21" s="32">
        <f ca="1">(BS!I23-BS!I24)/BS!I52</f>
        <v>2.6071962707273784</v>
      </c>
      <c r="J21" s="32">
        <f ca="1">(BS!J23-BS!J24)/BS!J52</f>
        <v>2.8777198107742876</v>
      </c>
      <c r="L21" s="20"/>
      <c r="M21" s="20"/>
      <c r="N21" s="20"/>
      <c r="O21" s="20"/>
    </row>
    <row r="22" spans="1:18" ht="14.4" customHeight="1" x14ac:dyDescent="0.3">
      <c r="A22" s="11" t="s">
        <v>157</v>
      </c>
      <c r="B22" s="34" t="s">
        <v>163</v>
      </c>
      <c r="C22" s="32">
        <f>(BS!C27+BS!C29+BS!C30)/BS!C52</f>
        <v>1.9051071869471319</v>
      </c>
      <c r="D22" s="32">
        <f>(BS!D27+BS!D29+BS!D30)/BS!D52</f>
        <v>1.9456214778521588</v>
      </c>
      <c r="E22" s="32">
        <f>(BS!E27+BS!E29+BS!E30)/BS!E52</f>
        <v>1.4560488208299325</v>
      </c>
      <c r="F22" s="32">
        <f>(BS!F27+BS!F29+BS!F30)/BS!F52</f>
        <v>1.7478573190744298</v>
      </c>
      <c r="G22" s="32">
        <f>(BS!G27+BS!G29+BS!G30)/BS!G52</f>
        <v>2.6387318941773699</v>
      </c>
      <c r="H22" s="32">
        <f>(BS!H27+BS!H29+BS!H30)/BS!H52</f>
        <v>1.8246897942688647</v>
      </c>
      <c r="I22" s="32">
        <f ca="1">(BS!I27+BS!I29+BS!I30)/BS!I52</f>
        <v>2.1175006622683337</v>
      </c>
      <c r="J22" s="32">
        <f ca="1">(BS!J27+BS!J29+BS!J30)/BS!J52</f>
        <v>2.3772914172136805</v>
      </c>
      <c r="L22" s="41"/>
      <c r="M22" s="41"/>
      <c r="N22" s="41"/>
      <c r="O22" s="41"/>
      <c r="P22" s="41"/>
      <c r="Q22" s="41"/>
      <c r="R22" s="42"/>
    </row>
    <row r="23" spans="1:18" x14ac:dyDescent="0.3">
      <c r="B23" s="18"/>
    </row>
    <row r="24" spans="1:18" x14ac:dyDescent="0.3">
      <c r="A24" s="115" t="s">
        <v>199</v>
      </c>
    </row>
    <row r="25" spans="1:18" x14ac:dyDescent="0.3">
      <c r="A25" s="11" t="s">
        <v>164</v>
      </c>
      <c r="B25" s="11" t="s">
        <v>165</v>
      </c>
      <c r="C25" s="32">
        <f>BS!C28/'P&amp;L'!C6*365</f>
        <v>17.854891674597685</v>
      </c>
      <c r="D25" s="32">
        <f>BS!D28/'P&amp;L'!D6*365</f>
        <v>21.112375431339697</v>
      </c>
      <c r="E25" s="32">
        <f>BS!E28/'P&amp;L'!E6*365</f>
        <v>22.533020368275956</v>
      </c>
      <c r="F25" s="32">
        <f>BS!F28/'P&amp;L'!F6*365</f>
        <v>30.461128524830478</v>
      </c>
      <c r="G25" s="32">
        <f>BS!G28/'P&amp;L'!G6*365</f>
        <v>18.931751546684936</v>
      </c>
      <c r="H25" s="32">
        <f>BS!H28/'P&amp;L'!H6*365</f>
        <v>18.531946035924907</v>
      </c>
      <c r="I25" s="32">
        <f>BS!I28/'P&amp;L'!I6*365</f>
        <v>16.532921167597753</v>
      </c>
      <c r="J25" s="32">
        <f>BS!J28/'P&amp;L'!J6*365</f>
        <v>14.563771569608072</v>
      </c>
    </row>
    <row r="26" spans="1:18" ht="28.8" x14ac:dyDescent="0.3">
      <c r="A26" s="11" t="s">
        <v>166</v>
      </c>
      <c r="B26" s="11" t="s">
        <v>187</v>
      </c>
      <c r="C26" s="32">
        <f>(BS!C55+BS!C56+BS!C57)/('P&amp;L'!C8+'P&amp;L'!C9)*365</f>
        <v>62.03489495694528</v>
      </c>
      <c r="D26" s="32">
        <f>(BS!D55+BS!D56+BS!D57)/('P&amp;L'!D8+'P&amp;L'!D9)*365</f>
        <v>62.798809439857038</v>
      </c>
      <c r="E26" s="32">
        <f>(BS!E55+BS!E56+BS!E57)/('P&amp;L'!E8+'P&amp;L'!E9)*365</f>
        <v>86.062165997199841</v>
      </c>
      <c r="F26" s="32">
        <f>(BS!F55+BS!F56+BS!F57)/('P&amp;L'!F8+'P&amp;L'!F9)*365</f>
        <v>72.686767456217595</v>
      </c>
      <c r="G26" s="32">
        <f>(BS!G55+BS!G56+BS!G57)/('P&amp;L'!G8+'P&amp;L'!G9)*365</f>
        <v>73.40668805336702</v>
      </c>
      <c r="H26" s="32">
        <f>(BS!H55+BS!H56+BS!H57)/('P&amp;L'!H8+'P&amp;L'!H9)*365</f>
        <v>75.870359166586042</v>
      </c>
      <c r="I26" s="32"/>
      <c r="J26" s="1"/>
    </row>
    <row r="27" spans="1:18" x14ac:dyDescent="0.3">
      <c r="A27" s="11" t="s">
        <v>167</v>
      </c>
      <c r="B27" s="1" t="s">
        <v>168</v>
      </c>
      <c r="C27" s="32">
        <f>BS!C24/'P&amp;L'!C7*365</f>
        <v>243.77539890186827</v>
      </c>
      <c r="D27" s="32">
        <f>BS!D24/'P&amp;L'!D7*365</f>
        <v>184.58140488349545</v>
      </c>
      <c r="E27" s="32">
        <f>BS!E24/'P&amp;L'!E7*365</f>
        <v>172.54021007247968</v>
      </c>
      <c r="F27" s="32">
        <f>BS!F24/'P&amp;L'!F7*365</f>
        <v>164.67767258140344</v>
      </c>
      <c r="G27" s="32">
        <f>BS!G24/'P&amp;L'!G7*365</f>
        <v>186.84736994731193</v>
      </c>
      <c r="H27" s="32">
        <f>BS!H24/'P&amp;L'!H7*365</f>
        <v>188.50928696605908</v>
      </c>
      <c r="I27" s="1"/>
      <c r="J27" s="1"/>
    </row>
    <row r="28" spans="1:18" x14ac:dyDescent="0.3">
      <c r="A28" s="11" t="s">
        <v>169</v>
      </c>
      <c r="B28" s="1" t="s">
        <v>170</v>
      </c>
      <c r="C28" s="32">
        <f>C27+C25</f>
        <v>261.63029057646594</v>
      </c>
      <c r="D28" s="32">
        <f t="shared" ref="D28:G28" si="4">D27+D25</f>
        <v>205.69378031483515</v>
      </c>
      <c r="E28" s="32">
        <f t="shared" si="4"/>
        <v>195.07323044075565</v>
      </c>
      <c r="F28" s="32">
        <f t="shared" si="4"/>
        <v>195.13880110623393</v>
      </c>
      <c r="G28" s="32">
        <f t="shared" si="4"/>
        <v>205.77912149399685</v>
      </c>
      <c r="H28" s="32">
        <f t="shared" ref="H28" si="5">H27+H25</f>
        <v>207.04123300198398</v>
      </c>
      <c r="I28" s="1"/>
      <c r="J28" s="1"/>
    </row>
    <row r="29" spans="1:18" x14ac:dyDescent="0.3">
      <c r="A29" s="11" t="s">
        <v>171</v>
      </c>
      <c r="B29" s="1" t="s">
        <v>172</v>
      </c>
      <c r="C29" s="32">
        <f>C28-C26</f>
        <v>199.59539561952067</v>
      </c>
      <c r="D29" s="32">
        <f t="shared" ref="D29:G29" si="6">D28-D26</f>
        <v>142.89497087497813</v>
      </c>
      <c r="E29" s="32">
        <f t="shared" si="6"/>
        <v>109.01106444355581</v>
      </c>
      <c r="F29" s="32">
        <f t="shared" si="6"/>
        <v>122.45203365001633</v>
      </c>
      <c r="G29" s="32">
        <f t="shared" si="6"/>
        <v>132.37243344062983</v>
      </c>
      <c r="H29" s="32">
        <f t="shared" ref="H29" si="7">H28-H26</f>
        <v>131.17087383539794</v>
      </c>
      <c r="I29" s="1"/>
      <c r="J29" s="1"/>
    </row>
    <row r="31" spans="1:18" x14ac:dyDescent="0.3">
      <c r="A31" s="115" t="s">
        <v>173</v>
      </c>
    </row>
    <row r="32" spans="1:18" x14ac:dyDescent="0.3">
      <c r="A32" s="11" t="s">
        <v>174</v>
      </c>
      <c r="B32" s="1" t="s">
        <v>175</v>
      </c>
      <c r="C32" s="15">
        <f>'P&amp;L'!C30/BS!C38</f>
        <v>0.22125680186640007</v>
      </c>
      <c r="D32" s="15">
        <f>'P&amp;L'!D30/BS!D38</f>
        <v>0.22431497867480862</v>
      </c>
      <c r="E32" s="15">
        <f>'P&amp;L'!E30/BS!E38</f>
        <v>0.21748077097026805</v>
      </c>
      <c r="F32" s="15">
        <f>'P&amp;L'!F30/BS!F38</f>
        <v>0.21578620524326234</v>
      </c>
      <c r="G32" s="15">
        <f>'P&amp;L'!G30/BS!G38</f>
        <v>0.23751114420205238</v>
      </c>
      <c r="H32" s="15">
        <f>'P&amp;L'!H30/BS!H38</f>
        <v>0.22049703307485158</v>
      </c>
      <c r="I32" s="144">
        <f ca="1">'P&amp;L'!I30/BS!I38</f>
        <v>0.26169244465621599</v>
      </c>
      <c r="J32" s="144">
        <f ca="1">'P&amp;L'!J30/BS!J38</f>
        <v>0.29147428097766698</v>
      </c>
    </row>
    <row r="33" spans="1:12" x14ac:dyDescent="0.3">
      <c r="A33" s="11" t="s">
        <v>176</v>
      </c>
      <c r="B33" s="1" t="s">
        <v>200</v>
      </c>
      <c r="C33" s="32">
        <f>BS!C38+BS!C46+BS!C54</f>
        <v>43011.030000000006</v>
      </c>
      <c r="D33" s="32">
        <f>BS!D38+BS!D46+BS!D54</f>
        <v>46745.18</v>
      </c>
      <c r="E33" s="32">
        <f>BS!E38+BS!E46+BS!E54</f>
        <v>52873.43</v>
      </c>
      <c r="F33" s="32">
        <f>BS!F38+BS!F46+BS!F54</f>
        <v>59494.350000000006</v>
      </c>
      <c r="G33" s="32">
        <f>BS!G38+BS!G46+BS!G54</f>
        <v>65658.049999999988</v>
      </c>
      <c r="H33" s="32">
        <f>BS!H38+BS!H46+BS!H54</f>
        <v>60703.609999999993</v>
      </c>
      <c r="I33" s="32">
        <f ca="1">BS!I38+BS!I46+BS!I54</f>
        <v>63182.472703305975</v>
      </c>
      <c r="J33" s="32">
        <f ca="1">BS!J38+BS!J46+BS!J54</f>
        <v>66070.791542363077</v>
      </c>
    </row>
    <row r="34" spans="1:12" x14ac:dyDescent="0.3">
      <c r="A34" s="11" t="s">
        <v>177</v>
      </c>
      <c r="B34" s="1" t="s">
        <v>178</v>
      </c>
      <c r="C34" s="15">
        <f>'P&amp;L'!C20/'RATIO ANALYSIS'!C33</f>
        <v>0.34652157830212399</v>
      </c>
      <c r="D34" s="15">
        <f>'P&amp;L'!D20/'RATIO ANALYSIS'!D33</f>
        <v>0.34323645774815709</v>
      </c>
      <c r="E34" s="15">
        <f>'P&amp;L'!E20/'RATIO ANALYSIS'!E33</f>
        <v>0.32300798340489739</v>
      </c>
      <c r="F34" s="15">
        <f>'P&amp;L'!F20/'RATIO ANALYSIS'!F33</f>
        <v>0.32244305551703639</v>
      </c>
      <c r="G34" s="15">
        <f>'P&amp;L'!G20/'RATIO ANALYSIS'!G33</f>
        <v>0.30785471088465177</v>
      </c>
      <c r="H34" s="15">
        <f>'P&amp;L'!H20/'RATIO ANALYSIS'!H33</f>
        <v>0.29635255629772272</v>
      </c>
      <c r="I34" s="144">
        <f ca="1">'P&amp;L'!I20/'RATIO ANALYSIS'!I33</f>
        <v>0.34976594502093006</v>
      </c>
      <c r="J34" s="144">
        <f ca="1">'P&amp;L'!J20/'RATIO ANALYSIS'!J33</f>
        <v>0.38928176030056916</v>
      </c>
    </row>
    <row r="35" spans="1:12" x14ac:dyDescent="0.3">
      <c r="A35" s="11" t="s">
        <v>179</v>
      </c>
      <c r="B35" s="1" t="s">
        <v>180</v>
      </c>
      <c r="C35" s="15">
        <f>'P&amp;L'!C30/BS!C34</f>
        <v>0.1858451619591785</v>
      </c>
      <c r="D35" s="15">
        <f>'P&amp;L'!D30/BS!D34</f>
        <v>0.18728311734369474</v>
      </c>
      <c r="E35" s="15">
        <f>'P&amp;L'!E30/BS!E34</f>
        <v>0.17876627459251895</v>
      </c>
      <c r="F35" s="15">
        <f>'P&amp;L'!F30/BS!F34</f>
        <v>0.17877693948932852</v>
      </c>
      <c r="G35" s="15">
        <f>'P&amp;L'!G30/BS!G34</f>
        <v>0.20154293094320277</v>
      </c>
      <c r="H35" s="15">
        <f>'P&amp;L'!H30/BS!H34</f>
        <v>0.18129242623541542</v>
      </c>
      <c r="I35" s="144">
        <f ca="1">'P&amp;L'!I30/BS!I34</f>
        <v>0.21624624392376665</v>
      </c>
      <c r="J35" s="144">
        <f ca="1">'P&amp;L'!J30/BS!J34</f>
        <v>0.24205813724269923</v>
      </c>
    </row>
    <row r="36" spans="1:12" x14ac:dyDescent="0.3">
      <c r="A36" s="11" t="s">
        <v>181</v>
      </c>
      <c r="B36" s="1" t="s">
        <v>182</v>
      </c>
      <c r="C36" s="32">
        <f>'P&amp;L'!C20*(1-'P&amp;L %'!B28)</f>
        <v>9529.7480027350357</v>
      </c>
      <c r="D36" s="32">
        <f>'P&amp;L'!D20*(1-'P&amp;L %'!C28)</f>
        <v>10489.213264149221</v>
      </c>
      <c r="E36" s="32">
        <f>'P&amp;L'!E20*(1-'P&amp;L %'!D28)</f>
        <v>11274.453150517178</v>
      </c>
      <c r="F36" s="32">
        <f>'P&amp;L'!F20*(1-'P&amp;L %'!E28)</f>
        <v>12858.502120959882</v>
      </c>
      <c r="G36" s="32">
        <f>'P&amp;L'!G20*(1-'P&amp;L %'!F28)</f>
        <v>15731.759909456512</v>
      </c>
      <c r="H36" s="32">
        <f>'P&amp;L'!H20*(1-'P&amp;L %'!G28)</f>
        <v>13421.301885844545</v>
      </c>
      <c r="I36" s="32">
        <f ca="1">'P&amp;L'!I20*(1-'P&amp;L %'!H28)</f>
        <v>16574.307955373199</v>
      </c>
      <c r="J36" s="32">
        <f ca="1">'P&amp;L'!J20*(1-'P&amp;L %'!I28)</f>
        <v>19290.115527047288</v>
      </c>
    </row>
    <row r="37" spans="1:12" x14ac:dyDescent="0.3">
      <c r="A37" s="11" t="s">
        <v>183</v>
      </c>
      <c r="B37" s="1" t="s">
        <v>184</v>
      </c>
      <c r="C37" s="1">
        <f>BS!C5+BS!C23-BS!C52-BS!C27-BS!C29-BS!C30</f>
        <v>19408.890000000003</v>
      </c>
      <c r="D37" s="1">
        <f>BS!D5+BS!D23-BS!D52-BS!D27-BS!D29-BS!D30</f>
        <v>20555.57</v>
      </c>
      <c r="E37" s="1">
        <f>BS!E5+BS!E23-BS!E52-BS!E27-BS!E29-BS!E30</f>
        <v>19538.480000000003</v>
      </c>
      <c r="F37" s="1">
        <f>BS!F5+BS!F23-BS!F52-BS!F27-BS!F29-BS!F30</f>
        <v>22861.490000000009</v>
      </c>
      <c r="G37" s="1">
        <f>BS!G5+BS!G23-BS!G52-BS!G27-BS!G29-BS!G30</f>
        <v>24352.83</v>
      </c>
      <c r="H37" s="1">
        <f>BS!H5+BS!H23-BS!H52-BS!H27-BS!H29-BS!H30</f>
        <v>23950.899999999994</v>
      </c>
      <c r="I37" s="32">
        <f ca="1">BS!I5+BS!I23-BS!I52-BS!I27-BS!I29-BS!I30</f>
        <v>25865.712199999994</v>
      </c>
      <c r="J37" s="32">
        <f ca="1">BS!J5+BS!J23-BS!J52-BS!J27-BS!J29-BS!J30</f>
        <v>25531.8344</v>
      </c>
    </row>
    <row r="38" spans="1:12" x14ac:dyDescent="0.3">
      <c r="A38" s="11" t="s">
        <v>185</v>
      </c>
      <c r="B38" s="1" t="s">
        <v>186</v>
      </c>
      <c r="C38" s="32">
        <f>C36/C37</f>
        <v>0.49099912476885771</v>
      </c>
      <c r="D38" s="32">
        <f t="shared" ref="D38:G38" si="8">D36/D37</f>
        <v>0.51028569210920549</v>
      </c>
      <c r="E38" s="32">
        <f t="shared" si="8"/>
        <v>0.57703839554137148</v>
      </c>
      <c r="F38" s="32">
        <f t="shared" si="8"/>
        <v>0.56245249635784356</v>
      </c>
      <c r="G38" s="32">
        <f t="shared" si="8"/>
        <v>0.64599309030845742</v>
      </c>
      <c r="H38" s="32">
        <f t="shared" ref="H38:J38" si="9">H36/H37</f>
        <v>0.5603673300729638</v>
      </c>
      <c r="I38" s="32">
        <f t="shared" ca="1" si="9"/>
        <v>0.64078297273303775</v>
      </c>
      <c r="J38" s="32">
        <f t="shared" ca="1" si="9"/>
        <v>0.75553190674961013</v>
      </c>
    </row>
    <row r="40" spans="1:12" x14ac:dyDescent="0.3">
      <c r="A40" s="115" t="s">
        <v>188</v>
      </c>
    </row>
    <row r="41" spans="1:12" x14ac:dyDescent="0.3">
      <c r="A41" s="11" t="s">
        <v>189</v>
      </c>
      <c r="B41" s="1" t="s">
        <v>190</v>
      </c>
      <c r="C41" s="15">
        <f>(BS!C46+BS!C54)/BS!C38</f>
        <v>1.6443714337214211E-3</v>
      </c>
      <c r="D41" s="15">
        <f>(BS!D46+BS!D54)/BS!D38</f>
        <v>8.0308009369767317E-4</v>
      </c>
      <c r="E41" s="15">
        <f>(BS!E46+BS!E54)/BS!E38</f>
        <v>5.4594056760409488E-4</v>
      </c>
      <c r="F41" s="15">
        <f>(BS!F46+BS!F54)/BS!F38</f>
        <v>1.6827958417291004E-4</v>
      </c>
      <c r="G41" s="15">
        <f>(BS!G46+BS!G54)/BS!G38</f>
        <v>1.1149914098441862E-4</v>
      </c>
      <c r="H41" s="15">
        <f>(BS!H46+BS!H54)/BS!H38</f>
        <v>1.5586345636276315E-4</v>
      </c>
      <c r="I41" s="144">
        <f ca="1">(BS!I46+BS!I54)/BS!I38</f>
        <v>1.3454908146935619E-4</v>
      </c>
      <c r="J41" s="144">
        <f ca="1">(BS!J46+BS!J54)/BS!J38</f>
        <v>1.2866644195273324E-4</v>
      </c>
    </row>
    <row r="42" spans="1:12" x14ac:dyDescent="0.3">
      <c r="A42" s="11" t="s">
        <v>191</v>
      </c>
      <c r="B42" s="1" t="s">
        <v>192</v>
      </c>
      <c r="C42" s="32">
        <f>'P&amp;L'!C20/'P&amp;L'!C21</f>
        <v>278.06436567164189</v>
      </c>
      <c r="D42" s="32">
        <f>'P&amp;L'!D20/'P&amp;L'!D21</f>
        <v>660.27366255144022</v>
      </c>
      <c r="E42" s="32">
        <f>'P&amp;L'!E20/'P&amp;L'!E21</f>
        <v>189.95150706261822</v>
      </c>
      <c r="F42" s="32">
        <f>'P&amp;L'!F20/'P&amp;L'!F21</f>
        <v>422.35887274328479</v>
      </c>
      <c r="G42" s="32">
        <f>'P&amp;L'!G20/'P&amp;L'!G21</f>
        <v>369.66239941477698</v>
      </c>
      <c r="H42" s="32">
        <f>'P&amp;L'!H20/'P&amp;L'!H21</f>
        <v>403.53678779721855</v>
      </c>
      <c r="I42" s="32">
        <f ca="1">'P&amp;L'!I20/'P&amp;L'!I21</f>
        <v>431.54843061799795</v>
      </c>
      <c r="J42" s="32">
        <f ca="1">'P&amp;L'!J20/'P&amp;L'!J21</f>
        <v>502.26043250501976</v>
      </c>
    </row>
    <row r="43" spans="1:12" x14ac:dyDescent="0.3">
      <c r="A43" s="11" t="s">
        <v>193</v>
      </c>
      <c r="B43" s="1" t="s">
        <v>194</v>
      </c>
      <c r="C43" s="33">
        <f>(BS!C54+BS!C46)/'RATIO ANALYSIS'!C33</f>
        <v>1.6416719153203258E-3</v>
      </c>
      <c r="D43" s="33">
        <f>(BS!D54+BS!D46)/'RATIO ANALYSIS'!D33</f>
        <v>8.024356735817468E-4</v>
      </c>
      <c r="E43" s="33">
        <f>(BS!E54+BS!E46)/'RATIO ANALYSIS'!E33</f>
        <v>5.456426791301416E-4</v>
      </c>
      <c r="F43" s="33">
        <f>(BS!F54+BS!F46)/'RATIO ANALYSIS'!F33</f>
        <v>1.682512709190032E-4</v>
      </c>
      <c r="G43" s="33">
        <f>(BS!G54+BS!G46)/'RATIO ANALYSIS'!G33</f>
        <v>1.1148671031198766E-4</v>
      </c>
      <c r="H43" s="33">
        <f>(BS!H54+BS!H46)/'RATIO ANALYSIS'!H33</f>
        <v>1.5583916673159967E-4</v>
      </c>
      <c r="I43" s="33">
        <f ca="1">(BS!I54+BS!I46)/'RATIO ANALYSIS'!I33</f>
        <v>1.3453098044950755E-4</v>
      </c>
      <c r="J43" s="33">
        <f ca="1">(BS!J54+BS!J46)/'RATIO ANALYSIS'!J33</f>
        <v>1.2864988902925426E-4</v>
      </c>
    </row>
    <row r="44" spans="1:12" x14ac:dyDescent="0.3">
      <c r="A44" s="11" t="s">
        <v>195</v>
      </c>
      <c r="B44" s="1" t="s">
        <v>196</v>
      </c>
      <c r="C44" s="32">
        <f>BS!C34/BS!C38</f>
        <v>1.1905437813603126</v>
      </c>
      <c r="D44" s="32">
        <f>BS!D34/BS!D38</f>
        <v>1.197731978495181</v>
      </c>
      <c r="E44" s="32">
        <f>BS!E34/BS!E38</f>
        <v>1.2165648776090188</v>
      </c>
      <c r="F44" s="32">
        <f>BS!F34/BS!F38</f>
        <v>1.2070136442633472</v>
      </c>
      <c r="G44" s="32">
        <f>BS!G34/BS!G38</f>
        <v>1.1784642760255675</v>
      </c>
      <c r="H44" s="32">
        <f>BS!H34/BS!H38</f>
        <v>1.2162506600718521</v>
      </c>
      <c r="I44" s="32">
        <f ca="1">BS!I34/BS!I38</f>
        <v>1.2101594918266905</v>
      </c>
      <c r="J44" s="32">
        <f ca="1">BS!J34/BS!J38</f>
        <v>1.2041498967887239</v>
      </c>
    </row>
    <row r="46" spans="1:12" x14ac:dyDescent="0.3">
      <c r="A46" s="115" t="s">
        <v>201</v>
      </c>
    </row>
    <row r="47" spans="1:12" x14ac:dyDescent="0.3">
      <c r="A47" s="11" t="s">
        <v>217</v>
      </c>
      <c r="B47" s="1" t="s">
        <v>202</v>
      </c>
      <c r="C47" s="32">
        <f>C6/C9</f>
        <v>18.151145896266225</v>
      </c>
      <c r="D47" s="32">
        <f t="shared" ref="D47:G47" si="10">D6/D9</f>
        <v>28.384663389082803</v>
      </c>
      <c r="E47" s="32">
        <f t="shared" si="10"/>
        <v>29.484192503402141</v>
      </c>
      <c r="F47" s="32">
        <f t="shared" si="10"/>
        <v>27.026240575261571</v>
      </c>
      <c r="G47" s="32">
        <f t="shared" si="10"/>
        <v>19.683721684010155</v>
      </c>
      <c r="H47" s="32">
        <f t="shared" ref="H47:J47" si="11">H6/H9</f>
        <v>17.826444053895724</v>
      </c>
      <c r="I47" s="32">
        <f t="shared" ca="1" si="11"/>
        <v>17.826026660831964</v>
      </c>
      <c r="J47" s="32">
        <f t="shared" ca="1" si="11"/>
        <v>17.826026660831964</v>
      </c>
      <c r="L47" s="57">
        <f>AVERAGE(D47:H47)</f>
        <v>24.48105244113048</v>
      </c>
    </row>
    <row r="48" spans="1:12" x14ac:dyDescent="0.3">
      <c r="A48" s="11" t="s">
        <v>204</v>
      </c>
      <c r="B48" s="1" t="s">
        <v>203</v>
      </c>
      <c r="C48" s="32">
        <f>BS!C38/'RATIO ANALYSIS'!C2</f>
        <v>53.360696888358689</v>
      </c>
      <c r="D48" s="32">
        <f>BS!D38/'RATIO ANALYSIS'!D2</f>
        <v>38.4507548940514</v>
      </c>
      <c r="E48" s="32">
        <f>BS!E38/'RATIO ANALYSIS'!E2</f>
        <v>43.299968044050047</v>
      </c>
      <c r="F48" s="32">
        <f>BS!F38/'RATIO ANALYSIS'!F2</f>
        <v>48.52457866314262</v>
      </c>
      <c r="G48" s="32">
        <f>BS!G38/'RATIO ANALYSIS'!G2</f>
        <v>53.408446006410564</v>
      </c>
      <c r="H48" s="32">
        <f>BS!H38/'RATIO ANALYSIS'!H2</f>
        <v>49.309559014688666</v>
      </c>
      <c r="I48" s="32">
        <f ca="1">BS!I38/'RATIO ANALYSIS'!I2</f>
        <v>51.324233640408465</v>
      </c>
      <c r="J48" s="32">
        <f ca="1">BS!J38/'RATIO ANALYSIS'!J2</f>
        <v>53.670781507834292</v>
      </c>
    </row>
    <row r="49" spans="1:10" x14ac:dyDescent="0.3">
      <c r="A49" s="11" t="s">
        <v>205</v>
      </c>
      <c r="B49" s="1" t="s">
        <v>206</v>
      </c>
      <c r="C49" s="32">
        <f>C6/C48</f>
        <v>4.0160644912182972</v>
      </c>
      <c r="D49" s="32">
        <f t="shared" ref="D49:G49" si="12">D6/D48</f>
        <v>6.367105162813731</v>
      </c>
      <c r="E49" s="32">
        <f t="shared" si="12"/>
        <v>6.4122449170756957</v>
      </c>
      <c r="F49" s="32">
        <f t="shared" si="12"/>
        <v>5.8318898957271772</v>
      </c>
      <c r="G49" s="32">
        <f t="shared" si="12"/>
        <v>4.6751032593240014</v>
      </c>
      <c r="H49" s="32">
        <f t="shared" ref="H49:J49" si="13">H6/H48</f>
        <v>3.9306780241588366</v>
      </c>
      <c r="I49" s="32">
        <f t="shared" ca="1" si="13"/>
        <v>4.6649364953800001</v>
      </c>
      <c r="J49" s="32">
        <f t="shared" ca="1" si="13"/>
        <v>5.1958283036547188</v>
      </c>
    </row>
    <row r="50" spans="1:10" x14ac:dyDescent="0.3">
      <c r="A50" s="11" t="s">
        <v>207</v>
      </c>
      <c r="B50" s="1" t="s">
        <v>208</v>
      </c>
      <c r="C50" s="32">
        <f>'P&amp;L'!C6/'RATIO ANALYSIS'!C2</f>
        <v>48.702778606223291</v>
      </c>
      <c r="D50" s="32">
        <f>'P&amp;L'!D6/'RATIO ANALYSIS'!D2</f>
        <v>35.214622059041439</v>
      </c>
      <c r="E50" s="32">
        <f>'P&amp;L'!E6/'RATIO ANALYSIS'!E2</f>
        <v>35.601337233597995</v>
      </c>
      <c r="F50" s="32">
        <f>'P&amp;L'!F6/'RATIO ANALYSIS'!F2</f>
        <v>39.443884293475605</v>
      </c>
      <c r="G50" s="32">
        <f>'P&amp;L'!G6/'RATIO ANALYSIS'!G2</f>
        <v>40.191381526496478</v>
      </c>
      <c r="H50" s="32">
        <f>'P&amp;L'!H6/'RATIO ANALYSIS'!H2</f>
        <v>40.030531002209798</v>
      </c>
      <c r="I50" s="32">
        <f>'P&amp;L'!I6/'RATIO ANALYSIS'!I2</f>
        <v>44.840202280482259</v>
      </c>
      <c r="J50" s="32">
        <f>'P&amp;L'!J6/'RATIO ANALYSIS'!J2</f>
        <v>50.902990746530939</v>
      </c>
    </row>
    <row r="51" spans="1:10" x14ac:dyDescent="0.3">
      <c r="A51" s="11" t="s">
        <v>209</v>
      </c>
      <c r="B51" s="1" t="s">
        <v>210</v>
      </c>
      <c r="C51" s="32">
        <f>C6/C50</f>
        <v>4.400159624005858</v>
      </c>
      <c r="D51" s="32">
        <f t="shared" ref="D51:G51" si="14">D6/D50</f>
        <v>6.9522256859531417</v>
      </c>
      <c r="E51" s="32">
        <f t="shared" si="14"/>
        <v>7.7988643566448337</v>
      </c>
      <c r="F51" s="32">
        <f t="shared" si="14"/>
        <v>7.1744962512936192</v>
      </c>
      <c r="G51" s="32">
        <f t="shared" si="14"/>
        <v>6.2125259325905464</v>
      </c>
      <c r="H51" s="32">
        <f t="shared" ref="H51:J51" si="15">H6/H50</f>
        <v>4.8418043715008574</v>
      </c>
      <c r="I51" s="32">
        <f t="shared" ca="1" si="15"/>
        <v>5.3395006808603611</v>
      </c>
      <c r="J51" s="32">
        <f t="shared" ca="1" si="15"/>
        <v>5.4783454085490728</v>
      </c>
    </row>
    <row r="52" spans="1:10" x14ac:dyDescent="0.3">
      <c r="A52" s="11" t="s">
        <v>211</v>
      </c>
      <c r="B52" s="1" t="s">
        <v>212</v>
      </c>
      <c r="C52" s="32">
        <f>C10/C6</f>
        <v>3.9664080385826278E-2</v>
      </c>
      <c r="D52" s="32">
        <f t="shared" ref="D52:G52" si="16">D10/D6</f>
        <v>1.9401992826945713E-2</v>
      </c>
      <c r="E52" s="32">
        <f t="shared" si="16"/>
        <v>1.8548519044750609E-2</v>
      </c>
      <c r="F52" s="32">
        <f t="shared" si="16"/>
        <v>2.0318782417426667E-2</v>
      </c>
      <c r="G52" s="32">
        <f t="shared" si="16"/>
        <v>4.0650494473741965E-2</v>
      </c>
      <c r="H52" s="32">
        <f t="shared" ref="H52:J52" si="17">H10/H6</f>
        <v>5.5463832421834697E-2</v>
      </c>
      <c r="I52" s="32">
        <f t="shared" ca="1" si="17"/>
        <v>4.7683088114506909E-2</v>
      </c>
      <c r="J52" s="32">
        <f t="shared" ca="1" si="17"/>
        <v>4.7683088114506916E-2</v>
      </c>
    </row>
    <row r="53" spans="1:10" x14ac:dyDescent="0.3">
      <c r="A53" s="11" t="s">
        <v>213</v>
      </c>
      <c r="B53" s="1" t="s">
        <v>214</v>
      </c>
      <c r="C53" s="32">
        <f>(C6*C2)+BS!C46+BS!C54-BS!C27-BS!C29-BS!C30</f>
        <v>159837.02600000004</v>
      </c>
      <c r="D53" s="32">
        <f>(D6*D2)+BS!D46+BS!D54-BS!D27-BS!D29-BS!D30</f>
        <v>283575.36679999996</v>
      </c>
      <c r="E53" s="32">
        <f>(E6*E2)+BS!E46+BS!E54-BS!E27-BS!E29-BS!E30</f>
        <v>325412.56949999993</v>
      </c>
      <c r="F53" s="32">
        <f>(F6*F2)+BS!F46+BS!F54-BS!F27-BS!F29-BS!F30</f>
        <v>329416.60140000004</v>
      </c>
      <c r="G53" s="32">
        <f>(G6*G2)+BS!G46+BS!G54-BS!G27-BS!G29-BS!G30</f>
        <v>281705.59180000005</v>
      </c>
      <c r="H53" s="32">
        <f>(H6*H2)+BS!H46+BS!H54-BS!H27-BS!H29-BS!H30</f>
        <v>219073.27160000001</v>
      </c>
      <c r="I53" s="32">
        <f ca="1">(I6*I2)+BS!I46+BS!I54-BS!I27-BS!I29-BS!I30</f>
        <v>271839.48031848593</v>
      </c>
      <c r="J53" s="32">
        <f ca="1">(J6*J2)+BS!J46+BS!J54-BS!J27-BS!J29-BS!J30</f>
        <v>317175.03705773671</v>
      </c>
    </row>
    <row r="54" spans="1:10" x14ac:dyDescent="0.3">
      <c r="A54" s="11" t="s">
        <v>215</v>
      </c>
      <c r="B54" s="1" t="s">
        <v>215</v>
      </c>
      <c r="C54" s="32">
        <f>C53/'P&amp;L'!C15</f>
        <v>11.060735250867594</v>
      </c>
      <c r="D54" s="32">
        <f>D53/'P&amp;L'!D15</f>
        <v>18.371146683285918</v>
      </c>
      <c r="E54" s="32">
        <f>E53/'P&amp;L'!E15</f>
        <v>19.742362385154117</v>
      </c>
      <c r="F54" s="32">
        <f>F53/'P&amp;L'!F15</f>
        <v>17.896890064086548</v>
      </c>
      <c r="G54" s="32">
        <f>G53/'P&amp;L'!G15</f>
        <v>14.626337050159497</v>
      </c>
      <c r="H54" s="32">
        <f>H53/'P&amp;L'!H15</f>
        <v>12.884616655001853</v>
      </c>
      <c r="I54" s="32">
        <f ca="1">I53/'P&amp;L'!I15</f>
        <v>12.961213261272583</v>
      </c>
      <c r="J54" s="32">
        <f ca="1">J53/'P&amp;L'!J15</f>
        <v>12.980020477108122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43" zoomScaleNormal="100" workbookViewId="0">
      <selection activeCell="K14" sqref="K14"/>
    </sheetView>
  </sheetViews>
  <sheetFormatPr defaultRowHeight="14.4" x14ac:dyDescent="0.3"/>
  <cols>
    <col min="1" max="1" width="41" bestFit="1" customWidth="1"/>
    <col min="2" max="2" width="10.33203125" customWidth="1"/>
    <col min="3" max="3" width="9" style="12" bestFit="1" customWidth="1"/>
    <col min="6" max="7" width="9.6640625" bestFit="1" customWidth="1"/>
    <col min="8" max="9" width="9.6640625" style="142" bestFit="1" customWidth="1"/>
    <col min="10" max="10" width="14.21875" bestFit="1" customWidth="1"/>
  </cols>
  <sheetData>
    <row r="1" spans="1:11" ht="18" x14ac:dyDescent="0.35">
      <c r="A1" s="123" t="s">
        <v>79</v>
      </c>
      <c r="B1" s="79"/>
      <c r="C1" s="80" t="s">
        <v>1</v>
      </c>
      <c r="D1" s="80" t="s">
        <v>2</v>
      </c>
      <c r="E1" s="80" t="s">
        <v>3</v>
      </c>
      <c r="F1" s="80" t="s">
        <v>4</v>
      </c>
      <c r="G1" s="80" t="s">
        <v>218</v>
      </c>
      <c r="H1" s="80" t="s">
        <v>225</v>
      </c>
      <c r="I1" s="80" t="s">
        <v>226</v>
      </c>
    </row>
    <row r="2" spans="1:11" x14ac:dyDescent="0.3">
      <c r="A2" s="1"/>
      <c r="B2" s="11"/>
      <c r="C2" s="1"/>
      <c r="D2" s="1"/>
      <c r="E2" s="1"/>
      <c r="F2" s="1"/>
      <c r="G2" s="1"/>
      <c r="H2" s="143"/>
      <c r="I2" s="143"/>
    </row>
    <row r="3" spans="1:11" x14ac:dyDescent="0.3">
      <c r="A3" s="124" t="s">
        <v>92</v>
      </c>
      <c r="B3" s="125"/>
      <c r="C3" s="125"/>
      <c r="D3" s="125"/>
      <c r="E3" s="125"/>
      <c r="F3" s="125"/>
      <c r="G3" s="125"/>
      <c r="H3" s="125"/>
      <c r="I3" s="125"/>
    </row>
    <row r="4" spans="1:11" x14ac:dyDescent="0.3">
      <c r="A4" s="11" t="s">
        <v>80</v>
      </c>
      <c r="B4" s="1"/>
      <c r="C4" s="1">
        <v>16026.32</v>
      </c>
      <c r="D4" s="1">
        <v>17409.11</v>
      </c>
      <c r="E4" s="1">
        <v>19149.82</v>
      </c>
      <c r="F4" s="1">
        <v>20034.57</v>
      </c>
      <c r="G4" s="1">
        <v>17938.169999999998</v>
      </c>
      <c r="H4" s="143">
        <f ca="1">'P&amp;L'!I26</f>
        <v>22042.868473830931</v>
      </c>
      <c r="I4" s="143">
        <f ca="1">'P&amp;L'!J26</f>
        <v>25673.945236063053</v>
      </c>
    </row>
    <row r="5" spans="1:11" ht="14.4" customHeight="1" x14ac:dyDescent="0.3">
      <c r="A5" s="11" t="s">
        <v>81</v>
      </c>
      <c r="B5" s="1"/>
      <c r="C5" s="1">
        <v>1152.79</v>
      </c>
      <c r="D5" s="1">
        <v>1236.28</v>
      </c>
      <c r="E5" s="1">
        <v>1396.61</v>
      </c>
      <c r="F5" s="1">
        <v>1644.91</v>
      </c>
      <c r="G5" s="1">
        <v>1645.59</v>
      </c>
      <c r="H5" s="32">
        <f>'P&amp;L'!I18</f>
        <v>1791.1277999999993</v>
      </c>
      <c r="I5" s="32">
        <f>'P&amp;L'!J18</f>
        <v>1914.8778000000002</v>
      </c>
    </row>
    <row r="6" spans="1:11" x14ac:dyDescent="0.3">
      <c r="A6" s="11" t="s">
        <v>82</v>
      </c>
      <c r="B6" s="1"/>
      <c r="C6" s="1">
        <v>496.02</v>
      </c>
      <c r="D6" s="1">
        <v>393.41</v>
      </c>
      <c r="E6" s="1">
        <v>239.7</v>
      </c>
      <c r="F6" s="1">
        <v>112.99</v>
      </c>
      <c r="G6" s="1">
        <v>26.27</v>
      </c>
      <c r="H6" s="143"/>
      <c r="I6" s="143"/>
    </row>
    <row r="7" spans="1:11" x14ac:dyDescent="0.3">
      <c r="A7" s="11" t="s">
        <v>83</v>
      </c>
      <c r="B7" s="1"/>
      <c r="C7" s="1">
        <v>24.3</v>
      </c>
      <c r="D7" s="1">
        <v>89.91</v>
      </c>
      <c r="E7" s="1">
        <v>45.42</v>
      </c>
      <c r="F7" s="1">
        <v>54.68</v>
      </c>
      <c r="G7" s="1">
        <v>44.58</v>
      </c>
      <c r="H7" s="32">
        <f>'P&amp;L'!I21</f>
        <v>51.208799999999997</v>
      </c>
      <c r="I7" s="32">
        <f>'P&amp;L'!J21</f>
        <v>51.208799999999997</v>
      </c>
    </row>
    <row r="8" spans="1:11" x14ac:dyDescent="0.3">
      <c r="A8" s="11" t="s">
        <v>84</v>
      </c>
      <c r="B8" s="1"/>
      <c r="C8" s="1">
        <v>-903.16</v>
      </c>
      <c r="D8" s="1">
        <v>-964.74</v>
      </c>
      <c r="E8" s="1">
        <v>-1312.79</v>
      </c>
      <c r="F8" s="1">
        <v>-1522.13</v>
      </c>
      <c r="G8" s="1">
        <v>-1297.9100000000001</v>
      </c>
      <c r="H8" s="32">
        <f ca="1">'P&amp;L'!I16</f>
        <v>2916.8999642909257</v>
      </c>
      <c r="I8" s="32">
        <f ca="1">'P&amp;L'!J16</f>
        <v>3199.3972685279509</v>
      </c>
    </row>
    <row r="9" spans="1:11" x14ac:dyDescent="0.3">
      <c r="A9" s="11" t="s">
        <v>85</v>
      </c>
      <c r="B9" s="1"/>
      <c r="C9" s="1">
        <v>-0.14000000000000001</v>
      </c>
      <c r="D9" s="1">
        <v>-8.48</v>
      </c>
      <c r="E9" s="1">
        <v>-8.3800000000000008</v>
      </c>
      <c r="F9" s="1">
        <v>-8.31</v>
      </c>
      <c r="G9" s="1">
        <v>-7.0000000000000007E-2</v>
      </c>
      <c r="H9" s="143"/>
      <c r="I9" s="143"/>
    </row>
    <row r="10" spans="1:11" ht="28.8" x14ac:dyDescent="0.3">
      <c r="A10" s="11" t="s">
        <v>86</v>
      </c>
      <c r="B10" s="1"/>
      <c r="C10" s="1">
        <v>8.8699999999999992</v>
      </c>
      <c r="D10" s="1">
        <v>8.81</v>
      </c>
      <c r="E10" s="1">
        <v>105.05</v>
      </c>
      <c r="F10" s="1">
        <v>56.68</v>
      </c>
      <c r="G10" s="1">
        <v>54.61</v>
      </c>
      <c r="H10" s="143">
        <f ca="1">BS!I23-BS!H23</f>
        <v>1668.910503305975</v>
      </c>
      <c r="I10" s="143">
        <f ca="1">BS!J23-BS!I23</f>
        <v>2711.1966390571033</v>
      </c>
      <c r="J10" t="s">
        <v>1596</v>
      </c>
    </row>
    <row r="11" spans="1:11" ht="28.8" x14ac:dyDescent="0.3">
      <c r="A11" s="11" t="s">
        <v>130</v>
      </c>
      <c r="B11" s="1"/>
      <c r="C11" s="1">
        <v>-144.94999999999999</v>
      </c>
      <c r="D11" s="1">
        <v>-9.61</v>
      </c>
      <c r="E11" s="1">
        <v>-9.4</v>
      </c>
      <c r="F11" s="1">
        <v>0</v>
      </c>
      <c r="G11" s="1">
        <v>0</v>
      </c>
      <c r="H11" s="143">
        <f>BS!I52-BS!H52</f>
        <v>111.53999999999905</v>
      </c>
      <c r="I11" s="143">
        <f>BS!J52-BS!I52</f>
        <v>170</v>
      </c>
      <c r="J11" t="s">
        <v>1597</v>
      </c>
    </row>
    <row r="12" spans="1:11" x14ac:dyDescent="0.3">
      <c r="A12" s="11" t="s">
        <v>87</v>
      </c>
      <c r="B12" s="1"/>
      <c r="C12" s="1">
        <v>34.08</v>
      </c>
      <c r="D12" s="1">
        <v>30.82</v>
      </c>
      <c r="E12" s="1">
        <v>32.56</v>
      </c>
      <c r="F12" s="1">
        <v>37.590000000000003</v>
      </c>
      <c r="G12" s="1">
        <v>29.93</v>
      </c>
      <c r="H12" s="143"/>
      <c r="I12" s="143"/>
      <c r="K12" s="163"/>
    </row>
    <row r="13" spans="1:11" ht="28.8" x14ac:dyDescent="0.3">
      <c r="A13" s="11" t="s">
        <v>88</v>
      </c>
      <c r="B13" s="1"/>
      <c r="C13" s="1">
        <v>1.25</v>
      </c>
      <c r="D13" s="1">
        <v>4.03</v>
      </c>
      <c r="E13" s="1">
        <v>6.01</v>
      </c>
      <c r="F13" s="1">
        <v>-2.68</v>
      </c>
      <c r="G13" s="1">
        <v>33.42</v>
      </c>
      <c r="H13" s="143"/>
      <c r="I13" s="143"/>
    </row>
    <row r="14" spans="1:11" ht="14.4" customHeight="1" x14ac:dyDescent="0.3">
      <c r="A14" s="11" t="s">
        <v>89</v>
      </c>
      <c r="B14" s="1"/>
      <c r="C14" s="1">
        <v>-5.97</v>
      </c>
      <c r="D14" s="1">
        <v>-7.58</v>
      </c>
      <c r="E14" s="1">
        <v>-11.7</v>
      </c>
      <c r="F14" s="1">
        <v>-8.2200000000000006</v>
      </c>
      <c r="G14" s="1">
        <v>6.92</v>
      </c>
      <c r="H14" s="143"/>
      <c r="I14" s="143"/>
    </row>
    <row r="15" spans="1:11" ht="43.2" x14ac:dyDescent="0.3">
      <c r="A15" s="11" t="s">
        <v>135</v>
      </c>
      <c r="B15" s="1"/>
      <c r="C15" s="1">
        <v>-620.71</v>
      </c>
      <c r="D15" s="1">
        <v>-757.56</v>
      </c>
      <c r="E15" s="1">
        <v>-777.35</v>
      </c>
      <c r="F15" s="1">
        <v>-974.03</v>
      </c>
      <c r="G15" s="1">
        <v>-1144.02</v>
      </c>
      <c r="H15" s="143"/>
      <c r="I15" s="143"/>
    </row>
    <row r="16" spans="1:11" ht="28.8" x14ac:dyDescent="0.3">
      <c r="A16" s="11" t="s">
        <v>90</v>
      </c>
      <c r="B16" s="1"/>
      <c r="C16" s="1">
        <v>5.82</v>
      </c>
      <c r="D16" s="1">
        <v>3.41</v>
      </c>
      <c r="E16" s="1">
        <v>6.85</v>
      </c>
      <c r="F16" s="1">
        <v>-9.49</v>
      </c>
      <c r="G16" s="1">
        <v>-6.42</v>
      </c>
      <c r="H16" s="143"/>
      <c r="I16" s="143"/>
    </row>
    <row r="17" spans="1:16" ht="15" thickBot="1" x14ac:dyDescent="0.35">
      <c r="A17" s="11" t="s">
        <v>91</v>
      </c>
      <c r="B17" s="1"/>
      <c r="C17" s="1">
        <v>0</v>
      </c>
      <c r="D17" s="1">
        <v>4.82</v>
      </c>
      <c r="E17" s="1">
        <v>0</v>
      </c>
      <c r="F17" s="1">
        <v>-0.15</v>
      </c>
      <c r="G17" s="1">
        <v>-4.67</v>
      </c>
      <c r="H17" s="143"/>
      <c r="I17" s="143"/>
    </row>
    <row r="18" spans="1:16" s="9" customFormat="1" ht="30" thickTop="1" thickBot="1" x14ac:dyDescent="0.35">
      <c r="A18" s="13" t="s">
        <v>93</v>
      </c>
      <c r="B18" s="14"/>
      <c r="C18" s="14">
        <f>SUM(C4:C17)</f>
        <v>16074.52</v>
      </c>
      <c r="D18" s="14">
        <f>SUM(D4:D17)</f>
        <v>17432.629999999994</v>
      </c>
      <c r="E18" s="14">
        <f>SUM(E4:E17)</f>
        <v>18862.399999999994</v>
      </c>
      <c r="F18" s="14">
        <f>SUM(F4:F17)</f>
        <v>19416.409999999996</v>
      </c>
      <c r="G18" s="14">
        <f>SUM(G4:G17)</f>
        <v>17326.400000000001</v>
      </c>
      <c r="H18" s="14"/>
      <c r="I18" s="14"/>
      <c r="J18"/>
      <c r="K18"/>
      <c r="L18"/>
      <c r="M18"/>
      <c r="N18"/>
    </row>
    <row r="19" spans="1:16" ht="29.4" thickTop="1" x14ac:dyDescent="0.3">
      <c r="A19" s="11" t="s">
        <v>94</v>
      </c>
      <c r="B19" s="1"/>
      <c r="C19" s="1">
        <v>-869.55</v>
      </c>
      <c r="D19" s="1">
        <v>-963.73</v>
      </c>
      <c r="E19" s="1">
        <v>-754.69</v>
      </c>
      <c r="F19" s="1">
        <v>1411</v>
      </c>
      <c r="G19" s="1">
        <v>-65.599999999999994</v>
      </c>
      <c r="H19" s="143"/>
      <c r="I19" s="143"/>
    </row>
    <row r="20" spans="1:16" ht="28.8" x14ac:dyDescent="0.3">
      <c r="A20" s="11" t="s">
        <v>95</v>
      </c>
      <c r="B20" s="1"/>
      <c r="C20" s="1">
        <v>592.54999999999995</v>
      </c>
      <c r="D20" s="1">
        <v>601.62</v>
      </c>
      <c r="E20" s="1">
        <v>-359.44</v>
      </c>
      <c r="F20" s="1">
        <v>-507.99</v>
      </c>
      <c r="G20" s="1">
        <v>-1459.78</v>
      </c>
      <c r="H20" s="143"/>
      <c r="I20" s="143"/>
    </row>
    <row r="21" spans="1:16" ht="29.4" thickBot="1" x14ac:dyDescent="0.35">
      <c r="A21" s="11" t="s">
        <v>96</v>
      </c>
      <c r="B21" s="1"/>
      <c r="C21" s="1">
        <v>321.38</v>
      </c>
      <c r="D21" s="1">
        <v>2098.4899999999998</v>
      </c>
      <c r="E21" s="1">
        <v>638.6</v>
      </c>
      <c r="F21" s="1">
        <v>-606.87</v>
      </c>
      <c r="G21" s="1">
        <v>1112.5999999999999</v>
      </c>
      <c r="H21" s="143"/>
      <c r="I21" s="143"/>
    </row>
    <row r="22" spans="1:16" s="9" customFormat="1" ht="15.6" thickTop="1" thickBot="1" x14ac:dyDescent="0.35">
      <c r="A22" s="13" t="s">
        <v>97</v>
      </c>
      <c r="B22" s="14"/>
      <c r="C22" s="14">
        <f>SUM(C18:C21)</f>
        <v>16118.9</v>
      </c>
      <c r="D22" s="14">
        <f>SUM(D18:D21)</f>
        <v>19169.009999999995</v>
      </c>
      <c r="E22" s="14">
        <f>SUM(E18:E21)</f>
        <v>18386.869999999995</v>
      </c>
      <c r="F22" s="14">
        <f>SUM(F18:F21)</f>
        <v>19712.549999999996</v>
      </c>
      <c r="G22" s="14">
        <f>SUM(G18:G21)</f>
        <v>16913.620000000003</v>
      </c>
      <c r="H22" s="14"/>
      <c r="I22" s="14"/>
      <c r="M22"/>
      <c r="N22"/>
      <c r="O22"/>
      <c r="P22"/>
    </row>
    <row r="23" spans="1:16" ht="15.6" thickTop="1" thickBot="1" x14ac:dyDescent="0.35">
      <c r="A23" s="11" t="s">
        <v>98</v>
      </c>
      <c r="B23" s="1"/>
      <c r="C23" s="1">
        <v>-5491.59</v>
      </c>
      <c r="D23" s="1">
        <v>-5999.61</v>
      </c>
      <c r="E23" s="1">
        <v>-5803.46</v>
      </c>
      <c r="F23" s="1">
        <v>-5022.8900000000003</v>
      </c>
      <c r="G23" s="1">
        <v>-4386.53</v>
      </c>
      <c r="H23" s="32">
        <f ca="1">'P&amp;L'!I27</f>
        <v>5510.7171184577328</v>
      </c>
      <c r="I23" s="32">
        <f ca="1">'P&amp;L'!J27</f>
        <v>6418.4863090157633</v>
      </c>
    </row>
    <row r="24" spans="1:16" s="9" customFormat="1" ht="15.6" thickTop="1" thickBot="1" x14ac:dyDescent="0.35">
      <c r="A24" s="13" t="s">
        <v>99</v>
      </c>
      <c r="B24" s="14"/>
      <c r="C24" s="14">
        <f>SUM(C22:C23)</f>
        <v>10627.31</v>
      </c>
      <c r="D24" s="14">
        <f>SUM(D22:D23)</f>
        <v>13169.399999999994</v>
      </c>
      <c r="E24" s="14">
        <f>SUM(E22:E23)</f>
        <v>12583.409999999996</v>
      </c>
      <c r="F24" s="14">
        <f>SUM(F22:F23)</f>
        <v>14689.659999999996</v>
      </c>
      <c r="G24" s="14">
        <f>SUM(G22:G23)</f>
        <v>12527.090000000004</v>
      </c>
      <c r="H24" s="164">
        <f ca="1">H4+H5+H7-H8-H10+H11-H23</f>
        <v>13900.217487776294</v>
      </c>
      <c r="I24" s="164">
        <f ca="1">I4+I5+I7-I8-I10+I11-I23</f>
        <v>15480.951619462237</v>
      </c>
    </row>
    <row r="25" spans="1:16" ht="15" thickTop="1" x14ac:dyDescent="0.3">
      <c r="A25" s="124" t="s">
        <v>100</v>
      </c>
      <c r="B25" s="125"/>
      <c r="C25" s="125"/>
      <c r="D25" s="125"/>
      <c r="E25" s="125"/>
      <c r="F25" s="125"/>
      <c r="G25" s="125"/>
      <c r="H25" s="125"/>
      <c r="I25" s="125"/>
    </row>
    <row r="26" spans="1:16" ht="28.8" x14ac:dyDescent="0.3">
      <c r="A26" s="11" t="s">
        <v>101</v>
      </c>
      <c r="B26" s="1"/>
      <c r="C26" s="1">
        <v>-3121.61</v>
      </c>
      <c r="D26" s="1">
        <v>-2878.2</v>
      </c>
      <c r="E26" s="1">
        <v>-3169.12</v>
      </c>
      <c r="F26" s="1">
        <v>-2441.15</v>
      </c>
      <c r="G26" s="1">
        <v>-1836.64</v>
      </c>
      <c r="H26" s="32">
        <f>BS!I5-BS!H5</f>
        <v>3723.6821999999993</v>
      </c>
      <c r="I26" s="32">
        <f>BS!J5-BS!I5</f>
        <v>335.12220000000161</v>
      </c>
      <c r="J26" s="9"/>
      <c r="K26" s="9"/>
      <c r="L26" s="9"/>
      <c r="M26" s="9"/>
      <c r="N26" s="9"/>
      <c r="O26" s="9"/>
      <c r="P26" s="9"/>
    </row>
    <row r="27" spans="1:16" x14ac:dyDescent="0.3">
      <c r="A27" s="11" t="s">
        <v>102</v>
      </c>
      <c r="B27" s="1"/>
      <c r="C27" s="1">
        <v>50.07</v>
      </c>
      <c r="D27" s="1">
        <v>79.72</v>
      </c>
      <c r="E27" s="1">
        <v>27.82</v>
      </c>
      <c r="F27" s="1">
        <v>27.02</v>
      </c>
      <c r="G27" s="1">
        <v>2.5299999999999998</v>
      </c>
      <c r="H27" s="143"/>
      <c r="I27" s="143"/>
    </row>
    <row r="28" spans="1:16" x14ac:dyDescent="0.3">
      <c r="A28" s="11" t="s">
        <v>103</v>
      </c>
      <c r="B28" s="1"/>
      <c r="C28" s="1">
        <v>-83402.100000000006</v>
      </c>
      <c r="D28" s="1">
        <v>-93616.27</v>
      </c>
      <c r="E28" s="1">
        <v>-90732.22</v>
      </c>
      <c r="F28" s="1">
        <v>-77847.64</v>
      </c>
      <c r="G28" s="1">
        <v>-55913.52</v>
      </c>
      <c r="H28" s="143">
        <f>(SUM(BS!I14:I17)-SUM(BS!H14:H17))+(BS!I27-BS!H27)</f>
        <v>750.46000000000095</v>
      </c>
      <c r="I28" s="143">
        <f>(SUM(BS!J14:J17)-SUM(BS!I14:I17))+(BS!J27-BS!I27)</f>
        <v>500</v>
      </c>
    </row>
    <row r="29" spans="1:16" x14ac:dyDescent="0.3">
      <c r="A29" s="11" t="s">
        <v>116</v>
      </c>
      <c r="B29" s="1"/>
      <c r="C29" s="1">
        <v>81034.23</v>
      </c>
      <c r="D29" s="1">
        <v>95017</v>
      </c>
      <c r="E29" s="1">
        <v>92154.09</v>
      </c>
      <c r="F29" s="1">
        <v>72405.47</v>
      </c>
      <c r="G29" s="1">
        <v>61084.47</v>
      </c>
      <c r="H29" s="165"/>
      <c r="I29" s="165"/>
    </row>
    <row r="30" spans="1:16" x14ac:dyDescent="0.3">
      <c r="A30" s="11" t="s">
        <v>220</v>
      </c>
      <c r="B30" s="1"/>
      <c r="C30" s="1">
        <v>0</v>
      </c>
      <c r="D30" s="1">
        <v>0</v>
      </c>
      <c r="E30" s="1">
        <v>0</v>
      </c>
      <c r="F30" s="1">
        <v>0</v>
      </c>
      <c r="G30" s="1">
        <v>-1.87</v>
      </c>
      <c r="H30" s="165"/>
      <c r="I30" s="165"/>
    </row>
    <row r="31" spans="1:16" x14ac:dyDescent="0.3">
      <c r="A31" s="11" t="s">
        <v>117</v>
      </c>
      <c r="B31" s="1"/>
      <c r="C31" s="1">
        <v>-2280.65</v>
      </c>
      <c r="D31" s="1">
        <v>-4713.3100000000004</v>
      </c>
      <c r="E31" s="1">
        <v>-3454.56</v>
      </c>
      <c r="F31" s="1">
        <v>-1987.78</v>
      </c>
      <c r="G31" s="1">
        <v>-1639.74</v>
      </c>
      <c r="H31" s="165"/>
      <c r="I31" s="165"/>
    </row>
    <row r="32" spans="1:16" ht="28.8" x14ac:dyDescent="0.3">
      <c r="A32" s="11" t="s">
        <v>105</v>
      </c>
      <c r="B32" s="1"/>
      <c r="C32" s="1">
        <v>128.96</v>
      </c>
      <c r="D32" s="1">
        <v>17.53</v>
      </c>
      <c r="E32" s="1">
        <v>300.29000000000002</v>
      </c>
      <c r="F32" s="1">
        <v>3429.63</v>
      </c>
      <c r="G32" s="1">
        <v>1712.05</v>
      </c>
      <c r="H32" s="165"/>
      <c r="I32" s="165"/>
    </row>
    <row r="33" spans="1:10" x14ac:dyDescent="0.3">
      <c r="A33" s="11" t="s">
        <v>221</v>
      </c>
      <c r="B33" s="1"/>
      <c r="C33" s="1">
        <v>0</v>
      </c>
      <c r="D33" s="1">
        <v>0</v>
      </c>
      <c r="E33" s="1">
        <v>0</v>
      </c>
      <c r="F33" s="1">
        <v>0</v>
      </c>
      <c r="G33" s="1">
        <v>-2189.2199999999998</v>
      </c>
      <c r="H33" s="32">
        <f ca="1">'P&amp;L'!I16</f>
        <v>2916.8999642909257</v>
      </c>
      <c r="I33" s="32">
        <f ca="1">'P&amp;L'!J16</f>
        <v>3199.3972685279509</v>
      </c>
      <c r="J33" t="s">
        <v>65</v>
      </c>
    </row>
    <row r="34" spans="1:10" x14ac:dyDescent="0.3">
      <c r="A34" s="11" t="s">
        <v>104</v>
      </c>
      <c r="B34" s="1"/>
      <c r="C34" s="1">
        <v>4.3</v>
      </c>
      <c r="D34" s="1">
        <v>4.3</v>
      </c>
      <c r="E34" s="1">
        <v>17.75</v>
      </c>
      <c r="F34" s="1">
        <v>0</v>
      </c>
      <c r="G34" s="1">
        <v>0</v>
      </c>
      <c r="H34" s="143"/>
      <c r="I34" s="143"/>
    </row>
    <row r="35" spans="1:10" x14ac:dyDescent="0.3">
      <c r="A35" s="11" t="s">
        <v>106</v>
      </c>
      <c r="B35" s="1"/>
      <c r="C35" s="1">
        <v>0.14000000000000001</v>
      </c>
      <c r="D35" s="1">
        <v>8.48</v>
      </c>
      <c r="E35" s="1">
        <v>4.97</v>
      </c>
      <c r="F35" s="1">
        <v>8.34</v>
      </c>
      <c r="G35" s="1">
        <v>7.18</v>
      </c>
      <c r="H35" s="143"/>
      <c r="I35" s="143"/>
    </row>
    <row r="36" spans="1:10" x14ac:dyDescent="0.3">
      <c r="A36" s="11" t="s">
        <v>107</v>
      </c>
      <c r="B36" s="1"/>
      <c r="C36" s="1">
        <v>756.4</v>
      </c>
      <c r="D36" s="1">
        <v>735.91</v>
      </c>
      <c r="E36" s="1">
        <v>8.3800000000000008</v>
      </c>
      <c r="F36" s="1">
        <v>8.31</v>
      </c>
      <c r="G36" s="1">
        <v>7.0000000000000007E-2</v>
      </c>
      <c r="H36" s="143"/>
      <c r="I36" s="143"/>
    </row>
    <row r="37" spans="1:10" x14ac:dyDescent="0.3">
      <c r="A37" s="11" t="s">
        <v>108</v>
      </c>
      <c r="B37" s="1"/>
      <c r="C37" s="1">
        <v>-1772.05</v>
      </c>
      <c r="D37" s="1">
        <v>-4173.57</v>
      </c>
      <c r="E37" s="1">
        <v>1183.95</v>
      </c>
      <c r="F37" s="1">
        <v>1513.35</v>
      </c>
      <c r="G37" s="1">
        <v>1274.92</v>
      </c>
      <c r="H37" s="143"/>
      <c r="I37" s="143"/>
    </row>
    <row r="38" spans="1:10" x14ac:dyDescent="0.3">
      <c r="A38" s="11" t="s">
        <v>109</v>
      </c>
      <c r="B38" s="1"/>
      <c r="C38" s="1">
        <v>5845.67</v>
      </c>
      <c r="D38" s="1">
        <v>3041.61</v>
      </c>
      <c r="E38" s="1">
        <v>-5053.76</v>
      </c>
      <c r="F38" s="1">
        <v>-5602.32</v>
      </c>
      <c r="G38" s="1">
        <v>-4691.92</v>
      </c>
      <c r="H38" s="143"/>
      <c r="I38" s="143"/>
    </row>
    <row r="39" spans="1:10" x14ac:dyDescent="0.3">
      <c r="A39" s="11" t="s">
        <v>110</v>
      </c>
      <c r="B39" s="1"/>
      <c r="C39" s="1">
        <v>-500</v>
      </c>
      <c r="D39" s="1">
        <v>-1136.8800000000001</v>
      </c>
      <c r="E39" s="1">
        <v>3477.97</v>
      </c>
      <c r="F39" s="1">
        <v>4321.2</v>
      </c>
      <c r="G39" s="1">
        <v>6977.33</v>
      </c>
      <c r="H39" s="143"/>
      <c r="I39" s="143"/>
    </row>
    <row r="40" spans="1:10" ht="28.8" x14ac:dyDescent="0.3">
      <c r="A40" s="11" t="s">
        <v>111</v>
      </c>
      <c r="B40" s="1"/>
      <c r="C40" s="1">
        <v>0</v>
      </c>
      <c r="D40" s="1">
        <v>500</v>
      </c>
      <c r="E40" s="1">
        <v>-849.17</v>
      </c>
      <c r="F40" s="1">
        <v>-712.16</v>
      </c>
      <c r="G40" s="1">
        <v>-78.38</v>
      </c>
      <c r="H40" s="143"/>
      <c r="I40" s="143"/>
    </row>
    <row r="41" spans="1:10" ht="28.8" x14ac:dyDescent="0.3">
      <c r="A41" s="11" t="s">
        <v>112</v>
      </c>
      <c r="B41" s="1"/>
      <c r="C41" s="1">
        <v>0</v>
      </c>
      <c r="D41" s="1">
        <v>-7.52</v>
      </c>
      <c r="E41" s="1">
        <v>537.49</v>
      </c>
      <c r="F41" s="1">
        <v>700.22</v>
      </c>
      <c r="G41" s="1">
        <v>971.43</v>
      </c>
      <c r="H41" s="143"/>
      <c r="I41" s="143"/>
    </row>
    <row r="42" spans="1:10" x14ac:dyDescent="0.3">
      <c r="A42" s="11" t="s">
        <v>113</v>
      </c>
      <c r="B42" s="1"/>
      <c r="C42" s="1">
        <v>1.4</v>
      </c>
      <c r="D42" s="1">
        <v>1.4</v>
      </c>
      <c r="E42" s="1">
        <v>-9.6</v>
      </c>
      <c r="F42" s="1">
        <v>-3.61</v>
      </c>
      <c r="G42" s="1">
        <v>-2.44</v>
      </c>
      <c r="H42" s="143"/>
      <c r="I42" s="143"/>
    </row>
    <row r="43" spans="1:10" ht="15" thickBot="1" x14ac:dyDescent="0.35">
      <c r="A43" s="11" t="s">
        <v>114</v>
      </c>
      <c r="B43" s="1"/>
      <c r="C43" s="1">
        <v>4.3099999999999996</v>
      </c>
      <c r="D43" s="1">
        <v>5.91</v>
      </c>
      <c r="E43" s="1">
        <v>10.039999999999999</v>
      </c>
      <c r="F43" s="1">
        <v>7.1</v>
      </c>
      <c r="G43" s="1">
        <v>6.66</v>
      </c>
      <c r="H43" s="143"/>
      <c r="I43" s="143"/>
    </row>
    <row r="44" spans="1:10" s="9" customFormat="1" ht="15.6" thickTop="1" thickBot="1" x14ac:dyDescent="0.35">
      <c r="A44" s="13" t="s">
        <v>115</v>
      </c>
      <c r="B44" s="14"/>
      <c r="C44" s="14">
        <f>SUM(C26:C43)</f>
        <v>-3250.930000000003</v>
      </c>
      <c r="D44" s="14">
        <f>SUM(D26:D43)</f>
        <v>-7113.89</v>
      </c>
      <c r="E44" s="14">
        <f>SUM(E26:E43)</f>
        <v>-5545.6800000000085</v>
      </c>
      <c r="F44" s="14">
        <f>SUM(F26:F43)</f>
        <v>-6174.0200000000013</v>
      </c>
      <c r="G44" s="14">
        <f>SUM(G26:G43)</f>
        <v>5682.9100000000044</v>
      </c>
      <c r="H44" s="164">
        <f ca="1">H33-H26-H28</f>
        <v>-1557.2422357090745</v>
      </c>
      <c r="I44" s="164">
        <f ca="1">I33-I26-I28</f>
        <v>2364.2750685279493</v>
      </c>
    </row>
    <row r="45" spans="1:10" ht="15" thickTop="1" x14ac:dyDescent="0.3">
      <c r="A45" s="124" t="s">
        <v>118</v>
      </c>
      <c r="B45" s="125"/>
      <c r="C45" s="125"/>
      <c r="D45" s="125"/>
      <c r="E45" s="125"/>
      <c r="F45" s="125"/>
      <c r="G45" s="125"/>
      <c r="H45" s="125"/>
      <c r="I45" s="125"/>
    </row>
    <row r="46" spans="1:10" x14ac:dyDescent="0.3">
      <c r="A46" s="11" t="s">
        <v>119</v>
      </c>
      <c r="B46" s="1"/>
      <c r="C46" s="1">
        <v>1066.96</v>
      </c>
      <c r="D46" s="1">
        <v>912.79</v>
      </c>
      <c r="E46" s="1">
        <v>969.13</v>
      </c>
      <c r="F46" s="1">
        <v>625.29999999999995</v>
      </c>
      <c r="G46" s="1">
        <v>290.64999999999998</v>
      </c>
      <c r="H46" s="143"/>
      <c r="I46" s="143"/>
    </row>
    <row r="47" spans="1:10" ht="28.8" x14ac:dyDescent="0.3">
      <c r="A47" s="11" t="s">
        <v>131</v>
      </c>
      <c r="B47" s="1"/>
      <c r="C47" s="1">
        <v>0</v>
      </c>
      <c r="D47" s="1">
        <v>10.56</v>
      </c>
      <c r="E47" s="1">
        <v>-10.56</v>
      </c>
      <c r="F47" s="1">
        <v>0</v>
      </c>
      <c r="G47" s="1">
        <v>0</v>
      </c>
      <c r="H47" s="143">
        <f>-(BS!I54-BS!H54)</f>
        <v>0.87999999999999989</v>
      </c>
      <c r="I47" s="143">
        <f>-(BS!J54-BS!I54)</f>
        <v>0</v>
      </c>
    </row>
    <row r="48" spans="1:10" ht="14.4" customHeight="1" x14ac:dyDescent="0.3">
      <c r="A48" s="11" t="s">
        <v>120</v>
      </c>
      <c r="B48" s="1"/>
      <c r="C48" s="1">
        <v>-13.17</v>
      </c>
      <c r="D48" s="1">
        <v>-8.2100000000000009</v>
      </c>
      <c r="E48" s="1">
        <v>-7.07</v>
      </c>
      <c r="F48" s="1">
        <v>-3.42</v>
      </c>
      <c r="G48" s="1">
        <v>-2.2799999999999998</v>
      </c>
      <c r="H48" s="143">
        <f>-(BS!I46-BS!H46)</f>
        <v>8.0000000000000071E-2</v>
      </c>
      <c r="I48" s="143">
        <f>-(BS!J46-BS!I46)</f>
        <v>0</v>
      </c>
    </row>
    <row r="49" spans="1:9" x14ac:dyDescent="0.3">
      <c r="A49" s="11" t="s">
        <v>121</v>
      </c>
      <c r="B49" s="1"/>
      <c r="C49" s="1">
        <v>0</v>
      </c>
      <c r="D49" s="1">
        <v>0</v>
      </c>
      <c r="E49" s="1">
        <v>0</v>
      </c>
      <c r="F49" s="1">
        <v>-49.35</v>
      </c>
      <c r="G49" s="1">
        <v>-54.73</v>
      </c>
      <c r="H49" s="143"/>
      <c r="I49" s="143"/>
    </row>
    <row r="50" spans="1:9" x14ac:dyDescent="0.3">
      <c r="A50" s="11" t="s">
        <v>122</v>
      </c>
      <c r="B50" s="1"/>
      <c r="C50" s="1">
        <v>-25.49</v>
      </c>
      <c r="D50" s="1">
        <v>-48.62</v>
      </c>
      <c r="E50" s="1">
        <v>-98.06</v>
      </c>
      <c r="F50" s="1">
        <v>-43.84</v>
      </c>
      <c r="G50" s="1">
        <v>-41.23</v>
      </c>
      <c r="H50" s="32">
        <f>'P&amp;L'!I21</f>
        <v>51.208799999999997</v>
      </c>
      <c r="I50" s="32">
        <f>'P&amp;L'!J21</f>
        <v>51.208799999999997</v>
      </c>
    </row>
    <row r="51" spans="1:9" ht="28.8" x14ac:dyDescent="0.3">
      <c r="A51" s="11" t="s">
        <v>123</v>
      </c>
      <c r="B51" s="1"/>
      <c r="C51" s="1">
        <v>3.69</v>
      </c>
      <c r="D51" s="1">
        <v>0.77</v>
      </c>
      <c r="E51" s="1">
        <v>10.75</v>
      </c>
      <c r="F51" s="1">
        <v>-1.1299999999999999</v>
      </c>
      <c r="G51" s="1">
        <v>41.17</v>
      </c>
      <c r="H51" s="143"/>
      <c r="I51" s="143"/>
    </row>
    <row r="52" spans="1:9" x14ac:dyDescent="0.3">
      <c r="A52" s="11" t="s">
        <v>124</v>
      </c>
      <c r="B52" s="1"/>
      <c r="C52" s="1">
        <v>-6994.07</v>
      </c>
      <c r="D52" s="1">
        <v>-5951.59</v>
      </c>
      <c r="E52" s="1">
        <v>-6519.23</v>
      </c>
      <c r="F52" s="1">
        <v>-7301.62</v>
      </c>
      <c r="G52" s="1">
        <v>-18881.39</v>
      </c>
      <c r="H52" s="143">
        <f ca="1">'RATIO ANALYSIS'!I3</f>
        <v>14052.328652067219</v>
      </c>
      <c r="I52" s="143">
        <f ca="1">'RATIO ANALYSIS'!J3</f>
        <v>16367.140087990196</v>
      </c>
    </row>
    <row r="53" spans="1:9" ht="15" thickBot="1" x14ac:dyDescent="0.35">
      <c r="A53" s="11" t="s">
        <v>125</v>
      </c>
      <c r="B53" s="1"/>
      <c r="C53" s="1">
        <v>-1338.95</v>
      </c>
      <c r="D53" s="1">
        <v>-1136.83</v>
      </c>
      <c r="E53" s="1">
        <v>-1213.5999999999999</v>
      </c>
      <c r="F53" s="1">
        <v>-1407.42</v>
      </c>
      <c r="G53" s="1">
        <v>13.98</v>
      </c>
      <c r="H53" s="143"/>
      <c r="I53" s="143"/>
    </row>
    <row r="54" spans="1:9" s="9" customFormat="1" ht="15.6" thickTop="1" thickBot="1" x14ac:dyDescent="0.35">
      <c r="A54" s="13" t="s">
        <v>126</v>
      </c>
      <c r="B54" s="14"/>
      <c r="C54" s="14">
        <f>SUM(C46:C53)</f>
        <v>-7301.03</v>
      </c>
      <c r="D54" s="14">
        <f>SUM(D46:D53)</f>
        <v>-6221.13</v>
      </c>
      <c r="E54" s="14">
        <f>SUM(E46:E53)</f>
        <v>-6868.6399999999994</v>
      </c>
      <c r="F54" s="14">
        <f>SUM(F46:F53)</f>
        <v>-8181.48</v>
      </c>
      <c r="G54" s="14">
        <f>SUM(G46:G53)</f>
        <v>-18633.829999999998</v>
      </c>
      <c r="H54" s="164">
        <f ca="1">-H52-H48-H47-H50</f>
        <v>-14104.497452067219</v>
      </c>
      <c r="I54" s="164">
        <f ca="1">-I52-I48-I47-I50</f>
        <v>-16418.348887990196</v>
      </c>
    </row>
    <row r="55" spans="1:9" s="9" customFormat="1" ht="30" thickTop="1" thickBot="1" x14ac:dyDescent="0.35">
      <c r="A55" s="13" t="s">
        <v>127</v>
      </c>
      <c r="B55" s="14"/>
      <c r="C55" s="14">
        <f t="shared" ref="C55:I55" si="0">SUM(C54,C44,C24)</f>
        <v>75.349999999996726</v>
      </c>
      <c r="D55" s="14">
        <f t="shared" si="0"/>
        <v>-165.62000000000626</v>
      </c>
      <c r="E55" s="14">
        <f t="shared" si="0"/>
        <v>169.08999999998923</v>
      </c>
      <c r="F55" s="14">
        <f t="shared" si="0"/>
        <v>334.15999999999622</v>
      </c>
      <c r="G55" s="14">
        <f t="shared" si="0"/>
        <v>-423.82999999999083</v>
      </c>
      <c r="H55" s="164">
        <f t="shared" ca="1" si="0"/>
        <v>-1761.5221999999994</v>
      </c>
      <c r="I55" s="164">
        <f t="shared" ca="1" si="0"/>
        <v>1426.8777999999911</v>
      </c>
    </row>
    <row r="56" spans="1:9" s="9" customFormat="1" ht="15.6" thickTop="1" thickBot="1" x14ac:dyDescent="0.35">
      <c r="A56" s="13" t="s">
        <v>128</v>
      </c>
      <c r="B56" s="14"/>
      <c r="C56" s="14">
        <v>264.06</v>
      </c>
      <c r="D56" s="14">
        <f t="shared" ref="D56:I56" si="1">C58</f>
        <v>339.40999999999673</v>
      </c>
      <c r="E56" s="14">
        <f t="shared" si="1"/>
        <v>173.78999999999047</v>
      </c>
      <c r="F56" s="14">
        <f t="shared" si="1"/>
        <v>342.8799999999797</v>
      </c>
      <c r="G56" s="14">
        <f t="shared" si="1"/>
        <v>677.03999999997586</v>
      </c>
      <c r="H56" s="164">
        <f t="shared" si="1"/>
        <v>310.15999999998502</v>
      </c>
      <c r="I56" s="164">
        <f t="shared" ca="1" si="1"/>
        <v>-1451.3622000000144</v>
      </c>
    </row>
    <row r="57" spans="1:9" s="9" customFormat="1" ht="30" thickTop="1" thickBot="1" x14ac:dyDescent="0.35">
      <c r="A57" s="13" t="s">
        <v>222</v>
      </c>
      <c r="B57" s="14"/>
      <c r="C57" s="14">
        <v>0</v>
      </c>
      <c r="D57" s="14">
        <v>0</v>
      </c>
      <c r="E57" s="14">
        <v>0</v>
      </c>
      <c r="F57" s="14">
        <v>0</v>
      </c>
      <c r="G57" s="14">
        <v>56.95</v>
      </c>
      <c r="H57" s="164"/>
      <c r="I57" s="164"/>
    </row>
    <row r="58" spans="1:9" s="9" customFormat="1" ht="15.6" thickTop="1" thickBot="1" x14ac:dyDescent="0.35">
      <c r="A58" s="13" t="s">
        <v>129</v>
      </c>
      <c r="B58" s="14"/>
      <c r="C58" s="14">
        <f t="shared" ref="C58:I58" si="2">SUM(C55:C57)</f>
        <v>339.40999999999673</v>
      </c>
      <c r="D58" s="14">
        <f t="shared" si="2"/>
        <v>173.78999999999047</v>
      </c>
      <c r="E58" s="14">
        <f t="shared" si="2"/>
        <v>342.8799999999797</v>
      </c>
      <c r="F58" s="14">
        <f t="shared" si="2"/>
        <v>677.03999999997586</v>
      </c>
      <c r="G58" s="14">
        <f t="shared" si="2"/>
        <v>310.15999999998502</v>
      </c>
      <c r="H58" s="164">
        <f t="shared" ca="1" si="2"/>
        <v>-1451.3622000000144</v>
      </c>
      <c r="I58" s="164">
        <f t="shared" ca="1" si="2"/>
        <v>-24.484400000023243</v>
      </c>
    </row>
    <row r="59" spans="1:9" ht="15" thickTop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4"/>
  <sheetViews>
    <sheetView zoomScale="85" zoomScaleNormal="85" workbookViewId="0">
      <selection activeCell="H63" sqref="H63"/>
    </sheetView>
  </sheetViews>
  <sheetFormatPr defaultRowHeight="14.4" x14ac:dyDescent="0.3"/>
  <cols>
    <col min="1" max="1" width="31.5546875" bestFit="1" customWidth="1"/>
    <col min="3" max="7" width="10.77734375" bestFit="1" customWidth="1"/>
    <col min="8" max="9" width="10.21875" bestFit="1" customWidth="1"/>
  </cols>
  <sheetData>
    <row r="1" spans="1:16" ht="17.399999999999999" x14ac:dyDescent="0.35">
      <c r="A1" s="99" t="s">
        <v>227</v>
      </c>
      <c r="B1" s="100"/>
      <c r="C1" s="101" t="s">
        <v>1</v>
      </c>
      <c r="D1" s="101" t="s">
        <v>2</v>
      </c>
      <c r="E1" s="101" t="s">
        <v>3</v>
      </c>
      <c r="F1" s="101" t="s">
        <v>4</v>
      </c>
      <c r="G1" s="101" t="s">
        <v>218</v>
      </c>
      <c r="H1" s="101" t="s">
        <v>225</v>
      </c>
      <c r="I1" s="101" t="s">
        <v>226</v>
      </c>
    </row>
    <row r="2" spans="1:16" x14ac:dyDescent="0.3">
      <c r="A2" s="7"/>
      <c r="B2" s="12"/>
      <c r="C2" s="12"/>
      <c r="D2" s="12"/>
      <c r="E2" s="12"/>
      <c r="F2" s="12"/>
      <c r="G2" s="12"/>
    </row>
    <row r="3" spans="1:16" x14ac:dyDescent="0.3">
      <c r="A3" s="135" t="s">
        <v>228</v>
      </c>
      <c r="B3" s="12"/>
      <c r="C3" s="12"/>
      <c r="D3" s="12"/>
      <c r="E3" s="12"/>
      <c r="F3" s="12"/>
      <c r="G3" s="12"/>
    </row>
    <row r="4" spans="1:16" x14ac:dyDescent="0.3">
      <c r="A4" s="11" t="s">
        <v>229</v>
      </c>
      <c r="B4" s="1"/>
      <c r="C4" s="1">
        <v>35877.660000000003</v>
      </c>
      <c r="D4" s="1">
        <v>24848.09</v>
      </c>
      <c r="E4" s="1">
        <v>22913.27</v>
      </c>
      <c r="F4" s="1">
        <v>23679.13</v>
      </c>
      <c r="G4" s="7">
        <v>22557.32</v>
      </c>
      <c r="H4" s="32">
        <f>G4*(1+H5)</f>
        <v>23685.186000000002</v>
      </c>
      <c r="I4" s="32">
        <f>H4*(1+I5)</f>
        <v>25343.149020000004</v>
      </c>
    </row>
    <row r="5" spans="1:16" x14ac:dyDescent="0.3">
      <c r="A5" s="11"/>
      <c r="B5" s="1"/>
      <c r="C5" s="1"/>
      <c r="D5" s="15">
        <f>D4/C4-1</f>
        <v>-0.3074216657385126</v>
      </c>
      <c r="E5" s="15">
        <f t="shared" ref="E5:G5" si="0">E4/D4-1</f>
        <v>-7.7865944625924999E-2</v>
      </c>
      <c r="F5" s="15">
        <f t="shared" si="0"/>
        <v>3.3424299543452385E-2</v>
      </c>
      <c r="G5" s="44">
        <f t="shared" si="0"/>
        <v>-4.7375473676608992E-2</v>
      </c>
      <c r="H5" s="104">
        <v>0.05</v>
      </c>
      <c r="I5" s="104">
        <v>7.0000000000000007E-2</v>
      </c>
    </row>
    <row r="6" spans="1:16" x14ac:dyDescent="0.3">
      <c r="A6" s="11" t="s">
        <v>230</v>
      </c>
      <c r="B6" s="1"/>
      <c r="C6" s="1">
        <v>10537.46</v>
      </c>
      <c r="D6" s="1">
        <v>11357.38</v>
      </c>
      <c r="E6" s="1">
        <v>12535.04</v>
      </c>
      <c r="F6" s="1">
        <v>12875.08</v>
      </c>
      <c r="G6" s="7">
        <v>14756.88</v>
      </c>
      <c r="H6" s="32">
        <f>G6*(1+H7)</f>
        <v>16970.411999999997</v>
      </c>
      <c r="I6" s="32">
        <f>H6*(1+I7)</f>
        <v>19515.973799999996</v>
      </c>
      <c r="K6" s="166"/>
    </row>
    <row r="7" spans="1:16" x14ac:dyDescent="0.3">
      <c r="A7" s="11"/>
      <c r="B7" s="1"/>
      <c r="C7" s="1"/>
      <c r="D7" s="15">
        <f>D6/C6-1</f>
        <v>7.7810022529148481E-2</v>
      </c>
      <c r="E7" s="15">
        <f t="shared" ref="E7:G7" si="1">E6/D6-1</f>
        <v>0.10369116820956958</v>
      </c>
      <c r="F7" s="15">
        <f t="shared" si="1"/>
        <v>2.712715715306846E-2</v>
      </c>
      <c r="G7" s="44">
        <f t="shared" si="1"/>
        <v>0.1461583151327992</v>
      </c>
      <c r="H7" s="103">
        <v>0.15</v>
      </c>
      <c r="I7" s="103">
        <v>0.15</v>
      </c>
      <c r="K7" s="47"/>
      <c r="L7" s="47"/>
    </row>
    <row r="8" spans="1:16" x14ac:dyDescent="0.3">
      <c r="A8" s="122" t="s">
        <v>231</v>
      </c>
      <c r="B8" s="76"/>
      <c r="C8" s="136">
        <f t="shared" ref="C8:F8" si="2">C6+C4</f>
        <v>46415.12</v>
      </c>
      <c r="D8" s="136">
        <f t="shared" si="2"/>
        <v>36205.47</v>
      </c>
      <c r="E8" s="136">
        <f t="shared" si="2"/>
        <v>35448.31</v>
      </c>
      <c r="F8" s="136">
        <f t="shared" si="2"/>
        <v>36554.21</v>
      </c>
      <c r="G8" s="136">
        <f>G6+G4</f>
        <v>37314.199999999997</v>
      </c>
      <c r="H8" s="162">
        <f>H6+H4</f>
        <v>40655.597999999998</v>
      </c>
      <c r="I8" s="162">
        <f>I6+I4</f>
        <v>44859.122820000004</v>
      </c>
      <c r="K8" s="166"/>
      <c r="L8" s="166"/>
      <c r="M8" s="166"/>
      <c r="N8" s="166"/>
      <c r="O8" s="166"/>
      <c r="P8" s="166"/>
    </row>
    <row r="9" spans="1:16" x14ac:dyDescent="0.3">
      <c r="A9" s="10"/>
      <c r="B9" s="2"/>
      <c r="C9" s="2"/>
      <c r="D9" s="8">
        <f>D8/C8-1</f>
        <v>-0.21996388245899179</v>
      </c>
      <c r="E9" s="8">
        <f t="shared" ref="E9:I9" si="3">E8/D8-1</f>
        <v>-2.0912862062003379E-2</v>
      </c>
      <c r="F9" s="8">
        <f t="shared" si="3"/>
        <v>3.1197538049063667E-2</v>
      </c>
      <c r="G9" s="45">
        <f t="shared" si="3"/>
        <v>2.0790765277104883E-2</v>
      </c>
      <c r="H9" s="45">
        <f t="shared" si="3"/>
        <v>8.954762530082383E-2</v>
      </c>
      <c r="I9" s="45">
        <f t="shared" si="3"/>
        <v>0.10339350610462072</v>
      </c>
    </row>
    <row r="10" spans="1:16" x14ac:dyDescent="0.3">
      <c r="A10" s="11" t="s">
        <v>232</v>
      </c>
      <c r="B10" s="1"/>
      <c r="C10" s="1">
        <v>1414.39</v>
      </c>
      <c r="D10" s="1">
        <v>1494.67</v>
      </c>
      <c r="E10" s="1">
        <v>1746.74</v>
      </c>
      <c r="F10" s="1">
        <v>1926.44</v>
      </c>
      <c r="G10" s="7">
        <v>663.87</v>
      </c>
      <c r="H10" s="32">
        <f>G10*(1+H11)</f>
        <v>1062.192</v>
      </c>
      <c r="I10" s="32">
        <f>H10*(1+I11)</f>
        <v>2018.1648</v>
      </c>
    </row>
    <row r="11" spans="1:16" x14ac:dyDescent="0.3">
      <c r="A11" s="11"/>
      <c r="B11" s="1"/>
      <c r="C11" s="1"/>
      <c r="D11" s="15">
        <f>D10/C10-1</f>
        <v>5.6759451070779621E-2</v>
      </c>
      <c r="E11" s="15">
        <f t="shared" ref="E11:G11" si="4">E10/D10-1</f>
        <v>0.16864592184227956</v>
      </c>
      <c r="F11" s="15">
        <f t="shared" si="4"/>
        <v>0.10287736011083504</v>
      </c>
      <c r="G11" s="44">
        <f t="shared" si="4"/>
        <v>-0.65539025352463609</v>
      </c>
      <c r="H11" s="103">
        <v>0.6</v>
      </c>
      <c r="I11" s="103">
        <v>0.9</v>
      </c>
      <c r="M11" s="161"/>
    </row>
    <row r="12" spans="1:16" x14ac:dyDescent="0.3">
      <c r="A12" s="11" t="s">
        <v>233</v>
      </c>
      <c r="B12" s="1"/>
      <c r="C12" s="1">
        <v>8384.86</v>
      </c>
      <c r="D12" s="1">
        <v>8155.04</v>
      </c>
      <c r="E12" s="1">
        <v>9565.39</v>
      </c>
      <c r="F12" s="1">
        <v>10453.870000000001</v>
      </c>
      <c r="G12" s="7">
        <v>12882.68</v>
      </c>
      <c r="H12" s="32">
        <f>G12*(1+H13)</f>
        <v>14815.081999999999</v>
      </c>
      <c r="I12" s="32">
        <f>H12*(1+I13)</f>
        <v>17037.344299999997</v>
      </c>
    </row>
    <row r="13" spans="1:16" x14ac:dyDescent="0.3">
      <c r="A13" s="11"/>
      <c r="B13" s="1"/>
      <c r="C13" s="1"/>
      <c r="D13" s="15">
        <f>D12/C12-1</f>
        <v>-2.7408925134110862E-2</v>
      </c>
      <c r="E13" s="15">
        <f t="shared" ref="E13:G13" si="5">E12/D12-1</f>
        <v>0.17294213149169102</v>
      </c>
      <c r="F13" s="15">
        <f t="shared" si="5"/>
        <v>9.2884869304858508E-2</v>
      </c>
      <c r="G13" s="44">
        <f t="shared" si="5"/>
        <v>0.23233596744554874</v>
      </c>
      <c r="H13" s="103">
        <v>0.15</v>
      </c>
      <c r="I13" s="103">
        <v>0.15</v>
      </c>
      <c r="O13" s="142"/>
    </row>
    <row r="14" spans="1:16" x14ac:dyDescent="0.3">
      <c r="A14" s="11" t="s">
        <v>234</v>
      </c>
      <c r="B14" s="1"/>
      <c r="C14" s="1">
        <v>5362.86</v>
      </c>
      <c r="D14" s="1">
        <v>5249.64</v>
      </c>
      <c r="E14" s="1">
        <v>5860.16</v>
      </c>
      <c r="F14" s="1">
        <v>6107.18</v>
      </c>
      <c r="G14" s="7">
        <v>5618.55</v>
      </c>
      <c r="H14" s="32">
        <f>G14*(1+H15)</f>
        <v>5899.4775000000009</v>
      </c>
      <c r="I14" s="32">
        <f>H14*(1+I15)</f>
        <v>6312.4409250000017</v>
      </c>
      <c r="O14" s="142"/>
    </row>
    <row r="15" spans="1:16" x14ac:dyDescent="0.3">
      <c r="A15" s="11"/>
      <c r="B15" s="1"/>
      <c r="C15" s="1"/>
      <c r="D15" s="15">
        <f>D14/C14-1</f>
        <v>-2.1111869412962392E-2</v>
      </c>
      <c r="E15" s="15">
        <f t="shared" ref="E15:G15" si="6">E14/D14-1</f>
        <v>0.11629749849513482</v>
      </c>
      <c r="F15" s="15">
        <f t="shared" si="6"/>
        <v>4.2152432698083331E-2</v>
      </c>
      <c r="G15" s="44">
        <f t="shared" si="6"/>
        <v>-8.000910403819772E-2</v>
      </c>
      <c r="H15" s="103">
        <v>0.05</v>
      </c>
      <c r="I15" s="103">
        <v>7.0000000000000007E-2</v>
      </c>
      <c r="O15" s="142"/>
    </row>
    <row r="16" spans="1:16" x14ac:dyDescent="0.3">
      <c r="A16" s="11" t="s">
        <v>18</v>
      </c>
      <c r="B16" s="1"/>
      <c r="C16" s="1">
        <v>1513.68</v>
      </c>
      <c r="D16" s="1">
        <v>1602.43</v>
      </c>
      <c r="E16" s="1">
        <v>1966.62</v>
      </c>
      <c r="F16" s="1">
        <v>2202.77</v>
      </c>
      <c r="G16" s="7">
        <v>2393.9</v>
      </c>
      <c r="H16" s="32">
        <f>G16*(1+H17)</f>
        <v>2633.2900000000004</v>
      </c>
      <c r="I16" s="32">
        <f>H16*(1+I17)</f>
        <v>2896.6190000000006</v>
      </c>
      <c r="O16" s="142"/>
    </row>
    <row r="17" spans="1:15" x14ac:dyDescent="0.3">
      <c r="A17" s="11"/>
      <c r="B17" s="1"/>
      <c r="C17" s="1"/>
      <c r="D17" s="15">
        <f>D16/C16-1</f>
        <v>5.863194334337507E-2</v>
      </c>
      <c r="E17" s="15">
        <f t="shared" ref="E17:G17" si="7">E16/D16-1</f>
        <v>0.22727357825302819</v>
      </c>
      <c r="F17" s="15">
        <f t="shared" si="7"/>
        <v>0.12007912052150393</v>
      </c>
      <c r="G17" s="44">
        <f t="shared" si="7"/>
        <v>8.6768023897183966E-2</v>
      </c>
      <c r="H17" s="103">
        <v>0.1</v>
      </c>
      <c r="I17" s="103">
        <v>0.1</v>
      </c>
      <c r="O17" s="142"/>
    </row>
    <row r="18" spans="1:15" x14ac:dyDescent="0.3">
      <c r="A18" s="122" t="s">
        <v>235</v>
      </c>
      <c r="B18" s="76"/>
      <c r="C18" s="136">
        <f t="shared" ref="C18:F18" si="8">C16+C14+C12+C10+C8</f>
        <v>63090.91</v>
      </c>
      <c r="D18" s="136">
        <f t="shared" si="8"/>
        <v>52707.25</v>
      </c>
      <c r="E18" s="136">
        <f t="shared" si="8"/>
        <v>54587.22</v>
      </c>
      <c r="F18" s="136">
        <f t="shared" si="8"/>
        <v>57244.47</v>
      </c>
      <c r="G18" s="136">
        <f>G16+G14+G12+G10+G8</f>
        <v>58873.2</v>
      </c>
      <c r="H18" s="162">
        <f>H16+H14+H12+H10+H8</f>
        <v>65065.639499999997</v>
      </c>
      <c r="I18" s="162">
        <f>I16+I14+I12+I10+I8</f>
        <v>73123.691844999994</v>
      </c>
      <c r="O18" s="142"/>
    </row>
    <row r="19" spans="1:15" x14ac:dyDescent="0.3">
      <c r="A19" s="10"/>
      <c r="B19" s="2"/>
      <c r="C19" s="2"/>
      <c r="D19" s="43">
        <f>D18/C18-1</f>
        <v>-0.16458250483310521</v>
      </c>
      <c r="E19" s="43">
        <f t="shared" ref="E19:G19" si="9">E18/D18-1</f>
        <v>3.5668148120040488E-2</v>
      </c>
      <c r="F19" s="43">
        <f t="shared" si="9"/>
        <v>4.8678976507688043E-2</v>
      </c>
      <c r="G19" s="46">
        <f t="shared" si="9"/>
        <v>2.8452180621114875E-2</v>
      </c>
      <c r="H19" s="46">
        <f t="shared" ref="H19" si="10">H18/G18-1</f>
        <v>0.10518265526589343</v>
      </c>
      <c r="I19" s="46">
        <f t="shared" ref="I19" si="11">I18/H18-1</f>
        <v>0.12384497266026262</v>
      </c>
      <c r="O19" s="142"/>
    </row>
    <row r="20" spans="1:15" x14ac:dyDescent="0.3">
      <c r="A20" s="147" t="s">
        <v>236</v>
      </c>
      <c r="B20" s="148"/>
      <c r="C20" s="148">
        <v>4802.96</v>
      </c>
      <c r="D20" s="148">
        <v>5344.74</v>
      </c>
      <c r="E20" s="148">
        <v>5238.79</v>
      </c>
      <c r="F20" s="148">
        <v>6275.97</v>
      </c>
      <c r="G20" s="149">
        <v>6038.05</v>
      </c>
      <c r="H20" s="102">
        <v>6000</v>
      </c>
      <c r="I20" s="102">
        <v>6000</v>
      </c>
      <c r="O20" s="142"/>
    </row>
    <row r="21" spans="1:15" x14ac:dyDescent="0.3">
      <c r="A21" s="147"/>
      <c r="B21" s="148"/>
      <c r="C21" s="148"/>
      <c r="D21" s="133">
        <f>D20/C20-1</f>
        <v>0.11280127254859496</v>
      </c>
      <c r="E21" s="133">
        <f t="shared" ref="E21:I21" si="12">E20/D20-1</f>
        <v>-1.982322807096315E-2</v>
      </c>
      <c r="F21" s="133">
        <f t="shared" si="12"/>
        <v>0.19798083145153744</v>
      </c>
      <c r="G21" s="133">
        <f t="shared" si="12"/>
        <v>-3.7909677707191114E-2</v>
      </c>
      <c r="H21" s="133">
        <f t="shared" si="12"/>
        <v>-6.301703364496869E-3</v>
      </c>
      <c r="I21" s="133">
        <f t="shared" si="12"/>
        <v>0</v>
      </c>
      <c r="O21" s="142"/>
    </row>
    <row r="22" spans="1:15" ht="32.4" thickBot="1" x14ac:dyDescent="0.4">
      <c r="A22" s="150" t="s">
        <v>237</v>
      </c>
      <c r="B22" s="139"/>
      <c r="C22" s="139">
        <f>C18-C20</f>
        <v>58287.950000000004</v>
      </c>
      <c r="D22" s="139">
        <f>D18-D20</f>
        <v>47362.51</v>
      </c>
      <c r="E22" s="139">
        <f>E18-E20</f>
        <v>49348.43</v>
      </c>
      <c r="F22" s="139">
        <f>F18-F20</f>
        <v>50968.5</v>
      </c>
      <c r="G22" s="139">
        <f>G18-G20</f>
        <v>52835.149999999994</v>
      </c>
      <c r="H22" s="140">
        <f t="shared" ref="H22:I22" si="13">H18-H20</f>
        <v>59065.639499999997</v>
      </c>
      <c r="I22" s="140">
        <f t="shared" si="13"/>
        <v>67123.691844999994</v>
      </c>
    </row>
    <row r="23" spans="1:15" ht="15" thickTop="1" x14ac:dyDescent="0.3">
      <c r="A23" s="63" t="s">
        <v>1590</v>
      </c>
      <c r="B23" s="64"/>
      <c r="C23" s="64">
        <f>'P&amp;L'!D3-'SEGMENTAL ANALYSIS'!C22</f>
        <v>416.56999999999243</v>
      </c>
      <c r="D23" s="64">
        <f>'P&amp;L'!E3-'SEGMENTAL ANALYSIS'!D22</f>
        <v>326.04000000000087</v>
      </c>
      <c r="E23" s="64">
        <f>'P&amp;L'!F3-'SEGMENTAL ANALYSIS'!E22</f>
        <v>513.68000000000029</v>
      </c>
      <c r="F23" s="64">
        <f>'P&amp;L'!G3-'SEGMENTAL ANALYSIS'!F22</f>
        <v>424.97000000000116</v>
      </c>
      <c r="G23" s="64">
        <f>'P&amp;L'!H3-'SEGMENTAL ANALYSIS'!G22</f>
        <v>319.97000000000844</v>
      </c>
      <c r="H23" s="66">
        <f>G23*(1-12%)</f>
        <v>281.57360000000745</v>
      </c>
      <c r="I23" s="66">
        <f>H23*(1-12%)</f>
        <v>247.78476800000655</v>
      </c>
    </row>
    <row r="24" spans="1:15" ht="18" thickBot="1" x14ac:dyDescent="0.4">
      <c r="A24" s="138" t="s">
        <v>1591</v>
      </c>
      <c r="B24" s="139"/>
      <c r="C24" s="139"/>
      <c r="D24" s="139"/>
      <c r="E24" s="139"/>
      <c r="F24" s="139"/>
      <c r="G24" s="139"/>
      <c r="H24" s="141">
        <f>SUM(H22:H23)</f>
        <v>59347.213100000008</v>
      </c>
      <c r="I24" s="141">
        <f>SUM(I22:I23)</f>
        <v>67371.476613000006</v>
      </c>
    </row>
    <row r="25" spans="1:15" ht="15" thickTop="1" x14ac:dyDescent="0.3">
      <c r="A25" s="25"/>
      <c r="B25" s="12"/>
      <c r="C25" s="12"/>
      <c r="D25" s="12"/>
      <c r="E25" s="12"/>
      <c r="F25" s="12"/>
      <c r="G25" s="12"/>
    </row>
    <row r="26" spans="1:15" x14ac:dyDescent="0.3">
      <c r="A26" s="135" t="s">
        <v>238</v>
      </c>
      <c r="B26" s="12"/>
      <c r="C26" s="167"/>
      <c r="D26" s="167"/>
      <c r="E26" s="167"/>
      <c r="F26" s="167"/>
      <c r="G26" s="167"/>
    </row>
    <row r="27" spans="1:15" x14ac:dyDescent="0.3">
      <c r="A27" s="11" t="s">
        <v>229</v>
      </c>
      <c r="B27" s="1"/>
      <c r="C27" s="1">
        <v>13203.7</v>
      </c>
      <c r="D27" s="1">
        <v>14128.12</v>
      </c>
      <c r="E27" s="1">
        <v>15411.77</v>
      </c>
      <c r="F27" s="1">
        <v>15838.46</v>
      </c>
      <c r="G27" s="1">
        <v>13498.36</v>
      </c>
      <c r="I27" s="166"/>
    </row>
    <row r="28" spans="1:15" x14ac:dyDescent="0.3">
      <c r="A28" s="11" t="s">
        <v>230</v>
      </c>
      <c r="B28" s="1"/>
      <c r="C28" s="1">
        <v>26.15</v>
      </c>
      <c r="D28" s="1">
        <v>170.46</v>
      </c>
      <c r="E28" s="1">
        <v>325.55</v>
      </c>
      <c r="F28" s="1">
        <v>424.94</v>
      </c>
      <c r="G28" s="1">
        <v>837.99</v>
      </c>
      <c r="I28" s="166"/>
    </row>
    <row r="29" spans="1:15" ht="28.8" x14ac:dyDescent="0.3">
      <c r="A29" s="11" t="s">
        <v>239</v>
      </c>
      <c r="B29" s="1"/>
      <c r="C29" s="1">
        <v>0</v>
      </c>
      <c r="D29" s="1">
        <v>0</v>
      </c>
      <c r="E29" s="1">
        <v>70.47</v>
      </c>
      <c r="F29" s="1">
        <v>0</v>
      </c>
      <c r="G29" s="1">
        <v>0</v>
      </c>
    </row>
    <row r="30" spans="1:15" x14ac:dyDescent="0.3">
      <c r="A30" s="122" t="s">
        <v>231</v>
      </c>
      <c r="B30" s="76"/>
      <c r="C30" s="76">
        <f>SUM(C27:C29)</f>
        <v>13229.85</v>
      </c>
      <c r="D30" s="76">
        <f>SUM(D27:D29)</f>
        <v>14298.58</v>
      </c>
      <c r="E30" s="76">
        <f>SUM(E27:E29)</f>
        <v>15807.789999999999</v>
      </c>
      <c r="F30" s="76">
        <f>SUM(F27:F29)</f>
        <v>16263.4</v>
      </c>
      <c r="G30" s="76">
        <f>SUM(G27:G29)</f>
        <v>14336.35</v>
      </c>
    </row>
    <row r="31" spans="1:15" x14ac:dyDescent="0.3">
      <c r="A31" s="11" t="s">
        <v>232</v>
      </c>
      <c r="B31" s="1"/>
      <c r="C31" s="1">
        <v>117.12</v>
      </c>
      <c r="D31" s="1">
        <v>145</v>
      </c>
      <c r="E31" s="1">
        <v>185.69</v>
      </c>
      <c r="F31" s="1">
        <v>154</v>
      </c>
      <c r="G31" s="1">
        <v>-563.87</v>
      </c>
    </row>
    <row r="32" spans="1:15" x14ac:dyDescent="0.3">
      <c r="A32" s="11" t="s">
        <v>233</v>
      </c>
      <c r="B32" s="1"/>
      <c r="C32" s="1">
        <v>926.32</v>
      </c>
      <c r="D32" s="1">
        <v>841.49</v>
      </c>
      <c r="E32" s="1">
        <v>793.38</v>
      </c>
      <c r="F32" s="1">
        <v>829.74</v>
      </c>
      <c r="G32" s="1">
        <v>918.24</v>
      </c>
      <c r="H32" s="168"/>
      <c r="I32" s="168"/>
      <c r="J32" s="168"/>
      <c r="K32" s="168"/>
      <c r="L32" s="168"/>
      <c r="M32" s="142"/>
    </row>
    <row r="33" spans="1:7" x14ac:dyDescent="0.3">
      <c r="A33" s="11" t="s">
        <v>234</v>
      </c>
      <c r="B33" s="1"/>
      <c r="C33" s="1">
        <v>965.84</v>
      </c>
      <c r="D33" s="1">
        <v>1042.1600000000001</v>
      </c>
      <c r="E33" s="1">
        <v>1239.23</v>
      </c>
      <c r="F33" s="1">
        <v>1305.33</v>
      </c>
      <c r="G33" s="1">
        <v>1098.68</v>
      </c>
    </row>
    <row r="34" spans="1:7" x14ac:dyDescent="0.3">
      <c r="A34" s="11" t="s">
        <v>18</v>
      </c>
      <c r="B34" s="1"/>
      <c r="C34" s="1">
        <v>102.71</v>
      </c>
      <c r="D34" s="1">
        <v>126.81</v>
      </c>
      <c r="E34" s="1">
        <v>172.45</v>
      </c>
      <c r="F34" s="1">
        <v>290.95</v>
      </c>
      <c r="G34" s="1">
        <v>558.69000000000005</v>
      </c>
    </row>
    <row r="35" spans="1:7" x14ac:dyDescent="0.3">
      <c r="A35" s="122" t="s">
        <v>235</v>
      </c>
      <c r="B35" s="76"/>
      <c r="C35" s="76">
        <f>SUM(C30:C34)</f>
        <v>15341.84</v>
      </c>
      <c r="D35" s="76">
        <f>SUM(D30:D34)</f>
        <v>16454.04</v>
      </c>
      <c r="E35" s="76">
        <f>SUM(E30:E34)</f>
        <v>18198.54</v>
      </c>
      <c r="F35" s="76">
        <f>SUM(F30:F34)</f>
        <v>18843.420000000002</v>
      </c>
      <c r="G35" s="76">
        <f>SUM(G30:G34)</f>
        <v>16348.09</v>
      </c>
    </row>
    <row r="36" spans="1:7" x14ac:dyDescent="0.3">
      <c r="A36" s="10"/>
      <c r="B36" s="2"/>
      <c r="C36" s="2"/>
      <c r="D36" s="8">
        <f>D35/C35-1</f>
        <v>7.2494563885427077E-2</v>
      </c>
      <c r="E36" s="8">
        <f t="shared" ref="E36:G36" si="14">E35/D35-1</f>
        <v>0.10602259384321422</v>
      </c>
      <c r="F36" s="8">
        <f t="shared" si="14"/>
        <v>3.5435809685832043E-2</v>
      </c>
      <c r="G36" s="8">
        <f t="shared" si="14"/>
        <v>-0.132424474962613</v>
      </c>
    </row>
    <row r="37" spans="1:7" x14ac:dyDescent="0.3">
      <c r="A37" s="147" t="s">
        <v>240</v>
      </c>
      <c r="B37" s="148"/>
      <c r="C37" s="148">
        <v>24.3</v>
      </c>
      <c r="D37" s="148">
        <v>89.91</v>
      </c>
      <c r="E37" s="148">
        <v>45.42</v>
      </c>
      <c r="F37" s="148">
        <v>54.68</v>
      </c>
      <c r="G37" s="148">
        <v>44.58</v>
      </c>
    </row>
    <row r="38" spans="1:7" ht="28.8" x14ac:dyDescent="0.3">
      <c r="A38" s="147" t="s">
        <v>241</v>
      </c>
      <c r="B38" s="148"/>
      <c r="C38" s="148">
        <v>-702.81</v>
      </c>
      <c r="D38" s="148">
        <v>-624.5</v>
      </c>
      <c r="E38" s="148">
        <v>-985</v>
      </c>
      <c r="F38" s="148">
        <v>-1369.72</v>
      </c>
      <c r="G38" s="148">
        <v>-1641.58</v>
      </c>
    </row>
    <row r="39" spans="1:7" x14ac:dyDescent="0.3">
      <c r="A39" s="147" t="s">
        <v>242</v>
      </c>
      <c r="B39" s="148"/>
      <c r="C39" s="148">
        <v>0</v>
      </c>
      <c r="D39" s="148">
        <v>-412.9</v>
      </c>
      <c r="E39" s="148">
        <v>0</v>
      </c>
      <c r="F39" s="148">
        <v>132.11000000000001</v>
      </c>
      <c r="G39" s="148">
        <v>0</v>
      </c>
    </row>
    <row r="40" spans="1:7" ht="18" thickBot="1" x14ac:dyDescent="0.4">
      <c r="A40" s="138" t="s">
        <v>243</v>
      </c>
      <c r="B40" s="139"/>
      <c r="C40" s="139">
        <f>C35-C37-C38-C39</f>
        <v>16020.35</v>
      </c>
      <c r="D40" s="139">
        <f>D35-D37-D38-D39</f>
        <v>17401.530000000002</v>
      </c>
      <c r="E40" s="139">
        <f>E35-E37-E38-E39</f>
        <v>19138.120000000003</v>
      </c>
      <c r="F40" s="139">
        <f>F35-F37-F38-F39</f>
        <v>20026.350000000002</v>
      </c>
      <c r="G40" s="139">
        <f>G35-G37-G38-G39</f>
        <v>17945.09</v>
      </c>
    </row>
    <row r="41" spans="1:7" ht="15" thickTop="1" x14ac:dyDescent="0.3">
      <c r="A41" s="82"/>
      <c r="B41" s="12"/>
      <c r="C41" s="12"/>
      <c r="D41" s="12"/>
      <c r="E41" s="12"/>
      <c r="F41" s="12"/>
      <c r="G41" s="12"/>
    </row>
    <row r="42" spans="1:7" x14ac:dyDescent="0.3">
      <c r="A42" s="135" t="s">
        <v>5</v>
      </c>
      <c r="B42" s="109"/>
      <c r="C42" s="109"/>
      <c r="D42" s="109"/>
      <c r="E42" s="109"/>
      <c r="F42" s="109"/>
      <c r="G42" s="109"/>
    </row>
    <row r="43" spans="1:7" x14ac:dyDescent="0.3">
      <c r="A43" s="108" t="s">
        <v>229</v>
      </c>
      <c r="B43" s="107"/>
      <c r="C43" s="107">
        <v>8573.92</v>
      </c>
      <c r="D43" s="107">
        <v>8508.42</v>
      </c>
      <c r="E43" s="107">
        <v>8863.69</v>
      </c>
      <c r="F43" s="107">
        <v>7483.78</v>
      </c>
      <c r="G43" s="107">
        <v>7257.6</v>
      </c>
    </row>
    <row r="44" spans="1:7" x14ac:dyDescent="0.3">
      <c r="A44" s="108" t="s">
        <v>230</v>
      </c>
      <c r="B44" s="107"/>
      <c r="C44" s="107">
        <v>7257.61</v>
      </c>
      <c r="D44" s="107">
        <v>7760.11</v>
      </c>
      <c r="E44" s="107">
        <v>8224.57</v>
      </c>
      <c r="F44" s="107">
        <v>8809.7800000000007</v>
      </c>
      <c r="G44" s="107">
        <v>11517.32</v>
      </c>
    </row>
    <row r="45" spans="1:7" x14ac:dyDescent="0.3">
      <c r="A45" s="122" t="s">
        <v>231</v>
      </c>
      <c r="B45" s="76"/>
      <c r="C45" s="76">
        <v>15831.529999999999</v>
      </c>
      <c r="D45" s="76">
        <v>16268.529999999999</v>
      </c>
      <c r="E45" s="76">
        <v>17088.260000000002</v>
      </c>
      <c r="F45" s="76">
        <v>16293.560000000001</v>
      </c>
      <c r="G45" s="76">
        <v>18774.919999999998</v>
      </c>
    </row>
    <row r="46" spans="1:7" x14ac:dyDescent="0.3">
      <c r="A46" s="108" t="s">
        <v>232</v>
      </c>
      <c r="B46" s="107"/>
      <c r="C46" s="107">
        <v>5849.59</v>
      </c>
      <c r="D46" s="107">
        <v>6564.68</v>
      </c>
      <c r="E46" s="107">
        <v>7302.46</v>
      </c>
      <c r="F46" s="107">
        <v>7563.12</v>
      </c>
      <c r="G46" s="107">
        <v>7544.39</v>
      </c>
    </row>
    <row r="47" spans="1:7" x14ac:dyDescent="0.3">
      <c r="A47" s="108" t="s">
        <v>233</v>
      </c>
      <c r="B47" s="107"/>
      <c r="C47" s="107">
        <v>3255.76</v>
      </c>
      <c r="D47" s="107">
        <v>3693.37</v>
      </c>
      <c r="E47" s="107">
        <v>4191.18</v>
      </c>
      <c r="F47" s="107">
        <v>4333.55</v>
      </c>
      <c r="G47" s="107">
        <v>5375.51</v>
      </c>
    </row>
    <row r="48" spans="1:7" x14ac:dyDescent="0.3">
      <c r="A48" s="108" t="s">
        <v>234</v>
      </c>
      <c r="B48" s="107"/>
      <c r="C48" s="107">
        <v>6313.82</v>
      </c>
      <c r="D48" s="107">
        <v>6730.78</v>
      </c>
      <c r="E48" s="107">
        <v>6960.54</v>
      </c>
      <c r="F48" s="107">
        <v>6816.9</v>
      </c>
      <c r="G48" s="107">
        <v>7237.93</v>
      </c>
    </row>
    <row r="49" spans="1:7" x14ac:dyDescent="0.3">
      <c r="A49" s="108" t="s">
        <v>18</v>
      </c>
      <c r="B49" s="107"/>
      <c r="C49" s="107">
        <v>771.74</v>
      </c>
      <c r="D49" s="107">
        <v>900.81</v>
      </c>
      <c r="E49" s="107">
        <v>901.55</v>
      </c>
      <c r="F49" s="107">
        <v>1601.91</v>
      </c>
      <c r="G49" s="107">
        <v>1629.47</v>
      </c>
    </row>
    <row r="50" spans="1:7" x14ac:dyDescent="0.3">
      <c r="A50" s="122" t="s">
        <v>235</v>
      </c>
      <c r="B50" s="76"/>
      <c r="C50" s="76">
        <v>32022.44</v>
      </c>
      <c r="D50" s="76">
        <v>34158.17</v>
      </c>
      <c r="E50" s="76">
        <v>36443.990000000005</v>
      </c>
      <c r="F50" s="76">
        <v>36609.040000000001</v>
      </c>
      <c r="G50" s="76">
        <v>40562.22</v>
      </c>
    </row>
    <row r="51" spans="1:7" x14ac:dyDescent="0.3">
      <c r="A51" s="147" t="s">
        <v>244</v>
      </c>
      <c r="B51" s="148"/>
      <c r="C51" s="148">
        <v>23920.83</v>
      </c>
      <c r="D51" s="148">
        <v>30130.69</v>
      </c>
      <c r="E51" s="148">
        <v>35354.42</v>
      </c>
      <c r="F51" s="148">
        <v>40758</v>
      </c>
      <c r="G51" s="148">
        <v>33257.08</v>
      </c>
    </row>
    <row r="52" spans="1:7" ht="18" thickBot="1" x14ac:dyDescent="0.4">
      <c r="A52" s="138" t="s">
        <v>31</v>
      </c>
      <c r="B52" s="139"/>
      <c r="C52" s="139">
        <v>55943.270000000004</v>
      </c>
      <c r="D52" s="139">
        <v>64288.86</v>
      </c>
      <c r="E52" s="139">
        <v>71798.41</v>
      </c>
      <c r="F52" s="139">
        <v>77367.040000000008</v>
      </c>
      <c r="G52" s="139">
        <v>73819.3</v>
      </c>
    </row>
    <row r="53" spans="1:7" ht="15" thickTop="1" x14ac:dyDescent="0.3">
      <c r="A53" s="110"/>
      <c r="B53" s="109"/>
      <c r="C53" s="109"/>
      <c r="D53" s="109"/>
      <c r="E53" s="109"/>
      <c r="F53" s="109"/>
      <c r="G53" s="109"/>
    </row>
    <row r="54" spans="1:7" x14ac:dyDescent="0.3">
      <c r="A54" s="135" t="s">
        <v>245</v>
      </c>
      <c r="B54" s="109"/>
      <c r="C54" s="109"/>
      <c r="D54" s="109"/>
      <c r="E54" s="109"/>
      <c r="F54" s="109"/>
      <c r="G54" s="109"/>
    </row>
    <row r="55" spans="1:7" x14ac:dyDescent="0.3">
      <c r="A55" s="108" t="s">
        <v>229</v>
      </c>
      <c r="B55" s="107"/>
      <c r="C55" s="107">
        <v>2561.31</v>
      </c>
      <c r="D55" s="107">
        <v>4756.3500000000004</v>
      </c>
      <c r="E55" s="107">
        <v>4888.6499999999996</v>
      </c>
      <c r="F55" s="107">
        <v>4148.8500000000004</v>
      </c>
      <c r="G55" s="107">
        <v>4624.33</v>
      </c>
    </row>
    <row r="56" spans="1:7" x14ac:dyDescent="0.3">
      <c r="A56" s="108" t="s">
        <v>230</v>
      </c>
      <c r="B56" s="107"/>
      <c r="C56" s="107">
        <v>1411.58</v>
      </c>
      <c r="D56" s="107">
        <v>1909.42</v>
      </c>
      <c r="E56" s="107">
        <v>2020.85</v>
      </c>
      <c r="F56" s="107">
        <v>2122.96</v>
      </c>
      <c r="G56" s="107">
        <v>2523</v>
      </c>
    </row>
    <row r="57" spans="1:7" x14ac:dyDescent="0.3">
      <c r="A57" s="122" t="s">
        <v>231</v>
      </c>
      <c r="B57" s="76"/>
      <c r="C57" s="76">
        <v>3972.89</v>
      </c>
      <c r="D57" s="76">
        <v>6665.77</v>
      </c>
      <c r="E57" s="76">
        <v>6909.5</v>
      </c>
      <c r="F57" s="76">
        <v>6271.81</v>
      </c>
      <c r="G57" s="76">
        <v>7147.33</v>
      </c>
    </row>
    <row r="58" spans="1:7" x14ac:dyDescent="0.3">
      <c r="A58" s="108" t="s">
        <v>232</v>
      </c>
      <c r="B58" s="107"/>
      <c r="C58" s="107">
        <v>446.94</v>
      </c>
      <c r="D58" s="107">
        <v>619.34</v>
      </c>
      <c r="E58" s="107">
        <v>637.39</v>
      </c>
      <c r="F58" s="107">
        <v>830.17</v>
      </c>
      <c r="G58" s="107">
        <v>731.34</v>
      </c>
    </row>
    <row r="59" spans="1:7" x14ac:dyDescent="0.3">
      <c r="A59" s="108" t="s">
        <v>233</v>
      </c>
      <c r="B59" s="107"/>
      <c r="C59" s="107">
        <v>723.6</v>
      </c>
      <c r="D59" s="107">
        <v>807.75</v>
      </c>
      <c r="E59" s="107">
        <v>785.36</v>
      </c>
      <c r="F59" s="107">
        <v>972.06</v>
      </c>
      <c r="G59" s="107">
        <v>1053.0899999999999</v>
      </c>
    </row>
    <row r="60" spans="1:7" x14ac:dyDescent="0.3">
      <c r="A60" s="108" t="s">
        <v>234</v>
      </c>
      <c r="B60" s="107"/>
      <c r="C60" s="107">
        <v>623.85</v>
      </c>
      <c r="D60" s="107">
        <v>786.73</v>
      </c>
      <c r="E60" s="107">
        <v>755.48</v>
      </c>
      <c r="F60" s="107">
        <v>764.12</v>
      </c>
      <c r="G60" s="107">
        <v>1080.24</v>
      </c>
    </row>
    <row r="61" spans="1:7" x14ac:dyDescent="0.3">
      <c r="A61" s="108" t="s">
        <v>18</v>
      </c>
      <c r="B61" s="107"/>
      <c r="C61" s="107">
        <v>209.52</v>
      </c>
      <c r="D61" s="107">
        <v>229.54</v>
      </c>
      <c r="E61" s="107">
        <v>296.42</v>
      </c>
      <c r="F61" s="107">
        <v>375.72</v>
      </c>
      <c r="G61" s="107">
        <v>395.4</v>
      </c>
    </row>
    <row r="62" spans="1:7" x14ac:dyDescent="0.3">
      <c r="A62" s="122" t="s">
        <v>235</v>
      </c>
      <c r="B62" s="76"/>
      <c r="C62" s="76">
        <v>5976.8000000000011</v>
      </c>
      <c r="D62" s="76">
        <v>9109.130000000001</v>
      </c>
      <c r="E62" s="76">
        <v>9384.15</v>
      </c>
      <c r="F62" s="76">
        <v>9213.880000000001</v>
      </c>
      <c r="G62" s="76">
        <v>10407.4</v>
      </c>
    </row>
    <row r="63" spans="1:7" ht="28.8" x14ac:dyDescent="0.3">
      <c r="A63" s="147" t="s">
        <v>246</v>
      </c>
      <c r="B63" s="148"/>
      <c r="C63" s="148">
        <v>3258.8</v>
      </c>
      <c r="D63" s="148">
        <v>2335.15</v>
      </c>
      <c r="E63" s="148">
        <v>2929.92</v>
      </c>
      <c r="F63" s="148">
        <v>2502.4299999999998</v>
      </c>
      <c r="G63" s="148">
        <v>2717.75</v>
      </c>
    </row>
    <row r="64" spans="1:7" ht="18" thickBot="1" x14ac:dyDescent="0.4">
      <c r="A64" s="138" t="s">
        <v>247</v>
      </c>
      <c r="B64" s="139"/>
      <c r="C64" s="139">
        <v>9235.6000000000022</v>
      </c>
      <c r="D64" s="139">
        <v>11444.28</v>
      </c>
      <c r="E64" s="139">
        <v>12314.07</v>
      </c>
      <c r="F64" s="139">
        <v>11716.310000000001</v>
      </c>
      <c r="G64" s="139">
        <v>13125.15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zoomScaleNormal="100" workbookViewId="0">
      <selection activeCell="N28" sqref="N28"/>
    </sheetView>
  </sheetViews>
  <sheetFormatPr defaultRowHeight="14.4" x14ac:dyDescent="0.3"/>
  <cols>
    <col min="1" max="1" width="40" bestFit="1" customWidth="1"/>
    <col min="4" max="4" width="9" bestFit="1" customWidth="1"/>
  </cols>
  <sheetData>
    <row r="1" spans="1:9" ht="18" x14ac:dyDescent="0.35">
      <c r="A1" s="105" t="s">
        <v>248</v>
      </c>
      <c r="B1" s="80" t="s">
        <v>0</v>
      </c>
      <c r="C1" s="80" t="s">
        <v>1</v>
      </c>
      <c r="D1" s="80" t="s">
        <v>2</v>
      </c>
      <c r="E1" s="80" t="s">
        <v>3</v>
      </c>
      <c r="F1" s="80" t="s">
        <v>4</v>
      </c>
      <c r="G1" s="80" t="s">
        <v>218</v>
      </c>
      <c r="H1" s="80" t="s">
        <v>225</v>
      </c>
      <c r="I1" s="80" t="s">
        <v>226</v>
      </c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76" t="s">
        <v>249</v>
      </c>
      <c r="B3" s="1"/>
      <c r="C3" s="1"/>
      <c r="D3" s="1"/>
      <c r="E3" s="1"/>
      <c r="F3" s="1"/>
      <c r="G3" s="1"/>
      <c r="H3" s="1"/>
      <c r="I3" s="1"/>
    </row>
    <row r="4" spans="1:9" x14ac:dyDescent="0.3">
      <c r="A4" s="2" t="s">
        <v>250</v>
      </c>
      <c r="B4" s="1">
        <v>15495.04</v>
      </c>
      <c r="C4" s="1">
        <v>17394</v>
      </c>
      <c r="D4" s="1">
        <v>19138.189999999999</v>
      </c>
      <c r="E4" s="1">
        <v>23172.240000000002</v>
      </c>
      <c r="F4" s="1">
        <v>25581.78</v>
      </c>
      <c r="G4" s="1"/>
      <c r="H4" s="1"/>
      <c r="I4" s="1"/>
    </row>
    <row r="5" spans="1:9" x14ac:dyDescent="0.3">
      <c r="A5" s="2" t="s">
        <v>251</v>
      </c>
      <c r="B5" s="1">
        <v>1035.68</v>
      </c>
      <c r="C5" s="1">
        <v>2131.73</v>
      </c>
      <c r="D5" s="1">
        <v>3274.51</v>
      </c>
      <c r="E5" s="1">
        <v>4546.5</v>
      </c>
      <c r="F5">
        <v>5948.86</v>
      </c>
      <c r="G5" s="1"/>
      <c r="H5" s="1"/>
      <c r="I5" s="1"/>
    </row>
    <row r="6" spans="1:9" x14ac:dyDescent="0.3">
      <c r="A6" s="2" t="s">
        <v>252</v>
      </c>
      <c r="B6" s="1">
        <f t="shared" ref="B6:C6" si="0">B4-B5</f>
        <v>14459.36</v>
      </c>
      <c r="C6" s="1">
        <f t="shared" si="0"/>
        <v>15262.27</v>
      </c>
      <c r="D6" s="1">
        <f>D4-D5</f>
        <v>15863.679999999998</v>
      </c>
      <c r="E6" s="1">
        <f>E4-E5</f>
        <v>18625.740000000002</v>
      </c>
      <c r="F6" s="1">
        <f>F4-F5</f>
        <v>19632.919999999998</v>
      </c>
      <c r="G6" s="1"/>
      <c r="H6" s="1"/>
      <c r="I6" s="1"/>
    </row>
    <row r="7" spans="1:9" x14ac:dyDescent="0.3">
      <c r="A7" s="1"/>
      <c r="B7" s="1"/>
      <c r="C7" s="1"/>
      <c r="D7" s="1"/>
      <c r="E7" s="1"/>
      <c r="F7" s="1"/>
      <c r="G7" s="1"/>
      <c r="H7" s="1"/>
      <c r="I7" s="1"/>
    </row>
    <row r="8" spans="1:9" x14ac:dyDescent="0.3">
      <c r="A8" s="76" t="s">
        <v>253</v>
      </c>
      <c r="B8" s="1"/>
      <c r="C8" s="1"/>
      <c r="D8" s="1"/>
      <c r="G8" s="1"/>
      <c r="H8" s="1"/>
      <c r="I8" s="1"/>
    </row>
    <row r="9" spans="1:9" x14ac:dyDescent="0.3">
      <c r="A9" s="2" t="s">
        <v>250</v>
      </c>
      <c r="B9" s="1">
        <v>478.15</v>
      </c>
      <c r="C9" s="1">
        <v>497.9</v>
      </c>
      <c r="D9" s="1">
        <v>578.98</v>
      </c>
      <c r="E9" s="1">
        <v>715.7</v>
      </c>
      <c r="F9" s="1">
        <v>738.02</v>
      </c>
      <c r="G9" s="1"/>
      <c r="H9" s="1"/>
      <c r="I9" s="1"/>
    </row>
    <row r="10" spans="1:9" x14ac:dyDescent="0.3">
      <c r="A10" s="2" t="s">
        <v>251</v>
      </c>
      <c r="B10" s="1">
        <v>33.409999999999997</v>
      </c>
      <c r="C10" s="1">
        <v>69.22</v>
      </c>
      <c r="D10" s="1">
        <v>121.23</v>
      </c>
      <c r="E10" s="1">
        <v>169.78</v>
      </c>
      <c r="F10">
        <v>212.65</v>
      </c>
      <c r="G10" s="1"/>
      <c r="H10" s="1"/>
      <c r="I10" s="1"/>
    </row>
    <row r="11" spans="1:9" x14ac:dyDescent="0.3">
      <c r="A11" s="2" t="s">
        <v>252</v>
      </c>
      <c r="B11" s="1">
        <f t="shared" ref="B11:D11" si="1">B9-B10</f>
        <v>444.74</v>
      </c>
      <c r="C11" s="1">
        <f t="shared" si="1"/>
        <v>428.67999999999995</v>
      </c>
      <c r="D11" s="1">
        <f t="shared" si="1"/>
        <v>457.75</v>
      </c>
      <c r="E11" s="1">
        <f>E9-E10</f>
        <v>545.92000000000007</v>
      </c>
      <c r="F11" s="1">
        <f>F9-F10</f>
        <v>525.37</v>
      </c>
      <c r="G11" s="1"/>
      <c r="H11" s="1"/>
      <c r="I11" s="1"/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/>
    </row>
    <row r="13" spans="1:9" x14ac:dyDescent="0.3">
      <c r="A13" s="76" t="s">
        <v>259</v>
      </c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2" t="s">
        <v>250</v>
      </c>
      <c r="B14" s="1">
        <v>0</v>
      </c>
      <c r="C14" s="1">
        <v>0</v>
      </c>
      <c r="D14" s="1">
        <v>0</v>
      </c>
      <c r="E14" s="1">
        <v>1010.01</v>
      </c>
      <c r="F14" s="1">
        <v>1035.92</v>
      </c>
      <c r="G14" s="1"/>
      <c r="H14" s="1"/>
      <c r="I14" s="1"/>
    </row>
    <row r="15" spans="1:9" x14ac:dyDescent="0.3">
      <c r="A15" s="2" t="s">
        <v>251</v>
      </c>
      <c r="B15" s="1">
        <v>0</v>
      </c>
      <c r="C15" s="1">
        <v>0</v>
      </c>
      <c r="D15" s="1">
        <v>0</v>
      </c>
      <c r="E15" s="1">
        <v>0</v>
      </c>
      <c r="F15" s="1">
        <v>68.760000000000005</v>
      </c>
      <c r="G15" s="1"/>
      <c r="H15" s="1"/>
      <c r="I15" s="1"/>
    </row>
    <row r="16" spans="1:9" x14ac:dyDescent="0.3">
      <c r="A16" s="2" t="s">
        <v>252</v>
      </c>
      <c r="B16" s="1">
        <v>0</v>
      </c>
      <c r="C16" s="1">
        <v>0</v>
      </c>
      <c r="D16" s="1">
        <v>0</v>
      </c>
      <c r="E16" s="1">
        <f>E14-E15</f>
        <v>1010.01</v>
      </c>
      <c r="F16" s="1">
        <f>F14-F15</f>
        <v>967.16000000000008</v>
      </c>
      <c r="G16" s="1"/>
      <c r="H16" s="1"/>
      <c r="I16" s="1"/>
    </row>
    <row r="17" spans="1:30" x14ac:dyDescent="0.3">
      <c r="A17" s="2"/>
      <c r="B17" s="1"/>
      <c r="C17" s="1"/>
      <c r="D17" s="1"/>
      <c r="E17" s="1"/>
      <c r="F17" s="1"/>
      <c r="G17" s="1"/>
      <c r="H17" s="1"/>
      <c r="I17" s="1"/>
    </row>
    <row r="18" spans="1:30" x14ac:dyDescent="0.3">
      <c r="A18" s="76" t="s">
        <v>9</v>
      </c>
      <c r="B18" s="1"/>
      <c r="C18" s="1"/>
      <c r="D18" s="1"/>
      <c r="E18" s="1"/>
      <c r="F18" s="1"/>
      <c r="G18" s="1"/>
      <c r="H18" s="1"/>
      <c r="I18" s="1"/>
    </row>
    <row r="19" spans="1:30" x14ac:dyDescent="0.3">
      <c r="A19" s="2" t="s">
        <v>250</v>
      </c>
      <c r="B19" s="1">
        <v>0</v>
      </c>
      <c r="C19" s="1">
        <v>0</v>
      </c>
      <c r="D19" s="1">
        <v>0</v>
      </c>
      <c r="E19" s="1">
        <v>0</v>
      </c>
      <c r="F19" s="1">
        <v>406.71</v>
      </c>
      <c r="G19" s="1"/>
      <c r="H19" s="1"/>
      <c r="I19" s="1"/>
    </row>
    <row r="20" spans="1:30" x14ac:dyDescent="0.3">
      <c r="A20" s="2" t="s">
        <v>251</v>
      </c>
      <c r="B20" s="1">
        <v>0</v>
      </c>
      <c r="C20" s="1">
        <v>0</v>
      </c>
      <c r="D20" s="1">
        <v>0</v>
      </c>
      <c r="E20" s="1">
        <v>0</v>
      </c>
      <c r="F20" s="1">
        <v>21.35</v>
      </c>
      <c r="G20" s="1"/>
      <c r="H20" s="1"/>
      <c r="I20" s="1"/>
    </row>
    <row r="21" spans="1:30" x14ac:dyDescent="0.3">
      <c r="A21" s="2" t="s">
        <v>252</v>
      </c>
      <c r="B21" s="1">
        <v>0</v>
      </c>
      <c r="C21" s="1">
        <v>0</v>
      </c>
      <c r="D21" s="1">
        <v>0</v>
      </c>
      <c r="E21" s="1">
        <v>0</v>
      </c>
      <c r="F21" s="1">
        <f>F19-F20</f>
        <v>385.35999999999996</v>
      </c>
      <c r="G21" s="1"/>
      <c r="H21" s="1"/>
      <c r="I21" s="1"/>
    </row>
    <row r="22" spans="1:30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30" x14ac:dyDescent="0.3">
      <c r="A23" s="76" t="s">
        <v>31</v>
      </c>
      <c r="B23" s="1"/>
      <c r="C23" s="1"/>
      <c r="G23" s="1"/>
      <c r="H23" s="1"/>
      <c r="I23" s="1"/>
    </row>
    <row r="24" spans="1:30" x14ac:dyDescent="0.3">
      <c r="A24" s="2" t="s">
        <v>250</v>
      </c>
      <c r="B24" s="1">
        <f t="shared" ref="B24:C24" si="2">B19+B14+B9+B4</f>
        <v>15973.19</v>
      </c>
      <c r="C24" s="1">
        <f t="shared" si="2"/>
        <v>17891.900000000001</v>
      </c>
      <c r="D24" s="1">
        <f t="shared" ref="D24:F25" si="3">D19+D14+D9+D4</f>
        <v>19717.169999999998</v>
      </c>
      <c r="E24" s="1">
        <f t="shared" si="3"/>
        <v>24897.95</v>
      </c>
      <c r="F24" s="1">
        <f t="shared" si="3"/>
        <v>27762.43</v>
      </c>
      <c r="G24" s="1">
        <f>SUM(G25:G26)</f>
        <v>30415.96</v>
      </c>
      <c r="H24" s="1">
        <f>G24+H30</f>
        <v>32565.96</v>
      </c>
      <c r="I24" s="1">
        <f>H24+I30</f>
        <v>34815.96</v>
      </c>
    </row>
    <row r="25" spans="1:30" x14ac:dyDescent="0.3">
      <c r="A25" s="2" t="s">
        <v>251</v>
      </c>
      <c r="B25" s="1">
        <f t="shared" ref="B25:C25" si="4">B20+B15+B10+B5</f>
        <v>1069.0900000000001</v>
      </c>
      <c r="C25" s="1">
        <f t="shared" si="4"/>
        <v>2200.9499999999998</v>
      </c>
      <c r="D25" s="1">
        <f t="shared" si="3"/>
        <v>3395.7400000000002</v>
      </c>
      <c r="E25" s="1">
        <f t="shared" si="3"/>
        <v>4716.28</v>
      </c>
      <c r="F25" s="1">
        <f t="shared" si="3"/>
        <v>6251.62</v>
      </c>
      <c r="G25" s="1">
        <f>F25+'P&amp;L'!H18</f>
        <v>7897.21</v>
      </c>
      <c r="H25" s="32">
        <f>G25+(H24*'P&amp;L'!I19)</f>
        <v>9688.3377999999993</v>
      </c>
      <c r="I25" s="32">
        <f>H25+(I24*'P&amp;L'!J19)</f>
        <v>11603.2156</v>
      </c>
    </row>
    <row r="26" spans="1:30" x14ac:dyDescent="0.3">
      <c r="A26" s="2" t="s">
        <v>252</v>
      </c>
      <c r="B26" s="1">
        <f t="shared" ref="B26" si="5">B24-B25</f>
        <v>14904.1</v>
      </c>
      <c r="C26" s="1">
        <f t="shared" ref="C26" si="6">C24-C25</f>
        <v>15690.95</v>
      </c>
      <c r="D26" s="1">
        <f t="shared" ref="D26:E26" si="7">D24-D25</f>
        <v>16321.429999999998</v>
      </c>
      <c r="E26" s="1">
        <f t="shared" si="7"/>
        <v>20181.670000000002</v>
      </c>
      <c r="F26" s="1">
        <f>F24-F25</f>
        <v>21510.81</v>
      </c>
      <c r="G26" s="1">
        <f>BS!H5+BS!H7+BS!H9+BS!H11</f>
        <v>22518.75</v>
      </c>
      <c r="H26" s="32">
        <f>H24-H25</f>
        <v>22877.622199999998</v>
      </c>
      <c r="I26" s="32">
        <f>I24-I25</f>
        <v>23212.7444</v>
      </c>
    </row>
    <row r="27" spans="1:30" x14ac:dyDescent="0.3">
      <c r="A27" s="2" t="s">
        <v>254</v>
      </c>
      <c r="B27" s="1">
        <f>BS!C6+BS!C10</f>
        <v>2559.7199999999998</v>
      </c>
      <c r="C27" s="1">
        <f>BS!D6+BS!D10</f>
        <v>3729.89</v>
      </c>
      <c r="D27" s="1">
        <f>BS!E6+BS!E10</f>
        <v>5508.33</v>
      </c>
      <c r="E27" s="1">
        <f>BS!F6+BS!F10</f>
        <v>4136.42</v>
      </c>
      <c r="F27" s="1">
        <f>BS!G6+BS!G10</f>
        <v>3256.46</v>
      </c>
      <c r="G27" s="1">
        <f>BS!H6+BS!H10</f>
        <v>4011.29</v>
      </c>
      <c r="H27" s="1">
        <f>G27+H29-H30</f>
        <v>4061.29</v>
      </c>
      <c r="I27" s="1">
        <f>H27+I29-I30</f>
        <v>4111.29</v>
      </c>
    </row>
    <row r="29" spans="1:30" x14ac:dyDescent="0.3">
      <c r="A29" s="76" t="s">
        <v>255</v>
      </c>
      <c r="B29" s="137"/>
      <c r="C29" s="137"/>
      <c r="D29" s="137"/>
      <c r="E29" s="137"/>
      <c r="F29" s="137">
        <v>2315</v>
      </c>
      <c r="G29" s="137">
        <v>2200</v>
      </c>
      <c r="H29" s="86">
        <v>2200</v>
      </c>
      <c r="I29" s="86">
        <v>2300</v>
      </c>
    </row>
    <row r="30" spans="1:30" x14ac:dyDescent="0.3">
      <c r="A30" s="76" t="s">
        <v>256</v>
      </c>
      <c r="B30" s="137"/>
      <c r="C30" s="137"/>
      <c r="D30" s="137"/>
      <c r="E30" s="137"/>
      <c r="F30" s="137"/>
      <c r="G30" s="137"/>
      <c r="H30" s="86">
        <v>2150</v>
      </c>
      <c r="I30" s="86">
        <v>2250</v>
      </c>
    </row>
    <row r="32" spans="1:30" s="12" customFormat="1" x14ac:dyDescent="0.3">
      <c r="A32"/>
      <c r="B32"/>
      <c r="C32"/>
      <c r="D32"/>
      <c r="E32"/>
      <c r="F32"/>
      <c r="G32"/>
      <c r="H32"/>
      <c r="I32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opLeftCell="A10" workbookViewId="0">
      <selection activeCell="O16" sqref="O16"/>
    </sheetView>
  </sheetViews>
  <sheetFormatPr defaultRowHeight="14.4" x14ac:dyDescent="0.3"/>
  <cols>
    <col min="1" max="1" width="26" bestFit="1" customWidth="1"/>
    <col min="2" max="2" width="9.5546875" bestFit="1" customWidth="1"/>
    <col min="3" max="3" width="8.88671875" customWidth="1"/>
    <col min="4" max="4" width="9.5546875" bestFit="1" customWidth="1"/>
  </cols>
  <sheetData>
    <row r="1" spans="1:13" ht="18" x14ac:dyDescent="0.35">
      <c r="A1" s="105" t="s">
        <v>262</v>
      </c>
      <c r="G1" s="171" t="s">
        <v>263</v>
      </c>
      <c r="H1" s="171"/>
      <c r="I1" s="171"/>
      <c r="J1" s="171"/>
      <c r="K1" s="171"/>
      <c r="L1" s="171"/>
      <c r="M1" s="171"/>
    </row>
    <row r="2" spans="1:13" x14ac:dyDescent="0.3">
      <c r="A2" s="2" t="s">
        <v>264</v>
      </c>
      <c r="B2" s="15">
        <f>B3+(B4*B5)</f>
        <v>0.12125591488237167</v>
      </c>
      <c r="G2" s="2">
        <v>2015</v>
      </c>
      <c r="H2" s="2">
        <v>2016</v>
      </c>
      <c r="I2" s="2">
        <v>2017</v>
      </c>
      <c r="J2" s="2">
        <v>2018</v>
      </c>
      <c r="K2" s="2">
        <v>2019</v>
      </c>
      <c r="L2" s="2">
        <v>2020</v>
      </c>
      <c r="M2" s="2">
        <v>2021</v>
      </c>
    </row>
    <row r="3" spans="1:13" x14ac:dyDescent="0.3">
      <c r="A3" s="2" t="s">
        <v>265</v>
      </c>
      <c r="B3" s="53">
        <v>6.0299999999999999E-2</v>
      </c>
      <c r="G3" s="67">
        <v>0.08</v>
      </c>
      <c r="H3" s="53">
        <v>8.2600000000000007E-2</v>
      </c>
      <c r="I3" s="53">
        <v>7.0400000000000004E-2</v>
      </c>
      <c r="J3" s="53">
        <v>6.1199999999999997E-2</v>
      </c>
      <c r="K3" s="53">
        <v>4.1799999999999997E-2</v>
      </c>
      <c r="L3" s="53">
        <v>-7.9699999999999993E-2</v>
      </c>
      <c r="M3" s="53">
        <v>-7.2999999999999995E-2</v>
      </c>
    </row>
    <row r="4" spans="1:13" x14ac:dyDescent="0.3">
      <c r="A4" s="2" t="s">
        <v>266</v>
      </c>
      <c r="B4" s="32">
        <f>BETA!I3</f>
        <v>0.73242886816909147</v>
      </c>
    </row>
    <row r="5" spans="1:13" x14ac:dyDescent="0.3">
      <c r="A5" s="2" t="s">
        <v>267</v>
      </c>
      <c r="B5" s="53">
        <f>RP!D26</f>
        <v>8.3224347826086967E-2</v>
      </c>
    </row>
    <row r="7" spans="1:13" x14ac:dyDescent="0.3">
      <c r="A7" s="143"/>
      <c r="B7" s="2" t="s">
        <v>3</v>
      </c>
      <c r="C7" s="2" t="s">
        <v>4</v>
      </c>
      <c r="D7" s="2" t="s">
        <v>218</v>
      </c>
    </row>
    <row r="8" spans="1:13" x14ac:dyDescent="0.3">
      <c r="A8" s="2" t="s">
        <v>268</v>
      </c>
      <c r="B8" s="2"/>
      <c r="C8" s="2"/>
      <c r="D8" s="60">
        <f>('RATIO ANALYSIS'!H3/'RATIO ANALYSIS'!C3)^(1/5)-1</f>
        <v>0.14106915208112136</v>
      </c>
    </row>
    <row r="9" spans="1:13" x14ac:dyDescent="0.3">
      <c r="A9" s="2" t="s">
        <v>269</v>
      </c>
      <c r="B9" s="15">
        <f>'RATIO ANALYSIS'!F12*'RATIO ANALYSIS'!F32</f>
        <v>9.7289303369592711E-2</v>
      </c>
      <c r="C9" s="44">
        <f>'RATIO ANALYSIS'!G12*'RATIO ANALYSIS'!G32</f>
        <v>4.7465884994728993E-2</v>
      </c>
      <c r="D9" s="15">
        <f>'RATIO ANALYSIS'!H12*'RATIO ANALYSIS'!H32</f>
        <v>2.4865658387175464E-3</v>
      </c>
      <c r="E9" s="59"/>
      <c r="F9" s="12"/>
    </row>
    <row r="10" spans="1:13" x14ac:dyDescent="0.3">
      <c r="A10" s="2" t="s">
        <v>270</v>
      </c>
      <c r="B10" s="2"/>
      <c r="C10" s="2"/>
      <c r="D10" s="61">
        <v>7.0000000000000007E-2</v>
      </c>
      <c r="E10" t="s">
        <v>1595</v>
      </c>
    </row>
    <row r="12" spans="1:13" s="106" customFormat="1" x14ac:dyDescent="0.3">
      <c r="A12" s="114" t="s">
        <v>1594</v>
      </c>
    </row>
    <row r="13" spans="1:13" x14ac:dyDescent="0.3">
      <c r="A13" s="1"/>
      <c r="B13" s="2" t="s">
        <v>225</v>
      </c>
      <c r="C13" s="2" t="s">
        <v>226</v>
      </c>
      <c r="D13" s="1"/>
    </row>
    <row r="14" spans="1:13" x14ac:dyDescent="0.3">
      <c r="A14" s="2" t="s">
        <v>137</v>
      </c>
      <c r="B14" s="32">
        <f ca="1">'RATIO ANALYSIS'!I3</f>
        <v>14052.328652067219</v>
      </c>
      <c r="C14" s="32">
        <f ca="1">'RATIO ANALYSIS'!J3</f>
        <v>16367.140087990196</v>
      </c>
      <c r="D14" s="32">
        <f ca="1">C14*(1+D10)/(B2-D10)</f>
        <v>341674.51569911721</v>
      </c>
    </row>
    <row r="15" spans="1:13" x14ac:dyDescent="0.3">
      <c r="A15" s="2" t="s">
        <v>271</v>
      </c>
      <c r="B15" s="1">
        <v>1</v>
      </c>
      <c r="C15" s="1">
        <v>2</v>
      </c>
      <c r="D15" s="1">
        <v>2</v>
      </c>
    </row>
    <row r="16" spans="1:13" x14ac:dyDescent="0.3">
      <c r="A16" s="2" t="s">
        <v>272</v>
      </c>
      <c r="B16" s="32">
        <f ca="1">B14/(1+$B$2)^B15</f>
        <v>12532.668470731247</v>
      </c>
      <c r="C16" s="32">
        <f t="shared" ref="C16:D16" ca="1" si="0">C14/(1+$B$2)^C15</f>
        <v>13018.570685718914</v>
      </c>
      <c r="D16" s="32">
        <f t="shared" ca="1" si="0"/>
        <v>271770.98810326983</v>
      </c>
    </row>
    <row r="17" spans="1:4" x14ac:dyDescent="0.3">
      <c r="A17" s="2" t="s">
        <v>273</v>
      </c>
      <c r="B17" s="32">
        <f ca="1">SUM(B16:D16)</f>
        <v>297322.22725971998</v>
      </c>
      <c r="C17" s="12"/>
      <c r="D17" s="12"/>
    </row>
    <row r="18" spans="1:4" x14ac:dyDescent="0.3">
      <c r="A18" s="2" t="s">
        <v>136</v>
      </c>
      <c r="B18" s="1">
        <f>'RATIO ANALYSIS'!J2</f>
        <v>1230.8800000000001</v>
      </c>
      <c r="C18" s="12"/>
      <c r="D18" s="12"/>
    </row>
    <row r="19" spans="1:4" x14ac:dyDescent="0.3">
      <c r="A19" s="2" t="s">
        <v>274</v>
      </c>
      <c r="B19" s="62">
        <f ca="1">B17/B18</f>
        <v>241.5525699172299</v>
      </c>
      <c r="C19" s="12"/>
      <c r="D19" s="12"/>
    </row>
    <row r="21" spans="1:4" s="106" customFormat="1" x14ac:dyDescent="0.3">
      <c r="A21" s="114" t="s">
        <v>1593</v>
      </c>
    </row>
    <row r="22" spans="1:4" x14ac:dyDescent="0.3">
      <c r="A22" s="1"/>
      <c r="B22" s="40" t="s">
        <v>225</v>
      </c>
      <c r="C22" s="2" t="s">
        <v>226</v>
      </c>
      <c r="D22" s="12"/>
    </row>
    <row r="23" spans="1:4" x14ac:dyDescent="0.3">
      <c r="A23" s="2" t="s">
        <v>275</v>
      </c>
      <c r="B23" s="32">
        <f ca="1">'P&amp;L'!I30</f>
        <v>16532.1513553732</v>
      </c>
      <c r="C23" s="32">
        <f ca="1">'P&amp;L'!J30</f>
        <v>19255.45892704729</v>
      </c>
      <c r="D23" s="12"/>
    </row>
    <row r="24" spans="1:4" x14ac:dyDescent="0.3">
      <c r="A24" s="2" t="s">
        <v>276</v>
      </c>
      <c r="B24" s="32">
        <f>'P&amp;L'!I18</f>
        <v>1791.1277999999993</v>
      </c>
      <c r="C24" s="32">
        <f>'P&amp;L'!J18</f>
        <v>1914.8778000000002</v>
      </c>
      <c r="D24" s="12"/>
    </row>
    <row r="25" spans="1:4" x14ac:dyDescent="0.3">
      <c r="A25" s="2" t="s">
        <v>277</v>
      </c>
      <c r="B25" s="32">
        <f ca="1">-BS!I66</f>
        <v>1308.8700000000026</v>
      </c>
      <c r="C25" s="32">
        <f ca="1">-BS!J66</f>
        <v>169</v>
      </c>
      <c r="D25" s="54"/>
    </row>
    <row r="26" spans="1:4" x14ac:dyDescent="0.3">
      <c r="A26" s="2" t="s">
        <v>255</v>
      </c>
      <c r="B26" s="1">
        <f>-CAPEX!H29</f>
        <v>-2200</v>
      </c>
      <c r="C26" s="1">
        <f>-CAPEX!I29</f>
        <v>-2300</v>
      </c>
    </row>
    <row r="27" spans="1:4" x14ac:dyDescent="0.3">
      <c r="A27" s="2" t="s">
        <v>278</v>
      </c>
      <c r="B27" s="1">
        <f>BS!I46+BS!I54-BS!H46-BS!H54</f>
        <v>-0.96</v>
      </c>
      <c r="C27" s="1">
        <f>BS!J46+BS!J54-BS!I46-BS!I54</f>
        <v>0</v>
      </c>
    </row>
    <row r="28" spans="1:4" x14ac:dyDescent="0.3">
      <c r="A28" s="2" t="s">
        <v>279</v>
      </c>
      <c r="B28" s="32">
        <f ca="1">SUM(B23:B27)</f>
        <v>17431.189155373202</v>
      </c>
      <c r="C28" s="32">
        <f ca="1">SUM(C23:C27)</f>
        <v>19039.336727047288</v>
      </c>
      <c r="D28" s="32">
        <f ca="1">C28*(1+D10)/(B2-D10)</f>
        <v>397458.32933999837</v>
      </c>
    </row>
    <row r="29" spans="1:4" x14ac:dyDescent="0.3">
      <c r="A29" s="2" t="s">
        <v>271</v>
      </c>
      <c r="B29" s="1">
        <v>1</v>
      </c>
      <c r="C29" s="1">
        <v>2</v>
      </c>
      <c r="D29" s="1">
        <v>2</v>
      </c>
    </row>
    <row r="30" spans="1:4" x14ac:dyDescent="0.3">
      <c r="A30" s="2" t="s">
        <v>272</v>
      </c>
      <c r="B30" s="32">
        <f ca="1">B28/(1+$B$2)^B29</f>
        <v>15546.129054045496</v>
      </c>
      <c r="C30" s="32">
        <f t="shared" ref="C30:D30" ca="1" si="1">C28/(1+$B$2)^C29</f>
        <v>15144.059967577752</v>
      </c>
      <c r="D30" s="32">
        <f t="shared" ca="1" si="1"/>
        <v>316141.93605743739</v>
      </c>
    </row>
    <row r="31" spans="1:4" x14ac:dyDescent="0.3">
      <c r="A31" s="2" t="s">
        <v>273</v>
      </c>
      <c r="B31" s="32">
        <f ca="1">SUM(B30:D30)</f>
        <v>346832.12507906061</v>
      </c>
    </row>
    <row r="32" spans="1:4" x14ac:dyDescent="0.3">
      <c r="A32" s="2" t="s">
        <v>136</v>
      </c>
      <c r="B32" s="1">
        <f>'RATIO ANALYSIS'!J2</f>
        <v>1230.8800000000001</v>
      </c>
    </row>
    <row r="33" spans="1:2" x14ac:dyDescent="0.3">
      <c r="A33" s="2" t="s">
        <v>274</v>
      </c>
      <c r="B33" s="62">
        <f ca="1">B31/B32</f>
        <v>281.77574180997385</v>
      </c>
    </row>
  </sheetData>
  <mergeCells count="1">
    <mergeCell ref="G1:M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5"/>
  <sheetViews>
    <sheetView workbookViewId="0">
      <selection activeCell="J15" sqref="J15"/>
    </sheetView>
  </sheetViews>
  <sheetFormatPr defaultRowHeight="14.4" x14ac:dyDescent="0.3"/>
  <cols>
    <col min="1" max="1" width="11.88671875" bestFit="1" customWidth="1"/>
    <col min="4" max="4" width="12.21875" bestFit="1" customWidth="1"/>
    <col min="10" max="10" width="13.21875" bestFit="1" customWidth="1"/>
    <col min="11" max="11" width="9.5546875" bestFit="1" customWidth="1"/>
  </cols>
  <sheetData>
    <row r="1" spans="1:15" x14ac:dyDescent="0.3">
      <c r="A1" s="84" t="s">
        <v>284</v>
      </c>
      <c r="B1" s="84" t="s">
        <v>1549</v>
      </c>
      <c r="C1" s="84" t="s">
        <v>139</v>
      </c>
      <c r="D1" s="121" t="s">
        <v>1550</v>
      </c>
      <c r="E1" s="9"/>
      <c r="F1" s="9"/>
      <c r="G1" s="9"/>
      <c r="H1" s="9"/>
      <c r="J1" s="1"/>
      <c r="K1" s="76" t="s">
        <v>225</v>
      </c>
      <c r="L1" s="76" t="s">
        <v>226</v>
      </c>
      <c r="N1" s="9"/>
    </row>
    <row r="2" spans="1:15" x14ac:dyDescent="0.3">
      <c r="A2" s="1" t="s">
        <v>335</v>
      </c>
      <c r="B2" s="1">
        <v>218.5</v>
      </c>
      <c r="C2" s="32">
        <f>'RATIO ANALYSIS'!$H$9</f>
        <v>10.872611464968152</v>
      </c>
      <c r="D2" s="32">
        <f>B2/C2</f>
        <v>20.096367896895138</v>
      </c>
      <c r="F2" s="58"/>
      <c r="H2" s="57"/>
      <c r="J2" s="2" t="s">
        <v>1589</v>
      </c>
      <c r="K2" s="32">
        <f ca="1">'RATIO ANALYSIS'!I9</f>
        <v>13.431164171465293</v>
      </c>
      <c r="L2" s="32">
        <f ca="1">'RATIO ANALYSIS'!J9</f>
        <v>15.643652449505465</v>
      </c>
    </row>
    <row r="3" spans="1:15" x14ac:dyDescent="0.3">
      <c r="A3" s="1" t="s">
        <v>336</v>
      </c>
      <c r="B3" s="1">
        <v>214.55</v>
      </c>
      <c r="C3" s="32">
        <f>'RATIO ANALYSIS'!$H$9</f>
        <v>10.872611464968152</v>
      </c>
      <c r="D3" s="32">
        <f t="shared" ref="D3:D66" si="0">B3/C3</f>
        <v>19.733069712946694</v>
      </c>
      <c r="F3" s="58"/>
      <c r="H3" s="57"/>
      <c r="J3" s="1"/>
      <c r="K3" s="1"/>
      <c r="L3" s="2"/>
      <c r="M3" s="57"/>
      <c r="N3" s="9"/>
      <c r="O3" s="57"/>
    </row>
    <row r="4" spans="1:15" x14ac:dyDescent="0.3">
      <c r="A4" s="1" t="s">
        <v>337</v>
      </c>
      <c r="B4" s="1">
        <v>210.9</v>
      </c>
      <c r="C4" s="32">
        <f>'RATIO ANALYSIS'!$H$9</f>
        <v>10.872611464968152</v>
      </c>
      <c r="D4" s="32">
        <f t="shared" si="0"/>
        <v>19.397363796133568</v>
      </c>
      <c r="F4" s="58"/>
      <c r="H4" s="57"/>
      <c r="J4" s="2" t="s">
        <v>1551</v>
      </c>
      <c r="K4" s="32">
        <f>AVERAGE(D2:D1239)</f>
        <v>24.471888421388815</v>
      </c>
      <c r="L4" s="32">
        <f>K4</f>
        <v>24.471888421388815</v>
      </c>
    </row>
    <row r="5" spans="1:15" x14ac:dyDescent="0.3">
      <c r="A5" s="1" t="s">
        <v>338</v>
      </c>
      <c r="B5" s="1">
        <v>211.6</v>
      </c>
      <c r="C5" s="32">
        <f>'RATIO ANALYSIS'!$H$9</f>
        <v>10.872611464968152</v>
      </c>
      <c r="D5" s="32">
        <f t="shared" si="0"/>
        <v>19.461745752782662</v>
      </c>
      <c r="F5" s="58"/>
      <c r="H5" s="57"/>
      <c r="J5" s="39"/>
      <c r="K5" s="39"/>
      <c r="L5" s="39"/>
    </row>
    <row r="6" spans="1:15" x14ac:dyDescent="0.3">
      <c r="A6" s="1" t="s">
        <v>339</v>
      </c>
      <c r="B6" s="1">
        <v>215.95</v>
      </c>
      <c r="C6" s="32">
        <f>'RATIO ANALYSIS'!$H$9</f>
        <v>10.872611464968152</v>
      </c>
      <c r="D6" s="32">
        <f t="shared" si="0"/>
        <v>19.861833626244874</v>
      </c>
      <c r="F6" s="58"/>
      <c r="H6" s="57"/>
      <c r="J6" s="2" t="s">
        <v>1552</v>
      </c>
      <c r="K6" s="62">
        <f ca="1">K4*K2</f>
        <v>328.68595097345377</v>
      </c>
      <c r="L6" s="62">
        <f ca="1">L4*L2</f>
        <v>382.82971724728355</v>
      </c>
    </row>
    <row r="7" spans="1:15" x14ac:dyDescent="0.3">
      <c r="A7" s="1" t="s">
        <v>340</v>
      </c>
      <c r="B7" s="1">
        <v>222.2</v>
      </c>
      <c r="C7" s="32">
        <f>'RATIO ANALYSIS'!$H$9</f>
        <v>10.872611464968152</v>
      </c>
      <c r="D7" s="32">
        <f t="shared" si="0"/>
        <v>20.436672524897482</v>
      </c>
      <c r="F7" s="58"/>
      <c r="H7" s="57"/>
      <c r="J7" s="12"/>
      <c r="K7" s="12"/>
      <c r="L7" s="12"/>
    </row>
    <row r="8" spans="1:15" x14ac:dyDescent="0.3">
      <c r="A8" s="1" t="s">
        <v>341</v>
      </c>
      <c r="B8" s="1">
        <v>226</v>
      </c>
      <c r="C8" s="32">
        <f>'RATIO ANALYSIS'!$H$9</f>
        <v>10.872611464968152</v>
      </c>
      <c r="D8" s="32">
        <f t="shared" si="0"/>
        <v>20.786174575278267</v>
      </c>
      <c r="F8" s="58"/>
      <c r="H8" s="57"/>
      <c r="J8" s="12"/>
      <c r="K8" s="12"/>
      <c r="L8" s="12"/>
    </row>
    <row r="9" spans="1:15" x14ac:dyDescent="0.3">
      <c r="A9" s="1" t="s">
        <v>342</v>
      </c>
      <c r="B9" s="1">
        <v>222.95</v>
      </c>
      <c r="C9" s="32">
        <f>'RATIO ANALYSIS'!$H$9</f>
        <v>10.872611464968152</v>
      </c>
      <c r="D9" s="32">
        <f t="shared" si="0"/>
        <v>20.505653192735796</v>
      </c>
      <c r="F9" s="58"/>
      <c r="H9" s="57"/>
      <c r="J9" s="12"/>
      <c r="K9" s="12"/>
      <c r="L9" s="12"/>
    </row>
    <row r="10" spans="1:15" x14ac:dyDescent="0.3">
      <c r="A10" s="1" t="s">
        <v>343</v>
      </c>
      <c r="B10" s="1">
        <v>217.65</v>
      </c>
      <c r="C10" s="32">
        <f>'RATIO ANALYSIS'!$H$9</f>
        <v>10.872611464968152</v>
      </c>
      <c r="D10" s="32">
        <f t="shared" si="0"/>
        <v>20.018189806678386</v>
      </c>
      <c r="F10" s="58"/>
      <c r="H10" s="57"/>
      <c r="J10" s="2" t="s">
        <v>1553</v>
      </c>
      <c r="K10" s="32">
        <f>AVERAGE(D2:D250)</f>
        <v>17.826026660831964</v>
      </c>
      <c r="L10" s="32">
        <f>K10</f>
        <v>17.826026660831964</v>
      </c>
    </row>
    <row r="11" spans="1:15" x14ac:dyDescent="0.3">
      <c r="A11" s="1" t="s">
        <v>344</v>
      </c>
      <c r="B11" s="1">
        <v>210.6</v>
      </c>
      <c r="C11" s="32">
        <f>'RATIO ANALYSIS'!$H$9</f>
        <v>10.872611464968152</v>
      </c>
      <c r="D11" s="32">
        <f t="shared" si="0"/>
        <v>19.369771528998243</v>
      </c>
      <c r="F11" s="58"/>
      <c r="H11" s="57"/>
      <c r="J11" s="22"/>
      <c r="K11" s="22"/>
      <c r="L11" s="22"/>
    </row>
    <row r="12" spans="1:15" x14ac:dyDescent="0.3">
      <c r="A12" s="1" t="s">
        <v>345</v>
      </c>
      <c r="B12" s="1">
        <v>207.85</v>
      </c>
      <c r="C12" s="32">
        <f>'RATIO ANALYSIS'!$H$9</f>
        <v>10.872611464968152</v>
      </c>
      <c r="D12" s="32">
        <f t="shared" si="0"/>
        <v>19.116842413591097</v>
      </c>
      <c r="F12" s="58"/>
      <c r="H12" s="57"/>
      <c r="J12" s="2" t="s">
        <v>274</v>
      </c>
      <c r="K12" s="62">
        <f ca="1">K10*K2</f>
        <v>239.42429060655135</v>
      </c>
      <c r="L12" s="62">
        <f ca="1">L10*L2</f>
        <v>278.86416563767369</v>
      </c>
    </row>
    <row r="13" spans="1:15" x14ac:dyDescent="0.3">
      <c r="A13" s="1" t="s">
        <v>346</v>
      </c>
      <c r="B13" s="1">
        <v>205.45</v>
      </c>
      <c r="C13" s="32">
        <f>'RATIO ANALYSIS'!$H$9</f>
        <v>10.872611464968152</v>
      </c>
      <c r="D13" s="32">
        <f t="shared" si="0"/>
        <v>18.896104276508495</v>
      </c>
      <c r="F13" s="58"/>
      <c r="H13" s="57"/>
    </row>
    <row r="14" spans="1:15" x14ac:dyDescent="0.3">
      <c r="A14" s="1" t="s">
        <v>347</v>
      </c>
      <c r="B14" s="1">
        <v>205.2</v>
      </c>
      <c r="C14" s="32">
        <f>'RATIO ANALYSIS'!$H$9</f>
        <v>10.872611464968152</v>
      </c>
      <c r="D14" s="32">
        <f t="shared" si="0"/>
        <v>18.873110720562391</v>
      </c>
      <c r="F14" s="58"/>
      <c r="H14" s="57"/>
    </row>
    <row r="15" spans="1:15" x14ac:dyDescent="0.3">
      <c r="A15" s="1" t="s">
        <v>348</v>
      </c>
      <c r="B15" s="1">
        <v>206.5</v>
      </c>
      <c r="C15" s="32">
        <f>'RATIO ANALYSIS'!$H$9</f>
        <v>10.872611464968152</v>
      </c>
      <c r="D15" s="32">
        <f t="shared" si="0"/>
        <v>18.992677211482135</v>
      </c>
      <c r="F15" s="58"/>
      <c r="H15" s="57"/>
    </row>
    <row r="16" spans="1:15" x14ac:dyDescent="0.3">
      <c r="A16" s="1" t="s">
        <v>349</v>
      </c>
      <c r="B16" s="1">
        <v>207.8</v>
      </c>
      <c r="C16" s="32">
        <f>'RATIO ANALYSIS'!$H$9</f>
        <v>10.872611464968152</v>
      </c>
      <c r="D16" s="32">
        <f t="shared" si="0"/>
        <v>19.112243702401877</v>
      </c>
      <c r="F16" s="58"/>
      <c r="H16" s="57"/>
    </row>
    <row r="17" spans="1:8" x14ac:dyDescent="0.3">
      <c r="A17" s="1" t="s">
        <v>350</v>
      </c>
      <c r="B17" s="1">
        <v>208</v>
      </c>
      <c r="C17" s="32">
        <f>'RATIO ANALYSIS'!$H$9</f>
        <v>10.872611464968152</v>
      </c>
      <c r="D17" s="32">
        <f t="shared" si="0"/>
        <v>19.13063854715876</v>
      </c>
      <c r="F17" s="58"/>
      <c r="H17" s="57"/>
    </row>
    <row r="18" spans="1:8" x14ac:dyDescent="0.3">
      <c r="A18" s="1" t="s">
        <v>351</v>
      </c>
      <c r="B18" s="1">
        <v>208.55</v>
      </c>
      <c r="C18" s="32">
        <f>'RATIO ANALYSIS'!$H$9</f>
        <v>10.872611464968152</v>
      </c>
      <c r="D18" s="32">
        <f t="shared" si="0"/>
        <v>19.181224370240191</v>
      </c>
      <c r="F18" s="58"/>
      <c r="H18" s="57"/>
    </row>
    <row r="19" spans="1:8" x14ac:dyDescent="0.3">
      <c r="A19" s="1" t="s">
        <v>352</v>
      </c>
      <c r="B19" s="1">
        <v>209.7</v>
      </c>
      <c r="C19" s="32">
        <f>'RATIO ANALYSIS'!$H$9</f>
        <v>10.872611464968152</v>
      </c>
      <c r="D19" s="32">
        <f t="shared" si="0"/>
        <v>19.286994727592269</v>
      </c>
      <c r="F19" s="58"/>
      <c r="H19" s="57"/>
    </row>
    <row r="20" spans="1:8" x14ac:dyDescent="0.3">
      <c r="A20" s="1" t="s">
        <v>353</v>
      </c>
      <c r="B20" s="1">
        <v>209.95</v>
      </c>
      <c r="C20" s="32">
        <f>'RATIO ANALYSIS'!$H$9</f>
        <v>10.872611464968152</v>
      </c>
      <c r="D20" s="32">
        <f t="shared" si="0"/>
        <v>19.30998828353837</v>
      </c>
      <c r="F20" s="58"/>
      <c r="H20" s="57"/>
    </row>
    <row r="21" spans="1:8" x14ac:dyDescent="0.3">
      <c r="A21" s="1" t="s">
        <v>354</v>
      </c>
      <c r="B21" s="1">
        <v>209.9</v>
      </c>
      <c r="C21" s="32">
        <f>'RATIO ANALYSIS'!$H$9</f>
        <v>10.872611464968152</v>
      </c>
      <c r="D21" s="32">
        <f t="shared" si="0"/>
        <v>19.305389572349153</v>
      </c>
      <c r="F21" s="58"/>
      <c r="H21" s="57"/>
    </row>
    <row r="22" spans="1:8" x14ac:dyDescent="0.3">
      <c r="A22" s="1" t="s">
        <v>355</v>
      </c>
      <c r="B22" s="1">
        <v>206.9</v>
      </c>
      <c r="C22" s="32">
        <f>'RATIO ANALYSIS'!$H$9</f>
        <v>10.872611464968152</v>
      </c>
      <c r="D22" s="32">
        <f t="shared" si="0"/>
        <v>19.029466900995903</v>
      </c>
      <c r="F22" s="58"/>
      <c r="H22" s="57"/>
    </row>
    <row r="23" spans="1:8" x14ac:dyDescent="0.3">
      <c r="A23" s="1" t="s">
        <v>356</v>
      </c>
      <c r="B23" s="1">
        <v>203.85</v>
      </c>
      <c r="C23" s="32">
        <f>'RATIO ANALYSIS'!$H$9</f>
        <v>10.872611464968152</v>
      </c>
      <c r="D23" s="32">
        <f t="shared" si="0"/>
        <v>18.748945518453429</v>
      </c>
      <c r="F23" s="58"/>
      <c r="H23" s="57"/>
    </row>
    <row r="24" spans="1:8" x14ac:dyDescent="0.3">
      <c r="A24" s="1" t="s">
        <v>357</v>
      </c>
      <c r="B24" s="1">
        <v>209.15</v>
      </c>
      <c r="C24" s="32">
        <f>'RATIO ANALYSIS'!$H$9</f>
        <v>10.872611464968152</v>
      </c>
      <c r="D24" s="32">
        <f t="shared" si="0"/>
        <v>19.236408904510839</v>
      </c>
      <c r="F24" s="58"/>
      <c r="H24" s="57"/>
    </row>
    <row r="25" spans="1:8" x14ac:dyDescent="0.3">
      <c r="A25" s="1" t="s">
        <v>358</v>
      </c>
      <c r="B25" s="1">
        <v>208.85</v>
      </c>
      <c r="C25" s="32">
        <f>'RATIO ANALYSIS'!$H$9</f>
        <v>10.872611464968152</v>
      </c>
      <c r="D25" s="32">
        <f t="shared" si="0"/>
        <v>19.208816637375513</v>
      </c>
      <c r="F25" s="58"/>
      <c r="H25" s="57"/>
    </row>
    <row r="26" spans="1:8" x14ac:dyDescent="0.3">
      <c r="A26" s="1" t="s">
        <v>359</v>
      </c>
      <c r="B26" s="1">
        <v>208.5</v>
      </c>
      <c r="C26" s="32">
        <f>'RATIO ANALYSIS'!$H$9</f>
        <v>10.872611464968152</v>
      </c>
      <c r="D26" s="32">
        <f t="shared" si="0"/>
        <v>19.17662565905097</v>
      </c>
      <c r="F26" s="58"/>
      <c r="H26" s="57"/>
    </row>
    <row r="27" spans="1:8" x14ac:dyDescent="0.3">
      <c r="A27" s="1" t="s">
        <v>360</v>
      </c>
      <c r="B27" s="1">
        <v>207.05</v>
      </c>
      <c r="C27" s="32">
        <f>'RATIO ANALYSIS'!$H$9</f>
        <v>10.872611464968152</v>
      </c>
      <c r="D27" s="32">
        <f t="shared" si="0"/>
        <v>19.043263034563566</v>
      </c>
      <c r="F27" s="58"/>
      <c r="H27" s="57"/>
    </row>
    <row r="28" spans="1:8" x14ac:dyDescent="0.3">
      <c r="A28" s="1" t="s">
        <v>361</v>
      </c>
      <c r="B28" s="1">
        <v>215.95</v>
      </c>
      <c r="C28" s="32">
        <f>'RATIO ANALYSIS'!$H$9</f>
        <v>10.872611464968152</v>
      </c>
      <c r="D28" s="32">
        <f t="shared" si="0"/>
        <v>19.861833626244874</v>
      </c>
      <c r="F28" s="58"/>
      <c r="H28" s="57"/>
    </row>
    <row r="29" spans="1:8" x14ac:dyDescent="0.3">
      <c r="A29" s="1" t="s">
        <v>362</v>
      </c>
      <c r="B29" s="1">
        <v>218.85</v>
      </c>
      <c r="C29" s="32">
        <f>'RATIO ANALYSIS'!$H$9</f>
        <v>10.872611464968152</v>
      </c>
      <c r="D29" s="32">
        <f t="shared" si="0"/>
        <v>20.128558875219685</v>
      </c>
      <c r="F29" s="58"/>
      <c r="H29" s="57"/>
    </row>
    <row r="30" spans="1:8" x14ac:dyDescent="0.3">
      <c r="A30" s="1" t="s">
        <v>363</v>
      </c>
      <c r="B30" s="1">
        <v>217.75</v>
      </c>
      <c r="C30" s="32">
        <f>'RATIO ANALYSIS'!$H$9</f>
        <v>10.872611464968152</v>
      </c>
      <c r="D30" s="32">
        <f t="shared" si="0"/>
        <v>20.027387229056828</v>
      </c>
      <c r="F30" s="58"/>
      <c r="H30" s="57"/>
    </row>
    <row r="31" spans="1:8" x14ac:dyDescent="0.3">
      <c r="A31" s="1" t="s">
        <v>364</v>
      </c>
      <c r="B31" s="1">
        <v>218.25</v>
      </c>
      <c r="C31" s="32">
        <f>'RATIO ANALYSIS'!$H$9</f>
        <v>10.872611464968152</v>
      </c>
      <c r="D31" s="32">
        <f t="shared" si="0"/>
        <v>20.073374340949034</v>
      </c>
      <c r="F31" s="58"/>
      <c r="H31" s="57"/>
    </row>
    <row r="32" spans="1:8" x14ac:dyDescent="0.3">
      <c r="A32" s="1" t="s">
        <v>365</v>
      </c>
      <c r="B32" s="1">
        <v>218.6</v>
      </c>
      <c r="C32" s="32">
        <f>'RATIO ANALYSIS'!$H$9</f>
        <v>10.872611464968152</v>
      </c>
      <c r="D32" s="32">
        <f t="shared" si="0"/>
        <v>20.10556531927358</v>
      </c>
      <c r="F32" s="58"/>
      <c r="H32" s="57"/>
    </row>
    <row r="33" spans="1:8" x14ac:dyDescent="0.3">
      <c r="A33" s="1" t="s">
        <v>366</v>
      </c>
      <c r="B33" s="1">
        <v>217.45</v>
      </c>
      <c r="C33" s="32">
        <f>'RATIO ANALYSIS'!$H$9</f>
        <v>10.872611464968152</v>
      </c>
      <c r="D33" s="32">
        <f t="shared" si="0"/>
        <v>19.999794961921499</v>
      </c>
      <c r="F33" s="58"/>
      <c r="H33" s="57"/>
    </row>
    <row r="34" spans="1:8" x14ac:dyDescent="0.3">
      <c r="A34" s="1" t="s">
        <v>367</v>
      </c>
      <c r="B34" s="1">
        <v>226.45</v>
      </c>
      <c r="C34" s="32">
        <f>'RATIO ANALYSIS'!$H$9</f>
        <v>10.872611464968152</v>
      </c>
      <c r="D34" s="32">
        <f t="shared" si="0"/>
        <v>20.827562975981255</v>
      </c>
      <c r="F34" s="58"/>
      <c r="H34" s="57"/>
    </row>
    <row r="35" spans="1:8" x14ac:dyDescent="0.3">
      <c r="A35" s="1" t="s">
        <v>368</v>
      </c>
      <c r="B35" s="1">
        <v>227.55</v>
      </c>
      <c r="C35" s="32">
        <f>'RATIO ANALYSIS'!$H$9</f>
        <v>10.872611464968152</v>
      </c>
      <c r="D35" s="32">
        <f t="shared" si="0"/>
        <v>20.928734622144116</v>
      </c>
      <c r="F35" s="58"/>
      <c r="H35" s="57"/>
    </row>
    <row r="36" spans="1:8" x14ac:dyDescent="0.3">
      <c r="A36" s="1" t="s">
        <v>369</v>
      </c>
      <c r="B36" s="1">
        <v>229</v>
      </c>
      <c r="C36" s="32">
        <f>'RATIO ANALYSIS'!$H$9</f>
        <v>10.872611464968152</v>
      </c>
      <c r="D36" s="32">
        <f t="shared" si="0"/>
        <v>21.06209724663152</v>
      </c>
      <c r="F36" s="58"/>
      <c r="H36" s="57"/>
    </row>
    <row r="37" spans="1:8" x14ac:dyDescent="0.3">
      <c r="A37" s="1" t="s">
        <v>370</v>
      </c>
      <c r="B37" s="1">
        <v>233.1</v>
      </c>
      <c r="C37" s="32">
        <f>'RATIO ANALYSIS'!$H$9</f>
        <v>10.872611464968152</v>
      </c>
      <c r="D37" s="32">
        <f t="shared" si="0"/>
        <v>21.439191564147627</v>
      </c>
      <c r="F37" s="58"/>
      <c r="H37" s="57"/>
    </row>
    <row r="38" spans="1:8" x14ac:dyDescent="0.3">
      <c r="A38" s="1" t="s">
        <v>371</v>
      </c>
      <c r="B38" s="1">
        <v>234.35</v>
      </c>
      <c r="C38" s="32">
        <f>'RATIO ANALYSIS'!$H$9</f>
        <v>10.872611464968152</v>
      </c>
      <c r="D38" s="32">
        <f t="shared" si="0"/>
        <v>21.554159343878151</v>
      </c>
      <c r="F38" s="58"/>
      <c r="H38" s="57"/>
    </row>
    <row r="39" spans="1:8" x14ac:dyDescent="0.3">
      <c r="A39" s="1" t="s">
        <v>372</v>
      </c>
      <c r="B39" s="1">
        <v>229.95</v>
      </c>
      <c r="C39" s="32">
        <f>'RATIO ANALYSIS'!$H$9</f>
        <v>10.872611464968152</v>
      </c>
      <c r="D39" s="32">
        <f t="shared" si="0"/>
        <v>21.149472759226715</v>
      </c>
      <c r="F39" s="58"/>
      <c r="H39" s="57"/>
    </row>
    <row r="40" spans="1:8" x14ac:dyDescent="0.3">
      <c r="A40" s="1" t="s">
        <v>373</v>
      </c>
      <c r="B40" s="1">
        <v>216.75</v>
      </c>
      <c r="C40" s="32">
        <f>'RATIO ANALYSIS'!$H$9</f>
        <v>10.872611464968152</v>
      </c>
      <c r="D40" s="32">
        <f t="shared" si="0"/>
        <v>19.935413005272409</v>
      </c>
      <c r="F40" s="58"/>
      <c r="H40" s="57"/>
    </row>
    <row r="41" spans="1:8" x14ac:dyDescent="0.3">
      <c r="A41" s="1" t="s">
        <v>374</v>
      </c>
      <c r="B41" s="1">
        <v>218.2</v>
      </c>
      <c r="C41" s="32">
        <f>'RATIO ANALYSIS'!$H$9</f>
        <v>10.872611464968152</v>
      </c>
      <c r="D41" s="32">
        <f t="shared" si="0"/>
        <v>20.068775629759813</v>
      </c>
      <c r="F41" s="58"/>
      <c r="H41" s="57"/>
    </row>
    <row r="42" spans="1:8" x14ac:dyDescent="0.3">
      <c r="A42" s="1" t="s">
        <v>375</v>
      </c>
      <c r="B42" s="1">
        <v>215.95</v>
      </c>
      <c r="C42" s="32">
        <f>'RATIO ANALYSIS'!$H$9</f>
        <v>10.872611464968152</v>
      </c>
      <c r="D42" s="32">
        <f t="shared" si="0"/>
        <v>19.861833626244874</v>
      </c>
      <c r="F42" s="58"/>
      <c r="H42" s="57"/>
    </row>
    <row r="43" spans="1:8" x14ac:dyDescent="0.3">
      <c r="A43" s="1" t="s">
        <v>376</v>
      </c>
      <c r="B43" s="1">
        <v>203.25</v>
      </c>
      <c r="C43" s="32">
        <f>'RATIO ANALYSIS'!$H$9</f>
        <v>10.872611464968152</v>
      </c>
      <c r="D43" s="32">
        <f t="shared" si="0"/>
        <v>18.693760984182777</v>
      </c>
      <c r="F43" s="58"/>
      <c r="H43" s="57"/>
    </row>
    <row r="44" spans="1:8" x14ac:dyDescent="0.3">
      <c r="A44" s="1" t="s">
        <v>377</v>
      </c>
      <c r="B44" s="1">
        <v>206.6</v>
      </c>
      <c r="C44" s="32">
        <f>'RATIO ANALYSIS'!$H$9</f>
        <v>10.872611464968152</v>
      </c>
      <c r="D44" s="32">
        <f t="shared" si="0"/>
        <v>19.001874633860574</v>
      </c>
      <c r="F44" s="58"/>
      <c r="H44" s="57"/>
    </row>
    <row r="45" spans="1:8" x14ac:dyDescent="0.3">
      <c r="A45" s="1" t="s">
        <v>378</v>
      </c>
      <c r="B45" s="1">
        <v>210.65</v>
      </c>
      <c r="C45" s="32">
        <f>'RATIO ANALYSIS'!$H$9</f>
        <v>10.872611464968152</v>
      </c>
      <c r="D45" s="32">
        <f t="shared" si="0"/>
        <v>19.374370240187467</v>
      </c>
      <c r="F45" s="58"/>
      <c r="H45" s="57"/>
    </row>
    <row r="46" spans="1:8" x14ac:dyDescent="0.3">
      <c r="A46" s="1" t="s">
        <v>379</v>
      </c>
      <c r="B46" s="1">
        <v>207.8</v>
      </c>
      <c r="C46" s="32">
        <f>'RATIO ANALYSIS'!$H$9</f>
        <v>10.872611464968152</v>
      </c>
      <c r="D46" s="32">
        <f t="shared" si="0"/>
        <v>19.112243702401877</v>
      </c>
      <c r="F46" s="58"/>
      <c r="H46" s="57"/>
    </row>
    <row r="47" spans="1:8" x14ac:dyDescent="0.3">
      <c r="A47" s="1" t="s">
        <v>380</v>
      </c>
      <c r="B47" s="1">
        <v>210.7</v>
      </c>
      <c r="C47" s="32">
        <f>'RATIO ANALYSIS'!$H$9</f>
        <v>10.872611464968152</v>
      </c>
      <c r="D47" s="32">
        <f t="shared" si="0"/>
        <v>19.378968951376685</v>
      </c>
      <c r="F47" s="58"/>
      <c r="H47" s="57"/>
    </row>
    <row r="48" spans="1:8" x14ac:dyDescent="0.3">
      <c r="A48" s="1" t="s">
        <v>381</v>
      </c>
      <c r="B48" s="1">
        <v>213.7</v>
      </c>
      <c r="C48" s="32">
        <f>'RATIO ANALYSIS'!$H$9</f>
        <v>10.872611464968152</v>
      </c>
      <c r="D48" s="32">
        <f t="shared" si="0"/>
        <v>19.654891622729934</v>
      </c>
      <c r="F48" s="58"/>
      <c r="H48" s="57"/>
    </row>
    <row r="49" spans="1:8" x14ac:dyDescent="0.3">
      <c r="A49" s="1" t="s">
        <v>382</v>
      </c>
      <c r="B49" s="1">
        <v>217.65</v>
      </c>
      <c r="C49" s="32">
        <f>'RATIO ANALYSIS'!$H$9</f>
        <v>10.872611464968152</v>
      </c>
      <c r="D49" s="32">
        <f t="shared" si="0"/>
        <v>20.018189806678386</v>
      </c>
      <c r="F49" s="58"/>
      <c r="H49" s="57"/>
    </row>
    <row r="50" spans="1:8" x14ac:dyDescent="0.3">
      <c r="A50" s="1" t="s">
        <v>383</v>
      </c>
      <c r="B50" s="1">
        <v>218.85</v>
      </c>
      <c r="C50" s="32">
        <f>'RATIO ANALYSIS'!$H$9</f>
        <v>10.872611464968152</v>
      </c>
      <c r="D50" s="32">
        <f t="shared" si="0"/>
        <v>20.128558875219685</v>
      </c>
      <c r="F50" s="58"/>
      <c r="H50" s="57"/>
    </row>
    <row r="51" spans="1:8" x14ac:dyDescent="0.3">
      <c r="A51" s="1" t="s">
        <v>384</v>
      </c>
      <c r="B51" s="1">
        <v>219.75</v>
      </c>
      <c r="C51" s="32">
        <f>'RATIO ANALYSIS'!$H$9</f>
        <v>10.872611464968152</v>
      </c>
      <c r="D51" s="32">
        <f t="shared" si="0"/>
        <v>20.211335676625662</v>
      </c>
      <c r="F51" s="58"/>
      <c r="H51" s="57"/>
    </row>
    <row r="52" spans="1:8" x14ac:dyDescent="0.3">
      <c r="A52" s="1" t="s">
        <v>385</v>
      </c>
      <c r="B52" s="1">
        <v>217.85</v>
      </c>
      <c r="C52" s="32">
        <f>'RATIO ANALYSIS'!$H$9</f>
        <v>10.872611464968152</v>
      </c>
      <c r="D52" s="32">
        <f t="shared" si="0"/>
        <v>20.036584651435266</v>
      </c>
      <c r="F52" s="58"/>
      <c r="H52" s="57"/>
    </row>
    <row r="53" spans="1:8" x14ac:dyDescent="0.3">
      <c r="A53" s="1" t="s">
        <v>386</v>
      </c>
      <c r="B53" s="1">
        <v>214.15</v>
      </c>
      <c r="C53" s="32">
        <f>'RATIO ANALYSIS'!$H$9</f>
        <v>10.872611464968152</v>
      </c>
      <c r="D53" s="32">
        <f t="shared" si="0"/>
        <v>19.696280023432926</v>
      </c>
      <c r="F53" s="58"/>
      <c r="H53" s="57"/>
    </row>
    <row r="54" spans="1:8" x14ac:dyDescent="0.3">
      <c r="A54" s="1" t="s">
        <v>387</v>
      </c>
      <c r="B54" s="1">
        <v>211.25</v>
      </c>
      <c r="C54" s="32">
        <f>'RATIO ANALYSIS'!$H$9</f>
        <v>10.872611464968152</v>
      </c>
      <c r="D54" s="32">
        <f t="shared" si="0"/>
        <v>19.429554774458115</v>
      </c>
      <c r="F54" s="58"/>
      <c r="H54" s="57"/>
    </row>
    <row r="55" spans="1:8" x14ac:dyDescent="0.3">
      <c r="A55" s="1" t="s">
        <v>388</v>
      </c>
      <c r="B55" s="1">
        <v>206.45</v>
      </c>
      <c r="C55" s="32">
        <f>'RATIO ANALYSIS'!$H$9</f>
        <v>10.872611464968152</v>
      </c>
      <c r="D55" s="32">
        <f t="shared" si="0"/>
        <v>18.988078500292911</v>
      </c>
      <c r="F55" s="58"/>
      <c r="H55" s="57"/>
    </row>
    <row r="56" spans="1:8" x14ac:dyDescent="0.3">
      <c r="A56" s="1" t="s">
        <v>389</v>
      </c>
      <c r="B56" s="1">
        <v>202.5</v>
      </c>
      <c r="C56" s="32">
        <f>'RATIO ANALYSIS'!$H$9</f>
        <v>10.872611464968152</v>
      </c>
      <c r="D56" s="32">
        <f t="shared" si="0"/>
        <v>18.624780316344467</v>
      </c>
      <c r="F56" s="58"/>
      <c r="H56" s="57"/>
    </row>
    <row r="57" spans="1:8" x14ac:dyDescent="0.3">
      <c r="A57" s="1" t="s">
        <v>390</v>
      </c>
      <c r="B57" s="1">
        <v>201.5</v>
      </c>
      <c r="C57" s="32">
        <f>'RATIO ANALYSIS'!$H$9</f>
        <v>10.872611464968152</v>
      </c>
      <c r="D57" s="32">
        <f t="shared" si="0"/>
        <v>18.532806092560048</v>
      </c>
      <c r="F57" s="58"/>
      <c r="H57" s="57"/>
    </row>
    <row r="58" spans="1:8" x14ac:dyDescent="0.3">
      <c r="A58" s="1" t="s">
        <v>391</v>
      </c>
      <c r="B58" s="1">
        <v>202.8</v>
      </c>
      <c r="C58" s="32">
        <f>'RATIO ANALYSIS'!$H$9</f>
        <v>10.872611464968152</v>
      </c>
      <c r="D58" s="32">
        <f t="shared" si="0"/>
        <v>18.652372583479792</v>
      </c>
      <c r="F58" s="58"/>
      <c r="H58" s="57"/>
    </row>
    <row r="59" spans="1:8" x14ac:dyDescent="0.3">
      <c r="A59" s="1" t="s">
        <v>392</v>
      </c>
      <c r="B59" s="1">
        <v>205.4</v>
      </c>
      <c r="C59" s="32">
        <f>'RATIO ANALYSIS'!$H$9</f>
        <v>10.872611464968152</v>
      </c>
      <c r="D59" s="32">
        <f t="shared" si="0"/>
        <v>18.891505565319274</v>
      </c>
      <c r="F59" s="58"/>
      <c r="H59" s="57"/>
    </row>
    <row r="60" spans="1:8" x14ac:dyDescent="0.3">
      <c r="A60" s="1" t="s">
        <v>393</v>
      </c>
      <c r="B60" s="1">
        <v>211.45</v>
      </c>
      <c r="C60" s="32">
        <f>'RATIO ANALYSIS'!$H$9</f>
        <v>10.872611464968152</v>
      </c>
      <c r="D60" s="32">
        <f t="shared" si="0"/>
        <v>19.447949619214999</v>
      </c>
      <c r="F60" s="58"/>
      <c r="H60" s="57"/>
    </row>
    <row r="61" spans="1:8" x14ac:dyDescent="0.3">
      <c r="A61" s="1" t="s">
        <v>394</v>
      </c>
      <c r="B61" s="1">
        <v>213.4</v>
      </c>
      <c r="C61" s="32">
        <f>'RATIO ANALYSIS'!$H$9</f>
        <v>10.872611464968152</v>
      </c>
      <c r="D61" s="32">
        <f t="shared" si="0"/>
        <v>19.627299355594612</v>
      </c>
      <c r="F61" s="58"/>
      <c r="H61" s="57"/>
    </row>
    <row r="62" spans="1:8" x14ac:dyDescent="0.3">
      <c r="A62" s="1" t="s">
        <v>395</v>
      </c>
      <c r="B62" s="1">
        <v>213.85</v>
      </c>
      <c r="C62" s="32">
        <f>'RATIO ANALYSIS'!$H$9</f>
        <v>10.872611464968152</v>
      </c>
      <c r="D62" s="32">
        <f t="shared" si="0"/>
        <v>19.668687756297601</v>
      </c>
      <c r="F62" s="58"/>
      <c r="H62" s="57"/>
    </row>
    <row r="63" spans="1:8" x14ac:dyDescent="0.3">
      <c r="A63" s="1" t="s">
        <v>396</v>
      </c>
      <c r="B63" s="1">
        <v>209</v>
      </c>
      <c r="C63" s="32">
        <f>'RATIO ANALYSIS'!$H$9</f>
        <v>10.872611464968152</v>
      </c>
      <c r="D63" s="32">
        <f t="shared" si="0"/>
        <v>19.222612770943176</v>
      </c>
      <c r="F63" s="58"/>
      <c r="H63" s="57"/>
    </row>
    <row r="64" spans="1:8" x14ac:dyDescent="0.3">
      <c r="A64" s="1" t="s">
        <v>397</v>
      </c>
      <c r="B64" s="1">
        <v>211.15</v>
      </c>
      <c r="C64" s="32">
        <f>'RATIO ANALYSIS'!$H$9</f>
        <v>10.872611464968152</v>
      </c>
      <c r="D64" s="32">
        <f t="shared" si="0"/>
        <v>19.420357352079673</v>
      </c>
      <c r="F64" s="58"/>
      <c r="H64" s="57"/>
    </row>
    <row r="65" spans="1:8" x14ac:dyDescent="0.3">
      <c r="A65" s="1" t="s">
        <v>398</v>
      </c>
      <c r="B65" s="1">
        <v>211.55</v>
      </c>
      <c r="C65" s="32">
        <f>'RATIO ANALYSIS'!$H$9</f>
        <v>10.872611464968152</v>
      </c>
      <c r="D65" s="32">
        <f t="shared" si="0"/>
        <v>19.457147041593441</v>
      </c>
      <c r="F65" s="58"/>
      <c r="H65" s="57"/>
    </row>
    <row r="66" spans="1:8" x14ac:dyDescent="0.3">
      <c r="A66" s="1" t="s">
        <v>399</v>
      </c>
      <c r="B66" s="1">
        <v>209.5</v>
      </c>
      <c r="C66" s="32">
        <f>'RATIO ANALYSIS'!$H$9</f>
        <v>10.872611464968152</v>
      </c>
      <c r="D66" s="32">
        <f t="shared" si="0"/>
        <v>19.268599882835385</v>
      </c>
      <c r="F66" s="58"/>
      <c r="H66" s="57"/>
    </row>
    <row r="67" spans="1:8" x14ac:dyDescent="0.3">
      <c r="A67" s="1" t="s">
        <v>400</v>
      </c>
      <c r="B67" s="1">
        <v>208.6</v>
      </c>
      <c r="C67" s="32">
        <f>'RATIO ANALYSIS'!$H$9</f>
        <v>10.872611464968152</v>
      </c>
      <c r="D67" s="32">
        <f t="shared" ref="D67:D130" si="1">B67/C67</f>
        <v>19.185823081429408</v>
      </c>
      <c r="F67" s="58"/>
      <c r="H67" s="57"/>
    </row>
    <row r="68" spans="1:8" x14ac:dyDescent="0.3">
      <c r="A68" s="1" t="s">
        <v>401</v>
      </c>
      <c r="B68" s="1">
        <v>207.75</v>
      </c>
      <c r="C68" s="32">
        <f>'RATIO ANALYSIS'!$H$9</f>
        <v>10.872611464968152</v>
      </c>
      <c r="D68" s="32">
        <f t="shared" si="1"/>
        <v>19.107644991212656</v>
      </c>
      <c r="F68" s="58"/>
      <c r="H68" s="57"/>
    </row>
    <row r="69" spans="1:8" x14ac:dyDescent="0.3">
      <c r="A69" s="1" t="s">
        <v>402</v>
      </c>
      <c r="B69" s="1">
        <v>203.4</v>
      </c>
      <c r="C69" s="32">
        <f>'RATIO ANALYSIS'!$H$9</f>
        <v>10.872611464968152</v>
      </c>
      <c r="D69" s="32">
        <f t="shared" si="1"/>
        <v>18.70755711775044</v>
      </c>
      <c r="F69" s="58"/>
      <c r="H69" s="57"/>
    </row>
    <row r="70" spans="1:8" x14ac:dyDescent="0.3">
      <c r="A70" s="1" t="s">
        <v>403</v>
      </c>
      <c r="B70" s="1">
        <v>202.95</v>
      </c>
      <c r="C70" s="32">
        <f>'RATIO ANALYSIS'!$H$9</f>
        <v>10.872611464968152</v>
      </c>
      <c r="D70" s="32">
        <f t="shared" si="1"/>
        <v>18.666168717047452</v>
      </c>
      <c r="F70" s="58"/>
      <c r="H70" s="57"/>
    </row>
    <row r="71" spans="1:8" x14ac:dyDescent="0.3">
      <c r="A71" s="1" t="s">
        <v>404</v>
      </c>
      <c r="B71" s="1">
        <v>214.5</v>
      </c>
      <c r="C71" s="32">
        <f>'RATIO ANALYSIS'!$H$9</f>
        <v>10.872611464968152</v>
      </c>
      <c r="D71" s="32">
        <f t="shared" si="1"/>
        <v>19.72847100175747</v>
      </c>
      <c r="F71" s="58"/>
      <c r="H71" s="57"/>
    </row>
    <row r="72" spans="1:8" x14ac:dyDescent="0.3">
      <c r="A72" s="1" t="s">
        <v>405</v>
      </c>
      <c r="B72" s="1">
        <v>213.05</v>
      </c>
      <c r="C72" s="32">
        <f>'RATIO ANALYSIS'!$H$9</f>
        <v>10.872611464968152</v>
      </c>
      <c r="D72" s="32">
        <f t="shared" si="1"/>
        <v>19.595108377270066</v>
      </c>
      <c r="F72" s="58"/>
      <c r="H72" s="57"/>
    </row>
    <row r="73" spans="1:8" x14ac:dyDescent="0.3">
      <c r="A73" s="1" t="s">
        <v>406</v>
      </c>
      <c r="B73" s="1">
        <v>214</v>
      </c>
      <c r="C73" s="32">
        <f>'RATIO ANALYSIS'!$H$9</f>
        <v>10.872611464968152</v>
      </c>
      <c r="D73" s="32">
        <f t="shared" si="1"/>
        <v>19.682483889865264</v>
      </c>
      <c r="F73" s="58"/>
      <c r="H73" s="57"/>
    </row>
    <row r="74" spans="1:8" x14ac:dyDescent="0.3">
      <c r="A74" s="1" t="s">
        <v>407</v>
      </c>
      <c r="B74" s="1">
        <v>213.55</v>
      </c>
      <c r="C74" s="32">
        <f>'RATIO ANALYSIS'!$H$9</f>
        <v>10.872611464968152</v>
      </c>
      <c r="D74" s="32">
        <f t="shared" si="1"/>
        <v>19.641095489162275</v>
      </c>
      <c r="F74" s="58"/>
      <c r="H74" s="57"/>
    </row>
    <row r="75" spans="1:8" x14ac:dyDescent="0.3">
      <c r="A75" s="1" t="s">
        <v>408</v>
      </c>
      <c r="B75" s="1">
        <v>215.9</v>
      </c>
      <c r="C75" s="32">
        <f>'RATIO ANALYSIS'!$H$9</f>
        <v>10.872611464968152</v>
      </c>
      <c r="D75" s="32">
        <f t="shared" si="1"/>
        <v>19.857234915055656</v>
      </c>
      <c r="F75" s="58"/>
      <c r="H75" s="57"/>
    </row>
    <row r="76" spans="1:8" x14ac:dyDescent="0.3">
      <c r="A76" s="1" t="s">
        <v>409</v>
      </c>
      <c r="B76" s="1">
        <v>216.3</v>
      </c>
      <c r="C76" s="32">
        <f>'RATIO ANALYSIS'!$H$9</f>
        <v>10.872611464968152</v>
      </c>
      <c r="D76" s="32">
        <f t="shared" si="1"/>
        <v>19.894024604569424</v>
      </c>
      <c r="F76" s="58"/>
      <c r="H76" s="57"/>
    </row>
    <row r="77" spans="1:8" x14ac:dyDescent="0.3">
      <c r="A77" s="1" t="s">
        <v>410</v>
      </c>
      <c r="B77" s="1">
        <v>212.7</v>
      </c>
      <c r="C77" s="32">
        <f>'RATIO ANALYSIS'!$H$9</f>
        <v>10.872611464968152</v>
      </c>
      <c r="D77" s="32">
        <f t="shared" si="1"/>
        <v>19.562917398945519</v>
      </c>
      <c r="F77" s="58"/>
      <c r="H77" s="57"/>
    </row>
    <row r="78" spans="1:8" x14ac:dyDescent="0.3">
      <c r="A78" s="1" t="s">
        <v>411</v>
      </c>
      <c r="B78" s="1">
        <v>205.4</v>
      </c>
      <c r="C78" s="32">
        <f>'RATIO ANALYSIS'!$H$9</f>
        <v>10.872611464968152</v>
      </c>
      <c r="D78" s="32">
        <f t="shared" si="1"/>
        <v>18.891505565319274</v>
      </c>
      <c r="F78" s="58"/>
      <c r="H78" s="57"/>
    </row>
    <row r="79" spans="1:8" x14ac:dyDescent="0.3">
      <c r="A79" s="1" t="s">
        <v>412</v>
      </c>
      <c r="B79" s="1">
        <v>202.45</v>
      </c>
      <c r="C79" s="32">
        <f>'RATIO ANALYSIS'!$H$9</f>
        <v>10.872611464968152</v>
      </c>
      <c r="D79" s="32">
        <f t="shared" si="1"/>
        <v>18.620181605155242</v>
      </c>
      <c r="F79" s="58"/>
      <c r="H79" s="57"/>
    </row>
    <row r="80" spans="1:8" x14ac:dyDescent="0.3">
      <c r="A80" s="1" t="s">
        <v>413</v>
      </c>
      <c r="B80" s="1">
        <v>203.15</v>
      </c>
      <c r="C80" s="32">
        <f>'RATIO ANALYSIS'!$H$9</f>
        <v>10.872611464968152</v>
      </c>
      <c r="D80" s="32">
        <f t="shared" si="1"/>
        <v>18.684563561804339</v>
      </c>
      <c r="F80" s="58"/>
      <c r="H80" s="57"/>
    </row>
    <row r="81" spans="1:8" x14ac:dyDescent="0.3">
      <c r="A81" s="1" t="s">
        <v>414</v>
      </c>
      <c r="B81" s="1">
        <v>198.2</v>
      </c>
      <c r="C81" s="32">
        <f>'RATIO ANALYSIS'!$H$9</f>
        <v>10.872611464968152</v>
      </c>
      <c r="D81" s="32">
        <f t="shared" si="1"/>
        <v>18.229291154071472</v>
      </c>
      <c r="F81" s="58"/>
      <c r="H81" s="57"/>
    </row>
    <row r="82" spans="1:8" x14ac:dyDescent="0.3">
      <c r="A82" s="1" t="s">
        <v>415</v>
      </c>
      <c r="B82" s="1">
        <v>196.2</v>
      </c>
      <c r="C82" s="32">
        <f>'RATIO ANALYSIS'!$H$9</f>
        <v>10.872611464968152</v>
      </c>
      <c r="D82" s="32">
        <f t="shared" si="1"/>
        <v>18.045342706502637</v>
      </c>
      <c r="F82" s="58"/>
      <c r="H82" s="57"/>
    </row>
    <row r="83" spans="1:8" x14ac:dyDescent="0.3">
      <c r="A83" s="1" t="s">
        <v>416</v>
      </c>
      <c r="B83" s="1">
        <v>195.95</v>
      </c>
      <c r="C83" s="32">
        <f>'RATIO ANALYSIS'!$H$9</f>
        <v>10.872611464968152</v>
      </c>
      <c r="D83" s="32">
        <f t="shared" si="1"/>
        <v>18.022349150556533</v>
      </c>
      <c r="F83" s="58"/>
      <c r="H83" s="57"/>
    </row>
    <row r="84" spans="1:8" x14ac:dyDescent="0.3">
      <c r="A84" s="1" t="s">
        <v>417</v>
      </c>
      <c r="B84" s="1">
        <v>194.4</v>
      </c>
      <c r="C84" s="32">
        <f>'RATIO ANALYSIS'!$H$9</f>
        <v>10.872611464968152</v>
      </c>
      <c r="D84" s="32">
        <f t="shared" si="1"/>
        <v>17.879789103690687</v>
      </c>
      <c r="F84" s="58"/>
      <c r="H84" s="57"/>
    </row>
    <row r="85" spans="1:8" x14ac:dyDescent="0.3">
      <c r="A85" s="1" t="s">
        <v>418</v>
      </c>
      <c r="B85" s="1">
        <v>193.65</v>
      </c>
      <c r="C85" s="32">
        <f>'RATIO ANALYSIS'!$H$9</f>
        <v>10.872611464968152</v>
      </c>
      <c r="D85" s="32">
        <f t="shared" si="1"/>
        <v>17.810808435852376</v>
      </c>
      <c r="F85" s="58"/>
      <c r="H85" s="57"/>
    </row>
    <row r="86" spans="1:8" x14ac:dyDescent="0.3">
      <c r="A86" s="1" t="s">
        <v>419</v>
      </c>
      <c r="B86" s="1">
        <v>194.8</v>
      </c>
      <c r="C86" s="32">
        <f>'RATIO ANALYSIS'!$H$9</f>
        <v>10.872611464968152</v>
      </c>
      <c r="D86" s="32">
        <f t="shared" si="1"/>
        <v>17.916578793204454</v>
      </c>
      <c r="F86" s="58"/>
      <c r="H86" s="57"/>
    </row>
    <row r="87" spans="1:8" x14ac:dyDescent="0.3">
      <c r="A87" s="1" t="s">
        <v>420</v>
      </c>
      <c r="B87" s="1">
        <v>193.85</v>
      </c>
      <c r="C87" s="32">
        <f>'RATIO ANALYSIS'!$H$9</f>
        <v>10.872611464968152</v>
      </c>
      <c r="D87" s="32">
        <f t="shared" si="1"/>
        <v>17.829203280609256</v>
      </c>
      <c r="F87" s="58"/>
      <c r="H87" s="57"/>
    </row>
    <row r="88" spans="1:8" x14ac:dyDescent="0.3">
      <c r="A88" s="1" t="s">
        <v>421</v>
      </c>
      <c r="B88" s="1">
        <v>195.55</v>
      </c>
      <c r="C88" s="32">
        <f>'RATIO ANALYSIS'!$H$9</f>
        <v>10.872611464968152</v>
      </c>
      <c r="D88" s="32">
        <f t="shared" si="1"/>
        <v>17.985559461042769</v>
      </c>
      <c r="F88" s="58"/>
      <c r="H88" s="57"/>
    </row>
    <row r="89" spans="1:8" x14ac:dyDescent="0.3">
      <c r="A89" s="1" t="s">
        <v>422</v>
      </c>
      <c r="B89" s="1">
        <v>190.85</v>
      </c>
      <c r="C89" s="32">
        <f>'RATIO ANALYSIS'!$H$9</f>
        <v>10.872611464968152</v>
      </c>
      <c r="D89" s="32">
        <f t="shared" si="1"/>
        <v>17.553280609256007</v>
      </c>
      <c r="F89" s="58"/>
      <c r="H89" s="57"/>
    </row>
    <row r="90" spans="1:8" x14ac:dyDescent="0.3">
      <c r="A90" s="1" t="s">
        <v>423</v>
      </c>
      <c r="B90" s="1">
        <v>191.7</v>
      </c>
      <c r="C90" s="32">
        <f>'RATIO ANALYSIS'!$H$9</f>
        <v>10.872611464968152</v>
      </c>
      <c r="D90" s="32">
        <f t="shared" si="1"/>
        <v>17.631458699472759</v>
      </c>
      <c r="F90" s="58"/>
      <c r="H90" s="57"/>
    </row>
    <row r="91" spans="1:8" x14ac:dyDescent="0.3">
      <c r="A91" s="1" t="s">
        <v>424</v>
      </c>
      <c r="B91" s="1">
        <v>187.9</v>
      </c>
      <c r="C91" s="32">
        <f>'RATIO ANALYSIS'!$H$9</f>
        <v>10.872611464968152</v>
      </c>
      <c r="D91" s="32">
        <f t="shared" si="1"/>
        <v>17.281956649091978</v>
      </c>
      <c r="F91" s="58"/>
      <c r="H91" s="57"/>
    </row>
    <row r="92" spans="1:8" x14ac:dyDescent="0.3">
      <c r="A92" s="1" t="s">
        <v>425</v>
      </c>
      <c r="B92" s="1">
        <v>184.05</v>
      </c>
      <c r="C92" s="32">
        <f>'RATIO ANALYSIS'!$H$9</f>
        <v>10.872611464968152</v>
      </c>
      <c r="D92" s="32">
        <f t="shared" si="1"/>
        <v>16.927855887521972</v>
      </c>
      <c r="F92" s="58"/>
      <c r="H92" s="57"/>
    </row>
    <row r="93" spans="1:8" x14ac:dyDescent="0.3">
      <c r="A93" s="1" t="s">
        <v>426</v>
      </c>
      <c r="B93" s="1">
        <v>187.35</v>
      </c>
      <c r="C93" s="32">
        <f>'RATIO ANALYSIS'!$H$9</f>
        <v>10.872611464968152</v>
      </c>
      <c r="D93" s="32">
        <f t="shared" si="1"/>
        <v>17.231370826010547</v>
      </c>
      <c r="F93" s="58"/>
      <c r="H93" s="57"/>
    </row>
    <row r="94" spans="1:8" x14ac:dyDescent="0.3">
      <c r="A94" s="1" t="s">
        <v>1584</v>
      </c>
      <c r="B94" s="1">
        <v>188.6</v>
      </c>
      <c r="C94" s="32">
        <f>'RATIO ANALYSIS'!$H$9</f>
        <v>10.872611464968152</v>
      </c>
      <c r="D94" s="32">
        <f t="shared" si="1"/>
        <v>17.346338605741067</v>
      </c>
      <c r="F94" s="58"/>
      <c r="H94" s="57"/>
    </row>
    <row r="95" spans="1:8" x14ac:dyDescent="0.3">
      <c r="A95" s="1" t="s">
        <v>427</v>
      </c>
      <c r="B95" s="1">
        <v>187.1</v>
      </c>
      <c r="C95" s="32">
        <f>'RATIO ANALYSIS'!$H$9</f>
        <v>10.872611464968152</v>
      </c>
      <c r="D95" s="32">
        <f t="shared" si="1"/>
        <v>17.208377270064442</v>
      </c>
      <c r="F95" s="58"/>
      <c r="H95" s="57"/>
    </row>
    <row r="96" spans="1:8" x14ac:dyDescent="0.3">
      <c r="A96" s="1" t="s">
        <v>428</v>
      </c>
      <c r="B96" s="1">
        <v>188</v>
      </c>
      <c r="C96" s="32">
        <f>'RATIO ANALYSIS'!$H$9</f>
        <v>10.872611464968152</v>
      </c>
      <c r="D96" s="32">
        <f t="shared" si="1"/>
        <v>17.291154071470416</v>
      </c>
      <c r="F96" s="58"/>
      <c r="H96" s="57"/>
    </row>
    <row r="97" spans="1:8" x14ac:dyDescent="0.3">
      <c r="A97" s="1" t="s">
        <v>429</v>
      </c>
      <c r="B97" s="1">
        <v>185.3</v>
      </c>
      <c r="C97" s="32">
        <f>'RATIO ANALYSIS'!$H$9</f>
        <v>10.872611464968152</v>
      </c>
      <c r="D97" s="32">
        <f t="shared" si="1"/>
        <v>17.042823667252492</v>
      </c>
      <c r="F97" s="58"/>
      <c r="H97" s="57"/>
    </row>
    <row r="98" spans="1:8" x14ac:dyDescent="0.3">
      <c r="A98" s="1" t="s">
        <v>430</v>
      </c>
      <c r="B98" s="1">
        <v>178.35</v>
      </c>
      <c r="C98" s="32">
        <f>'RATIO ANALYSIS'!$H$9</f>
        <v>10.872611464968152</v>
      </c>
      <c r="D98" s="32">
        <f t="shared" si="1"/>
        <v>16.40360281195079</v>
      </c>
      <c r="F98" s="58"/>
      <c r="H98" s="57"/>
    </row>
    <row r="99" spans="1:8" x14ac:dyDescent="0.3">
      <c r="A99" s="1" t="s">
        <v>431</v>
      </c>
      <c r="B99" s="1">
        <v>172.8</v>
      </c>
      <c r="C99" s="32">
        <f>'RATIO ANALYSIS'!$H$9</f>
        <v>10.872611464968152</v>
      </c>
      <c r="D99" s="32">
        <f t="shared" si="1"/>
        <v>15.893145869947277</v>
      </c>
      <c r="F99" s="58"/>
      <c r="H99" s="57"/>
    </row>
    <row r="100" spans="1:8" x14ac:dyDescent="0.3">
      <c r="A100" s="1" t="s">
        <v>432</v>
      </c>
      <c r="B100" s="1">
        <v>173.95</v>
      </c>
      <c r="C100" s="32">
        <f>'RATIO ANALYSIS'!$H$9</f>
        <v>10.872611464968152</v>
      </c>
      <c r="D100" s="32">
        <f t="shared" si="1"/>
        <v>15.998916227299356</v>
      </c>
      <c r="F100" s="58"/>
      <c r="H100" s="57"/>
    </row>
    <row r="101" spans="1:8" x14ac:dyDescent="0.3">
      <c r="A101" s="1" t="s">
        <v>433</v>
      </c>
      <c r="B101" s="1">
        <v>174.75</v>
      </c>
      <c r="C101" s="32">
        <f>'RATIO ANALYSIS'!$H$9</f>
        <v>10.872611464968152</v>
      </c>
      <c r="D101" s="32">
        <f t="shared" si="1"/>
        <v>16.072495606326889</v>
      </c>
      <c r="F101" s="58"/>
      <c r="H101" s="57"/>
    </row>
    <row r="102" spans="1:8" x14ac:dyDescent="0.3">
      <c r="A102" s="1" t="s">
        <v>434</v>
      </c>
      <c r="B102" s="1">
        <v>169.8</v>
      </c>
      <c r="C102" s="32">
        <f>'RATIO ANALYSIS'!$H$9</f>
        <v>10.872611464968152</v>
      </c>
      <c r="D102" s="32">
        <f t="shared" si="1"/>
        <v>15.617223198594028</v>
      </c>
      <c r="F102" s="58"/>
      <c r="H102" s="57"/>
    </row>
    <row r="103" spans="1:8" x14ac:dyDescent="0.3">
      <c r="A103" s="1" t="s">
        <v>435</v>
      </c>
      <c r="B103" s="1">
        <v>170.1</v>
      </c>
      <c r="C103" s="32">
        <f>'RATIO ANALYSIS'!$H$9</f>
        <v>10.872611464968152</v>
      </c>
      <c r="D103" s="32">
        <f t="shared" si="1"/>
        <v>15.64481546572935</v>
      </c>
      <c r="F103" s="58"/>
      <c r="H103" s="57"/>
    </row>
    <row r="104" spans="1:8" x14ac:dyDescent="0.3">
      <c r="A104" s="1" t="s">
        <v>436</v>
      </c>
      <c r="B104" s="1">
        <v>166.75</v>
      </c>
      <c r="C104" s="32">
        <f>'RATIO ANALYSIS'!$H$9</f>
        <v>10.872611464968152</v>
      </c>
      <c r="D104" s="32">
        <f t="shared" si="1"/>
        <v>15.336701816051553</v>
      </c>
      <c r="F104" s="58"/>
      <c r="H104" s="57"/>
    </row>
    <row r="105" spans="1:8" x14ac:dyDescent="0.3">
      <c r="A105" s="1" t="s">
        <v>437</v>
      </c>
      <c r="B105" s="1">
        <v>165.25</v>
      </c>
      <c r="C105" s="32">
        <f>'RATIO ANALYSIS'!$H$9</f>
        <v>10.872611464968152</v>
      </c>
      <c r="D105" s="32">
        <f t="shared" si="1"/>
        <v>15.198740480374928</v>
      </c>
      <c r="F105" s="58"/>
      <c r="H105" s="57"/>
    </row>
    <row r="106" spans="1:8" x14ac:dyDescent="0.3">
      <c r="A106" s="1" t="s">
        <v>438</v>
      </c>
      <c r="B106" s="1">
        <v>163.85</v>
      </c>
      <c r="C106" s="32">
        <f>'RATIO ANALYSIS'!$H$9</f>
        <v>10.872611464968152</v>
      </c>
      <c r="D106" s="32">
        <f t="shared" si="1"/>
        <v>15.069976567076743</v>
      </c>
      <c r="F106" s="58"/>
      <c r="H106" s="57"/>
    </row>
    <row r="107" spans="1:8" x14ac:dyDescent="0.3">
      <c r="A107" s="1" t="s">
        <v>439</v>
      </c>
      <c r="B107" s="1">
        <v>165.5</v>
      </c>
      <c r="C107" s="32">
        <f>'RATIO ANALYSIS'!$H$9</f>
        <v>10.872611464968152</v>
      </c>
      <c r="D107" s="32">
        <f t="shared" si="1"/>
        <v>15.221734036321033</v>
      </c>
      <c r="F107" s="58"/>
      <c r="H107" s="57"/>
    </row>
    <row r="108" spans="1:8" x14ac:dyDescent="0.3">
      <c r="A108" s="1" t="s">
        <v>440</v>
      </c>
      <c r="B108" s="1">
        <v>167.2</v>
      </c>
      <c r="C108" s="32">
        <f>'RATIO ANALYSIS'!$H$9</f>
        <v>10.872611464968152</v>
      </c>
      <c r="D108" s="32">
        <f t="shared" si="1"/>
        <v>15.37809021675454</v>
      </c>
      <c r="F108" s="58"/>
      <c r="H108" s="57"/>
    </row>
    <row r="109" spans="1:8" x14ac:dyDescent="0.3">
      <c r="A109" s="1" t="s">
        <v>441</v>
      </c>
      <c r="B109" s="1">
        <v>168.55</v>
      </c>
      <c r="C109" s="32">
        <f>'RATIO ANALYSIS'!$H$9</f>
        <v>10.872611464968152</v>
      </c>
      <c r="D109" s="32">
        <f t="shared" si="1"/>
        <v>15.502255418863506</v>
      </c>
      <c r="F109" s="58"/>
      <c r="H109" s="57"/>
    </row>
    <row r="110" spans="1:8" x14ac:dyDescent="0.3">
      <c r="A110" s="1" t="s">
        <v>442</v>
      </c>
      <c r="B110" s="1">
        <v>170.75</v>
      </c>
      <c r="C110" s="32">
        <f>'RATIO ANALYSIS'!$H$9</f>
        <v>10.872611464968152</v>
      </c>
      <c r="D110" s="32">
        <f t="shared" si="1"/>
        <v>15.704598711189222</v>
      </c>
      <c r="F110" s="58"/>
      <c r="H110" s="57"/>
    </row>
    <row r="111" spans="1:8" x14ac:dyDescent="0.3">
      <c r="A111" s="1" t="s">
        <v>443</v>
      </c>
      <c r="B111" s="1">
        <v>168.55</v>
      </c>
      <c r="C111" s="32">
        <f>'RATIO ANALYSIS'!$H$9</f>
        <v>10.872611464968152</v>
      </c>
      <c r="D111" s="32">
        <f t="shared" si="1"/>
        <v>15.502255418863506</v>
      </c>
      <c r="F111" s="58"/>
      <c r="H111" s="57"/>
    </row>
    <row r="112" spans="1:8" x14ac:dyDescent="0.3">
      <c r="A112" s="1" t="s">
        <v>444</v>
      </c>
      <c r="B112" s="1">
        <v>167.65</v>
      </c>
      <c r="C112" s="32">
        <f>'RATIO ANALYSIS'!$H$9</f>
        <v>10.872611464968152</v>
      </c>
      <c r="D112" s="32">
        <f t="shared" si="1"/>
        <v>15.41947861745753</v>
      </c>
      <c r="F112" s="58"/>
      <c r="H112" s="57"/>
    </row>
    <row r="113" spans="1:8" x14ac:dyDescent="0.3">
      <c r="A113" s="1" t="s">
        <v>445</v>
      </c>
      <c r="B113" s="1">
        <v>167.45</v>
      </c>
      <c r="C113" s="32">
        <f>'RATIO ANALYSIS'!$H$9</f>
        <v>10.872611464968152</v>
      </c>
      <c r="D113" s="32">
        <f t="shared" si="1"/>
        <v>15.401083772700645</v>
      </c>
      <c r="F113" s="58"/>
      <c r="H113" s="57"/>
    </row>
    <row r="114" spans="1:8" x14ac:dyDescent="0.3">
      <c r="A114" s="1" t="s">
        <v>446</v>
      </c>
      <c r="B114" s="1">
        <v>168.25</v>
      </c>
      <c r="C114" s="32">
        <f>'RATIO ANALYSIS'!$H$9</f>
        <v>10.872611464968152</v>
      </c>
      <c r="D114" s="32">
        <f t="shared" si="1"/>
        <v>15.47466315172818</v>
      </c>
      <c r="F114" s="58"/>
      <c r="H114" s="57"/>
    </row>
    <row r="115" spans="1:8" x14ac:dyDescent="0.3">
      <c r="A115" s="1" t="s">
        <v>447</v>
      </c>
      <c r="B115" s="1">
        <v>165.7</v>
      </c>
      <c r="C115" s="32">
        <f>'RATIO ANALYSIS'!$H$9</f>
        <v>10.872611464968152</v>
      </c>
      <c r="D115" s="32">
        <f t="shared" si="1"/>
        <v>15.240128881077915</v>
      </c>
      <c r="F115" s="58"/>
      <c r="H115" s="57"/>
    </row>
    <row r="116" spans="1:8" x14ac:dyDescent="0.3">
      <c r="A116" s="1" t="s">
        <v>448</v>
      </c>
      <c r="B116" s="1">
        <v>165.05</v>
      </c>
      <c r="C116" s="32">
        <f>'RATIO ANALYSIS'!$H$9</f>
        <v>10.872611464968152</v>
      </c>
      <c r="D116" s="32">
        <f t="shared" si="1"/>
        <v>15.180345635618046</v>
      </c>
      <c r="F116" s="58"/>
      <c r="H116" s="57"/>
    </row>
    <row r="117" spans="1:8" x14ac:dyDescent="0.3">
      <c r="A117" s="1" t="s">
        <v>449</v>
      </c>
      <c r="B117" s="1">
        <v>167.8</v>
      </c>
      <c r="C117" s="32">
        <f>'RATIO ANALYSIS'!$H$9</f>
        <v>10.872611464968152</v>
      </c>
      <c r="D117" s="32">
        <f t="shared" si="1"/>
        <v>15.433274751025193</v>
      </c>
      <c r="F117" s="58"/>
      <c r="H117" s="57"/>
    </row>
    <row r="118" spans="1:8" x14ac:dyDescent="0.3">
      <c r="A118" s="1" t="s">
        <v>450</v>
      </c>
      <c r="B118" s="1">
        <v>170.15</v>
      </c>
      <c r="C118" s="32">
        <f>'RATIO ANALYSIS'!$H$9</f>
        <v>10.872611464968152</v>
      </c>
      <c r="D118" s="32">
        <f t="shared" si="1"/>
        <v>15.649414176918572</v>
      </c>
      <c r="F118" s="58"/>
      <c r="H118" s="57"/>
    </row>
    <row r="119" spans="1:8" x14ac:dyDescent="0.3">
      <c r="A119" s="1" t="s">
        <v>451</v>
      </c>
      <c r="B119" s="1">
        <v>172.2</v>
      </c>
      <c r="C119" s="32">
        <f>'RATIO ANALYSIS'!$H$9</f>
        <v>10.872611464968152</v>
      </c>
      <c r="D119" s="32">
        <f t="shared" si="1"/>
        <v>15.837961335676626</v>
      </c>
      <c r="F119" s="58"/>
      <c r="H119" s="57"/>
    </row>
    <row r="120" spans="1:8" x14ac:dyDescent="0.3">
      <c r="A120" s="1" t="s">
        <v>452</v>
      </c>
      <c r="B120" s="1">
        <v>167.85</v>
      </c>
      <c r="C120" s="32">
        <f>'RATIO ANALYSIS'!$H$9</f>
        <v>10.872611464968152</v>
      </c>
      <c r="D120" s="32">
        <f t="shared" si="1"/>
        <v>15.437873462214412</v>
      </c>
      <c r="F120" s="58"/>
      <c r="H120" s="57"/>
    </row>
    <row r="121" spans="1:8" x14ac:dyDescent="0.3">
      <c r="A121" s="1" t="s">
        <v>453</v>
      </c>
      <c r="B121" s="1">
        <v>167.15</v>
      </c>
      <c r="C121" s="32">
        <f>'RATIO ANALYSIS'!$H$9</f>
        <v>10.872611464968152</v>
      </c>
      <c r="D121" s="32">
        <f t="shared" si="1"/>
        <v>15.373491505565321</v>
      </c>
      <c r="F121" s="58"/>
      <c r="H121" s="57"/>
    </row>
    <row r="122" spans="1:8" x14ac:dyDescent="0.3">
      <c r="A122" s="1" t="s">
        <v>454</v>
      </c>
      <c r="B122" s="1">
        <v>169.5</v>
      </c>
      <c r="C122" s="32">
        <f>'RATIO ANALYSIS'!$H$9</f>
        <v>10.872611464968152</v>
      </c>
      <c r="D122" s="32">
        <f t="shared" si="1"/>
        <v>15.5896309314587</v>
      </c>
      <c r="F122" s="58"/>
      <c r="H122" s="57"/>
    </row>
    <row r="123" spans="1:8" x14ac:dyDescent="0.3">
      <c r="A123" s="1" t="s">
        <v>455</v>
      </c>
      <c r="B123" s="1">
        <v>169.9</v>
      </c>
      <c r="C123" s="32">
        <f>'RATIO ANALYSIS'!$H$9</f>
        <v>10.872611464968152</v>
      </c>
      <c r="D123" s="32">
        <f t="shared" si="1"/>
        <v>15.626420620972468</v>
      </c>
      <c r="F123" s="58"/>
      <c r="H123" s="57"/>
    </row>
    <row r="124" spans="1:8" x14ac:dyDescent="0.3">
      <c r="A124" s="1" t="s">
        <v>456</v>
      </c>
      <c r="B124" s="1">
        <v>169.25</v>
      </c>
      <c r="C124" s="32">
        <f>'RATIO ANALYSIS'!$H$9</f>
        <v>10.872611464968152</v>
      </c>
      <c r="D124" s="32">
        <f t="shared" si="1"/>
        <v>15.566637375512597</v>
      </c>
      <c r="F124" s="58"/>
      <c r="H124" s="57"/>
    </row>
    <row r="125" spans="1:8" x14ac:dyDescent="0.3">
      <c r="A125" s="1" t="s">
        <v>457</v>
      </c>
      <c r="B125" s="1">
        <v>170.85</v>
      </c>
      <c r="C125" s="32">
        <f>'RATIO ANALYSIS'!$H$9</f>
        <v>10.872611464968152</v>
      </c>
      <c r="D125" s="32">
        <f t="shared" si="1"/>
        <v>15.713796133567664</v>
      </c>
      <c r="F125" s="58"/>
      <c r="H125" s="57"/>
    </row>
    <row r="126" spans="1:8" x14ac:dyDescent="0.3">
      <c r="A126" s="1" t="s">
        <v>458</v>
      </c>
      <c r="B126" s="1">
        <v>171.7</v>
      </c>
      <c r="C126" s="32">
        <f>'RATIO ANALYSIS'!$H$9</f>
        <v>10.872611464968152</v>
      </c>
      <c r="D126" s="32">
        <f t="shared" si="1"/>
        <v>15.791974223784417</v>
      </c>
      <c r="F126" s="58"/>
      <c r="H126" s="57"/>
    </row>
    <row r="127" spans="1:8" x14ac:dyDescent="0.3">
      <c r="A127" s="1" t="s">
        <v>459</v>
      </c>
      <c r="B127" s="1">
        <v>169.4</v>
      </c>
      <c r="C127" s="32">
        <f>'RATIO ANALYSIS'!$H$9</f>
        <v>10.872611464968152</v>
      </c>
      <c r="D127" s="32">
        <f t="shared" si="1"/>
        <v>15.58043350908026</v>
      </c>
      <c r="F127" s="58"/>
      <c r="H127" s="57"/>
    </row>
    <row r="128" spans="1:8" x14ac:dyDescent="0.3">
      <c r="A128" s="1" t="s">
        <v>460</v>
      </c>
      <c r="B128" s="1">
        <v>173.3</v>
      </c>
      <c r="C128" s="32">
        <f>'RATIO ANALYSIS'!$H$9</f>
        <v>10.872611464968152</v>
      </c>
      <c r="D128" s="32">
        <f t="shared" si="1"/>
        <v>15.939132981839487</v>
      </c>
      <c r="F128" s="58"/>
      <c r="H128" s="57"/>
    </row>
    <row r="129" spans="1:8" x14ac:dyDescent="0.3">
      <c r="A129" s="1" t="s">
        <v>461</v>
      </c>
      <c r="B129" s="1">
        <v>170.75</v>
      </c>
      <c r="C129" s="32">
        <f>'RATIO ANALYSIS'!$H$9</f>
        <v>10.872611464968152</v>
      </c>
      <c r="D129" s="32">
        <f t="shared" si="1"/>
        <v>15.704598711189222</v>
      </c>
      <c r="F129" s="58"/>
      <c r="H129" s="57"/>
    </row>
    <row r="130" spans="1:8" x14ac:dyDescent="0.3">
      <c r="A130" s="1" t="s">
        <v>462</v>
      </c>
      <c r="B130" s="1">
        <v>166.55</v>
      </c>
      <c r="C130" s="32">
        <f>'RATIO ANALYSIS'!$H$9</f>
        <v>10.872611464968152</v>
      </c>
      <c r="D130" s="32">
        <f t="shared" si="1"/>
        <v>15.318306971294671</v>
      </c>
      <c r="F130" s="58"/>
      <c r="H130" s="57"/>
    </row>
    <row r="131" spans="1:8" x14ac:dyDescent="0.3">
      <c r="A131" s="1" t="s">
        <v>463</v>
      </c>
      <c r="B131" s="1">
        <v>172.5</v>
      </c>
      <c r="C131" s="32">
        <f>'RATIO ANALYSIS'!$H$9</f>
        <v>10.872611464968152</v>
      </c>
      <c r="D131" s="32">
        <f t="shared" ref="D131:D194" si="2">B131/C131</f>
        <v>15.865553602811952</v>
      </c>
      <c r="F131" s="58"/>
      <c r="H131" s="57"/>
    </row>
    <row r="132" spans="1:8" x14ac:dyDescent="0.3">
      <c r="A132" s="1" t="s">
        <v>464</v>
      </c>
      <c r="B132" s="1">
        <v>174.2</v>
      </c>
      <c r="C132" s="32">
        <f>'RATIO ANALYSIS'!$H$9</f>
        <v>10.872611464968152</v>
      </c>
      <c r="D132" s="32">
        <f t="shared" si="2"/>
        <v>16.021909783245459</v>
      </c>
      <c r="F132" s="58"/>
      <c r="H132" s="57"/>
    </row>
    <row r="133" spans="1:8" x14ac:dyDescent="0.3">
      <c r="A133" s="1" t="s">
        <v>465</v>
      </c>
      <c r="B133" s="1">
        <v>175.75</v>
      </c>
      <c r="C133" s="32">
        <f>'RATIO ANALYSIS'!$H$9</f>
        <v>10.872611464968152</v>
      </c>
      <c r="D133" s="32">
        <f t="shared" si="2"/>
        <v>16.164469830111308</v>
      </c>
      <c r="F133" s="58"/>
      <c r="H133" s="57"/>
    </row>
    <row r="134" spans="1:8" x14ac:dyDescent="0.3">
      <c r="A134" s="1" t="s">
        <v>466</v>
      </c>
      <c r="B134" s="1">
        <v>179.1</v>
      </c>
      <c r="C134" s="32">
        <f>'RATIO ANALYSIS'!$H$9</f>
        <v>10.872611464968152</v>
      </c>
      <c r="D134" s="32">
        <f t="shared" si="2"/>
        <v>16.472583479789105</v>
      </c>
      <c r="F134" s="58"/>
      <c r="H134" s="57"/>
    </row>
    <row r="135" spans="1:8" x14ac:dyDescent="0.3">
      <c r="A135" s="1" t="s">
        <v>467</v>
      </c>
      <c r="B135" s="1">
        <v>178.6</v>
      </c>
      <c r="C135" s="32">
        <f>'RATIO ANALYSIS'!$H$9</f>
        <v>10.872611464968152</v>
      </c>
      <c r="D135" s="32">
        <f t="shared" si="2"/>
        <v>16.426596367896895</v>
      </c>
      <c r="F135" s="58"/>
      <c r="H135" s="57"/>
    </row>
    <row r="136" spans="1:8" x14ac:dyDescent="0.3">
      <c r="A136" s="1" t="s">
        <v>468</v>
      </c>
      <c r="B136" s="1">
        <v>180.65</v>
      </c>
      <c r="C136" s="32">
        <f>'RATIO ANALYSIS'!$H$9</f>
        <v>10.872611464968152</v>
      </c>
      <c r="D136" s="32">
        <f t="shared" si="2"/>
        <v>16.615143526654951</v>
      </c>
      <c r="F136" s="58"/>
      <c r="H136" s="57"/>
    </row>
    <row r="137" spans="1:8" x14ac:dyDescent="0.3">
      <c r="A137" s="1" t="s">
        <v>469</v>
      </c>
      <c r="B137" s="1">
        <v>181.8</v>
      </c>
      <c r="C137" s="32">
        <f>'RATIO ANALYSIS'!$H$9</f>
        <v>10.872611464968152</v>
      </c>
      <c r="D137" s="32">
        <f t="shared" si="2"/>
        <v>16.720913884007032</v>
      </c>
      <c r="F137" s="58"/>
      <c r="H137" s="57"/>
    </row>
    <row r="138" spans="1:8" x14ac:dyDescent="0.3">
      <c r="A138" s="1" t="s">
        <v>470</v>
      </c>
      <c r="B138" s="1">
        <v>183.35</v>
      </c>
      <c r="C138" s="32">
        <f>'RATIO ANALYSIS'!$H$9</f>
        <v>10.872611464968152</v>
      </c>
      <c r="D138" s="32">
        <f t="shared" si="2"/>
        <v>16.863473930872878</v>
      </c>
      <c r="F138" s="58"/>
      <c r="H138" s="57"/>
    </row>
    <row r="139" spans="1:8" x14ac:dyDescent="0.3">
      <c r="A139" s="1" t="s">
        <v>471</v>
      </c>
      <c r="B139" s="1">
        <v>183.95</v>
      </c>
      <c r="C139" s="32">
        <f>'RATIO ANALYSIS'!$H$9</f>
        <v>10.872611464968152</v>
      </c>
      <c r="D139" s="32">
        <f t="shared" si="2"/>
        <v>16.918658465143526</v>
      </c>
      <c r="F139" s="58"/>
      <c r="H139" s="57"/>
    </row>
    <row r="140" spans="1:8" x14ac:dyDescent="0.3">
      <c r="A140" s="1" t="s">
        <v>472</v>
      </c>
      <c r="B140" s="1">
        <v>184.9</v>
      </c>
      <c r="C140" s="32">
        <f>'RATIO ANALYSIS'!$H$9</f>
        <v>10.872611464968152</v>
      </c>
      <c r="D140" s="32">
        <f t="shared" si="2"/>
        <v>17.006033977738724</v>
      </c>
      <c r="F140" s="58"/>
      <c r="H140" s="57"/>
    </row>
    <row r="141" spans="1:8" x14ac:dyDescent="0.3">
      <c r="A141" s="1" t="s">
        <v>473</v>
      </c>
      <c r="B141" s="1">
        <v>183.8</v>
      </c>
      <c r="C141" s="32">
        <f>'RATIO ANALYSIS'!$H$9</f>
        <v>10.872611464968152</v>
      </c>
      <c r="D141" s="32">
        <f t="shared" si="2"/>
        <v>16.904862331575867</v>
      </c>
      <c r="F141" s="58"/>
      <c r="H141" s="57"/>
    </row>
    <row r="142" spans="1:8" x14ac:dyDescent="0.3">
      <c r="A142" s="1" t="s">
        <v>474</v>
      </c>
      <c r="B142" s="1">
        <v>188.15</v>
      </c>
      <c r="C142" s="32">
        <f>'RATIO ANALYSIS'!$H$9</f>
        <v>10.872611464968152</v>
      </c>
      <c r="D142" s="32">
        <f t="shared" si="2"/>
        <v>17.304950205038079</v>
      </c>
      <c r="F142" s="58"/>
      <c r="H142" s="57"/>
    </row>
    <row r="143" spans="1:8" x14ac:dyDescent="0.3">
      <c r="A143" s="1" t="s">
        <v>475</v>
      </c>
      <c r="B143" s="1">
        <v>189.1</v>
      </c>
      <c r="C143" s="32">
        <f>'RATIO ANALYSIS'!$H$9</f>
        <v>10.872611464968152</v>
      </c>
      <c r="D143" s="32">
        <f t="shared" si="2"/>
        <v>17.392325717633277</v>
      </c>
      <c r="F143" s="58"/>
      <c r="H143" s="57"/>
    </row>
    <row r="144" spans="1:8" x14ac:dyDescent="0.3">
      <c r="A144" s="1" t="s">
        <v>476</v>
      </c>
      <c r="B144" s="1">
        <v>186.7</v>
      </c>
      <c r="C144" s="32">
        <f>'RATIO ANALYSIS'!$H$9</f>
        <v>10.872611464968152</v>
      </c>
      <c r="D144" s="32">
        <f t="shared" si="2"/>
        <v>17.171587580550675</v>
      </c>
      <c r="F144" s="58"/>
      <c r="H144" s="57"/>
    </row>
    <row r="145" spans="1:8" x14ac:dyDescent="0.3">
      <c r="A145" s="1" t="s">
        <v>477</v>
      </c>
      <c r="B145" s="1">
        <v>191.6</v>
      </c>
      <c r="C145" s="32">
        <f>'RATIO ANALYSIS'!$H$9</f>
        <v>10.872611464968152</v>
      </c>
      <c r="D145" s="32">
        <f t="shared" si="2"/>
        <v>17.622261277094317</v>
      </c>
      <c r="F145" s="58"/>
      <c r="H145" s="57"/>
    </row>
    <row r="146" spans="1:8" x14ac:dyDescent="0.3">
      <c r="A146" s="1" t="s">
        <v>478</v>
      </c>
      <c r="B146" s="1">
        <v>191.35</v>
      </c>
      <c r="C146" s="32">
        <f>'RATIO ANALYSIS'!$H$9</f>
        <v>10.872611464968152</v>
      </c>
      <c r="D146" s="32">
        <f t="shared" si="2"/>
        <v>17.599267721148212</v>
      </c>
      <c r="F146" s="58"/>
      <c r="H146" s="57"/>
    </row>
    <row r="147" spans="1:8" x14ac:dyDescent="0.3">
      <c r="A147" s="1" t="s">
        <v>479</v>
      </c>
      <c r="B147" s="1">
        <v>190.2</v>
      </c>
      <c r="C147" s="32">
        <f>'RATIO ANALYSIS'!$H$9</f>
        <v>10.872611464968152</v>
      </c>
      <c r="D147" s="32">
        <f t="shared" si="2"/>
        <v>17.493497363796134</v>
      </c>
      <c r="F147" s="58"/>
      <c r="H147" s="57"/>
    </row>
    <row r="148" spans="1:8" x14ac:dyDescent="0.3">
      <c r="A148" s="1" t="s">
        <v>480</v>
      </c>
      <c r="B148" s="1">
        <v>191.1</v>
      </c>
      <c r="C148" s="32">
        <f>'RATIO ANALYSIS'!$H$9</f>
        <v>10.872611464968152</v>
      </c>
      <c r="D148" s="32">
        <f t="shared" si="2"/>
        <v>17.576274165202111</v>
      </c>
      <c r="F148" s="58"/>
      <c r="H148" s="57"/>
    </row>
    <row r="149" spans="1:8" x14ac:dyDescent="0.3">
      <c r="A149" s="1" t="s">
        <v>481</v>
      </c>
      <c r="B149" s="1">
        <v>195.55</v>
      </c>
      <c r="C149" s="32">
        <f>'RATIO ANALYSIS'!$H$9</f>
        <v>10.872611464968152</v>
      </c>
      <c r="D149" s="32">
        <f t="shared" si="2"/>
        <v>17.985559461042769</v>
      </c>
      <c r="F149" s="58"/>
      <c r="H149" s="57"/>
    </row>
    <row r="150" spans="1:8" x14ac:dyDescent="0.3">
      <c r="A150" s="1" t="s">
        <v>482</v>
      </c>
      <c r="B150" s="1">
        <v>194.25</v>
      </c>
      <c r="C150" s="32">
        <f>'RATIO ANALYSIS'!$H$9</f>
        <v>10.872611464968152</v>
      </c>
      <c r="D150" s="32">
        <f t="shared" si="2"/>
        <v>17.865992970123024</v>
      </c>
      <c r="F150" s="58"/>
      <c r="H150" s="57"/>
    </row>
    <row r="151" spans="1:8" x14ac:dyDescent="0.3">
      <c r="A151" s="1" t="s">
        <v>483</v>
      </c>
      <c r="B151" s="1">
        <v>194.95</v>
      </c>
      <c r="C151" s="32">
        <f>'RATIO ANALYSIS'!$H$9</f>
        <v>10.872611464968152</v>
      </c>
      <c r="D151" s="32">
        <f t="shared" si="2"/>
        <v>17.930374926772114</v>
      </c>
      <c r="F151" s="58"/>
      <c r="H151" s="57"/>
    </row>
    <row r="152" spans="1:8" x14ac:dyDescent="0.3">
      <c r="A152" s="1" t="s">
        <v>484</v>
      </c>
      <c r="B152" s="1">
        <v>195.4</v>
      </c>
      <c r="C152" s="32">
        <f>'RATIO ANALYSIS'!$H$9</f>
        <v>10.872611464968152</v>
      </c>
      <c r="D152" s="32">
        <f t="shared" si="2"/>
        <v>17.971763327475106</v>
      </c>
      <c r="F152" s="58"/>
      <c r="H152" s="57"/>
    </row>
    <row r="153" spans="1:8" x14ac:dyDescent="0.3">
      <c r="A153" s="1" t="s">
        <v>485</v>
      </c>
      <c r="B153" s="1">
        <v>196.7</v>
      </c>
      <c r="C153" s="32">
        <f>'RATIO ANALYSIS'!$H$9</f>
        <v>10.872611464968152</v>
      </c>
      <c r="D153" s="32">
        <f t="shared" si="2"/>
        <v>18.091329818394843</v>
      </c>
      <c r="F153" s="58"/>
      <c r="H153" s="57"/>
    </row>
    <row r="154" spans="1:8" x14ac:dyDescent="0.3">
      <c r="A154" s="1" t="s">
        <v>486</v>
      </c>
      <c r="B154" s="1">
        <v>196.8</v>
      </c>
      <c r="C154" s="32">
        <f>'RATIO ANALYSIS'!$H$9</f>
        <v>10.872611464968152</v>
      </c>
      <c r="D154" s="32">
        <f t="shared" si="2"/>
        <v>18.100527240773289</v>
      </c>
      <c r="F154" s="58"/>
      <c r="H154" s="57"/>
    </row>
    <row r="155" spans="1:8" x14ac:dyDescent="0.3">
      <c r="A155" s="1" t="s">
        <v>487</v>
      </c>
      <c r="B155" s="1">
        <v>195.8</v>
      </c>
      <c r="C155" s="32">
        <f>'RATIO ANALYSIS'!$H$9</f>
        <v>10.872611464968152</v>
      </c>
      <c r="D155" s="32">
        <f t="shared" si="2"/>
        <v>18.008553016988873</v>
      </c>
      <c r="F155" s="58"/>
      <c r="H155" s="57"/>
    </row>
    <row r="156" spans="1:8" x14ac:dyDescent="0.3">
      <c r="A156" s="1" t="s">
        <v>488</v>
      </c>
      <c r="B156" s="1">
        <v>198.45</v>
      </c>
      <c r="C156" s="32">
        <f>'RATIO ANALYSIS'!$H$9</f>
        <v>10.872611464968152</v>
      </c>
      <c r="D156" s="32">
        <f t="shared" si="2"/>
        <v>18.252284710017577</v>
      </c>
      <c r="F156" s="58"/>
      <c r="H156" s="57"/>
    </row>
    <row r="157" spans="1:8" x14ac:dyDescent="0.3">
      <c r="A157" s="1" t="s">
        <v>489</v>
      </c>
      <c r="B157" s="1">
        <v>198.55</v>
      </c>
      <c r="C157" s="32">
        <f>'RATIO ANALYSIS'!$H$9</f>
        <v>10.872611464968152</v>
      </c>
      <c r="D157" s="32">
        <f t="shared" si="2"/>
        <v>18.261482132396019</v>
      </c>
      <c r="F157" s="58"/>
      <c r="H157" s="57"/>
    </row>
    <row r="158" spans="1:8" x14ac:dyDescent="0.3">
      <c r="A158" s="1" t="s">
        <v>490</v>
      </c>
      <c r="B158" s="1">
        <v>198.75</v>
      </c>
      <c r="C158" s="32">
        <f>'RATIO ANALYSIS'!$H$9</f>
        <v>10.872611464968152</v>
      </c>
      <c r="D158" s="32">
        <f t="shared" si="2"/>
        <v>18.279876977152902</v>
      </c>
      <c r="F158" s="58"/>
      <c r="H158" s="57"/>
    </row>
    <row r="159" spans="1:8" x14ac:dyDescent="0.3">
      <c r="A159" s="1" t="s">
        <v>491</v>
      </c>
      <c r="B159" s="1">
        <v>196.4</v>
      </c>
      <c r="C159" s="32">
        <f>'RATIO ANALYSIS'!$H$9</f>
        <v>10.872611464968152</v>
      </c>
      <c r="D159" s="32">
        <f t="shared" si="2"/>
        <v>18.063737551259521</v>
      </c>
      <c r="F159" s="58"/>
      <c r="H159" s="57"/>
    </row>
    <row r="160" spans="1:8" x14ac:dyDescent="0.3">
      <c r="A160" s="1" t="s">
        <v>492</v>
      </c>
      <c r="B160" s="1">
        <v>201.45</v>
      </c>
      <c r="C160" s="32">
        <f>'RATIO ANALYSIS'!$H$9</f>
        <v>10.872611464968152</v>
      </c>
      <c r="D160" s="32">
        <f t="shared" si="2"/>
        <v>18.528207381370827</v>
      </c>
      <c r="F160" s="58"/>
      <c r="H160" s="57"/>
    </row>
    <row r="161" spans="1:8" x14ac:dyDescent="0.3">
      <c r="A161" s="1" t="s">
        <v>493</v>
      </c>
      <c r="B161" s="1">
        <v>204.2</v>
      </c>
      <c r="C161" s="32">
        <f>'RATIO ANALYSIS'!$H$9</f>
        <v>10.872611464968152</v>
      </c>
      <c r="D161" s="32">
        <f t="shared" si="2"/>
        <v>18.781136496777975</v>
      </c>
      <c r="F161" s="58"/>
      <c r="H161" s="57"/>
    </row>
    <row r="162" spans="1:8" x14ac:dyDescent="0.3">
      <c r="A162" s="1" t="s">
        <v>494</v>
      </c>
      <c r="B162" s="1">
        <v>203.05</v>
      </c>
      <c r="C162" s="32">
        <f>'RATIO ANALYSIS'!$H$9</f>
        <v>10.872611464968152</v>
      </c>
      <c r="D162" s="32">
        <f t="shared" si="2"/>
        <v>18.675366139425897</v>
      </c>
      <c r="F162" s="58"/>
      <c r="H162" s="57"/>
    </row>
    <row r="163" spans="1:8" x14ac:dyDescent="0.3">
      <c r="A163" s="1" t="s">
        <v>495</v>
      </c>
      <c r="B163" s="1">
        <v>198.85</v>
      </c>
      <c r="C163" s="32">
        <f>'RATIO ANALYSIS'!$H$9</f>
        <v>10.872611464968152</v>
      </c>
      <c r="D163" s="32">
        <f t="shared" si="2"/>
        <v>18.289074399531341</v>
      </c>
      <c r="F163" s="58"/>
      <c r="H163" s="57"/>
    </row>
    <row r="164" spans="1:8" x14ac:dyDescent="0.3">
      <c r="A164" s="1" t="s">
        <v>496</v>
      </c>
      <c r="B164" s="1">
        <v>196.05</v>
      </c>
      <c r="C164" s="32">
        <f>'RATIO ANALYSIS'!$H$9</f>
        <v>10.872611464968152</v>
      </c>
      <c r="D164" s="32">
        <f t="shared" si="2"/>
        <v>18.031546572934975</v>
      </c>
      <c r="F164" s="58"/>
      <c r="H164" s="57"/>
    </row>
    <row r="165" spans="1:8" x14ac:dyDescent="0.3">
      <c r="A165" s="1" t="s">
        <v>497</v>
      </c>
      <c r="B165" s="1">
        <v>195.35</v>
      </c>
      <c r="C165" s="32">
        <f>'RATIO ANALYSIS'!$H$9</f>
        <v>10.872611464968152</v>
      </c>
      <c r="D165" s="32">
        <f t="shared" si="2"/>
        <v>17.967164616285881</v>
      </c>
      <c r="F165" s="58"/>
      <c r="H165" s="57"/>
    </row>
    <row r="166" spans="1:8" x14ac:dyDescent="0.3">
      <c r="A166" s="1" t="s">
        <v>498</v>
      </c>
      <c r="B166" s="1">
        <v>192.8</v>
      </c>
      <c r="C166" s="32">
        <f>'RATIO ANALYSIS'!$H$9</f>
        <v>10.872611464968152</v>
      </c>
      <c r="D166" s="32">
        <f t="shared" si="2"/>
        <v>17.73263034563562</v>
      </c>
      <c r="F166" s="58"/>
      <c r="H166" s="57"/>
    </row>
    <row r="167" spans="1:8" x14ac:dyDescent="0.3">
      <c r="A167" s="1" t="s">
        <v>499</v>
      </c>
      <c r="B167" s="1">
        <v>193.65</v>
      </c>
      <c r="C167" s="32">
        <f>'RATIO ANALYSIS'!$H$9</f>
        <v>10.872611464968152</v>
      </c>
      <c r="D167" s="32">
        <f t="shared" si="2"/>
        <v>17.810808435852376</v>
      </c>
      <c r="F167" s="58"/>
      <c r="H167" s="57"/>
    </row>
    <row r="168" spans="1:8" x14ac:dyDescent="0.3">
      <c r="A168" s="1" t="s">
        <v>500</v>
      </c>
      <c r="B168" s="1">
        <v>192.6</v>
      </c>
      <c r="C168" s="32">
        <f>'RATIO ANALYSIS'!$H$9</f>
        <v>10.872611464968152</v>
      </c>
      <c r="D168" s="32">
        <f t="shared" si="2"/>
        <v>17.714235500878736</v>
      </c>
      <c r="F168" s="58"/>
      <c r="H168" s="57"/>
    </row>
    <row r="169" spans="1:8" x14ac:dyDescent="0.3">
      <c r="A169" s="1" t="s">
        <v>501</v>
      </c>
      <c r="B169" s="1">
        <v>194.15</v>
      </c>
      <c r="C169" s="32">
        <f>'RATIO ANALYSIS'!$H$9</f>
        <v>10.872611464968152</v>
      </c>
      <c r="D169" s="32">
        <f t="shared" si="2"/>
        <v>17.856795547744582</v>
      </c>
      <c r="F169" s="58"/>
      <c r="H169" s="57"/>
    </row>
    <row r="170" spans="1:8" x14ac:dyDescent="0.3">
      <c r="A170" s="1" t="s">
        <v>502</v>
      </c>
      <c r="B170" s="1">
        <v>193.35</v>
      </c>
      <c r="C170" s="32">
        <f>'RATIO ANALYSIS'!$H$9</f>
        <v>10.872611464968152</v>
      </c>
      <c r="D170" s="32">
        <f t="shared" si="2"/>
        <v>17.783216168717047</v>
      </c>
      <c r="F170" s="58"/>
      <c r="H170" s="57"/>
    </row>
    <row r="171" spans="1:8" x14ac:dyDescent="0.3">
      <c r="A171" s="1" t="s">
        <v>503</v>
      </c>
      <c r="B171" s="1">
        <v>196.7</v>
      </c>
      <c r="C171" s="32">
        <f>'RATIO ANALYSIS'!$H$9</f>
        <v>10.872611464968152</v>
      </c>
      <c r="D171" s="32">
        <f t="shared" si="2"/>
        <v>18.091329818394843</v>
      </c>
      <c r="F171" s="58"/>
      <c r="H171" s="57"/>
    </row>
    <row r="172" spans="1:8" x14ac:dyDescent="0.3">
      <c r="A172" s="1" t="s">
        <v>504</v>
      </c>
      <c r="B172" s="1">
        <v>195.4</v>
      </c>
      <c r="C172" s="32">
        <f>'RATIO ANALYSIS'!$H$9</f>
        <v>10.872611464968152</v>
      </c>
      <c r="D172" s="32">
        <f t="shared" si="2"/>
        <v>17.971763327475106</v>
      </c>
      <c r="F172" s="58"/>
      <c r="H172" s="57"/>
    </row>
    <row r="173" spans="1:8" x14ac:dyDescent="0.3">
      <c r="A173" s="1" t="s">
        <v>505</v>
      </c>
      <c r="B173" s="1">
        <v>196.4</v>
      </c>
      <c r="C173" s="32">
        <f>'RATIO ANALYSIS'!$H$9</f>
        <v>10.872611464968152</v>
      </c>
      <c r="D173" s="32">
        <f t="shared" si="2"/>
        <v>18.063737551259521</v>
      </c>
      <c r="F173" s="58"/>
      <c r="H173" s="57"/>
    </row>
    <row r="174" spans="1:8" x14ac:dyDescent="0.3">
      <c r="A174" s="1" t="s">
        <v>506</v>
      </c>
      <c r="B174" s="1">
        <v>199.6</v>
      </c>
      <c r="C174" s="32">
        <f>'RATIO ANALYSIS'!$H$9</f>
        <v>10.872611464968152</v>
      </c>
      <c r="D174" s="32">
        <f t="shared" si="2"/>
        <v>18.358055067369655</v>
      </c>
      <c r="F174" s="58"/>
      <c r="H174" s="57"/>
    </row>
    <row r="175" spans="1:8" x14ac:dyDescent="0.3">
      <c r="A175" s="1" t="s">
        <v>507</v>
      </c>
      <c r="B175" s="1">
        <v>200.7</v>
      </c>
      <c r="C175" s="32">
        <f>'RATIO ANALYSIS'!$H$9</f>
        <v>10.872611464968152</v>
      </c>
      <c r="D175" s="32">
        <f t="shared" si="2"/>
        <v>18.459226713532512</v>
      </c>
      <c r="F175" s="58"/>
      <c r="H175" s="57"/>
    </row>
    <row r="176" spans="1:8" x14ac:dyDescent="0.3">
      <c r="A176" s="1" t="s">
        <v>508</v>
      </c>
      <c r="B176" s="1">
        <v>196.55</v>
      </c>
      <c r="C176" s="32">
        <f>'RATIO ANALYSIS'!$H$9</f>
        <v>10.872611464968152</v>
      </c>
      <c r="D176" s="32">
        <f t="shared" si="2"/>
        <v>18.077533684827184</v>
      </c>
      <c r="F176" s="58"/>
      <c r="H176" s="57"/>
    </row>
    <row r="177" spans="1:8" x14ac:dyDescent="0.3">
      <c r="A177" s="1" t="s">
        <v>509</v>
      </c>
      <c r="B177" s="1">
        <v>192.25</v>
      </c>
      <c r="C177" s="32">
        <f>'RATIO ANALYSIS'!$H$9</f>
        <v>10.872611464968152</v>
      </c>
      <c r="D177" s="32">
        <f t="shared" si="2"/>
        <v>17.68204452255419</v>
      </c>
      <c r="F177" s="58"/>
      <c r="H177" s="57"/>
    </row>
    <row r="178" spans="1:8" x14ac:dyDescent="0.3">
      <c r="A178" s="1" t="s">
        <v>510</v>
      </c>
      <c r="B178" s="1">
        <v>192.7</v>
      </c>
      <c r="C178" s="32">
        <f>'RATIO ANALYSIS'!$H$9</f>
        <v>10.872611464968152</v>
      </c>
      <c r="D178" s="32">
        <f t="shared" si="2"/>
        <v>17.723432923257178</v>
      </c>
      <c r="F178" s="58"/>
      <c r="H178" s="57"/>
    </row>
    <row r="179" spans="1:8" x14ac:dyDescent="0.3">
      <c r="A179" s="1" t="s">
        <v>511</v>
      </c>
      <c r="B179" s="1">
        <v>194.05</v>
      </c>
      <c r="C179" s="32">
        <f>'RATIO ANALYSIS'!$H$9</f>
        <v>10.872611464968152</v>
      </c>
      <c r="D179" s="32">
        <f t="shared" si="2"/>
        <v>17.84759812536614</v>
      </c>
      <c r="F179" s="58"/>
      <c r="H179" s="57"/>
    </row>
    <row r="180" spans="1:8" x14ac:dyDescent="0.3">
      <c r="A180" s="1" t="s">
        <v>512</v>
      </c>
      <c r="B180" s="1">
        <v>193.85</v>
      </c>
      <c r="C180" s="32">
        <f>'RATIO ANALYSIS'!$H$9</f>
        <v>10.872611464968152</v>
      </c>
      <c r="D180" s="32">
        <f t="shared" si="2"/>
        <v>17.829203280609256</v>
      </c>
      <c r="F180" s="58"/>
      <c r="H180" s="57"/>
    </row>
    <row r="181" spans="1:8" x14ac:dyDescent="0.3">
      <c r="A181" s="1" t="s">
        <v>513</v>
      </c>
      <c r="B181" s="1">
        <v>198.7</v>
      </c>
      <c r="C181" s="32">
        <f>'RATIO ANALYSIS'!$H$9</f>
        <v>10.872611464968152</v>
      </c>
      <c r="D181" s="32">
        <f t="shared" si="2"/>
        <v>18.275278265963678</v>
      </c>
      <c r="F181" s="58"/>
      <c r="H181" s="57"/>
    </row>
    <row r="182" spans="1:8" x14ac:dyDescent="0.3">
      <c r="A182" s="1" t="s">
        <v>514</v>
      </c>
      <c r="B182" s="1">
        <v>195.9</v>
      </c>
      <c r="C182" s="32">
        <f>'RATIO ANALYSIS'!$H$9</f>
        <v>10.872611464968152</v>
      </c>
      <c r="D182" s="32">
        <f t="shared" si="2"/>
        <v>18.017750439367312</v>
      </c>
      <c r="F182" s="58"/>
      <c r="H182" s="57"/>
    </row>
    <row r="183" spans="1:8" x14ac:dyDescent="0.3">
      <c r="A183" s="1" t="s">
        <v>515</v>
      </c>
      <c r="B183" s="1">
        <v>197.55</v>
      </c>
      <c r="C183" s="32">
        <f>'RATIO ANALYSIS'!$H$9</f>
        <v>10.872611464968152</v>
      </c>
      <c r="D183" s="32">
        <f t="shared" si="2"/>
        <v>18.169507908611603</v>
      </c>
      <c r="F183" s="58"/>
      <c r="H183" s="57"/>
    </row>
    <row r="184" spans="1:8" x14ac:dyDescent="0.3">
      <c r="A184" s="1" t="s">
        <v>516</v>
      </c>
      <c r="B184" s="1">
        <v>194.35</v>
      </c>
      <c r="C184" s="32">
        <f>'RATIO ANALYSIS'!$H$9</f>
        <v>10.872611464968152</v>
      </c>
      <c r="D184" s="32">
        <f t="shared" si="2"/>
        <v>17.875190392501466</v>
      </c>
      <c r="F184" s="58"/>
      <c r="H184" s="57"/>
    </row>
    <row r="185" spans="1:8" x14ac:dyDescent="0.3">
      <c r="A185" s="1" t="s">
        <v>517</v>
      </c>
      <c r="B185" s="1">
        <v>195.45</v>
      </c>
      <c r="C185" s="32">
        <f>'RATIO ANALYSIS'!$H$9</f>
        <v>10.872611464968152</v>
      </c>
      <c r="D185" s="32">
        <f t="shared" si="2"/>
        <v>17.976362038664323</v>
      </c>
      <c r="F185" s="58"/>
      <c r="H185" s="57"/>
    </row>
    <row r="186" spans="1:8" x14ac:dyDescent="0.3">
      <c r="A186" s="1" t="s">
        <v>518</v>
      </c>
      <c r="B186" s="1">
        <v>196.3</v>
      </c>
      <c r="C186" s="32">
        <f>'RATIO ANALYSIS'!$H$9</f>
        <v>10.872611464968152</v>
      </c>
      <c r="D186" s="32">
        <f t="shared" si="2"/>
        <v>18.054540128881079</v>
      </c>
      <c r="F186" s="58"/>
      <c r="H186" s="57"/>
    </row>
    <row r="187" spans="1:8" x14ac:dyDescent="0.3">
      <c r="A187" s="1" t="s">
        <v>519</v>
      </c>
      <c r="B187" s="1">
        <v>194.25</v>
      </c>
      <c r="C187" s="32">
        <f>'RATIO ANALYSIS'!$H$9</f>
        <v>10.872611464968152</v>
      </c>
      <c r="D187" s="32">
        <f t="shared" si="2"/>
        <v>17.865992970123024</v>
      </c>
      <c r="F187" s="58"/>
      <c r="H187" s="57"/>
    </row>
    <row r="188" spans="1:8" x14ac:dyDescent="0.3">
      <c r="A188" s="1" t="s">
        <v>520</v>
      </c>
      <c r="B188" s="1">
        <v>199.8</v>
      </c>
      <c r="C188" s="32">
        <f>'RATIO ANALYSIS'!$H$9</f>
        <v>10.872611464968152</v>
      </c>
      <c r="D188" s="32">
        <f t="shared" si="2"/>
        <v>18.376449912126539</v>
      </c>
      <c r="F188" s="58"/>
      <c r="H188" s="57"/>
    </row>
    <row r="189" spans="1:8" x14ac:dyDescent="0.3">
      <c r="A189" s="1" t="s">
        <v>521</v>
      </c>
      <c r="B189" s="1">
        <v>207.55</v>
      </c>
      <c r="C189" s="32">
        <f>'RATIO ANALYSIS'!$H$9</f>
        <v>10.872611464968152</v>
      </c>
      <c r="D189" s="32">
        <f t="shared" si="2"/>
        <v>19.089250146455772</v>
      </c>
      <c r="F189" s="58"/>
      <c r="H189" s="57"/>
    </row>
    <row r="190" spans="1:8" x14ac:dyDescent="0.3">
      <c r="A190" s="1" t="s">
        <v>522</v>
      </c>
      <c r="B190" s="1">
        <v>205.85</v>
      </c>
      <c r="C190" s="32">
        <f>'RATIO ANALYSIS'!$H$9</f>
        <v>10.872611464968152</v>
      </c>
      <c r="D190" s="32">
        <f t="shared" si="2"/>
        <v>18.932893966022263</v>
      </c>
      <c r="F190" s="58"/>
      <c r="H190" s="57"/>
    </row>
    <row r="191" spans="1:8" x14ac:dyDescent="0.3">
      <c r="A191" s="1" t="s">
        <v>523</v>
      </c>
      <c r="B191" s="1">
        <v>202.9</v>
      </c>
      <c r="C191" s="32">
        <f>'RATIO ANALYSIS'!$H$9</f>
        <v>10.872611464968152</v>
      </c>
      <c r="D191" s="32">
        <f t="shared" si="2"/>
        <v>18.661570005858234</v>
      </c>
      <c r="F191" s="58"/>
      <c r="H191" s="57"/>
    </row>
    <row r="192" spans="1:8" x14ac:dyDescent="0.3">
      <c r="A192" s="1" t="s">
        <v>524</v>
      </c>
      <c r="B192" s="1">
        <v>194.65</v>
      </c>
      <c r="C192" s="32">
        <f>'RATIO ANALYSIS'!$H$9</f>
        <v>10.872611464968152</v>
      </c>
      <c r="D192" s="32">
        <f t="shared" si="2"/>
        <v>17.902782659636792</v>
      </c>
      <c r="F192" s="58"/>
      <c r="H192" s="57"/>
    </row>
    <row r="193" spans="1:8" x14ac:dyDescent="0.3">
      <c r="A193" s="1" t="s">
        <v>525</v>
      </c>
      <c r="B193" s="1">
        <v>197.25</v>
      </c>
      <c r="C193" s="32">
        <f>'RATIO ANALYSIS'!$H$9</f>
        <v>10.872611464968152</v>
      </c>
      <c r="D193" s="32">
        <f t="shared" si="2"/>
        <v>18.141915641476274</v>
      </c>
      <c r="F193" s="58"/>
      <c r="H193" s="57"/>
    </row>
    <row r="194" spans="1:8" x14ac:dyDescent="0.3">
      <c r="A194" s="1" t="s">
        <v>526</v>
      </c>
      <c r="B194" s="1">
        <v>195.2</v>
      </c>
      <c r="C194" s="32">
        <f>'RATIO ANALYSIS'!$H$9</f>
        <v>10.872611464968152</v>
      </c>
      <c r="D194" s="32">
        <f t="shared" si="2"/>
        <v>17.953368482718219</v>
      </c>
      <c r="F194" s="58"/>
      <c r="H194" s="57"/>
    </row>
    <row r="195" spans="1:8" x14ac:dyDescent="0.3">
      <c r="A195" s="1" t="s">
        <v>527</v>
      </c>
      <c r="B195" s="1">
        <v>202.1</v>
      </c>
      <c r="C195" s="32">
        <f>'RATIO ANALYSIS'!$H$9</f>
        <v>10.872611464968152</v>
      </c>
      <c r="D195" s="32">
        <f t="shared" ref="D195:D258" si="3">B195/C195</f>
        <v>18.587990626830699</v>
      </c>
      <c r="F195" s="58"/>
      <c r="H195" s="57"/>
    </row>
    <row r="196" spans="1:8" x14ac:dyDescent="0.3">
      <c r="A196" s="1" t="s">
        <v>528</v>
      </c>
      <c r="B196" s="1">
        <v>191.85</v>
      </c>
      <c r="C196" s="32">
        <f>'RATIO ANALYSIS'!$H$9</f>
        <v>10.872611464968152</v>
      </c>
      <c r="D196" s="32">
        <f t="shared" si="3"/>
        <v>17.645254833040422</v>
      </c>
      <c r="F196" s="58"/>
      <c r="H196" s="57"/>
    </row>
    <row r="197" spans="1:8" x14ac:dyDescent="0.3">
      <c r="A197" s="1" t="s">
        <v>529</v>
      </c>
      <c r="B197" s="1">
        <v>185.85</v>
      </c>
      <c r="C197" s="32">
        <f>'RATIO ANALYSIS'!$H$9</f>
        <v>10.872611464968152</v>
      </c>
      <c r="D197" s="32">
        <f t="shared" si="3"/>
        <v>17.093409490333919</v>
      </c>
      <c r="F197" s="58"/>
      <c r="H197" s="57"/>
    </row>
    <row r="198" spans="1:8" x14ac:dyDescent="0.3">
      <c r="A198" s="1" t="s">
        <v>530</v>
      </c>
      <c r="B198" s="1">
        <v>185</v>
      </c>
      <c r="C198" s="32">
        <f>'RATIO ANALYSIS'!$H$9</f>
        <v>10.872611464968152</v>
      </c>
      <c r="D198" s="32">
        <f t="shared" si="3"/>
        <v>17.015231400117166</v>
      </c>
      <c r="F198" s="58"/>
      <c r="H198" s="57"/>
    </row>
    <row r="199" spans="1:8" x14ac:dyDescent="0.3">
      <c r="A199" s="1" t="s">
        <v>531</v>
      </c>
      <c r="B199" s="1">
        <v>184.05</v>
      </c>
      <c r="C199" s="32">
        <f>'RATIO ANALYSIS'!$H$9</f>
        <v>10.872611464968152</v>
      </c>
      <c r="D199" s="32">
        <f t="shared" si="3"/>
        <v>16.927855887521972</v>
      </c>
      <c r="F199" s="58"/>
      <c r="H199" s="57"/>
    </row>
    <row r="200" spans="1:8" x14ac:dyDescent="0.3">
      <c r="A200" s="1" t="s">
        <v>532</v>
      </c>
      <c r="B200" s="1">
        <v>186.6</v>
      </c>
      <c r="C200" s="32">
        <f>'RATIO ANALYSIS'!$H$9</f>
        <v>10.872611464968152</v>
      </c>
      <c r="D200" s="32">
        <f t="shared" si="3"/>
        <v>17.162390158172233</v>
      </c>
      <c r="F200" s="58"/>
      <c r="H200" s="57"/>
    </row>
    <row r="201" spans="1:8" x14ac:dyDescent="0.3">
      <c r="A201" s="1" t="s">
        <v>533</v>
      </c>
      <c r="B201" s="1">
        <v>181.2</v>
      </c>
      <c r="C201" s="32">
        <f>'RATIO ANALYSIS'!$H$9</f>
        <v>10.872611464968152</v>
      </c>
      <c r="D201" s="32">
        <f t="shared" si="3"/>
        <v>16.665729349736381</v>
      </c>
      <c r="F201" s="58"/>
      <c r="H201" s="57"/>
    </row>
    <row r="202" spans="1:8" x14ac:dyDescent="0.3">
      <c r="A202" s="1" t="s">
        <v>534</v>
      </c>
      <c r="B202" s="1">
        <v>185</v>
      </c>
      <c r="C202" s="32">
        <f>'RATIO ANALYSIS'!$H$9</f>
        <v>10.872611464968152</v>
      </c>
      <c r="D202" s="32">
        <f t="shared" si="3"/>
        <v>17.015231400117166</v>
      </c>
      <c r="F202" s="58"/>
      <c r="H202" s="57"/>
    </row>
    <row r="203" spans="1:8" x14ac:dyDescent="0.3">
      <c r="A203" s="1" t="s">
        <v>535</v>
      </c>
      <c r="B203" s="1">
        <v>187.2</v>
      </c>
      <c r="C203" s="32">
        <f>'RATIO ANALYSIS'!$H$9</f>
        <v>10.872611464968152</v>
      </c>
      <c r="D203" s="32">
        <f t="shared" si="3"/>
        <v>17.217574692442884</v>
      </c>
      <c r="F203" s="58"/>
      <c r="H203" s="57"/>
    </row>
    <row r="204" spans="1:8" x14ac:dyDescent="0.3">
      <c r="A204" s="1" t="s">
        <v>536</v>
      </c>
      <c r="B204" s="1">
        <v>193.9</v>
      </c>
      <c r="C204" s="32">
        <f>'RATIO ANALYSIS'!$H$9</f>
        <v>10.872611464968152</v>
      </c>
      <c r="D204" s="32">
        <f t="shared" si="3"/>
        <v>17.833801991798477</v>
      </c>
      <c r="F204" s="58"/>
      <c r="H204" s="57"/>
    </row>
    <row r="205" spans="1:8" x14ac:dyDescent="0.3">
      <c r="A205" s="1" t="s">
        <v>537</v>
      </c>
      <c r="B205" s="1">
        <v>194.25</v>
      </c>
      <c r="C205" s="32">
        <f>'RATIO ANALYSIS'!$H$9</f>
        <v>10.872611464968152</v>
      </c>
      <c r="D205" s="32">
        <f t="shared" si="3"/>
        <v>17.865992970123024</v>
      </c>
      <c r="F205" s="58"/>
      <c r="H205" s="57"/>
    </row>
    <row r="206" spans="1:8" x14ac:dyDescent="0.3">
      <c r="A206" s="1" t="s">
        <v>538</v>
      </c>
      <c r="B206" s="1">
        <v>199.05</v>
      </c>
      <c r="C206" s="32">
        <f>'RATIO ANALYSIS'!$H$9</f>
        <v>10.872611464968152</v>
      </c>
      <c r="D206" s="32">
        <f t="shared" si="3"/>
        <v>18.307469244288228</v>
      </c>
      <c r="F206" s="58"/>
      <c r="H206" s="57"/>
    </row>
    <row r="207" spans="1:8" x14ac:dyDescent="0.3">
      <c r="A207" s="1" t="s">
        <v>539</v>
      </c>
      <c r="B207" s="1">
        <v>198.5</v>
      </c>
      <c r="C207" s="32">
        <f>'RATIO ANALYSIS'!$H$9</f>
        <v>10.872611464968152</v>
      </c>
      <c r="D207" s="32">
        <f t="shared" si="3"/>
        <v>18.256883421206798</v>
      </c>
      <c r="F207" s="58"/>
      <c r="H207" s="57"/>
    </row>
    <row r="208" spans="1:8" x14ac:dyDescent="0.3">
      <c r="A208" s="1" t="s">
        <v>540</v>
      </c>
      <c r="B208" s="1">
        <v>197.65</v>
      </c>
      <c r="C208" s="32">
        <f>'RATIO ANALYSIS'!$H$9</f>
        <v>10.872611464968152</v>
      </c>
      <c r="D208" s="32">
        <f t="shared" si="3"/>
        <v>18.178705330990041</v>
      </c>
      <c r="F208" s="58"/>
      <c r="H208" s="57"/>
    </row>
    <row r="209" spans="1:8" x14ac:dyDescent="0.3">
      <c r="A209" s="1" t="s">
        <v>541</v>
      </c>
      <c r="B209" s="1">
        <v>200</v>
      </c>
      <c r="C209" s="32">
        <f>'RATIO ANALYSIS'!$H$9</f>
        <v>10.872611464968152</v>
      </c>
      <c r="D209" s="32">
        <f t="shared" si="3"/>
        <v>18.394844756883423</v>
      </c>
      <c r="F209" s="58"/>
      <c r="H209" s="57"/>
    </row>
    <row r="210" spans="1:8" x14ac:dyDescent="0.3">
      <c r="A210" s="1" t="s">
        <v>542</v>
      </c>
      <c r="B210" s="1">
        <v>200.15</v>
      </c>
      <c r="C210" s="32">
        <f>'RATIO ANALYSIS'!$H$9</f>
        <v>10.872611464968152</v>
      </c>
      <c r="D210" s="32">
        <f t="shared" si="3"/>
        <v>18.408640890451085</v>
      </c>
      <c r="F210" s="58"/>
      <c r="H210" s="57"/>
    </row>
    <row r="211" spans="1:8" x14ac:dyDescent="0.3">
      <c r="A211" s="1" t="s">
        <v>543</v>
      </c>
      <c r="B211" s="1">
        <v>196.7</v>
      </c>
      <c r="C211" s="32">
        <f>'RATIO ANALYSIS'!$H$9</f>
        <v>10.872611464968152</v>
      </c>
      <c r="D211" s="32">
        <f t="shared" si="3"/>
        <v>18.091329818394843</v>
      </c>
      <c r="F211" s="58"/>
      <c r="H211" s="57"/>
    </row>
    <row r="212" spans="1:8" x14ac:dyDescent="0.3">
      <c r="A212" s="1" t="s">
        <v>544</v>
      </c>
      <c r="B212" s="1">
        <v>197.25</v>
      </c>
      <c r="C212" s="32">
        <f>'RATIO ANALYSIS'!$H$9</f>
        <v>10.872611464968152</v>
      </c>
      <c r="D212" s="32">
        <f t="shared" si="3"/>
        <v>18.141915641476274</v>
      </c>
      <c r="F212" s="58"/>
      <c r="H212" s="57"/>
    </row>
    <row r="213" spans="1:8" x14ac:dyDescent="0.3">
      <c r="A213" s="1" t="s">
        <v>545</v>
      </c>
      <c r="B213" s="1">
        <v>200.55</v>
      </c>
      <c r="C213" s="32">
        <f>'RATIO ANALYSIS'!$H$9</f>
        <v>10.872611464968152</v>
      </c>
      <c r="D213" s="32">
        <f t="shared" si="3"/>
        <v>18.445430579964853</v>
      </c>
      <c r="F213" s="58"/>
      <c r="H213" s="57"/>
    </row>
    <row r="214" spans="1:8" x14ac:dyDescent="0.3">
      <c r="A214" s="1" t="s">
        <v>546</v>
      </c>
      <c r="B214" s="1">
        <v>197.35</v>
      </c>
      <c r="C214" s="32">
        <f>'RATIO ANALYSIS'!$H$9</f>
        <v>10.872611464968152</v>
      </c>
      <c r="D214" s="32">
        <f t="shared" si="3"/>
        <v>18.151113063854716</v>
      </c>
      <c r="F214" s="58"/>
      <c r="H214" s="57"/>
    </row>
    <row r="215" spans="1:8" x14ac:dyDescent="0.3">
      <c r="A215" s="1" t="s">
        <v>547</v>
      </c>
      <c r="B215" s="1">
        <v>190.65</v>
      </c>
      <c r="C215" s="32">
        <f>'RATIO ANALYSIS'!$H$9</f>
        <v>10.872611464968152</v>
      </c>
      <c r="D215" s="32">
        <f t="shared" si="3"/>
        <v>17.534885764499123</v>
      </c>
      <c r="F215" s="58"/>
      <c r="H215" s="57"/>
    </row>
    <row r="216" spans="1:8" x14ac:dyDescent="0.3">
      <c r="A216" s="1" t="s">
        <v>548</v>
      </c>
      <c r="B216" s="1">
        <v>192.15</v>
      </c>
      <c r="C216" s="32">
        <f>'RATIO ANALYSIS'!$H$9</f>
        <v>10.872611464968152</v>
      </c>
      <c r="D216" s="32">
        <f t="shared" si="3"/>
        <v>17.672847100175748</v>
      </c>
      <c r="F216" s="58"/>
      <c r="H216" s="57"/>
    </row>
    <row r="217" spans="1:8" x14ac:dyDescent="0.3">
      <c r="A217" s="1" t="s">
        <v>549</v>
      </c>
      <c r="B217" s="1">
        <v>191.7</v>
      </c>
      <c r="C217" s="32">
        <f>'RATIO ANALYSIS'!$H$9</f>
        <v>10.872611464968152</v>
      </c>
      <c r="D217" s="32">
        <f t="shared" si="3"/>
        <v>17.631458699472759</v>
      </c>
      <c r="F217" s="58"/>
      <c r="H217" s="57"/>
    </row>
    <row r="218" spans="1:8" x14ac:dyDescent="0.3">
      <c r="A218" s="1" t="s">
        <v>550</v>
      </c>
      <c r="B218" s="1">
        <v>186.35</v>
      </c>
      <c r="C218" s="32">
        <f>'RATIO ANALYSIS'!$H$9</f>
        <v>10.872611464968152</v>
      </c>
      <c r="D218" s="32">
        <f t="shared" si="3"/>
        <v>17.139396602226128</v>
      </c>
      <c r="F218" s="58"/>
      <c r="H218" s="57"/>
    </row>
    <row r="219" spans="1:8" x14ac:dyDescent="0.3">
      <c r="A219" s="1" t="s">
        <v>551</v>
      </c>
      <c r="B219" s="1">
        <v>188.95</v>
      </c>
      <c r="C219" s="32">
        <f>'RATIO ANALYSIS'!$H$9</f>
        <v>10.872611464968152</v>
      </c>
      <c r="D219" s="32">
        <f t="shared" si="3"/>
        <v>17.378529584065614</v>
      </c>
      <c r="F219" s="58"/>
      <c r="H219" s="57"/>
    </row>
    <row r="220" spans="1:8" x14ac:dyDescent="0.3">
      <c r="A220" s="1" t="s">
        <v>552</v>
      </c>
      <c r="B220" s="1">
        <v>175.75</v>
      </c>
      <c r="C220" s="32">
        <f>'RATIO ANALYSIS'!$H$9</f>
        <v>10.872611464968152</v>
      </c>
      <c r="D220" s="32">
        <f t="shared" si="3"/>
        <v>16.164469830111308</v>
      </c>
      <c r="F220" s="58"/>
      <c r="H220" s="57"/>
    </row>
    <row r="221" spans="1:8" x14ac:dyDescent="0.3">
      <c r="A221" s="1" t="s">
        <v>553</v>
      </c>
      <c r="B221" s="1">
        <v>170.75</v>
      </c>
      <c r="C221" s="32">
        <f>'RATIO ANALYSIS'!$H$9</f>
        <v>10.872611464968152</v>
      </c>
      <c r="D221" s="32">
        <f t="shared" si="3"/>
        <v>15.704598711189222</v>
      </c>
      <c r="F221" s="58"/>
      <c r="H221" s="57"/>
    </row>
    <row r="222" spans="1:8" x14ac:dyDescent="0.3">
      <c r="A222" s="1" t="s">
        <v>554</v>
      </c>
      <c r="B222" s="1">
        <v>164.75</v>
      </c>
      <c r="C222" s="32">
        <f>'RATIO ANALYSIS'!$H$9</f>
        <v>10.872611464968152</v>
      </c>
      <c r="D222" s="32">
        <f t="shared" si="3"/>
        <v>15.152753368482719</v>
      </c>
      <c r="F222" s="58"/>
      <c r="H222" s="57"/>
    </row>
    <row r="223" spans="1:8" x14ac:dyDescent="0.3">
      <c r="A223" s="1" t="s">
        <v>555</v>
      </c>
      <c r="B223" s="1">
        <v>164.65</v>
      </c>
      <c r="C223" s="32">
        <f>'RATIO ANALYSIS'!$H$9</f>
        <v>10.872611464968152</v>
      </c>
      <c r="D223" s="32">
        <f t="shared" si="3"/>
        <v>15.143555946104279</v>
      </c>
      <c r="F223" s="58"/>
      <c r="H223" s="57"/>
    </row>
    <row r="224" spans="1:8" x14ac:dyDescent="0.3">
      <c r="A224" s="1" t="s">
        <v>556</v>
      </c>
      <c r="B224" s="1">
        <v>163.80000000000001</v>
      </c>
      <c r="C224" s="32">
        <f>'RATIO ANALYSIS'!$H$9</f>
        <v>10.872611464968152</v>
      </c>
      <c r="D224" s="32">
        <f t="shared" si="3"/>
        <v>15.065377855887524</v>
      </c>
      <c r="F224" s="58"/>
      <c r="H224" s="57"/>
    </row>
    <row r="225" spans="1:8" x14ac:dyDescent="0.3">
      <c r="A225" s="1" t="s">
        <v>557</v>
      </c>
      <c r="B225" s="1">
        <v>165.4</v>
      </c>
      <c r="C225" s="32">
        <f>'RATIO ANALYSIS'!$H$9</f>
        <v>10.872611464968152</v>
      </c>
      <c r="D225" s="32">
        <f t="shared" si="3"/>
        <v>15.212536613942591</v>
      </c>
      <c r="F225" s="58"/>
      <c r="H225" s="57"/>
    </row>
    <row r="226" spans="1:8" x14ac:dyDescent="0.3">
      <c r="A226" s="1" t="s">
        <v>558</v>
      </c>
      <c r="B226" s="1">
        <v>165.05</v>
      </c>
      <c r="C226" s="32">
        <f>'RATIO ANALYSIS'!$H$9</f>
        <v>10.872611464968152</v>
      </c>
      <c r="D226" s="32">
        <f t="shared" si="3"/>
        <v>15.180345635618046</v>
      </c>
      <c r="F226" s="58"/>
      <c r="H226" s="57"/>
    </row>
    <row r="227" spans="1:8" x14ac:dyDescent="0.3">
      <c r="A227" s="1" t="s">
        <v>559</v>
      </c>
      <c r="B227" s="1">
        <v>158.44999999999999</v>
      </c>
      <c r="C227" s="32">
        <f>'RATIO ANALYSIS'!$H$9</f>
        <v>10.872611464968152</v>
      </c>
      <c r="D227" s="32">
        <f t="shared" si="3"/>
        <v>14.57331575864089</v>
      </c>
      <c r="F227" s="58"/>
      <c r="H227" s="57"/>
    </row>
    <row r="228" spans="1:8" x14ac:dyDescent="0.3">
      <c r="A228" s="1" t="s">
        <v>560</v>
      </c>
      <c r="B228" s="1">
        <v>158.25</v>
      </c>
      <c r="C228" s="32">
        <f>'RATIO ANALYSIS'!$H$9</f>
        <v>10.872611464968152</v>
      </c>
      <c r="D228" s="32">
        <f t="shared" si="3"/>
        <v>14.554920913884008</v>
      </c>
      <c r="F228" s="58"/>
      <c r="H228" s="57"/>
    </row>
    <row r="229" spans="1:8" x14ac:dyDescent="0.3">
      <c r="A229" s="1" t="s">
        <v>561</v>
      </c>
      <c r="B229" s="1">
        <v>161</v>
      </c>
      <c r="C229" s="32">
        <f>'RATIO ANALYSIS'!$H$9</f>
        <v>10.872611464968152</v>
      </c>
      <c r="D229" s="32">
        <f t="shared" si="3"/>
        <v>14.807850029291155</v>
      </c>
      <c r="F229" s="58"/>
      <c r="H229" s="57"/>
    </row>
    <row r="230" spans="1:8" x14ac:dyDescent="0.3">
      <c r="A230" s="1" t="s">
        <v>562</v>
      </c>
      <c r="B230" s="1">
        <v>163.9</v>
      </c>
      <c r="C230" s="32">
        <f>'RATIO ANALYSIS'!$H$9</f>
        <v>10.872611464968152</v>
      </c>
      <c r="D230" s="32">
        <f t="shared" si="3"/>
        <v>15.074575278265966</v>
      </c>
      <c r="F230" s="58"/>
      <c r="H230" s="57"/>
    </row>
    <row r="231" spans="1:8" x14ac:dyDescent="0.3">
      <c r="A231" s="1" t="s">
        <v>563</v>
      </c>
      <c r="B231" s="1">
        <v>173.9</v>
      </c>
      <c r="C231" s="32">
        <f>'RATIO ANALYSIS'!$H$9</f>
        <v>10.872611464968152</v>
      </c>
      <c r="D231" s="32">
        <f t="shared" si="3"/>
        <v>15.994317516110137</v>
      </c>
      <c r="F231" s="58"/>
      <c r="H231" s="57"/>
    </row>
    <row r="232" spans="1:8" x14ac:dyDescent="0.3">
      <c r="A232" s="1" t="s">
        <v>564</v>
      </c>
      <c r="B232" s="1">
        <v>174.05</v>
      </c>
      <c r="C232" s="32">
        <f>'RATIO ANALYSIS'!$H$9</f>
        <v>10.872611464968152</v>
      </c>
      <c r="D232" s="32">
        <f t="shared" si="3"/>
        <v>16.008113649677799</v>
      </c>
      <c r="F232" s="58"/>
      <c r="H232" s="57"/>
    </row>
    <row r="233" spans="1:8" x14ac:dyDescent="0.3">
      <c r="A233" s="1" t="s">
        <v>565</v>
      </c>
      <c r="B233" s="1">
        <v>182.05</v>
      </c>
      <c r="C233" s="32">
        <f>'RATIO ANALYSIS'!$H$9</f>
        <v>10.872611464968152</v>
      </c>
      <c r="D233" s="32">
        <f t="shared" si="3"/>
        <v>16.743907439953137</v>
      </c>
      <c r="F233" s="58"/>
      <c r="H233" s="57"/>
    </row>
    <row r="234" spans="1:8" x14ac:dyDescent="0.3">
      <c r="A234" s="1" t="s">
        <v>566</v>
      </c>
      <c r="B234" s="1">
        <v>182.15</v>
      </c>
      <c r="C234" s="32">
        <f>'RATIO ANALYSIS'!$H$9</f>
        <v>10.872611464968152</v>
      </c>
      <c r="D234" s="32">
        <f t="shared" si="3"/>
        <v>16.753104862331579</v>
      </c>
      <c r="F234" s="58"/>
      <c r="H234" s="57"/>
    </row>
    <row r="235" spans="1:8" x14ac:dyDescent="0.3">
      <c r="A235" s="1" t="s">
        <v>567</v>
      </c>
      <c r="B235" s="1">
        <v>179.45</v>
      </c>
      <c r="C235" s="32">
        <f>'RATIO ANALYSIS'!$H$9</f>
        <v>10.872611464968152</v>
      </c>
      <c r="D235" s="32">
        <f t="shared" si="3"/>
        <v>16.504774458113651</v>
      </c>
      <c r="F235" s="58"/>
      <c r="H235" s="57"/>
    </row>
    <row r="236" spans="1:8" x14ac:dyDescent="0.3">
      <c r="A236" s="1" t="s">
        <v>568</v>
      </c>
      <c r="B236" s="1">
        <v>179.85</v>
      </c>
      <c r="C236" s="32">
        <f>'RATIO ANALYSIS'!$H$9</f>
        <v>10.872611464968152</v>
      </c>
      <c r="D236" s="32">
        <f t="shared" si="3"/>
        <v>16.541564147627419</v>
      </c>
      <c r="F236" s="58"/>
      <c r="H236" s="57"/>
    </row>
    <row r="237" spans="1:8" x14ac:dyDescent="0.3">
      <c r="A237" s="1" t="s">
        <v>569</v>
      </c>
      <c r="B237" s="1">
        <v>180.05</v>
      </c>
      <c r="C237" s="32">
        <f>'RATIO ANALYSIS'!$H$9</f>
        <v>10.872611464968152</v>
      </c>
      <c r="D237" s="32">
        <f t="shared" si="3"/>
        <v>16.559958992384303</v>
      </c>
      <c r="F237" s="58"/>
      <c r="H237" s="57"/>
    </row>
    <row r="238" spans="1:8" x14ac:dyDescent="0.3">
      <c r="A238" s="1" t="s">
        <v>570</v>
      </c>
      <c r="B238" s="1">
        <v>180.55</v>
      </c>
      <c r="C238" s="32">
        <f>'RATIO ANALYSIS'!$H$9</f>
        <v>10.872611464968152</v>
      </c>
      <c r="D238" s="32">
        <f t="shared" si="3"/>
        <v>16.605946104276512</v>
      </c>
      <c r="F238" s="58"/>
      <c r="H238" s="57"/>
    </row>
    <row r="239" spans="1:8" x14ac:dyDescent="0.3">
      <c r="A239" s="1" t="s">
        <v>571</v>
      </c>
      <c r="B239" s="1">
        <v>182.25</v>
      </c>
      <c r="C239" s="32">
        <f>'RATIO ANALYSIS'!$H$9</f>
        <v>10.872611464968152</v>
      </c>
      <c r="D239" s="32">
        <f t="shared" si="3"/>
        <v>16.762302284710017</v>
      </c>
      <c r="F239" s="58"/>
      <c r="H239" s="57"/>
    </row>
    <row r="240" spans="1:8" x14ac:dyDescent="0.3">
      <c r="A240" s="1" t="s">
        <v>572</v>
      </c>
      <c r="B240" s="1">
        <v>179.6</v>
      </c>
      <c r="C240" s="32">
        <f>'RATIO ANALYSIS'!$H$9</f>
        <v>10.872611464968152</v>
      </c>
      <c r="D240" s="32">
        <f t="shared" si="3"/>
        <v>16.518570591681314</v>
      </c>
      <c r="F240" s="58"/>
      <c r="H240" s="57"/>
    </row>
    <row r="241" spans="1:8" x14ac:dyDescent="0.3">
      <c r="A241" s="1" t="s">
        <v>573</v>
      </c>
      <c r="B241" s="1">
        <v>180.7</v>
      </c>
      <c r="C241" s="32">
        <f>'RATIO ANALYSIS'!$H$9</f>
        <v>10.872611464968152</v>
      </c>
      <c r="D241" s="32">
        <f t="shared" si="3"/>
        <v>16.619742237844171</v>
      </c>
      <c r="F241" s="58"/>
      <c r="H241" s="57"/>
    </row>
    <row r="242" spans="1:8" x14ac:dyDescent="0.3">
      <c r="A242" s="1" t="s">
        <v>574</v>
      </c>
      <c r="B242" s="1">
        <v>188.1</v>
      </c>
      <c r="C242" s="32">
        <f>'RATIO ANALYSIS'!$H$9</f>
        <v>10.872611464968152</v>
      </c>
      <c r="D242" s="32">
        <f t="shared" si="3"/>
        <v>17.300351493848858</v>
      </c>
      <c r="F242" s="58"/>
      <c r="H242" s="57"/>
    </row>
    <row r="243" spans="1:8" x14ac:dyDescent="0.3">
      <c r="A243" s="1" t="s">
        <v>575</v>
      </c>
      <c r="B243" s="1">
        <v>186.35</v>
      </c>
      <c r="C243" s="32">
        <f>'RATIO ANALYSIS'!$H$9</f>
        <v>10.872611464968152</v>
      </c>
      <c r="D243" s="32">
        <f t="shared" si="3"/>
        <v>17.139396602226128</v>
      </c>
      <c r="F243" s="58"/>
      <c r="H243" s="57"/>
    </row>
    <row r="244" spans="1:8" x14ac:dyDescent="0.3">
      <c r="A244" s="1" t="s">
        <v>576</v>
      </c>
      <c r="B244" s="1">
        <v>189.35</v>
      </c>
      <c r="C244" s="32">
        <f>'RATIO ANALYSIS'!$H$9</f>
        <v>10.872611464968152</v>
      </c>
      <c r="D244" s="32">
        <f t="shared" si="3"/>
        <v>17.415319273579382</v>
      </c>
      <c r="F244" s="58"/>
      <c r="H244" s="57"/>
    </row>
    <row r="245" spans="1:8" x14ac:dyDescent="0.3">
      <c r="A245" s="1" t="s">
        <v>577</v>
      </c>
      <c r="B245" s="1">
        <v>181.6</v>
      </c>
      <c r="C245" s="32">
        <f>'RATIO ANALYSIS'!$H$9</f>
        <v>10.872611464968152</v>
      </c>
      <c r="D245" s="32">
        <f t="shared" si="3"/>
        <v>16.702519039250149</v>
      </c>
      <c r="F245" s="58"/>
      <c r="H245" s="57"/>
    </row>
    <row r="246" spans="1:8" x14ac:dyDescent="0.3">
      <c r="A246" s="1" t="s">
        <v>578</v>
      </c>
      <c r="B246" s="1">
        <v>185.25</v>
      </c>
      <c r="C246" s="32">
        <f>'RATIO ANALYSIS'!$H$9</f>
        <v>10.872611464968152</v>
      </c>
      <c r="D246" s="32">
        <f t="shared" si="3"/>
        <v>17.038224956063271</v>
      </c>
      <c r="F246" s="58"/>
      <c r="H246" s="57"/>
    </row>
    <row r="247" spans="1:8" x14ac:dyDescent="0.3">
      <c r="A247" s="1" t="s">
        <v>579</v>
      </c>
      <c r="B247" s="1">
        <v>178.65</v>
      </c>
      <c r="C247" s="32">
        <f>'RATIO ANALYSIS'!$H$9</f>
        <v>10.872611464968152</v>
      </c>
      <c r="D247" s="32">
        <f t="shared" si="3"/>
        <v>16.431195079086116</v>
      </c>
      <c r="F247" s="58"/>
      <c r="H247" s="57"/>
    </row>
    <row r="248" spans="1:8" x14ac:dyDescent="0.3">
      <c r="A248" s="1" t="s">
        <v>580</v>
      </c>
      <c r="B248" s="1">
        <v>181.55</v>
      </c>
      <c r="C248" s="32">
        <f>'RATIO ANALYSIS'!$H$9</f>
        <v>10.872611464968152</v>
      </c>
      <c r="D248" s="32">
        <f t="shared" si="3"/>
        <v>16.697920328060928</v>
      </c>
      <c r="F248" s="58"/>
      <c r="H248" s="57"/>
    </row>
    <row r="249" spans="1:8" x14ac:dyDescent="0.3">
      <c r="A249" s="1" t="s">
        <v>581</v>
      </c>
      <c r="B249" s="1">
        <v>177.9</v>
      </c>
      <c r="C249" s="32">
        <f>'RATIO ANALYSIS'!$H$9</f>
        <v>10.872611464968152</v>
      </c>
      <c r="D249" s="32">
        <f t="shared" si="3"/>
        <v>16.362214411247805</v>
      </c>
      <c r="F249" s="58"/>
      <c r="H249" s="57"/>
    </row>
    <row r="250" spans="1:8" x14ac:dyDescent="0.3">
      <c r="A250" s="1" t="s">
        <v>582</v>
      </c>
      <c r="B250" s="1">
        <v>166.4</v>
      </c>
      <c r="C250" s="32">
        <f>'RATIO ANALYSIS'!$H$9</f>
        <v>10.872611464968152</v>
      </c>
      <c r="D250" s="32">
        <f t="shared" si="3"/>
        <v>15.304510837727008</v>
      </c>
      <c r="F250" s="58"/>
      <c r="H250" s="57"/>
    </row>
    <row r="251" spans="1:8" x14ac:dyDescent="0.3">
      <c r="A251" s="1" t="s">
        <v>583</v>
      </c>
      <c r="B251" s="1">
        <v>171.7</v>
      </c>
      <c r="C251" s="32">
        <f>'RATIO ANALYSIS'!$G$9</f>
        <v>12.685101121036109</v>
      </c>
      <c r="D251" s="32">
        <f t="shared" si="3"/>
        <v>13.535564152126812</v>
      </c>
      <c r="F251" s="58"/>
      <c r="H251" s="57"/>
    </row>
    <row r="252" spans="1:8" x14ac:dyDescent="0.3">
      <c r="A252" s="1" t="s">
        <v>584</v>
      </c>
      <c r="B252" s="1">
        <v>159.19999999999999</v>
      </c>
      <c r="C252" s="32">
        <f>'RATIO ANALYSIS'!$G$9</f>
        <v>12.685101121036109</v>
      </c>
      <c r="D252" s="32">
        <f t="shared" si="3"/>
        <v>12.55015616201857</v>
      </c>
      <c r="F252" s="58"/>
      <c r="H252" s="57"/>
    </row>
    <row r="253" spans="1:8" x14ac:dyDescent="0.3">
      <c r="A253" s="1" t="s">
        <v>585</v>
      </c>
      <c r="B253" s="1">
        <v>163.19999999999999</v>
      </c>
      <c r="C253" s="32">
        <f>'RATIO ANALYSIS'!$G$9</f>
        <v>12.685101121036109</v>
      </c>
      <c r="D253" s="32">
        <f t="shared" si="3"/>
        <v>12.865486718853207</v>
      </c>
      <c r="F253" s="58"/>
      <c r="H253" s="57"/>
    </row>
    <row r="254" spans="1:8" x14ac:dyDescent="0.3">
      <c r="A254" s="1" t="s">
        <v>586</v>
      </c>
      <c r="B254" s="1">
        <v>156.4</v>
      </c>
      <c r="C254" s="32">
        <f>'RATIO ANALYSIS'!$G$9</f>
        <v>12.685101121036109</v>
      </c>
      <c r="D254" s="32">
        <f t="shared" si="3"/>
        <v>12.329424772234326</v>
      </c>
      <c r="F254" s="58"/>
      <c r="H254" s="57"/>
    </row>
    <row r="255" spans="1:8" x14ac:dyDescent="0.3">
      <c r="A255" s="1" t="s">
        <v>587</v>
      </c>
      <c r="B255" s="1">
        <v>147.35</v>
      </c>
      <c r="C255" s="32">
        <f>'RATIO ANALYSIS'!$G$9</f>
        <v>12.685101121036109</v>
      </c>
      <c r="D255" s="32">
        <f t="shared" si="3"/>
        <v>11.615989387395956</v>
      </c>
      <c r="F255" s="58"/>
      <c r="H255" s="57"/>
    </row>
    <row r="256" spans="1:8" x14ac:dyDescent="0.3">
      <c r="A256" s="1" t="s">
        <v>588</v>
      </c>
      <c r="B256" s="1">
        <v>149.69999999999999</v>
      </c>
      <c r="C256" s="32">
        <f>'RATIO ANALYSIS'!$G$9</f>
        <v>12.685101121036109</v>
      </c>
      <c r="D256" s="32">
        <f t="shared" si="3"/>
        <v>11.801246089536306</v>
      </c>
      <c r="F256" s="58"/>
      <c r="H256" s="57"/>
    </row>
    <row r="257" spans="1:8" x14ac:dyDescent="0.3">
      <c r="A257" s="1" t="s">
        <v>589</v>
      </c>
      <c r="B257" s="1">
        <v>154.30000000000001</v>
      </c>
      <c r="C257" s="32">
        <f>'RATIO ANALYSIS'!$G$9</f>
        <v>12.685101121036109</v>
      </c>
      <c r="D257" s="32">
        <f t="shared" si="3"/>
        <v>12.163876229896141</v>
      </c>
      <c r="F257" s="58"/>
      <c r="H257" s="57"/>
    </row>
    <row r="258" spans="1:8" x14ac:dyDescent="0.3">
      <c r="A258" s="1" t="s">
        <v>590</v>
      </c>
      <c r="B258" s="1">
        <v>175.5</v>
      </c>
      <c r="C258" s="32">
        <f>'RATIO ANALYSIS'!$G$9</f>
        <v>12.685101121036109</v>
      </c>
      <c r="D258" s="32">
        <f t="shared" si="3"/>
        <v>13.835128181119719</v>
      </c>
      <c r="F258" s="58"/>
      <c r="H258" s="57"/>
    </row>
    <row r="259" spans="1:8" x14ac:dyDescent="0.3">
      <c r="A259" s="1" t="s">
        <v>591</v>
      </c>
      <c r="B259" s="1">
        <v>161.85</v>
      </c>
      <c r="C259" s="32">
        <f>'RATIO ANALYSIS'!$G$9</f>
        <v>12.685101121036109</v>
      </c>
      <c r="D259" s="32">
        <f t="shared" ref="D259:D322" si="4">B259/C259</f>
        <v>12.759062655921518</v>
      </c>
      <c r="F259" s="58"/>
      <c r="H259" s="57"/>
    </row>
    <row r="260" spans="1:8" x14ac:dyDescent="0.3">
      <c r="A260" s="1" t="s">
        <v>592</v>
      </c>
      <c r="B260" s="1">
        <v>150.69999999999999</v>
      </c>
      <c r="C260" s="32">
        <f>'RATIO ANALYSIS'!$G$9</f>
        <v>12.685101121036109</v>
      </c>
      <c r="D260" s="32">
        <f t="shared" si="4"/>
        <v>11.880078728744966</v>
      </c>
      <c r="F260" s="58"/>
      <c r="H260" s="57"/>
    </row>
    <row r="261" spans="1:8" x14ac:dyDescent="0.3">
      <c r="A261" s="1" t="s">
        <v>593</v>
      </c>
      <c r="B261" s="1">
        <v>149.15</v>
      </c>
      <c r="C261" s="32">
        <f>'RATIO ANALYSIS'!$G$9</f>
        <v>12.685101121036109</v>
      </c>
      <c r="D261" s="32">
        <f t="shared" si="4"/>
        <v>11.757888137971545</v>
      </c>
      <c r="F261" s="58"/>
      <c r="H261" s="57"/>
    </row>
    <row r="262" spans="1:8" x14ac:dyDescent="0.3">
      <c r="A262" s="1" t="s">
        <v>594</v>
      </c>
      <c r="B262" s="1">
        <v>147.25</v>
      </c>
      <c r="C262" s="32">
        <f>'RATIO ANALYSIS'!$G$9</f>
        <v>12.685101121036109</v>
      </c>
      <c r="D262" s="32">
        <f t="shared" si="4"/>
        <v>11.608106123475091</v>
      </c>
      <c r="F262" s="58"/>
      <c r="H262" s="57"/>
    </row>
    <row r="263" spans="1:8" x14ac:dyDescent="0.3">
      <c r="A263" s="1" t="s">
        <v>595</v>
      </c>
      <c r="B263" s="1">
        <v>162.25</v>
      </c>
      <c r="C263" s="32">
        <f>'RATIO ANALYSIS'!$G$9</f>
        <v>12.685101121036109</v>
      </c>
      <c r="D263" s="32">
        <f t="shared" si="4"/>
        <v>12.790595711604983</v>
      </c>
      <c r="F263" s="58"/>
      <c r="H263" s="57"/>
    </row>
    <row r="264" spans="1:8" x14ac:dyDescent="0.3">
      <c r="A264" s="1" t="s">
        <v>596</v>
      </c>
      <c r="B264" s="1">
        <v>155.80000000000001</v>
      </c>
      <c r="C264" s="32">
        <f>'RATIO ANALYSIS'!$G$9</f>
        <v>12.685101121036109</v>
      </c>
      <c r="D264" s="32">
        <f t="shared" si="4"/>
        <v>12.282125188709131</v>
      </c>
      <c r="F264" s="58"/>
      <c r="H264" s="57"/>
    </row>
    <row r="265" spans="1:8" x14ac:dyDescent="0.3">
      <c r="A265" s="1" t="s">
        <v>597</v>
      </c>
      <c r="B265" s="1">
        <v>175.65</v>
      </c>
      <c r="C265" s="32">
        <f>'RATIO ANALYSIS'!$G$9</f>
        <v>12.685101121036109</v>
      </c>
      <c r="D265" s="32">
        <f t="shared" si="4"/>
        <v>13.846953077001018</v>
      </c>
      <c r="F265" s="58"/>
      <c r="H265" s="57"/>
    </row>
    <row r="266" spans="1:8" x14ac:dyDescent="0.3">
      <c r="A266" s="1" t="s">
        <v>598</v>
      </c>
      <c r="B266" s="1">
        <v>177.2</v>
      </c>
      <c r="C266" s="32">
        <f>'RATIO ANALYSIS'!$G$9</f>
        <v>12.685101121036109</v>
      </c>
      <c r="D266" s="32">
        <f t="shared" si="4"/>
        <v>13.969143667774439</v>
      </c>
      <c r="F266" s="58"/>
      <c r="H266" s="57"/>
    </row>
    <row r="267" spans="1:8" x14ac:dyDescent="0.3">
      <c r="A267" s="1" t="s">
        <v>599</v>
      </c>
      <c r="B267" s="1">
        <v>181.75</v>
      </c>
      <c r="C267" s="32">
        <f>'RATIO ANALYSIS'!$G$9</f>
        <v>12.685101121036109</v>
      </c>
      <c r="D267" s="32">
        <f t="shared" si="4"/>
        <v>14.327832176173839</v>
      </c>
      <c r="F267" s="58"/>
      <c r="H267" s="57"/>
    </row>
    <row r="268" spans="1:8" x14ac:dyDescent="0.3">
      <c r="A268" s="1" t="s">
        <v>600</v>
      </c>
      <c r="B268" s="1">
        <v>188.05</v>
      </c>
      <c r="C268" s="32">
        <f>'RATIO ANALYSIS'!$G$9</f>
        <v>12.685101121036109</v>
      </c>
      <c r="D268" s="32">
        <f t="shared" si="4"/>
        <v>14.824477803188394</v>
      </c>
      <c r="F268" s="58"/>
      <c r="H268" s="57"/>
    </row>
    <row r="269" spans="1:8" x14ac:dyDescent="0.3">
      <c r="A269" s="1" t="s">
        <v>601</v>
      </c>
      <c r="B269" s="1">
        <v>187.5</v>
      </c>
      <c r="C269" s="32">
        <f>'RATIO ANALYSIS'!$G$9</f>
        <v>12.685101121036109</v>
      </c>
      <c r="D269" s="32">
        <f t="shared" si="4"/>
        <v>14.781119851623631</v>
      </c>
      <c r="F269" s="58"/>
      <c r="H269" s="57"/>
    </row>
    <row r="270" spans="1:8" x14ac:dyDescent="0.3">
      <c r="A270" s="1" t="s">
        <v>602</v>
      </c>
      <c r="B270" s="1">
        <v>193.85</v>
      </c>
      <c r="C270" s="32">
        <f>'RATIO ANALYSIS'!$G$9</f>
        <v>12.685101121036109</v>
      </c>
      <c r="D270" s="32">
        <f t="shared" si="4"/>
        <v>15.281707110598617</v>
      </c>
      <c r="F270" s="58"/>
      <c r="H270" s="57"/>
    </row>
    <row r="271" spans="1:8" x14ac:dyDescent="0.3">
      <c r="A271" s="1" t="s">
        <v>603</v>
      </c>
      <c r="B271" s="1">
        <v>195.3</v>
      </c>
      <c r="C271" s="32">
        <f>'RATIO ANALYSIS'!$G$9</f>
        <v>12.685101121036109</v>
      </c>
      <c r="D271" s="32">
        <f t="shared" si="4"/>
        <v>15.396014437451175</v>
      </c>
      <c r="F271" s="58"/>
      <c r="H271" s="57"/>
    </row>
    <row r="272" spans="1:8" x14ac:dyDescent="0.3">
      <c r="A272" s="1" t="s">
        <v>604</v>
      </c>
      <c r="B272" s="1">
        <v>197.55</v>
      </c>
      <c r="C272" s="32">
        <f>'RATIO ANALYSIS'!$G$9</f>
        <v>12.685101121036109</v>
      </c>
      <c r="D272" s="32">
        <f t="shared" si="4"/>
        <v>15.573387875670658</v>
      </c>
      <c r="F272" s="58"/>
      <c r="H272" s="57"/>
    </row>
    <row r="273" spans="1:8" x14ac:dyDescent="0.3">
      <c r="A273" s="1" t="s">
        <v>605</v>
      </c>
      <c r="B273" s="1">
        <v>197.55</v>
      </c>
      <c r="C273" s="32">
        <f>'RATIO ANALYSIS'!$G$9</f>
        <v>12.685101121036109</v>
      </c>
      <c r="D273" s="32">
        <f t="shared" si="4"/>
        <v>15.573387875670658</v>
      </c>
      <c r="F273" s="58"/>
      <c r="H273" s="57"/>
    </row>
    <row r="274" spans="1:8" x14ac:dyDescent="0.3">
      <c r="A274" s="1" t="s">
        <v>606</v>
      </c>
      <c r="B274" s="1">
        <v>198.6</v>
      </c>
      <c r="C274" s="32">
        <f>'RATIO ANALYSIS'!$G$9</f>
        <v>12.685101121036109</v>
      </c>
      <c r="D274" s="32">
        <f t="shared" si="4"/>
        <v>15.656162146839749</v>
      </c>
      <c r="F274" s="58"/>
      <c r="H274" s="57"/>
    </row>
    <row r="275" spans="1:8" x14ac:dyDescent="0.3">
      <c r="A275" s="1" t="s">
        <v>607</v>
      </c>
      <c r="B275" s="1">
        <v>201.8</v>
      </c>
      <c r="C275" s="32">
        <f>'RATIO ANALYSIS'!$G$9</f>
        <v>12.685101121036109</v>
      </c>
      <c r="D275" s="32">
        <f t="shared" si="4"/>
        <v>15.90842659230746</v>
      </c>
      <c r="F275" s="58"/>
      <c r="H275" s="57"/>
    </row>
    <row r="276" spans="1:8" x14ac:dyDescent="0.3">
      <c r="A276" s="1" t="s">
        <v>608</v>
      </c>
      <c r="B276" s="1">
        <v>203</v>
      </c>
      <c r="C276" s="32">
        <f>'RATIO ANALYSIS'!$G$9</f>
        <v>12.685101121036109</v>
      </c>
      <c r="D276" s="32">
        <f t="shared" si="4"/>
        <v>16.00302575935785</v>
      </c>
      <c r="F276" s="58"/>
      <c r="H276" s="57"/>
    </row>
    <row r="277" spans="1:8" x14ac:dyDescent="0.3">
      <c r="A277" s="1" t="s">
        <v>609</v>
      </c>
      <c r="B277" s="1">
        <v>207.45</v>
      </c>
      <c r="C277" s="32">
        <f>'RATIO ANALYSIS'!$G$9</f>
        <v>12.685101121036109</v>
      </c>
      <c r="D277" s="32">
        <f t="shared" si="4"/>
        <v>16.353831003836383</v>
      </c>
      <c r="F277" s="58"/>
      <c r="H277" s="57"/>
    </row>
    <row r="278" spans="1:8" x14ac:dyDescent="0.3">
      <c r="A278" s="1" t="s">
        <v>610</v>
      </c>
      <c r="B278" s="1">
        <v>206.7</v>
      </c>
      <c r="C278" s="32">
        <f>'RATIO ANALYSIS'!$G$9</f>
        <v>12.685101121036109</v>
      </c>
      <c r="D278" s="32">
        <f t="shared" si="4"/>
        <v>16.294706524429891</v>
      </c>
      <c r="F278" s="58"/>
      <c r="H278" s="57"/>
    </row>
    <row r="279" spans="1:8" x14ac:dyDescent="0.3">
      <c r="A279" s="1" t="s">
        <v>611</v>
      </c>
      <c r="B279" s="1">
        <v>203.85</v>
      </c>
      <c r="C279" s="32">
        <f>'RATIO ANALYSIS'!$G$9</f>
        <v>12.685101121036109</v>
      </c>
      <c r="D279" s="32">
        <f t="shared" si="4"/>
        <v>16.070033502685209</v>
      </c>
      <c r="F279" s="58"/>
      <c r="H279" s="57"/>
    </row>
    <row r="280" spans="1:8" x14ac:dyDescent="0.3">
      <c r="A280" s="1" t="s">
        <v>612</v>
      </c>
      <c r="B280" s="1">
        <v>204.8</v>
      </c>
      <c r="C280" s="32">
        <f>'RATIO ANALYSIS'!$G$9</f>
        <v>12.685101121036109</v>
      </c>
      <c r="D280" s="32">
        <f t="shared" si="4"/>
        <v>16.144924509933439</v>
      </c>
      <c r="F280" s="58"/>
      <c r="H280" s="57"/>
    </row>
    <row r="281" spans="1:8" x14ac:dyDescent="0.3">
      <c r="A281" s="1" t="s">
        <v>613</v>
      </c>
      <c r="B281" s="1">
        <v>207.7</v>
      </c>
      <c r="C281" s="32">
        <f>'RATIO ANALYSIS'!$G$9</f>
        <v>12.685101121036109</v>
      </c>
      <c r="D281" s="32">
        <f t="shared" si="4"/>
        <v>16.373539163638551</v>
      </c>
      <c r="F281" s="58"/>
      <c r="H281" s="57"/>
    </row>
    <row r="282" spans="1:8" x14ac:dyDescent="0.3">
      <c r="A282" s="1" t="s">
        <v>614</v>
      </c>
      <c r="B282" s="1">
        <v>211.9</v>
      </c>
      <c r="C282" s="32">
        <f>'RATIO ANALYSIS'!$G$9</f>
        <v>12.685101121036109</v>
      </c>
      <c r="D282" s="32">
        <f t="shared" si="4"/>
        <v>16.70463624831492</v>
      </c>
      <c r="F282" s="58"/>
      <c r="H282" s="57"/>
    </row>
    <row r="283" spans="1:8" x14ac:dyDescent="0.3">
      <c r="A283" s="1" t="s">
        <v>615</v>
      </c>
      <c r="B283" s="1">
        <v>213.05</v>
      </c>
      <c r="C283" s="32">
        <f>'RATIO ANALYSIS'!$G$9</f>
        <v>12.685101121036109</v>
      </c>
      <c r="D283" s="32">
        <f t="shared" si="4"/>
        <v>16.79529378340488</v>
      </c>
      <c r="F283" s="58"/>
      <c r="H283" s="57"/>
    </row>
    <row r="284" spans="1:8" x14ac:dyDescent="0.3">
      <c r="A284" s="1" t="s">
        <v>616</v>
      </c>
      <c r="B284" s="1">
        <v>212.6</v>
      </c>
      <c r="C284" s="32">
        <f>'RATIO ANALYSIS'!$G$9</f>
        <v>12.685101121036109</v>
      </c>
      <c r="D284" s="32">
        <f t="shared" si="4"/>
        <v>16.759819095760982</v>
      </c>
      <c r="F284" s="58"/>
      <c r="H284" s="57"/>
    </row>
    <row r="285" spans="1:8" x14ac:dyDescent="0.3">
      <c r="A285" s="1" t="s">
        <v>617</v>
      </c>
      <c r="B285" s="1">
        <v>210.55</v>
      </c>
      <c r="C285" s="32">
        <f>'RATIO ANALYSIS'!$G$9</f>
        <v>12.685101121036109</v>
      </c>
      <c r="D285" s="32">
        <f t="shared" si="4"/>
        <v>16.598212185383229</v>
      </c>
      <c r="F285" s="58"/>
      <c r="H285" s="57"/>
    </row>
    <row r="286" spans="1:8" x14ac:dyDescent="0.3">
      <c r="A286" s="1" t="s">
        <v>618</v>
      </c>
      <c r="B286" s="1">
        <v>213.4</v>
      </c>
      <c r="C286" s="32">
        <f>'RATIO ANALYSIS'!$G$9</f>
        <v>12.685101121036109</v>
      </c>
      <c r="D286" s="32">
        <f t="shared" si="4"/>
        <v>16.822885207127907</v>
      </c>
      <c r="F286" s="58"/>
      <c r="H286" s="57"/>
    </row>
    <row r="287" spans="1:8" x14ac:dyDescent="0.3">
      <c r="A287" s="1" t="s">
        <v>619</v>
      </c>
      <c r="B287" s="1">
        <v>213.55</v>
      </c>
      <c r="C287" s="32">
        <f>'RATIO ANALYSIS'!$G$9</f>
        <v>12.685101121036109</v>
      </c>
      <c r="D287" s="32">
        <f t="shared" si="4"/>
        <v>16.834710103009208</v>
      </c>
      <c r="F287" s="58"/>
      <c r="H287" s="57"/>
    </row>
    <row r="288" spans="1:8" x14ac:dyDescent="0.3">
      <c r="A288" s="1" t="s">
        <v>620</v>
      </c>
      <c r="B288" s="1">
        <v>216.45</v>
      </c>
      <c r="C288" s="32">
        <f>'RATIO ANALYSIS'!$G$9</f>
        <v>12.685101121036109</v>
      </c>
      <c r="D288" s="32">
        <f t="shared" si="4"/>
        <v>17.063324756714319</v>
      </c>
      <c r="F288" s="58"/>
      <c r="H288" s="57"/>
    </row>
    <row r="289" spans="1:8" x14ac:dyDescent="0.3">
      <c r="A289" s="1" t="s">
        <v>621</v>
      </c>
      <c r="B289" s="1">
        <v>215.65</v>
      </c>
      <c r="C289" s="32">
        <f>'RATIO ANALYSIS'!$G$9</f>
        <v>12.685101121036109</v>
      </c>
      <c r="D289" s="32">
        <f t="shared" si="4"/>
        <v>17.000258645347394</v>
      </c>
      <c r="F289" s="58"/>
      <c r="H289" s="57"/>
    </row>
    <row r="290" spans="1:8" x14ac:dyDescent="0.3">
      <c r="A290" s="1" t="s">
        <v>622</v>
      </c>
      <c r="B290" s="1">
        <v>207.6</v>
      </c>
      <c r="C290" s="32">
        <f>'RATIO ANALYSIS'!$G$9</f>
        <v>12.685101121036109</v>
      </c>
      <c r="D290" s="32">
        <f t="shared" si="4"/>
        <v>16.365655899717684</v>
      </c>
      <c r="F290" s="58"/>
      <c r="H290" s="57"/>
    </row>
    <row r="291" spans="1:8" x14ac:dyDescent="0.3">
      <c r="A291" s="1" t="s">
        <v>623</v>
      </c>
      <c r="B291" s="1">
        <v>219</v>
      </c>
      <c r="C291" s="32">
        <f>'RATIO ANALYSIS'!$G$9</f>
        <v>12.685101121036109</v>
      </c>
      <c r="D291" s="32">
        <f t="shared" si="4"/>
        <v>17.2643479866964</v>
      </c>
      <c r="F291" s="58"/>
      <c r="H291" s="57"/>
    </row>
    <row r="292" spans="1:8" x14ac:dyDescent="0.3">
      <c r="A292" s="1" t="s">
        <v>624</v>
      </c>
      <c r="B292" s="1">
        <v>235.15</v>
      </c>
      <c r="C292" s="32">
        <f>'RATIO ANALYSIS'!$G$9</f>
        <v>12.685101121036109</v>
      </c>
      <c r="D292" s="32">
        <f t="shared" si="4"/>
        <v>18.53749510991625</v>
      </c>
      <c r="F292" s="58"/>
      <c r="H292" s="57"/>
    </row>
    <row r="293" spans="1:8" x14ac:dyDescent="0.3">
      <c r="A293" s="1" t="s">
        <v>625</v>
      </c>
      <c r="B293" s="1">
        <v>234.05</v>
      </c>
      <c r="C293" s="32">
        <f>'RATIO ANALYSIS'!$G$9</f>
        <v>12.685101121036109</v>
      </c>
      <c r="D293" s="32">
        <f t="shared" si="4"/>
        <v>18.450779206786724</v>
      </c>
      <c r="F293" s="58"/>
      <c r="H293" s="57"/>
    </row>
    <row r="294" spans="1:8" x14ac:dyDescent="0.3">
      <c r="A294" s="1" t="s">
        <v>626</v>
      </c>
      <c r="B294" s="1">
        <v>236.65</v>
      </c>
      <c r="C294" s="32">
        <f>'RATIO ANALYSIS'!$G$9</f>
        <v>12.685101121036109</v>
      </c>
      <c r="D294" s="32">
        <f t="shared" si="4"/>
        <v>18.655744068729238</v>
      </c>
      <c r="F294" s="58"/>
      <c r="H294" s="57"/>
    </row>
    <row r="295" spans="1:8" x14ac:dyDescent="0.3">
      <c r="A295" s="1" t="s">
        <v>627</v>
      </c>
      <c r="B295" s="1">
        <v>230.75</v>
      </c>
      <c r="C295" s="32">
        <f>'RATIO ANALYSIS'!$G$9</f>
        <v>12.685101121036109</v>
      </c>
      <c r="D295" s="32">
        <f t="shared" si="4"/>
        <v>18.190631497398147</v>
      </c>
      <c r="F295" s="58"/>
      <c r="H295" s="57"/>
    </row>
    <row r="296" spans="1:8" x14ac:dyDescent="0.3">
      <c r="A296" s="1" t="s">
        <v>628</v>
      </c>
      <c r="B296" s="1">
        <v>234.6</v>
      </c>
      <c r="C296" s="32">
        <f>'RATIO ANALYSIS'!$G$9</f>
        <v>12.685101121036109</v>
      </c>
      <c r="D296" s="32">
        <f t="shared" si="4"/>
        <v>18.494137158351485</v>
      </c>
      <c r="F296" s="58"/>
      <c r="H296" s="57"/>
    </row>
    <row r="297" spans="1:8" x14ac:dyDescent="0.3">
      <c r="A297" s="1" t="s">
        <v>629</v>
      </c>
      <c r="B297" s="1">
        <v>238.15</v>
      </c>
      <c r="C297" s="32">
        <f>'RATIO ANALYSIS'!$G$9</f>
        <v>12.685101121036109</v>
      </c>
      <c r="D297" s="32">
        <f t="shared" si="4"/>
        <v>18.773993027542229</v>
      </c>
      <c r="F297" s="58"/>
      <c r="H297" s="57"/>
    </row>
    <row r="298" spans="1:8" x14ac:dyDescent="0.3">
      <c r="A298" s="1" t="s">
        <v>630</v>
      </c>
      <c r="B298" s="1">
        <v>237.9</v>
      </c>
      <c r="C298" s="32">
        <f>'RATIO ANALYSIS'!$G$9</f>
        <v>12.685101121036109</v>
      </c>
      <c r="D298" s="32">
        <f t="shared" si="4"/>
        <v>18.754284867740065</v>
      </c>
      <c r="F298" s="58"/>
      <c r="H298" s="57"/>
    </row>
    <row r="299" spans="1:8" x14ac:dyDescent="0.3">
      <c r="A299" s="1" t="s">
        <v>631</v>
      </c>
      <c r="B299" s="1">
        <v>238.05</v>
      </c>
      <c r="C299" s="32">
        <f>'RATIO ANALYSIS'!$G$9</f>
        <v>12.685101121036109</v>
      </c>
      <c r="D299" s="32">
        <f t="shared" si="4"/>
        <v>18.766109763621362</v>
      </c>
      <c r="F299" s="58"/>
      <c r="H299" s="57"/>
    </row>
    <row r="300" spans="1:8" x14ac:dyDescent="0.3">
      <c r="A300" s="1" t="s">
        <v>632</v>
      </c>
      <c r="B300" s="1">
        <v>238.45</v>
      </c>
      <c r="C300" s="32">
        <f>'RATIO ANALYSIS'!$G$9</f>
        <v>12.685101121036109</v>
      </c>
      <c r="D300" s="32">
        <f t="shared" si="4"/>
        <v>18.797642819304823</v>
      </c>
      <c r="F300" s="58"/>
      <c r="H300" s="57"/>
    </row>
    <row r="301" spans="1:8" x14ac:dyDescent="0.3">
      <c r="A301" s="1" t="s">
        <v>633</v>
      </c>
      <c r="B301" s="1">
        <v>241.9</v>
      </c>
      <c r="C301" s="32">
        <f>'RATIO ANALYSIS'!$G$9</f>
        <v>12.685101121036109</v>
      </c>
      <c r="D301" s="32">
        <f t="shared" si="4"/>
        <v>19.0696154245747</v>
      </c>
      <c r="F301" s="58"/>
      <c r="H301" s="57"/>
    </row>
    <row r="302" spans="1:8" x14ac:dyDescent="0.3">
      <c r="A302" s="1" t="s">
        <v>634</v>
      </c>
      <c r="B302" s="1">
        <v>239.95</v>
      </c>
      <c r="C302" s="32">
        <f>'RATIO ANALYSIS'!$G$9</f>
        <v>12.685101121036109</v>
      </c>
      <c r="D302" s="32">
        <f t="shared" si="4"/>
        <v>18.915891778117814</v>
      </c>
      <c r="F302" s="58"/>
      <c r="H302" s="57"/>
    </row>
    <row r="303" spans="1:8" x14ac:dyDescent="0.3">
      <c r="A303" s="1" t="s">
        <v>635</v>
      </c>
      <c r="B303" s="1">
        <v>240.75</v>
      </c>
      <c r="C303" s="32">
        <f>'RATIO ANALYSIS'!$G$9</f>
        <v>12.685101121036109</v>
      </c>
      <c r="D303" s="32">
        <f t="shared" si="4"/>
        <v>18.978957889484743</v>
      </c>
      <c r="F303" s="58"/>
      <c r="H303" s="57"/>
    </row>
    <row r="304" spans="1:8" x14ac:dyDescent="0.3">
      <c r="A304" s="1" t="s">
        <v>636</v>
      </c>
      <c r="B304" s="1">
        <v>242.4</v>
      </c>
      <c r="C304" s="32">
        <f>'RATIO ANALYSIS'!$G$9</f>
        <v>12.685101121036109</v>
      </c>
      <c r="D304" s="32">
        <f t="shared" si="4"/>
        <v>19.109031744179031</v>
      </c>
      <c r="F304" s="58"/>
      <c r="H304" s="57"/>
    </row>
    <row r="305" spans="1:8" x14ac:dyDescent="0.3">
      <c r="A305" s="1" t="s">
        <v>637</v>
      </c>
      <c r="B305" s="1">
        <v>243.25</v>
      </c>
      <c r="C305" s="32">
        <f>'RATIO ANALYSIS'!$G$9</f>
        <v>12.685101121036109</v>
      </c>
      <c r="D305" s="32">
        <f t="shared" si="4"/>
        <v>19.17603948750639</v>
      </c>
      <c r="F305" s="58"/>
      <c r="H305" s="57"/>
    </row>
    <row r="306" spans="1:8" x14ac:dyDescent="0.3">
      <c r="A306" s="1" t="s">
        <v>638</v>
      </c>
      <c r="B306" s="1">
        <v>239.25</v>
      </c>
      <c r="C306" s="32">
        <f>'RATIO ANALYSIS'!$G$9</f>
        <v>12.685101121036109</v>
      </c>
      <c r="D306" s="32">
        <f t="shared" si="4"/>
        <v>18.860708930671752</v>
      </c>
      <c r="F306" s="58"/>
      <c r="H306" s="57"/>
    </row>
    <row r="307" spans="1:8" x14ac:dyDescent="0.3">
      <c r="A307" s="1" t="s">
        <v>639</v>
      </c>
      <c r="B307" s="1">
        <v>238</v>
      </c>
      <c r="C307" s="32">
        <f>'RATIO ANALYSIS'!$G$9</f>
        <v>12.685101121036109</v>
      </c>
      <c r="D307" s="32">
        <f t="shared" si="4"/>
        <v>18.762168131660928</v>
      </c>
      <c r="F307" s="58"/>
      <c r="H307" s="57"/>
    </row>
    <row r="308" spans="1:8" x14ac:dyDescent="0.3">
      <c r="A308" s="1" t="s">
        <v>640</v>
      </c>
      <c r="B308" s="1">
        <v>235.8</v>
      </c>
      <c r="C308" s="32">
        <f>'RATIO ANALYSIS'!$G$9</f>
        <v>12.685101121036109</v>
      </c>
      <c r="D308" s="32">
        <f t="shared" si="4"/>
        <v>18.588736325401879</v>
      </c>
      <c r="F308" s="58"/>
      <c r="H308" s="57"/>
    </row>
    <row r="309" spans="1:8" x14ac:dyDescent="0.3">
      <c r="A309" s="1" t="s">
        <v>641</v>
      </c>
      <c r="B309" s="1">
        <v>234.2</v>
      </c>
      <c r="C309" s="32">
        <f>'RATIO ANALYSIS'!$G$9</f>
        <v>12.685101121036109</v>
      </c>
      <c r="D309" s="32">
        <f t="shared" si="4"/>
        <v>18.462604102668021</v>
      </c>
      <c r="F309" s="58"/>
      <c r="H309" s="57"/>
    </row>
    <row r="310" spans="1:8" x14ac:dyDescent="0.3">
      <c r="A310" s="1" t="s">
        <v>642</v>
      </c>
      <c r="B310" s="1">
        <v>235.35</v>
      </c>
      <c r="C310" s="32">
        <f>'RATIO ANALYSIS'!$G$9</f>
        <v>12.685101121036109</v>
      </c>
      <c r="D310" s="32">
        <f t="shared" si="4"/>
        <v>18.553261637757981</v>
      </c>
      <c r="F310" s="58"/>
      <c r="H310" s="57"/>
    </row>
    <row r="311" spans="1:8" x14ac:dyDescent="0.3">
      <c r="A311" s="1" t="s">
        <v>643</v>
      </c>
      <c r="B311" s="1">
        <v>235.1</v>
      </c>
      <c r="C311" s="32">
        <f>'RATIO ANALYSIS'!$G$9</f>
        <v>12.685101121036109</v>
      </c>
      <c r="D311" s="32">
        <f t="shared" si="4"/>
        <v>18.533553477955817</v>
      </c>
      <c r="F311" s="58"/>
      <c r="H311" s="57"/>
    </row>
    <row r="312" spans="1:8" x14ac:dyDescent="0.3">
      <c r="A312" s="1" t="s">
        <v>644</v>
      </c>
      <c r="B312" s="1">
        <v>238.5</v>
      </c>
      <c r="C312" s="32">
        <f>'RATIO ANALYSIS'!$G$9</f>
        <v>12.685101121036109</v>
      </c>
      <c r="D312" s="32">
        <f t="shared" si="4"/>
        <v>18.80158445126526</v>
      </c>
      <c r="F312" s="58"/>
      <c r="H312" s="57"/>
    </row>
    <row r="313" spans="1:8" x14ac:dyDescent="0.3">
      <c r="A313" s="1" t="s">
        <v>645</v>
      </c>
      <c r="B313" s="1">
        <v>239.85</v>
      </c>
      <c r="C313" s="32">
        <f>'RATIO ANALYSIS'!$G$9</f>
        <v>12.685101121036109</v>
      </c>
      <c r="D313" s="32">
        <f t="shared" si="4"/>
        <v>18.908008514196947</v>
      </c>
      <c r="F313" s="58"/>
      <c r="H313" s="57"/>
    </row>
    <row r="314" spans="1:8" x14ac:dyDescent="0.3">
      <c r="A314" s="1" t="s">
        <v>646</v>
      </c>
      <c r="B314" s="1">
        <v>238.1</v>
      </c>
      <c r="C314" s="32">
        <f>'RATIO ANALYSIS'!$G$9</f>
        <v>12.685101121036109</v>
      </c>
      <c r="D314" s="32">
        <f t="shared" si="4"/>
        <v>18.770051395581795</v>
      </c>
      <c r="F314" s="58"/>
      <c r="H314" s="57"/>
    </row>
    <row r="315" spans="1:8" x14ac:dyDescent="0.3">
      <c r="A315" s="1" t="s">
        <v>647</v>
      </c>
      <c r="B315" s="1">
        <v>237.7</v>
      </c>
      <c r="C315" s="32">
        <f>'RATIO ANALYSIS'!$G$9</f>
        <v>12.685101121036109</v>
      </c>
      <c r="D315" s="32">
        <f t="shared" si="4"/>
        <v>18.738518339898331</v>
      </c>
      <c r="F315" s="58"/>
      <c r="H315" s="57"/>
    </row>
    <row r="316" spans="1:8" x14ac:dyDescent="0.3">
      <c r="A316" s="1" t="s">
        <v>648</v>
      </c>
      <c r="B316" s="1">
        <v>238.2</v>
      </c>
      <c r="C316" s="32">
        <f>'RATIO ANALYSIS'!$G$9</f>
        <v>12.685101121036109</v>
      </c>
      <c r="D316" s="32">
        <f t="shared" si="4"/>
        <v>18.777934659502659</v>
      </c>
      <c r="F316" s="58"/>
      <c r="H316" s="57"/>
    </row>
    <row r="317" spans="1:8" x14ac:dyDescent="0.3">
      <c r="A317" s="1" t="s">
        <v>649</v>
      </c>
      <c r="B317" s="1">
        <v>236.9</v>
      </c>
      <c r="C317" s="32">
        <f>'RATIO ANALYSIS'!$G$9</f>
        <v>12.685101121036109</v>
      </c>
      <c r="D317" s="32">
        <f t="shared" si="4"/>
        <v>18.675452228531405</v>
      </c>
      <c r="F317" s="58"/>
      <c r="H317" s="57"/>
    </row>
    <row r="318" spans="1:8" x14ac:dyDescent="0.3">
      <c r="A318" s="1" t="s">
        <v>650</v>
      </c>
      <c r="B318" s="1">
        <v>236.8</v>
      </c>
      <c r="C318" s="32">
        <f>'RATIO ANALYSIS'!$G$9</f>
        <v>12.685101121036109</v>
      </c>
      <c r="D318" s="32">
        <f t="shared" si="4"/>
        <v>18.667568964610538</v>
      </c>
      <c r="F318" s="58"/>
      <c r="H318" s="57"/>
    </row>
    <row r="319" spans="1:8" x14ac:dyDescent="0.3">
      <c r="A319" s="1" t="s">
        <v>651</v>
      </c>
      <c r="B319" s="1">
        <v>238.75</v>
      </c>
      <c r="C319" s="32">
        <f>'RATIO ANALYSIS'!$G$9</f>
        <v>12.685101121036109</v>
      </c>
      <c r="D319" s="32">
        <f t="shared" si="4"/>
        <v>18.821292611067424</v>
      </c>
      <c r="F319" s="58"/>
      <c r="H319" s="57"/>
    </row>
    <row r="320" spans="1:8" x14ac:dyDescent="0.3">
      <c r="A320" s="1" t="s">
        <v>652</v>
      </c>
      <c r="B320" s="1">
        <v>238.9</v>
      </c>
      <c r="C320" s="32">
        <f>'RATIO ANALYSIS'!$G$9</f>
        <v>12.685101121036109</v>
      </c>
      <c r="D320" s="32">
        <f t="shared" si="4"/>
        <v>18.833117506948724</v>
      </c>
      <c r="F320" s="58"/>
      <c r="H320" s="57"/>
    </row>
    <row r="321" spans="1:8" x14ac:dyDescent="0.3">
      <c r="A321" s="1" t="s">
        <v>653</v>
      </c>
      <c r="B321" s="1">
        <v>241.15</v>
      </c>
      <c r="C321" s="32">
        <f>'RATIO ANALYSIS'!$G$9</f>
        <v>12.685101121036109</v>
      </c>
      <c r="D321" s="32">
        <f t="shared" si="4"/>
        <v>19.010490945168208</v>
      </c>
      <c r="F321" s="58"/>
      <c r="H321" s="57"/>
    </row>
    <row r="322" spans="1:8" x14ac:dyDescent="0.3">
      <c r="A322" s="1" t="s">
        <v>654</v>
      </c>
      <c r="B322" s="1">
        <v>244.35</v>
      </c>
      <c r="C322" s="32">
        <f>'RATIO ANALYSIS'!$G$9</f>
        <v>12.685101121036109</v>
      </c>
      <c r="D322" s="32">
        <f t="shared" si="4"/>
        <v>19.262755390635917</v>
      </c>
      <c r="F322" s="58"/>
      <c r="H322" s="57"/>
    </row>
    <row r="323" spans="1:8" x14ac:dyDescent="0.3">
      <c r="A323" s="1" t="s">
        <v>655</v>
      </c>
      <c r="B323" s="1">
        <v>245.15</v>
      </c>
      <c r="C323" s="32">
        <f>'RATIO ANALYSIS'!$G$9</f>
        <v>12.685101121036109</v>
      </c>
      <c r="D323" s="32">
        <f t="shared" ref="D323:D386" si="5">B323/C323</f>
        <v>19.325821502002842</v>
      </c>
      <c r="F323" s="58"/>
      <c r="H323" s="57"/>
    </row>
    <row r="324" spans="1:8" x14ac:dyDescent="0.3">
      <c r="A324" s="1" t="s">
        <v>656</v>
      </c>
      <c r="B324" s="1">
        <v>241.05</v>
      </c>
      <c r="C324" s="32">
        <f>'RATIO ANALYSIS'!$G$9</f>
        <v>12.685101121036109</v>
      </c>
      <c r="D324" s="32">
        <f t="shared" si="5"/>
        <v>19.002607681247341</v>
      </c>
      <c r="F324" s="58"/>
      <c r="H324" s="57"/>
    </row>
    <row r="325" spans="1:8" x14ac:dyDescent="0.3">
      <c r="A325" s="1" t="s">
        <v>657</v>
      </c>
      <c r="B325" s="1">
        <v>236.9</v>
      </c>
      <c r="C325" s="32">
        <f>'RATIO ANALYSIS'!$G$9</f>
        <v>12.685101121036109</v>
      </c>
      <c r="D325" s="32">
        <f t="shared" si="5"/>
        <v>18.675452228531405</v>
      </c>
      <c r="F325" s="58"/>
      <c r="H325" s="57"/>
    </row>
    <row r="326" spans="1:8" x14ac:dyDescent="0.3">
      <c r="A326" s="1" t="s">
        <v>658</v>
      </c>
      <c r="B326" s="1">
        <v>241.6</v>
      </c>
      <c r="C326" s="32">
        <f>'RATIO ANALYSIS'!$G$9</f>
        <v>12.685101121036109</v>
      </c>
      <c r="D326" s="32">
        <f t="shared" si="5"/>
        <v>19.045965632812102</v>
      </c>
      <c r="F326" s="58"/>
      <c r="H326" s="57"/>
    </row>
    <row r="327" spans="1:8" x14ac:dyDescent="0.3">
      <c r="A327" s="1" t="s">
        <v>659</v>
      </c>
      <c r="B327" s="1">
        <v>238.55</v>
      </c>
      <c r="C327" s="32">
        <f>'RATIO ANALYSIS'!$G$9</f>
        <v>12.685101121036109</v>
      </c>
      <c r="D327" s="32">
        <f t="shared" si="5"/>
        <v>18.805526083225693</v>
      </c>
      <c r="F327" s="58"/>
      <c r="H327" s="57"/>
    </row>
    <row r="328" spans="1:8" x14ac:dyDescent="0.3">
      <c r="A328" s="1" t="s">
        <v>660</v>
      </c>
      <c r="B328" s="1">
        <v>237.6</v>
      </c>
      <c r="C328" s="32">
        <f>'RATIO ANALYSIS'!$G$9</f>
        <v>12.685101121036109</v>
      </c>
      <c r="D328" s="32">
        <f t="shared" si="5"/>
        <v>18.730635075977464</v>
      </c>
      <c r="F328" s="58"/>
      <c r="H328" s="57"/>
    </row>
    <row r="329" spans="1:8" x14ac:dyDescent="0.3">
      <c r="A329" s="1" t="s">
        <v>661</v>
      </c>
      <c r="B329" s="1">
        <v>235.6</v>
      </c>
      <c r="C329" s="32">
        <f>'RATIO ANALYSIS'!$G$9</f>
        <v>12.685101121036109</v>
      </c>
      <c r="D329" s="32">
        <f t="shared" si="5"/>
        <v>18.572969797560145</v>
      </c>
      <c r="F329" s="58"/>
      <c r="H329" s="57"/>
    </row>
    <row r="330" spans="1:8" x14ac:dyDescent="0.3">
      <c r="A330" s="1" t="s">
        <v>662</v>
      </c>
      <c r="B330" s="1">
        <v>241.45</v>
      </c>
      <c r="C330" s="32">
        <f>'RATIO ANALYSIS'!$G$9</f>
        <v>12.685101121036109</v>
      </c>
      <c r="D330" s="32">
        <f t="shared" si="5"/>
        <v>19.034140736930802</v>
      </c>
      <c r="F330" s="58"/>
      <c r="H330" s="57"/>
    </row>
    <row r="331" spans="1:8" x14ac:dyDescent="0.3">
      <c r="A331" s="1" t="s">
        <v>663</v>
      </c>
      <c r="B331" s="1">
        <v>243.35</v>
      </c>
      <c r="C331" s="32">
        <f>'RATIO ANALYSIS'!$G$9</f>
        <v>12.685101121036109</v>
      </c>
      <c r="D331" s="32">
        <f t="shared" si="5"/>
        <v>19.183922751427257</v>
      </c>
      <c r="F331" s="58"/>
      <c r="H331" s="57"/>
    </row>
    <row r="332" spans="1:8" x14ac:dyDescent="0.3">
      <c r="A332" s="1" t="s">
        <v>664</v>
      </c>
      <c r="B332" s="1">
        <v>246.95</v>
      </c>
      <c r="C332" s="32">
        <f>'RATIO ANALYSIS'!$G$9</f>
        <v>12.685101121036109</v>
      </c>
      <c r="D332" s="32">
        <f t="shared" si="5"/>
        <v>19.467720252578431</v>
      </c>
      <c r="F332" s="58"/>
      <c r="H332" s="57"/>
    </row>
    <row r="333" spans="1:8" x14ac:dyDescent="0.3">
      <c r="A333" s="1" t="s">
        <v>665</v>
      </c>
      <c r="B333" s="1">
        <v>243.15</v>
      </c>
      <c r="C333" s="32">
        <f>'RATIO ANALYSIS'!$G$9</f>
        <v>12.685101121036109</v>
      </c>
      <c r="D333" s="32">
        <f t="shared" si="5"/>
        <v>19.168156223585527</v>
      </c>
      <c r="F333" s="58"/>
      <c r="H333" s="57"/>
    </row>
    <row r="334" spans="1:8" x14ac:dyDescent="0.3">
      <c r="A334" s="1" t="s">
        <v>666</v>
      </c>
      <c r="B334" s="1">
        <v>244.05</v>
      </c>
      <c r="C334" s="32">
        <f>'RATIO ANALYSIS'!$G$9</f>
        <v>12.685101121036109</v>
      </c>
      <c r="D334" s="32">
        <f t="shared" si="5"/>
        <v>19.239105598873319</v>
      </c>
      <c r="F334" s="58"/>
      <c r="H334" s="57"/>
    </row>
    <row r="335" spans="1:8" x14ac:dyDescent="0.3">
      <c r="A335" s="1" t="s">
        <v>667</v>
      </c>
      <c r="B335" s="1">
        <v>244.95</v>
      </c>
      <c r="C335" s="32">
        <f>'RATIO ANALYSIS'!$G$9</f>
        <v>12.685101121036109</v>
      </c>
      <c r="D335" s="32">
        <f t="shared" si="5"/>
        <v>19.310054974161112</v>
      </c>
      <c r="F335" s="58"/>
      <c r="H335" s="57"/>
    </row>
    <row r="336" spans="1:8" x14ac:dyDescent="0.3">
      <c r="A336" s="1" t="s">
        <v>668</v>
      </c>
      <c r="B336" s="1">
        <v>246.4</v>
      </c>
      <c r="C336" s="32">
        <f>'RATIO ANALYSIS'!$G$9</f>
        <v>12.685101121036109</v>
      </c>
      <c r="D336" s="32">
        <f t="shared" si="5"/>
        <v>19.424362301013669</v>
      </c>
      <c r="F336" s="58"/>
      <c r="H336" s="57"/>
    </row>
    <row r="337" spans="1:8" x14ac:dyDescent="0.3">
      <c r="A337" s="1" t="s">
        <v>669</v>
      </c>
      <c r="B337" s="1">
        <v>246.7</v>
      </c>
      <c r="C337" s="32">
        <f>'RATIO ANALYSIS'!$G$9</f>
        <v>12.685101121036109</v>
      </c>
      <c r="D337" s="32">
        <f t="shared" si="5"/>
        <v>19.448012092776263</v>
      </c>
      <c r="F337" s="58"/>
      <c r="H337" s="57"/>
    </row>
    <row r="338" spans="1:8" x14ac:dyDescent="0.3">
      <c r="A338" s="1" t="s">
        <v>670</v>
      </c>
      <c r="B338" s="1">
        <v>246.95</v>
      </c>
      <c r="C338" s="32">
        <f>'RATIO ANALYSIS'!$G$9</f>
        <v>12.685101121036109</v>
      </c>
      <c r="D338" s="32">
        <f t="shared" si="5"/>
        <v>19.467720252578431</v>
      </c>
      <c r="F338" s="58"/>
      <c r="H338" s="57"/>
    </row>
    <row r="339" spans="1:8" x14ac:dyDescent="0.3">
      <c r="A339" s="1" t="s">
        <v>671</v>
      </c>
      <c r="B339" s="1">
        <v>249.15</v>
      </c>
      <c r="C339" s="32">
        <f>'RATIO ANALYSIS'!$G$9</f>
        <v>12.685101121036109</v>
      </c>
      <c r="D339" s="32">
        <f t="shared" si="5"/>
        <v>19.641152058837481</v>
      </c>
      <c r="F339" s="58"/>
      <c r="H339" s="57"/>
    </row>
    <row r="340" spans="1:8" x14ac:dyDescent="0.3">
      <c r="A340" s="1" t="s">
        <v>672</v>
      </c>
      <c r="B340" s="1">
        <v>247.75</v>
      </c>
      <c r="C340" s="32">
        <f>'RATIO ANALYSIS'!$G$9</f>
        <v>12.685101121036109</v>
      </c>
      <c r="D340" s="32">
        <f t="shared" si="5"/>
        <v>19.530786363945356</v>
      </c>
      <c r="F340" s="58"/>
      <c r="H340" s="57"/>
    </row>
    <row r="341" spans="1:8" x14ac:dyDescent="0.3">
      <c r="A341" s="1" t="s">
        <v>673</v>
      </c>
      <c r="B341" s="1">
        <v>247.65</v>
      </c>
      <c r="C341" s="32">
        <f>'RATIO ANALYSIS'!$G$9</f>
        <v>12.685101121036109</v>
      </c>
      <c r="D341" s="32">
        <f t="shared" si="5"/>
        <v>19.522903100024493</v>
      </c>
      <c r="F341" s="58"/>
      <c r="H341" s="57"/>
    </row>
    <row r="342" spans="1:8" x14ac:dyDescent="0.3">
      <c r="A342" s="1" t="s">
        <v>674</v>
      </c>
      <c r="B342" s="1">
        <v>245.7</v>
      </c>
      <c r="C342" s="32">
        <f>'RATIO ANALYSIS'!$G$9</f>
        <v>12.685101121036109</v>
      </c>
      <c r="D342" s="32">
        <f t="shared" si="5"/>
        <v>19.369179453567604</v>
      </c>
      <c r="F342" s="58"/>
      <c r="H342" s="57"/>
    </row>
    <row r="343" spans="1:8" x14ac:dyDescent="0.3">
      <c r="A343" s="1" t="s">
        <v>675</v>
      </c>
      <c r="B343" s="1">
        <v>250.7</v>
      </c>
      <c r="C343" s="32">
        <f>'RATIO ANALYSIS'!$G$9</f>
        <v>12.685101121036109</v>
      </c>
      <c r="D343" s="32">
        <f t="shared" si="5"/>
        <v>19.763342649610902</v>
      </c>
      <c r="F343" s="58"/>
      <c r="H343" s="57"/>
    </row>
    <row r="344" spans="1:8" x14ac:dyDescent="0.3">
      <c r="A344" s="1" t="s">
        <v>676</v>
      </c>
      <c r="B344" s="1">
        <v>249.3</v>
      </c>
      <c r="C344" s="32">
        <f>'RATIO ANALYSIS'!$G$9</f>
        <v>12.685101121036109</v>
      </c>
      <c r="D344" s="32">
        <f t="shared" si="5"/>
        <v>19.652976954718781</v>
      </c>
      <c r="F344" s="58"/>
      <c r="H344" s="57"/>
    </row>
    <row r="345" spans="1:8" x14ac:dyDescent="0.3">
      <c r="A345" s="1" t="s">
        <v>677</v>
      </c>
      <c r="B345" s="1">
        <v>250.75</v>
      </c>
      <c r="C345" s="32">
        <f>'RATIO ANALYSIS'!$G$9</f>
        <v>12.685101121036109</v>
      </c>
      <c r="D345" s="32">
        <f t="shared" si="5"/>
        <v>19.767284281571335</v>
      </c>
      <c r="F345" s="58"/>
      <c r="H345" s="57"/>
    </row>
    <row r="346" spans="1:8" x14ac:dyDescent="0.3">
      <c r="A346" s="1" t="s">
        <v>678</v>
      </c>
      <c r="B346" s="1">
        <v>250.65</v>
      </c>
      <c r="C346" s="32">
        <f>'RATIO ANALYSIS'!$G$9</f>
        <v>12.685101121036109</v>
      </c>
      <c r="D346" s="32">
        <f t="shared" si="5"/>
        <v>19.759401017650472</v>
      </c>
      <c r="F346" s="58"/>
      <c r="H346" s="57"/>
    </row>
    <row r="347" spans="1:8" x14ac:dyDescent="0.3">
      <c r="A347" s="1" t="s">
        <v>679</v>
      </c>
      <c r="B347" s="1">
        <v>253.9</v>
      </c>
      <c r="C347" s="32">
        <f>'RATIO ANALYSIS'!$G$9</f>
        <v>12.685101121036109</v>
      </c>
      <c r="D347" s="32">
        <f t="shared" si="5"/>
        <v>20.015607095078614</v>
      </c>
      <c r="F347" s="58"/>
      <c r="H347" s="57"/>
    </row>
    <row r="348" spans="1:8" x14ac:dyDescent="0.3">
      <c r="A348" s="1" t="s">
        <v>680</v>
      </c>
      <c r="B348" s="1">
        <v>253.85</v>
      </c>
      <c r="C348" s="32">
        <f>'RATIO ANALYSIS'!$G$9</f>
        <v>12.685101121036109</v>
      </c>
      <c r="D348" s="32">
        <f t="shared" si="5"/>
        <v>20.011665463118181</v>
      </c>
      <c r="F348" s="58"/>
      <c r="H348" s="57"/>
    </row>
    <row r="349" spans="1:8" x14ac:dyDescent="0.3">
      <c r="A349" s="1" t="s">
        <v>681</v>
      </c>
      <c r="B349" s="1">
        <v>259.45</v>
      </c>
      <c r="C349" s="32">
        <f>'RATIO ANALYSIS'!$G$9</f>
        <v>12.685101121036109</v>
      </c>
      <c r="D349" s="32">
        <f t="shared" si="5"/>
        <v>20.45312824268667</v>
      </c>
      <c r="F349" s="58"/>
      <c r="H349" s="57"/>
    </row>
    <row r="350" spans="1:8" x14ac:dyDescent="0.3">
      <c r="A350" s="1" t="s">
        <v>682</v>
      </c>
      <c r="B350" s="1">
        <v>260.5</v>
      </c>
      <c r="C350" s="32">
        <f>'RATIO ANALYSIS'!$G$9</f>
        <v>12.685101121036109</v>
      </c>
      <c r="D350" s="32">
        <f t="shared" si="5"/>
        <v>20.535902513855763</v>
      </c>
      <c r="F350" s="58"/>
      <c r="H350" s="57"/>
    </row>
    <row r="351" spans="1:8" x14ac:dyDescent="0.3">
      <c r="A351" s="1" t="s">
        <v>683</v>
      </c>
      <c r="B351" s="1">
        <v>265.85000000000002</v>
      </c>
      <c r="C351" s="32">
        <f>'RATIO ANALYSIS'!$G$9</f>
        <v>12.685101121036109</v>
      </c>
      <c r="D351" s="32">
        <f t="shared" si="5"/>
        <v>20.957657133622092</v>
      </c>
      <c r="F351" s="58"/>
      <c r="H351" s="57"/>
    </row>
    <row r="352" spans="1:8" x14ac:dyDescent="0.3">
      <c r="A352" s="1" t="s">
        <v>684</v>
      </c>
      <c r="B352" s="1">
        <v>261.35000000000002</v>
      </c>
      <c r="C352" s="32">
        <f>'RATIO ANALYSIS'!$G$9</f>
        <v>12.685101121036109</v>
      </c>
      <c r="D352" s="32">
        <f t="shared" si="5"/>
        <v>20.602910257183126</v>
      </c>
      <c r="F352" s="58"/>
      <c r="H352" s="57"/>
    </row>
    <row r="353" spans="1:8" x14ac:dyDescent="0.3">
      <c r="A353" s="1" t="s">
        <v>685</v>
      </c>
      <c r="B353" s="1">
        <v>262.89999999999998</v>
      </c>
      <c r="C353" s="32">
        <f>'RATIO ANALYSIS'!$G$9</f>
        <v>12.685101121036109</v>
      </c>
      <c r="D353" s="32">
        <f t="shared" si="5"/>
        <v>20.725100847956544</v>
      </c>
      <c r="F353" s="58"/>
      <c r="H353" s="57"/>
    </row>
    <row r="354" spans="1:8" x14ac:dyDescent="0.3">
      <c r="A354" s="1" t="s">
        <v>686</v>
      </c>
      <c r="B354" s="1">
        <v>260.75</v>
      </c>
      <c r="C354" s="32">
        <f>'RATIO ANALYSIS'!$G$9</f>
        <v>12.685101121036109</v>
      </c>
      <c r="D354" s="32">
        <f t="shared" si="5"/>
        <v>20.555610673657931</v>
      </c>
      <c r="F354" s="58"/>
      <c r="H354" s="57"/>
    </row>
    <row r="355" spans="1:8" x14ac:dyDescent="0.3">
      <c r="A355" s="1" t="s">
        <v>687</v>
      </c>
      <c r="B355" s="1">
        <v>261.3</v>
      </c>
      <c r="C355" s="32">
        <f>'RATIO ANALYSIS'!$G$9</f>
        <v>12.685101121036109</v>
      </c>
      <c r="D355" s="32">
        <f t="shared" si="5"/>
        <v>20.598968625222692</v>
      </c>
      <c r="F355" s="58"/>
      <c r="H355" s="57"/>
    </row>
    <row r="356" spans="1:8" x14ac:dyDescent="0.3">
      <c r="A356" s="1" t="s">
        <v>688</v>
      </c>
      <c r="B356" s="1">
        <v>257.64999999999998</v>
      </c>
      <c r="C356" s="32">
        <f>'RATIO ANALYSIS'!$G$9</f>
        <v>12.685101121036109</v>
      </c>
      <c r="D356" s="32">
        <f t="shared" si="5"/>
        <v>20.311229492111085</v>
      </c>
      <c r="F356" s="58"/>
      <c r="H356" s="57"/>
    </row>
    <row r="357" spans="1:8" x14ac:dyDescent="0.3">
      <c r="A357" s="1" t="s">
        <v>689</v>
      </c>
      <c r="B357" s="1">
        <v>259.39999999999998</v>
      </c>
      <c r="C357" s="32">
        <f>'RATIO ANALYSIS'!$G$9</f>
        <v>12.685101121036109</v>
      </c>
      <c r="D357" s="32">
        <f t="shared" si="5"/>
        <v>20.449186610726237</v>
      </c>
      <c r="F357" s="58"/>
      <c r="H357" s="57"/>
    </row>
    <row r="358" spans="1:8" x14ac:dyDescent="0.3">
      <c r="A358" s="1" t="s">
        <v>690</v>
      </c>
      <c r="B358" s="1">
        <v>253.25</v>
      </c>
      <c r="C358" s="32">
        <f>'RATIO ANALYSIS'!$G$9</f>
        <v>12.685101121036109</v>
      </c>
      <c r="D358" s="32">
        <f t="shared" si="5"/>
        <v>19.964365879592982</v>
      </c>
      <c r="F358" s="58"/>
      <c r="H358" s="57"/>
    </row>
    <row r="359" spans="1:8" x14ac:dyDescent="0.3">
      <c r="A359" s="1" t="s">
        <v>691</v>
      </c>
      <c r="B359" s="1">
        <v>250.4</v>
      </c>
      <c r="C359" s="32">
        <f>'RATIO ANALYSIS'!$G$9</f>
        <v>12.685101121036109</v>
      </c>
      <c r="D359" s="32">
        <f t="shared" si="5"/>
        <v>19.739692857848304</v>
      </c>
      <c r="F359" s="58"/>
      <c r="H359" s="57"/>
    </row>
    <row r="360" spans="1:8" x14ac:dyDescent="0.3">
      <c r="A360" s="1" t="s">
        <v>692</v>
      </c>
      <c r="B360" s="1">
        <v>247.7</v>
      </c>
      <c r="C360" s="32">
        <f>'RATIO ANALYSIS'!$G$9</f>
        <v>12.685101121036109</v>
      </c>
      <c r="D360" s="32">
        <f t="shared" si="5"/>
        <v>19.526844731984923</v>
      </c>
      <c r="F360" s="58"/>
      <c r="H360" s="57"/>
    </row>
    <row r="361" spans="1:8" x14ac:dyDescent="0.3">
      <c r="A361" s="1" t="s">
        <v>693</v>
      </c>
      <c r="B361" s="1">
        <v>249.05</v>
      </c>
      <c r="C361" s="32">
        <f>'RATIO ANALYSIS'!$G$9</f>
        <v>12.685101121036109</v>
      </c>
      <c r="D361" s="32">
        <f t="shared" si="5"/>
        <v>19.633268794916617</v>
      </c>
      <c r="F361" s="58"/>
      <c r="H361" s="57"/>
    </row>
    <row r="362" spans="1:8" x14ac:dyDescent="0.3">
      <c r="A362" s="1" t="s">
        <v>694</v>
      </c>
      <c r="B362" s="1">
        <v>251.05</v>
      </c>
      <c r="C362" s="32">
        <f>'RATIO ANALYSIS'!$G$9</f>
        <v>12.685101121036109</v>
      </c>
      <c r="D362" s="32">
        <f t="shared" si="5"/>
        <v>19.790934073333933</v>
      </c>
      <c r="F362" s="58"/>
      <c r="H362" s="57"/>
    </row>
    <row r="363" spans="1:8" x14ac:dyDescent="0.3">
      <c r="A363" s="1" t="s">
        <v>695</v>
      </c>
      <c r="B363" s="1">
        <v>248.9</v>
      </c>
      <c r="C363" s="32">
        <f>'RATIO ANALYSIS'!$G$9</f>
        <v>12.685101121036109</v>
      </c>
      <c r="D363" s="32">
        <f t="shared" si="5"/>
        <v>19.621443899035317</v>
      </c>
      <c r="F363" s="58"/>
      <c r="H363" s="57"/>
    </row>
    <row r="364" spans="1:8" x14ac:dyDescent="0.3">
      <c r="A364" s="1" t="s">
        <v>696</v>
      </c>
      <c r="B364" s="1">
        <v>246.5</v>
      </c>
      <c r="C364" s="32">
        <f>'RATIO ANALYSIS'!$G$9</f>
        <v>12.685101121036109</v>
      </c>
      <c r="D364" s="32">
        <f t="shared" si="5"/>
        <v>19.432245564934533</v>
      </c>
      <c r="F364" s="58"/>
      <c r="H364" s="57"/>
    </row>
    <row r="365" spans="1:8" x14ac:dyDescent="0.3">
      <c r="A365" s="1" t="s">
        <v>697</v>
      </c>
      <c r="B365" s="1">
        <v>245.85</v>
      </c>
      <c r="C365" s="32">
        <f>'RATIO ANALYSIS'!$G$9</f>
        <v>12.685101121036109</v>
      </c>
      <c r="D365" s="32">
        <f t="shared" si="5"/>
        <v>19.381004349448904</v>
      </c>
      <c r="F365" s="58"/>
      <c r="H365" s="57"/>
    </row>
    <row r="366" spans="1:8" x14ac:dyDescent="0.3">
      <c r="A366" s="1" t="s">
        <v>698</v>
      </c>
      <c r="B366" s="1">
        <v>243.65</v>
      </c>
      <c r="C366" s="32">
        <f>'RATIO ANALYSIS'!$G$9</f>
        <v>12.685101121036109</v>
      </c>
      <c r="D366" s="32">
        <f t="shared" si="5"/>
        <v>19.207572543189855</v>
      </c>
      <c r="F366" s="58"/>
      <c r="H366" s="57"/>
    </row>
    <row r="367" spans="1:8" x14ac:dyDescent="0.3">
      <c r="A367" s="1" t="s">
        <v>699</v>
      </c>
      <c r="B367" s="1">
        <v>247.6</v>
      </c>
      <c r="C367" s="32">
        <f>'RATIO ANALYSIS'!$G$9</f>
        <v>12.685101121036109</v>
      </c>
      <c r="D367" s="32">
        <f t="shared" si="5"/>
        <v>19.51896146806406</v>
      </c>
      <c r="F367" s="58"/>
      <c r="H367" s="57"/>
    </row>
    <row r="368" spans="1:8" x14ac:dyDescent="0.3">
      <c r="A368" s="1" t="s">
        <v>700</v>
      </c>
      <c r="B368" s="1">
        <v>244.1</v>
      </c>
      <c r="C368" s="32">
        <f>'RATIO ANALYSIS'!$G$9</f>
        <v>12.685101121036109</v>
      </c>
      <c r="D368" s="32">
        <f t="shared" si="5"/>
        <v>19.243047230833749</v>
      </c>
      <c r="F368" s="58"/>
      <c r="H368" s="57"/>
    </row>
    <row r="369" spans="1:8" x14ac:dyDescent="0.3">
      <c r="A369" s="1" t="s">
        <v>701</v>
      </c>
      <c r="B369" s="1">
        <v>243.95</v>
      </c>
      <c r="C369" s="32">
        <f>'RATIO ANALYSIS'!$G$9</f>
        <v>12.685101121036109</v>
      </c>
      <c r="D369" s="32">
        <f t="shared" si="5"/>
        <v>19.231222334952452</v>
      </c>
      <c r="F369" s="58"/>
      <c r="H369" s="57"/>
    </row>
    <row r="370" spans="1:8" x14ac:dyDescent="0.3">
      <c r="A370" s="1" t="s">
        <v>702</v>
      </c>
      <c r="B370" s="1">
        <v>243.2</v>
      </c>
      <c r="C370" s="32">
        <f>'RATIO ANALYSIS'!$G$9</f>
        <v>12.685101121036109</v>
      </c>
      <c r="D370" s="32">
        <f t="shared" si="5"/>
        <v>19.172097855545957</v>
      </c>
      <c r="F370" s="58"/>
      <c r="H370" s="57"/>
    </row>
    <row r="371" spans="1:8" x14ac:dyDescent="0.3">
      <c r="A371" s="1" t="s">
        <v>703</v>
      </c>
      <c r="B371" s="1">
        <v>247.1</v>
      </c>
      <c r="C371" s="32">
        <f>'RATIO ANALYSIS'!$G$9</f>
        <v>12.685101121036109</v>
      </c>
      <c r="D371" s="32">
        <f t="shared" si="5"/>
        <v>19.479545148459728</v>
      </c>
      <c r="F371" s="58"/>
      <c r="H371" s="57"/>
    </row>
    <row r="372" spans="1:8" x14ac:dyDescent="0.3">
      <c r="A372" s="1" t="s">
        <v>704</v>
      </c>
      <c r="B372" s="1">
        <v>251.9</v>
      </c>
      <c r="C372" s="32">
        <f>'RATIO ANALYSIS'!$G$9</f>
        <v>12.685101121036109</v>
      </c>
      <c r="D372" s="32">
        <f t="shared" si="5"/>
        <v>19.857941816661295</v>
      </c>
      <c r="F372" s="58"/>
      <c r="H372" s="57"/>
    </row>
    <row r="373" spans="1:8" x14ac:dyDescent="0.3">
      <c r="A373" s="1" t="s">
        <v>705</v>
      </c>
      <c r="B373" s="1">
        <v>257.25</v>
      </c>
      <c r="C373" s="32">
        <f>'RATIO ANALYSIS'!$G$9</f>
        <v>12.685101121036109</v>
      </c>
      <c r="D373" s="32">
        <f t="shared" si="5"/>
        <v>20.279696436427621</v>
      </c>
      <c r="F373" s="58"/>
      <c r="H373" s="57"/>
    </row>
    <row r="374" spans="1:8" x14ac:dyDescent="0.3">
      <c r="A374" s="1" t="s">
        <v>706</v>
      </c>
      <c r="B374" s="1">
        <v>261.64999999999998</v>
      </c>
      <c r="C374" s="32">
        <f>'RATIO ANALYSIS'!$G$9</f>
        <v>12.685101121036109</v>
      </c>
      <c r="D374" s="32">
        <f t="shared" si="5"/>
        <v>20.62656004894572</v>
      </c>
      <c r="F374" s="58"/>
      <c r="H374" s="57"/>
    </row>
    <row r="375" spans="1:8" x14ac:dyDescent="0.3">
      <c r="A375" s="1" t="s">
        <v>707</v>
      </c>
      <c r="B375" s="1">
        <v>255.9</v>
      </c>
      <c r="C375" s="32">
        <f>'RATIO ANALYSIS'!$G$9</f>
        <v>12.685101121036109</v>
      </c>
      <c r="D375" s="32">
        <f t="shared" si="5"/>
        <v>20.173272373495934</v>
      </c>
      <c r="F375" s="58"/>
      <c r="H375" s="57"/>
    </row>
    <row r="376" spans="1:8" x14ac:dyDescent="0.3">
      <c r="A376" s="1" t="s">
        <v>708</v>
      </c>
      <c r="B376" s="1">
        <v>259.85000000000002</v>
      </c>
      <c r="C376" s="32">
        <f>'RATIO ANALYSIS'!$G$9</f>
        <v>12.685101121036109</v>
      </c>
      <c r="D376" s="32">
        <f t="shared" si="5"/>
        <v>20.484661298370138</v>
      </c>
      <c r="F376" s="58"/>
      <c r="H376" s="57"/>
    </row>
    <row r="377" spans="1:8" x14ac:dyDescent="0.3">
      <c r="A377" s="1" t="s">
        <v>709</v>
      </c>
      <c r="B377" s="1">
        <v>252.95</v>
      </c>
      <c r="C377" s="32">
        <f>'RATIO ANALYSIS'!$G$9</f>
        <v>12.685101121036109</v>
      </c>
      <c r="D377" s="32">
        <f t="shared" si="5"/>
        <v>19.940716087830385</v>
      </c>
      <c r="F377" s="58"/>
      <c r="H377" s="57"/>
    </row>
    <row r="378" spans="1:8" x14ac:dyDescent="0.3">
      <c r="A378" s="1" t="s">
        <v>710</v>
      </c>
      <c r="B378" s="1">
        <v>250.4</v>
      </c>
      <c r="C378" s="32">
        <f>'RATIO ANALYSIS'!$G$9</f>
        <v>12.685101121036109</v>
      </c>
      <c r="D378" s="32">
        <f t="shared" si="5"/>
        <v>19.739692857848304</v>
      </c>
      <c r="F378" s="58"/>
      <c r="H378" s="57"/>
    </row>
    <row r="379" spans="1:8" x14ac:dyDescent="0.3">
      <c r="A379" s="1" t="s">
        <v>711</v>
      </c>
      <c r="B379" s="1">
        <v>247.55</v>
      </c>
      <c r="C379" s="32">
        <f>'RATIO ANALYSIS'!$G$9</f>
        <v>12.685101121036109</v>
      </c>
      <c r="D379" s="32">
        <f t="shared" si="5"/>
        <v>19.515019836103626</v>
      </c>
      <c r="F379" s="58"/>
      <c r="H379" s="57"/>
    </row>
    <row r="380" spans="1:8" x14ac:dyDescent="0.3">
      <c r="A380" s="1" t="s">
        <v>712</v>
      </c>
      <c r="B380" s="1">
        <v>256</v>
      </c>
      <c r="C380" s="32">
        <f>'RATIO ANALYSIS'!$G$9</f>
        <v>12.685101121036109</v>
      </c>
      <c r="D380" s="32">
        <f t="shared" si="5"/>
        <v>20.181155637416797</v>
      </c>
      <c r="F380" s="58"/>
      <c r="H380" s="57"/>
    </row>
    <row r="381" spans="1:8" x14ac:dyDescent="0.3">
      <c r="A381" s="1" t="s">
        <v>713</v>
      </c>
      <c r="B381" s="1">
        <v>254.85</v>
      </c>
      <c r="C381" s="32">
        <f>'RATIO ANALYSIS'!$G$9</f>
        <v>12.685101121036109</v>
      </c>
      <c r="D381" s="32">
        <f t="shared" si="5"/>
        <v>20.090498102326837</v>
      </c>
      <c r="F381" s="58"/>
      <c r="H381" s="57"/>
    </row>
    <row r="382" spans="1:8" x14ac:dyDescent="0.3">
      <c r="A382" s="1" t="s">
        <v>714</v>
      </c>
      <c r="B382" s="1">
        <v>238.05</v>
      </c>
      <c r="C382" s="32">
        <f>'RATIO ANALYSIS'!$G$9</f>
        <v>12.685101121036109</v>
      </c>
      <c r="D382" s="32">
        <f t="shared" si="5"/>
        <v>18.766109763621362</v>
      </c>
      <c r="F382" s="58"/>
      <c r="H382" s="57"/>
    </row>
    <row r="383" spans="1:8" x14ac:dyDescent="0.3">
      <c r="A383" s="1" t="s">
        <v>715</v>
      </c>
      <c r="B383" s="1">
        <v>236.7</v>
      </c>
      <c r="C383" s="32">
        <f>'RATIO ANALYSIS'!$G$9</f>
        <v>12.685101121036109</v>
      </c>
      <c r="D383" s="32">
        <f t="shared" si="5"/>
        <v>18.659685700689671</v>
      </c>
      <c r="F383" s="58"/>
      <c r="H383" s="57"/>
    </row>
    <row r="384" spans="1:8" x14ac:dyDescent="0.3">
      <c r="A384" s="1" t="s">
        <v>716</v>
      </c>
      <c r="B384" s="1">
        <v>239.25</v>
      </c>
      <c r="C384" s="32">
        <f>'RATIO ANALYSIS'!$G$9</f>
        <v>12.685101121036109</v>
      </c>
      <c r="D384" s="32">
        <f t="shared" si="5"/>
        <v>18.860708930671752</v>
      </c>
      <c r="F384" s="58"/>
      <c r="H384" s="57"/>
    </row>
    <row r="385" spans="1:8" x14ac:dyDescent="0.3">
      <c r="A385" s="1" t="s">
        <v>717</v>
      </c>
      <c r="B385" s="1">
        <v>237.2</v>
      </c>
      <c r="C385" s="32">
        <f>'RATIO ANALYSIS'!$G$9</f>
        <v>12.685101121036109</v>
      </c>
      <c r="D385" s="32">
        <f t="shared" si="5"/>
        <v>18.699102020293999</v>
      </c>
      <c r="F385" s="58"/>
      <c r="H385" s="57"/>
    </row>
    <row r="386" spans="1:8" x14ac:dyDescent="0.3">
      <c r="A386" s="1" t="s">
        <v>718</v>
      </c>
      <c r="B386" s="1">
        <v>239.4</v>
      </c>
      <c r="C386" s="32">
        <f>'RATIO ANALYSIS'!$G$9</f>
        <v>12.685101121036109</v>
      </c>
      <c r="D386" s="32">
        <f t="shared" si="5"/>
        <v>18.872533826553052</v>
      </c>
      <c r="F386" s="58"/>
      <c r="H386" s="57"/>
    </row>
    <row r="387" spans="1:8" x14ac:dyDescent="0.3">
      <c r="A387" s="1" t="s">
        <v>719</v>
      </c>
      <c r="B387" s="1">
        <v>239.9</v>
      </c>
      <c r="C387" s="32">
        <f>'RATIO ANALYSIS'!$G$9</f>
        <v>12.685101121036109</v>
      </c>
      <c r="D387" s="32">
        <f t="shared" ref="D387:D450" si="6">B387/C387</f>
        <v>18.91195014615738</v>
      </c>
      <c r="F387" s="58"/>
      <c r="H387" s="57"/>
    </row>
    <row r="388" spans="1:8" x14ac:dyDescent="0.3">
      <c r="A388" s="1" t="s">
        <v>720</v>
      </c>
      <c r="B388" s="1">
        <v>240.75</v>
      </c>
      <c r="C388" s="32">
        <f>'RATIO ANALYSIS'!$G$9</f>
        <v>12.685101121036109</v>
      </c>
      <c r="D388" s="32">
        <f t="shared" si="6"/>
        <v>18.978957889484743</v>
      </c>
      <c r="F388" s="58"/>
      <c r="H388" s="57"/>
    </row>
    <row r="389" spans="1:8" x14ac:dyDescent="0.3">
      <c r="A389" s="1" t="s">
        <v>721</v>
      </c>
      <c r="B389" s="1">
        <v>243.75</v>
      </c>
      <c r="C389" s="32">
        <f>'RATIO ANALYSIS'!$G$9</f>
        <v>12.685101121036109</v>
      </c>
      <c r="D389" s="32">
        <f t="shared" si="6"/>
        <v>19.215455807110722</v>
      </c>
      <c r="F389" s="58"/>
      <c r="H389" s="57"/>
    </row>
    <row r="390" spans="1:8" x14ac:dyDescent="0.3">
      <c r="A390" s="1" t="s">
        <v>722</v>
      </c>
      <c r="B390" s="1">
        <v>245.5</v>
      </c>
      <c r="C390" s="32">
        <f>'RATIO ANALYSIS'!$G$9</f>
        <v>12.685101121036109</v>
      </c>
      <c r="D390" s="32">
        <f t="shared" si="6"/>
        <v>19.353412925725873</v>
      </c>
      <c r="F390" s="58"/>
      <c r="H390" s="57"/>
    </row>
    <row r="391" spans="1:8" x14ac:dyDescent="0.3">
      <c r="A391" s="1" t="s">
        <v>723</v>
      </c>
      <c r="B391" s="1">
        <v>243.9</v>
      </c>
      <c r="C391" s="32">
        <f>'RATIO ANALYSIS'!$G$9</f>
        <v>12.685101121036109</v>
      </c>
      <c r="D391" s="32">
        <f t="shared" si="6"/>
        <v>19.227280702992019</v>
      </c>
      <c r="F391" s="58"/>
      <c r="H391" s="57"/>
    </row>
    <row r="392" spans="1:8" x14ac:dyDescent="0.3">
      <c r="A392" s="1" t="s">
        <v>724</v>
      </c>
      <c r="B392" s="1">
        <v>244.25</v>
      </c>
      <c r="C392" s="32">
        <f>'RATIO ANALYSIS'!$G$9</f>
        <v>12.685101121036109</v>
      </c>
      <c r="D392" s="32">
        <f t="shared" si="6"/>
        <v>19.25487212671505</v>
      </c>
      <c r="F392" s="58"/>
      <c r="H392" s="57"/>
    </row>
    <row r="393" spans="1:8" x14ac:dyDescent="0.3">
      <c r="A393" s="1" t="s">
        <v>725</v>
      </c>
      <c r="B393" s="1">
        <v>243.25</v>
      </c>
      <c r="C393" s="32">
        <f>'RATIO ANALYSIS'!$G$9</f>
        <v>12.685101121036109</v>
      </c>
      <c r="D393" s="32">
        <f t="shared" si="6"/>
        <v>19.17603948750639</v>
      </c>
      <c r="F393" s="58"/>
      <c r="H393" s="57"/>
    </row>
    <row r="394" spans="1:8" x14ac:dyDescent="0.3">
      <c r="A394" s="1" t="s">
        <v>726</v>
      </c>
      <c r="B394" s="1">
        <v>241.55</v>
      </c>
      <c r="C394" s="32">
        <f>'RATIO ANALYSIS'!$G$9</f>
        <v>12.685101121036109</v>
      </c>
      <c r="D394" s="32">
        <f t="shared" si="6"/>
        <v>19.042024000851672</v>
      </c>
      <c r="F394" s="58"/>
      <c r="H394" s="57"/>
    </row>
    <row r="395" spans="1:8" x14ac:dyDescent="0.3">
      <c r="A395" s="1" t="s">
        <v>727</v>
      </c>
      <c r="B395" s="1">
        <v>245.65</v>
      </c>
      <c r="C395" s="32">
        <f>'RATIO ANALYSIS'!$G$9</f>
        <v>12.685101121036109</v>
      </c>
      <c r="D395" s="32">
        <f t="shared" si="6"/>
        <v>19.365237821607174</v>
      </c>
      <c r="F395" s="58"/>
      <c r="H395" s="57"/>
    </row>
    <row r="396" spans="1:8" x14ac:dyDescent="0.3">
      <c r="A396" s="1" t="s">
        <v>728</v>
      </c>
      <c r="B396" s="1">
        <v>241.2</v>
      </c>
      <c r="C396" s="32">
        <f>'RATIO ANALYSIS'!$G$9</f>
        <v>12.685101121036109</v>
      </c>
      <c r="D396" s="32">
        <f t="shared" si="6"/>
        <v>19.014432577128638</v>
      </c>
      <c r="F396" s="58"/>
      <c r="H396" s="57"/>
    </row>
    <row r="397" spans="1:8" x14ac:dyDescent="0.3">
      <c r="A397" s="1" t="s">
        <v>729</v>
      </c>
      <c r="B397" s="1">
        <v>245.95</v>
      </c>
      <c r="C397" s="32">
        <f>'RATIO ANALYSIS'!$G$9</f>
        <v>12.685101121036109</v>
      </c>
      <c r="D397" s="32">
        <f t="shared" si="6"/>
        <v>19.388887613369771</v>
      </c>
      <c r="F397" s="58"/>
      <c r="H397" s="57"/>
    </row>
    <row r="398" spans="1:8" x14ac:dyDescent="0.3">
      <c r="A398" s="1" t="s">
        <v>730</v>
      </c>
      <c r="B398" s="1">
        <v>245.5</v>
      </c>
      <c r="C398" s="32">
        <f>'RATIO ANALYSIS'!$G$9</f>
        <v>12.685101121036109</v>
      </c>
      <c r="D398" s="32">
        <f t="shared" si="6"/>
        <v>19.353412925725873</v>
      </c>
      <c r="F398" s="58"/>
      <c r="H398" s="57"/>
    </row>
    <row r="399" spans="1:8" x14ac:dyDescent="0.3">
      <c r="A399" s="1" t="s">
        <v>731</v>
      </c>
      <c r="B399" s="1">
        <v>242.5</v>
      </c>
      <c r="C399" s="32">
        <f>'RATIO ANALYSIS'!$G$9</f>
        <v>12.685101121036109</v>
      </c>
      <c r="D399" s="32">
        <f t="shared" si="6"/>
        <v>19.116915008099895</v>
      </c>
      <c r="F399" s="58"/>
      <c r="H399" s="57"/>
    </row>
    <row r="400" spans="1:8" x14ac:dyDescent="0.3">
      <c r="A400" s="1" t="s">
        <v>732</v>
      </c>
      <c r="B400" s="1">
        <v>236.1</v>
      </c>
      <c r="C400" s="32">
        <f>'RATIO ANALYSIS'!$G$9</f>
        <v>12.685101121036109</v>
      </c>
      <c r="D400" s="32">
        <f t="shared" si="6"/>
        <v>18.612386117164476</v>
      </c>
      <c r="F400" s="58"/>
      <c r="H400" s="57"/>
    </row>
    <row r="401" spans="1:8" x14ac:dyDescent="0.3">
      <c r="A401" s="1" t="s">
        <v>733</v>
      </c>
      <c r="B401" s="1">
        <v>240.05</v>
      </c>
      <c r="C401" s="32">
        <f>'RATIO ANALYSIS'!$G$9</f>
        <v>12.685101121036109</v>
      </c>
      <c r="D401" s="32">
        <f t="shared" si="6"/>
        <v>18.923775042038681</v>
      </c>
      <c r="F401" s="58"/>
      <c r="H401" s="57"/>
    </row>
    <row r="402" spans="1:8" x14ac:dyDescent="0.3">
      <c r="A402" s="1" t="s">
        <v>734</v>
      </c>
      <c r="B402" s="1">
        <v>241.45</v>
      </c>
      <c r="C402" s="32">
        <f>'RATIO ANALYSIS'!$G$9</f>
        <v>12.685101121036109</v>
      </c>
      <c r="D402" s="32">
        <f t="shared" si="6"/>
        <v>19.034140736930802</v>
      </c>
      <c r="F402" s="58"/>
      <c r="H402" s="57"/>
    </row>
    <row r="403" spans="1:8" x14ac:dyDescent="0.3">
      <c r="A403" s="1" t="s">
        <v>735</v>
      </c>
      <c r="B403" s="1">
        <v>246.5</v>
      </c>
      <c r="C403" s="32">
        <f>'RATIO ANALYSIS'!$G$9</f>
        <v>12.685101121036109</v>
      </c>
      <c r="D403" s="32">
        <f t="shared" si="6"/>
        <v>19.432245564934533</v>
      </c>
      <c r="F403" s="58"/>
      <c r="H403" s="57"/>
    </row>
    <row r="404" spans="1:8" x14ac:dyDescent="0.3">
      <c r="A404" s="1" t="s">
        <v>736</v>
      </c>
      <c r="B404" s="1">
        <v>251.55</v>
      </c>
      <c r="C404" s="32">
        <f>'RATIO ANALYSIS'!$G$9</f>
        <v>12.685101121036109</v>
      </c>
      <c r="D404" s="32">
        <f t="shared" si="6"/>
        <v>19.830350392938264</v>
      </c>
      <c r="F404" s="58"/>
      <c r="H404" s="57"/>
    </row>
    <row r="405" spans="1:8" x14ac:dyDescent="0.3">
      <c r="A405" s="1" t="s">
        <v>737</v>
      </c>
      <c r="B405" s="1">
        <v>253</v>
      </c>
      <c r="C405" s="32">
        <f>'RATIO ANALYSIS'!$G$9</f>
        <v>12.685101121036109</v>
      </c>
      <c r="D405" s="32">
        <f t="shared" si="6"/>
        <v>19.944657719790818</v>
      </c>
      <c r="F405" s="58"/>
      <c r="H405" s="57"/>
    </row>
    <row r="406" spans="1:8" x14ac:dyDescent="0.3">
      <c r="A406" s="1" t="s">
        <v>738</v>
      </c>
      <c r="B406" s="1">
        <v>248.75</v>
      </c>
      <c r="C406" s="32">
        <f>'RATIO ANALYSIS'!$G$9</f>
        <v>12.685101121036109</v>
      </c>
      <c r="D406" s="32">
        <f t="shared" si="6"/>
        <v>19.609619003154016</v>
      </c>
      <c r="F406" s="58"/>
      <c r="H406" s="57"/>
    </row>
    <row r="407" spans="1:8" x14ac:dyDescent="0.3">
      <c r="A407" s="1" t="s">
        <v>739</v>
      </c>
      <c r="B407" s="1">
        <v>246.3</v>
      </c>
      <c r="C407" s="32">
        <f>'RATIO ANALYSIS'!$G$9</f>
        <v>12.685101121036109</v>
      </c>
      <c r="D407" s="32">
        <f t="shared" si="6"/>
        <v>19.416479037092802</v>
      </c>
      <c r="F407" s="58"/>
      <c r="H407" s="57"/>
    </row>
    <row r="408" spans="1:8" x14ac:dyDescent="0.3">
      <c r="A408" s="1" t="s">
        <v>740</v>
      </c>
      <c r="B408" s="1">
        <v>254.2</v>
      </c>
      <c r="C408" s="32">
        <f>'RATIO ANALYSIS'!$G$9</f>
        <v>12.685101121036109</v>
      </c>
      <c r="D408" s="32">
        <f t="shared" si="6"/>
        <v>20.039256886841208</v>
      </c>
      <c r="F408" s="58"/>
      <c r="H408" s="57"/>
    </row>
    <row r="409" spans="1:8" x14ac:dyDescent="0.3">
      <c r="A409" s="1" t="s">
        <v>741</v>
      </c>
      <c r="B409" s="1">
        <v>257.75</v>
      </c>
      <c r="C409" s="32">
        <f>'RATIO ANALYSIS'!$G$9</f>
        <v>12.685101121036109</v>
      </c>
      <c r="D409" s="32">
        <f t="shared" si="6"/>
        <v>20.319112756031952</v>
      </c>
      <c r="F409" s="58"/>
      <c r="H409" s="57"/>
    </row>
    <row r="410" spans="1:8" x14ac:dyDescent="0.3">
      <c r="A410" s="1" t="s">
        <v>742</v>
      </c>
      <c r="B410" s="1">
        <v>253.65</v>
      </c>
      <c r="C410" s="32">
        <f>'RATIO ANALYSIS'!$G$9</f>
        <v>12.685101121036109</v>
      </c>
      <c r="D410" s="32">
        <f t="shared" si="6"/>
        <v>19.995898935276447</v>
      </c>
      <c r="F410" s="58"/>
      <c r="H410" s="57"/>
    </row>
    <row r="411" spans="1:8" x14ac:dyDescent="0.3">
      <c r="A411" s="1" t="s">
        <v>743</v>
      </c>
      <c r="B411" s="1">
        <v>258.89999999999998</v>
      </c>
      <c r="C411" s="32">
        <f>'RATIO ANALYSIS'!$G$9</f>
        <v>12.685101121036109</v>
      </c>
      <c r="D411" s="32">
        <f t="shared" si="6"/>
        <v>20.409770291121909</v>
      </c>
      <c r="F411" s="58"/>
      <c r="H411" s="57"/>
    </row>
    <row r="412" spans="1:8" x14ac:dyDescent="0.3">
      <c r="A412" s="1" t="s">
        <v>744</v>
      </c>
      <c r="B412" s="1">
        <v>259.8</v>
      </c>
      <c r="C412" s="32">
        <f>'RATIO ANALYSIS'!$G$9</f>
        <v>12.685101121036109</v>
      </c>
      <c r="D412" s="32">
        <f t="shared" si="6"/>
        <v>20.480719666409705</v>
      </c>
      <c r="F412" s="58"/>
      <c r="H412" s="57"/>
    </row>
    <row r="413" spans="1:8" x14ac:dyDescent="0.3">
      <c r="A413" s="1" t="s">
        <v>745</v>
      </c>
      <c r="B413" s="1">
        <v>264.5</v>
      </c>
      <c r="C413" s="32">
        <f>'RATIO ANALYSIS'!$G$9</f>
        <v>12.685101121036109</v>
      </c>
      <c r="D413" s="32">
        <f t="shared" si="6"/>
        <v>20.851233070690402</v>
      </c>
      <c r="F413" s="58"/>
      <c r="H413" s="57"/>
    </row>
    <row r="414" spans="1:8" x14ac:dyDescent="0.3">
      <c r="A414" s="1" t="s">
        <v>746</v>
      </c>
      <c r="B414" s="1">
        <v>267.55</v>
      </c>
      <c r="C414" s="32">
        <f>'RATIO ANALYSIS'!$G$9</f>
        <v>12.685101121036109</v>
      </c>
      <c r="D414" s="32">
        <f t="shared" si="6"/>
        <v>21.091672620276814</v>
      </c>
      <c r="F414" s="58"/>
      <c r="H414" s="57"/>
    </row>
    <row r="415" spans="1:8" x14ac:dyDescent="0.3">
      <c r="A415" s="1" t="s">
        <v>747</v>
      </c>
      <c r="B415" s="1">
        <v>270.2</v>
      </c>
      <c r="C415" s="32">
        <f>'RATIO ANALYSIS'!$G$9</f>
        <v>12.685101121036109</v>
      </c>
      <c r="D415" s="32">
        <f t="shared" si="6"/>
        <v>21.300579114179758</v>
      </c>
      <c r="F415" s="58"/>
      <c r="H415" s="57"/>
    </row>
    <row r="416" spans="1:8" x14ac:dyDescent="0.3">
      <c r="A416" s="1" t="s">
        <v>748</v>
      </c>
      <c r="B416" s="1">
        <v>268.89999999999998</v>
      </c>
      <c r="C416" s="32">
        <f>'RATIO ANALYSIS'!$G$9</f>
        <v>12.685101121036109</v>
      </c>
      <c r="D416" s="32">
        <f t="shared" si="6"/>
        <v>21.198096683208501</v>
      </c>
      <c r="F416" s="58"/>
      <c r="H416" s="57"/>
    </row>
    <row r="417" spans="1:8" x14ac:dyDescent="0.3">
      <c r="A417" s="1" t="s">
        <v>749</v>
      </c>
      <c r="B417" s="1">
        <v>267.75</v>
      </c>
      <c r="C417" s="32">
        <f>'RATIO ANALYSIS'!$G$9</f>
        <v>12.685101121036109</v>
      </c>
      <c r="D417" s="32">
        <f t="shared" si="6"/>
        <v>21.107439148118544</v>
      </c>
      <c r="F417" s="58"/>
      <c r="H417" s="57"/>
    </row>
    <row r="418" spans="1:8" x14ac:dyDescent="0.3">
      <c r="A418" s="1" t="s">
        <v>750</v>
      </c>
      <c r="B418" s="1">
        <v>270.39999999999998</v>
      </c>
      <c r="C418" s="32">
        <f>'RATIO ANALYSIS'!$G$9</f>
        <v>12.685101121036109</v>
      </c>
      <c r="D418" s="32">
        <f t="shared" si="6"/>
        <v>21.316345642021492</v>
      </c>
      <c r="F418" s="58"/>
      <c r="H418" s="57"/>
    </row>
    <row r="419" spans="1:8" x14ac:dyDescent="0.3">
      <c r="A419" s="1" t="s">
        <v>751</v>
      </c>
      <c r="B419" s="1">
        <v>267.85000000000002</v>
      </c>
      <c r="C419" s="32">
        <f>'RATIO ANALYSIS'!$G$9</f>
        <v>12.685101121036109</v>
      </c>
      <c r="D419" s="32">
        <f t="shared" si="6"/>
        <v>21.115322412039411</v>
      </c>
      <c r="F419" s="58"/>
      <c r="H419" s="57"/>
    </row>
    <row r="420" spans="1:8" x14ac:dyDescent="0.3">
      <c r="A420" s="1" t="s">
        <v>752</v>
      </c>
      <c r="B420" s="1">
        <v>270.85000000000002</v>
      </c>
      <c r="C420" s="32">
        <f>'RATIO ANALYSIS'!$G$9</f>
        <v>12.685101121036109</v>
      </c>
      <c r="D420" s="32">
        <f t="shared" si="6"/>
        <v>21.35182032966539</v>
      </c>
      <c r="F420" s="58"/>
      <c r="H420" s="57"/>
    </row>
    <row r="421" spans="1:8" x14ac:dyDescent="0.3">
      <c r="A421" s="1" t="s">
        <v>753</v>
      </c>
      <c r="B421" s="1">
        <v>270.64999999999998</v>
      </c>
      <c r="C421" s="32">
        <f>'RATIO ANALYSIS'!$G$9</f>
        <v>12.685101121036109</v>
      </c>
      <c r="D421" s="32">
        <f t="shared" si="6"/>
        <v>21.336053801823656</v>
      </c>
      <c r="F421" s="58"/>
      <c r="H421" s="57"/>
    </row>
    <row r="422" spans="1:8" x14ac:dyDescent="0.3">
      <c r="A422" s="1" t="s">
        <v>754</v>
      </c>
      <c r="B422" s="1">
        <v>264.39999999999998</v>
      </c>
      <c r="C422" s="32">
        <f>'RATIO ANALYSIS'!$G$9</f>
        <v>12.685101121036109</v>
      </c>
      <c r="D422" s="32">
        <f t="shared" si="6"/>
        <v>20.843349806769535</v>
      </c>
      <c r="F422" s="58"/>
      <c r="H422" s="57"/>
    </row>
    <row r="423" spans="1:8" x14ac:dyDescent="0.3">
      <c r="A423" s="1" t="s">
        <v>755</v>
      </c>
      <c r="B423" s="1">
        <v>268.3</v>
      </c>
      <c r="C423" s="32">
        <f>'RATIO ANALYSIS'!$G$9</f>
        <v>12.685101121036109</v>
      </c>
      <c r="D423" s="32">
        <f t="shared" si="6"/>
        <v>21.150797099683309</v>
      </c>
      <c r="F423" s="58"/>
      <c r="H423" s="57"/>
    </row>
    <row r="424" spans="1:8" x14ac:dyDescent="0.3">
      <c r="A424" s="1" t="s">
        <v>756</v>
      </c>
      <c r="B424" s="1">
        <v>273</v>
      </c>
      <c r="C424" s="32">
        <f>'RATIO ANALYSIS'!$G$9</f>
        <v>12.685101121036109</v>
      </c>
      <c r="D424" s="32">
        <f t="shared" si="6"/>
        <v>21.521310503964006</v>
      </c>
      <c r="F424" s="58"/>
      <c r="H424" s="57"/>
    </row>
    <row r="425" spans="1:8" x14ac:dyDescent="0.3">
      <c r="A425" s="1" t="s">
        <v>757</v>
      </c>
      <c r="B425" s="1">
        <v>272.89999999999998</v>
      </c>
      <c r="C425" s="32">
        <f>'RATIO ANALYSIS'!$G$9</f>
        <v>12.685101121036109</v>
      </c>
      <c r="D425" s="32">
        <f t="shared" si="6"/>
        <v>21.513427240043139</v>
      </c>
      <c r="F425" s="58"/>
      <c r="H425" s="57"/>
    </row>
    <row r="426" spans="1:8" x14ac:dyDescent="0.3">
      <c r="A426" s="1" t="s">
        <v>758</v>
      </c>
      <c r="B426" s="1">
        <v>271.95</v>
      </c>
      <c r="C426" s="32">
        <f>'RATIO ANALYSIS'!$G$9</f>
        <v>12.685101121036109</v>
      </c>
      <c r="D426" s="32">
        <f t="shared" si="6"/>
        <v>21.438536232794913</v>
      </c>
      <c r="F426" s="58"/>
      <c r="H426" s="57"/>
    </row>
    <row r="427" spans="1:8" x14ac:dyDescent="0.3">
      <c r="A427" s="1" t="s">
        <v>759</v>
      </c>
      <c r="B427" s="1">
        <v>270.95</v>
      </c>
      <c r="C427" s="32">
        <f>'RATIO ANALYSIS'!$G$9</f>
        <v>12.685101121036109</v>
      </c>
      <c r="D427" s="32">
        <f t="shared" si="6"/>
        <v>21.359703593586254</v>
      </c>
      <c r="F427" s="58"/>
      <c r="H427" s="57"/>
    </row>
    <row r="428" spans="1:8" x14ac:dyDescent="0.3">
      <c r="A428" s="1" t="s">
        <v>760</v>
      </c>
      <c r="B428" s="1">
        <v>275.05</v>
      </c>
      <c r="C428" s="32">
        <f>'RATIO ANALYSIS'!$G$9</f>
        <v>12.685101121036109</v>
      </c>
      <c r="D428" s="32">
        <f t="shared" si="6"/>
        <v>21.682917414341759</v>
      </c>
      <c r="F428" s="58"/>
      <c r="H428" s="57"/>
    </row>
    <row r="429" spans="1:8" x14ac:dyDescent="0.3">
      <c r="A429" s="1" t="s">
        <v>761</v>
      </c>
      <c r="B429" s="1">
        <v>275.64999999999998</v>
      </c>
      <c r="C429" s="32">
        <f>'RATIO ANALYSIS'!$G$9</f>
        <v>12.685101121036109</v>
      </c>
      <c r="D429" s="32">
        <f t="shared" si="6"/>
        <v>21.73021699786695</v>
      </c>
      <c r="F429" s="58"/>
      <c r="H429" s="57"/>
    </row>
    <row r="430" spans="1:8" x14ac:dyDescent="0.3">
      <c r="A430" s="1" t="s">
        <v>762</v>
      </c>
      <c r="B430" s="1">
        <v>273.14999999999998</v>
      </c>
      <c r="C430" s="32">
        <f>'RATIO ANALYSIS'!$G$9</f>
        <v>12.685101121036109</v>
      </c>
      <c r="D430" s="32">
        <f t="shared" si="6"/>
        <v>21.533135399845303</v>
      </c>
      <c r="F430" s="58"/>
      <c r="H430" s="57"/>
    </row>
    <row r="431" spans="1:8" x14ac:dyDescent="0.3">
      <c r="A431" s="1" t="s">
        <v>763</v>
      </c>
      <c r="B431" s="1">
        <v>273.10000000000002</v>
      </c>
      <c r="C431" s="32">
        <f>'RATIO ANALYSIS'!$G$9</f>
        <v>12.685101121036109</v>
      </c>
      <c r="D431" s="32">
        <f t="shared" si="6"/>
        <v>21.529193767884873</v>
      </c>
      <c r="F431" s="58"/>
      <c r="H431" s="57"/>
    </row>
    <row r="432" spans="1:8" x14ac:dyDescent="0.3">
      <c r="A432" s="1" t="s">
        <v>764</v>
      </c>
      <c r="B432" s="1">
        <v>277.45</v>
      </c>
      <c r="C432" s="32">
        <f>'RATIO ANALYSIS'!$G$9</f>
        <v>12.685101121036109</v>
      </c>
      <c r="D432" s="32">
        <f t="shared" si="6"/>
        <v>21.872115748442539</v>
      </c>
      <c r="F432" s="58"/>
      <c r="H432" s="57"/>
    </row>
    <row r="433" spans="1:8" x14ac:dyDescent="0.3">
      <c r="A433" s="1" t="s">
        <v>765</v>
      </c>
      <c r="B433" s="1">
        <v>279.45</v>
      </c>
      <c r="C433" s="32">
        <f>'RATIO ANALYSIS'!$G$9</f>
        <v>12.685101121036109</v>
      </c>
      <c r="D433" s="32">
        <f t="shared" si="6"/>
        <v>22.029781026859858</v>
      </c>
      <c r="F433" s="58"/>
      <c r="H433" s="57"/>
    </row>
    <row r="434" spans="1:8" x14ac:dyDescent="0.3">
      <c r="A434" s="1" t="s">
        <v>766</v>
      </c>
      <c r="B434" s="1">
        <v>277.64999999999998</v>
      </c>
      <c r="C434" s="32">
        <f>'RATIO ANALYSIS'!$G$9</f>
        <v>12.685101121036109</v>
      </c>
      <c r="D434" s="32">
        <f t="shared" si="6"/>
        <v>21.88788227628427</v>
      </c>
      <c r="F434" s="58"/>
      <c r="H434" s="57"/>
    </row>
    <row r="435" spans="1:8" x14ac:dyDescent="0.3">
      <c r="A435" s="1" t="s">
        <v>767</v>
      </c>
      <c r="B435" s="1">
        <v>276.7</v>
      </c>
      <c r="C435" s="32">
        <f>'RATIO ANALYSIS'!$G$9</f>
        <v>12.685101121036109</v>
      </c>
      <c r="D435" s="32">
        <f t="shared" si="6"/>
        <v>21.812991269036047</v>
      </c>
      <c r="F435" s="58"/>
      <c r="H435" s="57"/>
    </row>
    <row r="436" spans="1:8" x14ac:dyDescent="0.3">
      <c r="A436" s="1" t="s">
        <v>768</v>
      </c>
      <c r="B436" s="1">
        <v>273.85000000000002</v>
      </c>
      <c r="C436" s="32">
        <f>'RATIO ANALYSIS'!$G$9</f>
        <v>12.685101121036109</v>
      </c>
      <c r="D436" s="32">
        <f t="shared" si="6"/>
        <v>21.588318247291369</v>
      </c>
      <c r="F436" s="58"/>
      <c r="H436" s="57"/>
    </row>
    <row r="437" spans="1:8" x14ac:dyDescent="0.3">
      <c r="A437" s="1" t="s">
        <v>769</v>
      </c>
      <c r="B437" s="1">
        <v>274.95</v>
      </c>
      <c r="C437" s="32">
        <f>'RATIO ANALYSIS'!$G$9</f>
        <v>12.685101121036109</v>
      </c>
      <c r="D437" s="32">
        <f t="shared" si="6"/>
        <v>21.675034150420892</v>
      </c>
      <c r="F437" s="58"/>
      <c r="H437" s="57"/>
    </row>
    <row r="438" spans="1:8" x14ac:dyDescent="0.3">
      <c r="A438" s="1" t="s">
        <v>770</v>
      </c>
      <c r="B438" s="1">
        <v>273.85000000000002</v>
      </c>
      <c r="C438" s="32">
        <f>'RATIO ANALYSIS'!$G$9</f>
        <v>12.685101121036109</v>
      </c>
      <c r="D438" s="32">
        <f t="shared" si="6"/>
        <v>21.588318247291369</v>
      </c>
      <c r="F438" s="58"/>
      <c r="H438" s="57"/>
    </row>
    <row r="439" spans="1:8" x14ac:dyDescent="0.3">
      <c r="A439" s="1" t="s">
        <v>771</v>
      </c>
      <c r="B439" s="1">
        <v>273.5</v>
      </c>
      <c r="C439" s="32">
        <f>'RATIO ANALYSIS'!$G$9</f>
        <v>12.685101121036109</v>
      </c>
      <c r="D439" s="32">
        <f t="shared" si="6"/>
        <v>21.560726823568338</v>
      </c>
      <c r="F439" s="58"/>
      <c r="H439" s="57"/>
    </row>
    <row r="440" spans="1:8" x14ac:dyDescent="0.3">
      <c r="A440" s="1" t="s">
        <v>772</v>
      </c>
      <c r="B440" s="1">
        <v>277.39999999999998</v>
      </c>
      <c r="C440" s="32">
        <f>'RATIO ANALYSIS'!$G$9</f>
        <v>12.685101121036109</v>
      </c>
      <c r="D440" s="32">
        <f t="shared" si="6"/>
        <v>21.868174116482106</v>
      </c>
      <c r="F440" s="58"/>
      <c r="H440" s="57"/>
    </row>
    <row r="441" spans="1:8" x14ac:dyDescent="0.3">
      <c r="A441" s="1" t="s">
        <v>773</v>
      </c>
      <c r="B441" s="1">
        <v>278.5</v>
      </c>
      <c r="C441" s="32">
        <f>'RATIO ANALYSIS'!$G$9</f>
        <v>12.685101121036109</v>
      </c>
      <c r="D441" s="32">
        <f t="shared" si="6"/>
        <v>21.954890019611632</v>
      </c>
      <c r="F441" s="58"/>
      <c r="H441" s="57"/>
    </row>
    <row r="442" spans="1:8" x14ac:dyDescent="0.3">
      <c r="A442" s="1" t="s">
        <v>774</v>
      </c>
      <c r="B442" s="1">
        <v>276.25</v>
      </c>
      <c r="C442" s="32">
        <f>'RATIO ANALYSIS'!$G$9</f>
        <v>12.685101121036109</v>
      </c>
      <c r="D442" s="32">
        <f t="shared" si="6"/>
        <v>21.777516581392149</v>
      </c>
      <c r="F442" s="58"/>
      <c r="H442" s="57"/>
    </row>
    <row r="443" spans="1:8" x14ac:dyDescent="0.3">
      <c r="A443" s="1" t="s">
        <v>775</v>
      </c>
      <c r="B443" s="1">
        <v>274.25</v>
      </c>
      <c r="C443" s="32">
        <f>'RATIO ANALYSIS'!$G$9</f>
        <v>12.685101121036109</v>
      </c>
      <c r="D443" s="32">
        <f t="shared" si="6"/>
        <v>21.61985130297483</v>
      </c>
      <c r="F443" s="58"/>
      <c r="H443" s="57"/>
    </row>
    <row r="444" spans="1:8" x14ac:dyDescent="0.3">
      <c r="A444" s="1" t="s">
        <v>776</v>
      </c>
      <c r="B444" s="1">
        <v>277</v>
      </c>
      <c r="C444" s="32">
        <f>'RATIO ANALYSIS'!$G$9</f>
        <v>12.685101121036109</v>
      </c>
      <c r="D444" s="32">
        <f t="shared" si="6"/>
        <v>21.836641060798645</v>
      </c>
      <c r="F444" s="58"/>
      <c r="H444" s="57"/>
    </row>
    <row r="445" spans="1:8" x14ac:dyDescent="0.3">
      <c r="A445" s="1" t="s">
        <v>777</v>
      </c>
      <c r="B445" s="1">
        <v>277.2</v>
      </c>
      <c r="C445" s="32">
        <f>'RATIO ANALYSIS'!$G$9</f>
        <v>12.685101121036109</v>
      </c>
      <c r="D445" s="32">
        <f t="shared" si="6"/>
        <v>21.852407588640375</v>
      </c>
      <c r="F445" s="58"/>
      <c r="H445" s="57"/>
    </row>
    <row r="446" spans="1:8" x14ac:dyDescent="0.3">
      <c r="A446" s="1" t="s">
        <v>778</v>
      </c>
      <c r="B446" s="1">
        <v>275.10000000000002</v>
      </c>
      <c r="C446" s="32">
        <f>'RATIO ANALYSIS'!$G$9</f>
        <v>12.685101121036109</v>
      </c>
      <c r="D446" s="32">
        <f t="shared" si="6"/>
        <v>21.686859046302192</v>
      </c>
      <c r="F446" s="58"/>
      <c r="H446" s="57"/>
    </row>
    <row r="447" spans="1:8" x14ac:dyDescent="0.3">
      <c r="A447" s="1" t="s">
        <v>779</v>
      </c>
      <c r="B447" s="1">
        <v>275</v>
      </c>
      <c r="C447" s="32">
        <f>'RATIO ANALYSIS'!$G$9</f>
        <v>12.685101121036109</v>
      </c>
      <c r="D447" s="32">
        <f t="shared" si="6"/>
        <v>21.678975782381325</v>
      </c>
      <c r="F447" s="58"/>
      <c r="H447" s="57"/>
    </row>
    <row r="448" spans="1:8" x14ac:dyDescent="0.3">
      <c r="A448" s="1" t="s">
        <v>780</v>
      </c>
      <c r="B448" s="1">
        <v>278.05</v>
      </c>
      <c r="C448" s="32">
        <f>'RATIO ANALYSIS'!$G$9</f>
        <v>12.685101121036109</v>
      </c>
      <c r="D448" s="32">
        <f t="shared" si="6"/>
        <v>21.919415331967738</v>
      </c>
      <c r="F448" s="58"/>
      <c r="H448" s="57"/>
    </row>
    <row r="449" spans="1:8" x14ac:dyDescent="0.3">
      <c r="A449" s="1" t="s">
        <v>781</v>
      </c>
      <c r="B449" s="1">
        <v>280.60000000000002</v>
      </c>
      <c r="C449" s="32">
        <f>'RATIO ANALYSIS'!$G$9</f>
        <v>12.685101121036109</v>
      </c>
      <c r="D449" s="32">
        <f t="shared" si="6"/>
        <v>22.120438561949818</v>
      </c>
      <c r="F449" s="58"/>
      <c r="H449" s="57"/>
    </row>
    <row r="450" spans="1:8" x14ac:dyDescent="0.3">
      <c r="A450" s="1" t="s">
        <v>782</v>
      </c>
      <c r="B450" s="1">
        <v>279.95</v>
      </c>
      <c r="C450" s="32">
        <f>'RATIO ANALYSIS'!$G$9</f>
        <v>12.685101121036109</v>
      </c>
      <c r="D450" s="32">
        <f t="shared" si="6"/>
        <v>22.06919734646419</v>
      </c>
      <c r="F450" s="58"/>
      <c r="H450" s="57"/>
    </row>
    <row r="451" spans="1:8" x14ac:dyDescent="0.3">
      <c r="A451" s="1" t="s">
        <v>783</v>
      </c>
      <c r="B451" s="1">
        <v>279.85000000000002</v>
      </c>
      <c r="C451" s="32">
        <f>'RATIO ANALYSIS'!$G$9</f>
        <v>12.685101121036109</v>
      </c>
      <c r="D451" s="32">
        <f t="shared" ref="D451:D514" si="7">B451/C451</f>
        <v>22.061314082543326</v>
      </c>
      <c r="F451" s="58"/>
      <c r="H451" s="57"/>
    </row>
    <row r="452" spans="1:8" x14ac:dyDescent="0.3">
      <c r="A452" s="1" t="s">
        <v>784</v>
      </c>
      <c r="B452" s="1">
        <v>279.39999999999998</v>
      </c>
      <c r="C452" s="32">
        <f>'RATIO ANALYSIS'!$G$9</f>
        <v>12.685101121036109</v>
      </c>
      <c r="D452" s="32">
        <f t="shared" si="7"/>
        <v>22.025839394899425</v>
      </c>
      <c r="F452" s="58"/>
      <c r="H452" s="57"/>
    </row>
    <row r="453" spans="1:8" x14ac:dyDescent="0.3">
      <c r="A453" s="1" t="s">
        <v>785</v>
      </c>
      <c r="B453" s="1">
        <v>275.25</v>
      </c>
      <c r="C453" s="32">
        <f>'RATIO ANALYSIS'!$G$9</f>
        <v>12.685101121036109</v>
      </c>
      <c r="D453" s="32">
        <f t="shared" si="7"/>
        <v>21.698683942183489</v>
      </c>
      <c r="F453" s="58"/>
      <c r="H453" s="57"/>
    </row>
    <row r="454" spans="1:8" x14ac:dyDescent="0.3">
      <c r="A454" s="1" t="s">
        <v>786</v>
      </c>
      <c r="B454" s="1">
        <v>275.75</v>
      </c>
      <c r="C454" s="32">
        <f>'RATIO ANALYSIS'!$G$9</f>
        <v>12.685101121036109</v>
      </c>
      <c r="D454" s="32">
        <f t="shared" si="7"/>
        <v>21.738100261787821</v>
      </c>
      <c r="F454" s="58"/>
      <c r="H454" s="57"/>
    </row>
    <row r="455" spans="1:8" x14ac:dyDescent="0.3">
      <c r="A455" s="1" t="s">
        <v>787</v>
      </c>
      <c r="B455" s="1">
        <v>279.25</v>
      </c>
      <c r="C455" s="32">
        <f>'RATIO ANALYSIS'!$G$9</f>
        <v>12.685101121036109</v>
      </c>
      <c r="D455" s="32">
        <f t="shared" si="7"/>
        <v>22.014014499018128</v>
      </c>
      <c r="F455" s="58"/>
      <c r="H455" s="57"/>
    </row>
    <row r="456" spans="1:8" x14ac:dyDescent="0.3">
      <c r="A456" s="1" t="s">
        <v>788</v>
      </c>
      <c r="B456" s="1">
        <v>278.55</v>
      </c>
      <c r="C456" s="32">
        <f>'RATIO ANALYSIS'!$G$9</f>
        <v>12.685101121036109</v>
      </c>
      <c r="D456" s="32">
        <f t="shared" si="7"/>
        <v>21.958831651572066</v>
      </c>
      <c r="F456" s="58"/>
      <c r="H456" s="57"/>
    </row>
    <row r="457" spans="1:8" x14ac:dyDescent="0.3">
      <c r="A457" s="1" t="s">
        <v>789</v>
      </c>
      <c r="B457" s="1">
        <v>278.55</v>
      </c>
      <c r="C457" s="32">
        <f>'RATIO ANALYSIS'!$G$9</f>
        <v>12.685101121036109</v>
      </c>
      <c r="D457" s="32">
        <f t="shared" si="7"/>
        <v>21.958831651572066</v>
      </c>
      <c r="F457" s="58"/>
      <c r="H457" s="57"/>
    </row>
    <row r="458" spans="1:8" x14ac:dyDescent="0.3">
      <c r="A458" s="1" t="s">
        <v>790</v>
      </c>
      <c r="B458" s="1">
        <v>288.64999999999998</v>
      </c>
      <c r="C458" s="32">
        <f>'RATIO ANALYSIS'!$G$9</f>
        <v>12.685101121036109</v>
      </c>
      <c r="D458" s="32">
        <f t="shared" si="7"/>
        <v>22.755041307579525</v>
      </c>
      <c r="F458" s="58"/>
      <c r="H458" s="57"/>
    </row>
    <row r="459" spans="1:8" x14ac:dyDescent="0.3">
      <c r="A459" s="1" t="s">
        <v>791</v>
      </c>
      <c r="B459" s="1">
        <v>288.10000000000002</v>
      </c>
      <c r="C459" s="32">
        <f>'RATIO ANALYSIS'!$G$9</f>
        <v>12.685101121036109</v>
      </c>
      <c r="D459" s="32">
        <f t="shared" si="7"/>
        <v>22.711683356014763</v>
      </c>
      <c r="F459" s="58"/>
      <c r="H459" s="57"/>
    </row>
    <row r="460" spans="1:8" x14ac:dyDescent="0.3">
      <c r="A460" s="1" t="s">
        <v>792</v>
      </c>
      <c r="B460" s="1">
        <v>288.89999999999998</v>
      </c>
      <c r="C460" s="32">
        <f>'RATIO ANALYSIS'!$G$9</f>
        <v>12.685101121036109</v>
      </c>
      <c r="D460" s="32">
        <f t="shared" si="7"/>
        <v>22.774749467381689</v>
      </c>
      <c r="F460" s="58"/>
      <c r="H460" s="57"/>
    </row>
    <row r="461" spans="1:8" x14ac:dyDescent="0.3">
      <c r="A461" s="1" t="s">
        <v>793</v>
      </c>
      <c r="B461" s="1">
        <v>290.85000000000002</v>
      </c>
      <c r="C461" s="32">
        <f>'RATIO ANALYSIS'!$G$9</f>
        <v>12.685101121036109</v>
      </c>
      <c r="D461" s="32">
        <f t="shared" si="7"/>
        <v>22.928473113838578</v>
      </c>
      <c r="F461" s="58"/>
      <c r="H461" s="57"/>
    </row>
    <row r="462" spans="1:8" x14ac:dyDescent="0.3">
      <c r="A462" s="1" t="s">
        <v>794</v>
      </c>
      <c r="B462" s="1">
        <v>290.45</v>
      </c>
      <c r="C462" s="32">
        <f>'RATIO ANALYSIS'!$G$9</f>
        <v>12.685101121036109</v>
      </c>
      <c r="D462" s="32">
        <f t="shared" si="7"/>
        <v>22.89694005815511</v>
      </c>
      <c r="F462" s="58"/>
      <c r="H462" s="57"/>
    </row>
    <row r="463" spans="1:8" x14ac:dyDescent="0.3">
      <c r="A463" s="1" t="s">
        <v>795</v>
      </c>
      <c r="B463" s="1">
        <v>288.2</v>
      </c>
      <c r="C463" s="32">
        <f>'RATIO ANALYSIS'!$G$9</f>
        <v>12.685101121036109</v>
      </c>
      <c r="D463" s="32">
        <f t="shared" si="7"/>
        <v>22.719566619935627</v>
      </c>
      <c r="F463" s="58"/>
      <c r="H463" s="57"/>
    </row>
    <row r="464" spans="1:8" x14ac:dyDescent="0.3">
      <c r="A464" s="1" t="s">
        <v>796</v>
      </c>
      <c r="B464" s="1">
        <v>299.75</v>
      </c>
      <c r="C464" s="32">
        <f>'RATIO ANALYSIS'!$G$9</f>
        <v>12.685101121036109</v>
      </c>
      <c r="D464" s="32">
        <f t="shared" si="7"/>
        <v>23.630083602795644</v>
      </c>
      <c r="F464" s="58"/>
      <c r="H464" s="57"/>
    </row>
    <row r="465" spans="1:8" x14ac:dyDescent="0.3">
      <c r="A465" s="1" t="s">
        <v>797</v>
      </c>
      <c r="B465" s="1">
        <v>305.89999999999998</v>
      </c>
      <c r="C465" s="32">
        <f>'RATIO ANALYSIS'!$G$9</f>
        <v>12.685101121036109</v>
      </c>
      <c r="D465" s="32">
        <f t="shared" si="7"/>
        <v>24.114904333928898</v>
      </c>
      <c r="F465" s="58"/>
      <c r="H465" s="57"/>
    </row>
    <row r="466" spans="1:8" x14ac:dyDescent="0.3">
      <c r="A466" s="1" t="s">
        <v>798</v>
      </c>
      <c r="B466" s="1">
        <v>307</v>
      </c>
      <c r="C466" s="32">
        <f>'RATIO ANALYSIS'!$G$9</f>
        <v>12.685101121036109</v>
      </c>
      <c r="D466" s="32">
        <f t="shared" si="7"/>
        <v>24.201620237058425</v>
      </c>
      <c r="F466" s="58"/>
      <c r="H466" s="57"/>
    </row>
    <row r="467" spans="1:8" x14ac:dyDescent="0.3">
      <c r="A467" s="1" t="s">
        <v>799</v>
      </c>
      <c r="B467" s="1">
        <v>301.39999999999998</v>
      </c>
      <c r="C467" s="32">
        <f>'RATIO ANALYSIS'!$G$9</f>
        <v>12.685101121036109</v>
      </c>
      <c r="D467" s="32">
        <f t="shared" si="7"/>
        <v>23.760157457489932</v>
      </c>
      <c r="F467" s="58"/>
      <c r="H467" s="57"/>
    </row>
    <row r="468" spans="1:8" x14ac:dyDescent="0.3">
      <c r="A468" s="1" t="s">
        <v>800</v>
      </c>
      <c r="B468" s="1">
        <v>294.75</v>
      </c>
      <c r="C468" s="32">
        <f>'RATIO ANALYSIS'!$G$9</f>
        <v>12.685101121036109</v>
      </c>
      <c r="D468" s="32">
        <f t="shared" si="7"/>
        <v>23.235920406752349</v>
      </c>
      <c r="F468" s="58"/>
      <c r="H468" s="57"/>
    </row>
    <row r="469" spans="1:8" x14ac:dyDescent="0.3">
      <c r="A469" s="1" t="s">
        <v>801</v>
      </c>
      <c r="B469" s="1">
        <v>297.05</v>
      </c>
      <c r="C469" s="32">
        <f>'RATIO ANALYSIS'!$G$9</f>
        <v>12.685101121036109</v>
      </c>
      <c r="D469" s="32">
        <f t="shared" si="7"/>
        <v>23.417235476932266</v>
      </c>
      <c r="F469" s="58"/>
      <c r="H469" s="57"/>
    </row>
    <row r="470" spans="1:8" x14ac:dyDescent="0.3">
      <c r="A470" s="1" t="s">
        <v>802</v>
      </c>
      <c r="B470" s="1">
        <v>294.35000000000002</v>
      </c>
      <c r="C470" s="32">
        <f>'RATIO ANALYSIS'!$G$9</f>
        <v>12.685101121036109</v>
      </c>
      <c r="D470" s="32">
        <f t="shared" si="7"/>
        <v>23.204387351068885</v>
      </c>
      <c r="F470" s="58"/>
      <c r="H470" s="57"/>
    </row>
    <row r="471" spans="1:8" x14ac:dyDescent="0.3">
      <c r="A471" s="1" t="s">
        <v>803</v>
      </c>
      <c r="B471" s="1">
        <v>289.3</v>
      </c>
      <c r="C471" s="32">
        <f>'RATIO ANALYSIS'!$G$9</f>
        <v>12.685101121036109</v>
      </c>
      <c r="D471" s="32">
        <f t="shared" si="7"/>
        <v>22.806282523065153</v>
      </c>
      <c r="F471" s="58"/>
      <c r="H471" s="57"/>
    </row>
    <row r="472" spans="1:8" x14ac:dyDescent="0.3">
      <c r="A472" s="1" t="s">
        <v>804</v>
      </c>
      <c r="B472" s="1">
        <v>297.75</v>
      </c>
      <c r="C472" s="32">
        <f>'RATIO ANALYSIS'!$G$9</f>
        <v>12.685101121036109</v>
      </c>
      <c r="D472" s="32">
        <f t="shared" si="7"/>
        <v>23.472418324378324</v>
      </c>
      <c r="F472" s="58"/>
      <c r="H472" s="57"/>
    </row>
    <row r="473" spans="1:8" x14ac:dyDescent="0.3">
      <c r="A473" s="1" t="s">
        <v>805</v>
      </c>
      <c r="B473" s="1">
        <v>299.85000000000002</v>
      </c>
      <c r="C473" s="32">
        <f>'RATIO ANALYSIS'!$G$9</f>
        <v>12.685101121036109</v>
      </c>
      <c r="D473" s="32">
        <f t="shared" si="7"/>
        <v>23.637966866716511</v>
      </c>
      <c r="F473" s="58"/>
      <c r="H473" s="57"/>
    </row>
    <row r="474" spans="1:8" x14ac:dyDescent="0.3">
      <c r="A474" s="1" t="s">
        <v>806</v>
      </c>
      <c r="B474" s="1">
        <v>300.64999999999998</v>
      </c>
      <c r="C474" s="32">
        <f>'RATIO ANALYSIS'!$G$9</f>
        <v>12.685101121036109</v>
      </c>
      <c r="D474" s="32">
        <f t="shared" si="7"/>
        <v>23.701032978083436</v>
      </c>
      <c r="F474" s="58"/>
      <c r="H474" s="57"/>
    </row>
    <row r="475" spans="1:8" x14ac:dyDescent="0.3">
      <c r="A475" s="1" t="s">
        <v>807</v>
      </c>
      <c r="B475" s="1">
        <v>301.89999999999998</v>
      </c>
      <c r="C475" s="32">
        <f>'RATIO ANALYSIS'!$G$9</f>
        <v>12.685101121036109</v>
      </c>
      <c r="D475" s="32">
        <f t="shared" si="7"/>
        <v>23.79957377709426</v>
      </c>
      <c r="F475" s="58"/>
      <c r="H475" s="57"/>
    </row>
    <row r="476" spans="1:8" x14ac:dyDescent="0.3">
      <c r="A476" s="1" t="s">
        <v>808</v>
      </c>
      <c r="B476" s="1">
        <v>307</v>
      </c>
      <c r="C476" s="32">
        <f>'RATIO ANALYSIS'!$G$9</f>
        <v>12.685101121036109</v>
      </c>
      <c r="D476" s="32">
        <f t="shared" si="7"/>
        <v>24.201620237058425</v>
      </c>
      <c r="F476" s="58"/>
      <c r="H476" s="57"/>
    </row>
    <row r="477" spans="1:8" x14ac:dyDescent="0.3">
      <c r="A477" s="1" t="s">
        <v>809</v>
      </c>
      <c r="B477" s="1">
        <v>304.25</v>
      </c>
      <c r="C477" s="32">
        <f>'RATIO ANALYSIS'!$G$9</f>
        <v>12.685101121036109</v>
      </c>
      <c r="D477" s="32">
        <f t="shared" si="7"/>
        <v>23.984830479234613</v>
      </c>
      <c r="F477" s="58"/>
      <c r="H477" s="57"/>
    </row>
    <row r="478" spans="1:8" x14ac:dyDescent="0.3">
      <c r="A478" s="1" t="s">
        <v>810</v>
      </c>
      <c r="B478" s="1">
        <v>305</v>
      </c>
      <c r="C478" s="32">
        <f>'RATIO ANALYSIS'!$G$9</f>
        <v>12.685101121036109</v>
      </c>
      <c r="D478" s="32">
        <f t="shared" si="7"/>
        <v>24.043954958641105</v>
      </c>
      <c r="F478" s="58"/>
      <c r="H478" s="57"/>
    </row>
    <row r="479" spans="1:8" x14ac:dyDescent="0.3">
      <c r="A479" s="1" t="s">
        <v>811</v>
      </c>
      <c r="B479" s="1">
        <v>301.35000000000002</v>
      </c>
      <c r="C479" s="32">
        <f>'RATIO ANALYSIS'!$G$9</f>
        <v>12.685101121036109</v>
      </c>
      <c r="D479" s="32">
        <f t="shared" si="7"/>
        <v>23.756215825529502</v>
      </c>
      <c r="F479" s="58"/>
      <c r="H479" s="57"/>
    </row>
    <row r="480" spans="1:8" x14ac:dyDescent="0.3">
      <c r="A480" s="1" t="s">
        <v>812</v>
      </c>
      <c r="B480" s="1">
        <v>304.55</v>
      </c>
      <c r="C480" s="32">
        <f>'RATIO ANALYSIS'!$G$9</f>
        <v>12.685101121036109</v>
      </c>
      <c r="D480" s="32">
        <f t="shared" si="7"/>
        <v>24.008480270997211</v>
      </c>
      <c r="F480" s="58"/>
      <c r="H480" s="57"/>
    </row>
    <row r="481" spans="1:8" x14ac:dyDescent="0.3">
      <c r="A481" s="1" t="s">
        <v>813</v>
      </c>
      <c r="B481" s="1">
        <v>304.14999999999998</v>
      </c>
      <c r="C481" s="32">
        <f>'RATIO ANALYSIS'!$G$9</f>
        <v>12.685101121036109</v>
      </c>
      <c r="D481" s="32">
        <f t="shared" si="7"/>
        <v>23.976947215313743</v>
      </c>
      <c r="F481" s="58"/>
      <c r="H481" s="57"/>
    </row>
    <row r="482" spans="1:8" x14ac:dyDescent="0.3">
      <c r="A482" s="1" t="s">
        <v>814</v>
      </c>
      <c r="B482" s="1">
        <v>306.45</v>
      </c>
      <c r="C482" s="32">
        <f>'RATIO ANALYSIS'!$G$9</f>
        <v>12.685101121036109</v>
      </c>
      <c r="D482" s="32">
        <f t="shared" si="7"/>
        <v>24.158262285493663</v>
      </c>
      <c r="F482" s="58"/>
      <c r="H482" s="57"/>
    </row>
    <row r="483" spans="1:8" x14ac:dyDescent="0.3">
      <c r="A483" s="1" t="s">
        <v>815</v>
      </c>
      <c r="B483" s="1">
        <v>303.39999999999998</v>
      </c>
      <c r="C483" s="32">
        <f>'RATIO ANALYSIS'!$G$9</f>
        <v>12.685101121036109</v>
      </c>
      <c r="D483" s="32">
        <f t="shared" si="7"/>
        <v>23.917822735907251</v>
      </c>
      <c r="F483" s="58"/>
      <c r="H483" s="57"/>
    </row>
    <row r="484" spans="1:8" x14ac:dyDescent="0.3">
      <c r="A484" s="1" t="s">
        <v>816</v>
      </c>
      <c r="B484" s="1">
        <v>301.8</v>
      </c>
      <c r="C484" s="32">
        <f>'RATIO ANALYSIS'!$G$9</f>
        <v>12.685101121036109</v>
      </c>
      <c r="D484" s="32">
        <f t="shared" si="7"/>
        <v>23.791690513173396</v>
      </c>
      <c r="F484" s="58"/>
      <c r="H484" s="57"/>
    </row>
    <row r="485" spans="1:8" x14ac:dyDescent="0.3">
      <c r="A485" s="1" t="s">
        <v>817</v>
      </c>
      <c r="B485" s="1">
        <v>304.39999999999998</v>
      </c>
      <c r="C485" s="32">
        <f>'RATIO ANALYSIS'!$G$9</f>
        <v>12.685101121036109</v>
      </c>
      <c r="D485" s="32">
        <f t="shared" si="7"/>
        <v>23.99665537511591</v>
      </c>
      <c r="F485" s="58"/>
      <c r="H485" s="57"/>
    </row>
    <row r="486" spans="1:8" x14ac:dyDescent="0.3">
      <c r="A486" s="1" t="s">
        <v>818</v>
      </c>
      <c r="B486" s="1">
        <v>307.2</v>
      </c>
      <c r="C486" s="32">
        <f>'RATIO ANALYSIS'!$G$9</f>
        <v>12.685101121036109</v>
      </c>
      <c r="D486" s="32">
        <f t="shared" si="7"/>
        <v>24.217386764900155</v>
      </c>
      <c r="F486" s="58"/>
      <c r="H486" s="57"/>
    </row>
    <row r="487" spans="1:8" x14ac:dyDescent="0.3">
      <c r="A487" s="1" t="s">
        <v>819</v>
      </c>
      <c r="B487" s="1">
        <v>305.5</v>
      </c>
      <c r="C487" s="32">
        <f>'RATIO ANALYSIS'!$G$9</f>
        <v>12.685101121036109</v>
      </c>
      <c r="D487" s="32">
        <f t="shared" si="7"/>
        <v>24.083371278245437</v>
      </c>
      <c r="F487" s="58"/>
      <c r="H487" s="57"/>
    </row>
    <row r="488" spans="1:8" x14ac:dyDescent="0.3">
      <c r="A488" s="1" t="s">
        <v>820</v>
      </c>
      <c r="B488" s="1">
        <v>305.75</v>
      </c>
      <c r="C488" s="32">
        <f>'RATIO ANALYSIS'!$G$9</f>
        <v>12.685101121036109</v>
      </c>
      <c r="D488" s="32">
        <f t="shared" si="7"/>
        <v>24.103079438047601</v>
      </c>
      <c r="F488" s="58"/>
      <c r="H488" s="57"/>
    </row>
    <row r="489" spans="1:8" x14ac:dyDescent="0.3">
      <c r="A489" s="1" t="s">
        <v>821</v>
      </c>
      <c r="B489" s="1">
        <v>296.39999999999998</v>
      </c>
      <c r="C489" s="32">
        <f>'RATIO ANALYSIS'!$G$9</f>
        <v>12.685101121036109</v>
      </c>
      <c r="D489" s="32">
        <f t="shared" si="7"/>
        <v>23.365994261446634</v>
      </c>
      <c r="F489" s="58"/>
      <c r="H489" s="57"/>
    </row>
    <row r="490" spans="1:8" x14ac:dyDescent="0.3">
      <c r="A490" s="1" t="s">
        <v>822</v>
      </c>
      <c r="B490" s="1">
        <v>294.7</v>
      </c>
      <c r="C490" s="32">
        <f>'RATIO ANALYSIS'!$G$9</f>
        <v>12.685101121036109</v>
      </c>
      <c r="D490" s="32">
        <f t="shared" si="7"/>
        <v>23.231978774791912</v>
      </c>
      <c r="F490" s="58"/>
      <c r="H490" s="57"/>
    </row>
    <row r="491" spans="1:8" x14ac:dyDescent="0.3">
      <c r="A491" s="1" t="s">
        <v>823</v>
      </c>
      <c r="B491" s="1">
        <v>296.3</v>
      </c>
      <c r="C491" s="32">
        <f>'RATIO ANALYSIS'!$G$9</f>
        <v>12.685101121036109</v>
      </c>
      <c r="D491" s="32">
        <f t="shared" si="7"/>
        <v>23.35811099752577</v>
      </c>
      <c r="F491" s="58"/>
      <c r="H491" s="57"/>
    </row>
    <row r="492" spans="1:8" x14ac:dyDescent="0.3">
      <c r="A492" s="1" t="s">
        <v>824</v>
      </c>
      <c r="B492" s="1">
        <v>292.75</v>
      </c>
      <c r="C492" s="32">
        <f>'RATIO ANALYSIS'!$G$9</f>
        <v>12.685101121036109</v>
      </c>
      <c r="D492" s="32">
        <f t="shared" si="7"/>
        <v>23.07825512833503</v>
      </c>
      <c r="F492" s="58"/>
      <c r="H492" s="57"/>
    </row>
    <row r="493" spans="1:8" x14ac:dyDescent="0.3">
      <c r="A493" s="1" t="s">
        <v>825</v>
      </c>
      <c r="B493" s="1">
        <v>294.55</v>
      </c>
      <c r="C493" s="32">
        <f>'RATIO ANALYSIS'!$G$9</f>
        <v>12.685101121036109</v>
      </c>
      <c r="D493" s="32">
        <f t="shared" si="7"/>
        <v>23.220153878910615</v>
      </c>
      <c r="F493" s="58"/>
      <c r="H493" s="57"/>
    </row>
    <row r="494" spans="1:8" x14ac:dyDescent="0.3">
      <c r="A494" s="1" t="s">
        <v>826</v>
      </c>
      <c r="B494" s="1">
        <v>294.8</v>
      </c>
      <c r="C494" s="32">
        <f>'RATIO ANALYSIS'!$G$9</f>
        <v>12.685101121036109</v>
      </c>
      <c r="D494" s="32">
        <f t="shared" si="7"/>
        <v>23.239862038712783</v>
      </c>
      <c r="F494" s="58"/>
      <c r="H494" s="57"/>
    </row>
    <row r="495" spans="1:8" x14ac:dyDescent="0.3">
      <c r="A495" s="1" t="s">
        <v>827</v>
      </c>
      <c r="B495" s="1">
        <v>296.14999999999998</v>
      </c>
      <c r="C495" s="32">
        <f>'RATIO ANALYSIS'!$G$9</f>
        <v>12.685101121036109</v>
      </c>
      <c r="D495" s="32">
        <f t="shared" si="7"/>
        <v>23.34628610164447</v>
      </c>
      <c r="F495" s="58"/>
      <c r="H495" s="57"/>
    </row>
    <row r="496" spans="1:8" x14ac:dyDescent="0.3">
      <c r="A496" s="1" t="s">
        <v>828</v>
      </c>
      <c r="B496" s="1">
        <v>297.89999999999998</v>
      </c>
      <c r="C496" s="32">
        <f>'RATIO ANALYSIS'!$G$9</f>
        <v>12.685101121036109</v>
      </c>
      <c r="D496" s="32">
        <f t="shared" si="7"/>
        <v>23.484243220259621</v>
      </c>
      <c r="F496" s="58"/>
      <c r="H496" s="57"/>
    </row>
    <row r="497" spans="1:8" x14ac:dyDescent="0.3">
      <c r="A497" s="1" t="s">
        <v>829</v>
      </c>
      <c r="B497" s="1">
        <v>297.25</v>
      </c>
      <c r="C497" s="32">
        <f>'RATIO ANALYSIS'!$G$9</f>
        <v>12.685101121036109</v>
      </c>
      <c r="D497" s="32">
        <f t="shared" si="7"/>
        <v>23.433002004773996</v>
      </c>
      <c r="F497" s="58"/>
      <c r="H497" s="57"/>
    </row>
    <row r="498" spans="1:8" x14ac:dyDescent="0.3">
      <c r="A498" s="1" t="s">
        <v>830</v>
      </c>
      <c r="B498" s="1">
        <v>297.25</v>
      </c>
      <c r="C498" s="32">
        <f>'RATIO ANALYSIS'!$F$9</f>
        <v>10.47093469074772</v>
      </c>
      <c r="D498" s="32">
        <f t="shared" si="7"/>
        <v>28.388105625628121</v>
      </c>
      <c r="F498" s="58"/>
      <c r="H498" s="57"/>
    </row>
    <row r="499" spans="1:8" x14ac:dyDescent="0.3">
      <c r="A499" s="1" t="s">
        <v>831</v>
      </c>
      <c r="B499" s="1">
        <v>300</v>
      </c>
      <c r="C499" s="32">
        <f>'RATIO ANALYSIS'!$F$9</f>
        <v>10.47093469074772</v>
      </c>
      <c r="D499" s="32">
        <f t="shared" si="7"/>
        <v>28.650737384990535</v>
      </c>
      <c r="F499" s="58"/>
      <c r="H499" s="57"/>
    </row>
    <row r="500" spans="1:8" x14ac:dyDescent="0.3">
      <c r="A500" s="1" t="s">
        <v>832</v>
      </c>
      <c r="B500" s="1">
        <v>293.10000000000002</v>
      </c>
      <c r="C500" s="32">
        <f>'RATIO ANALYSIS'!$F$9</f>
        <v>10.47093469074772</v>
      </c>
      <c r="D500" s="32">
        <f t="shared" si="7"/>
        <v>27.991770425135755</v>
      </c>
      <c r="F500" s="58"/>
      <c r="H500" s="57"/>
    </row>
    <row r="501" spans="1:8" x14ac:dyDescent="0.3">
      <c r="A501" s="1" t="s">
        <v>833</v>
      </c>
      <c r="B501" s="1">
        <v>293.39999999999998</v>
      </c>
      <c r="C501" s="32">
        <f>'RATIO ANALYSIS'!$F$9</f>
        <v>10.47093469074772</v>
      </c>
      <c r="D501" s="32">
        <f t="shared" si="7"/>
        <v>28.020421162520741</v>
      </c>
      <c r="F501" s="58"/>
      <c r="H501" s="57"/>
    </row>
    <row r="502" spans="1:8" x14ac:dyDescent="0.3">
      <c r="A502" s="1" t="s">
        <v>834</v>
      </c>
      <c r="B502" s="1">
        <v>295.05</v>
      </c>
      <c r="C502" s="32">
        <f>'RATIO ANALYSIS'!$F$9</f>
        <v>10.47093469074772</v>
      </c>
      <c r="D502" s="32">
        <f t="shared" si="7"/>
        <v>28.178000218138191</v>
      </c>
      <c r="F502" s="58"/>
      <c r="H502" s="57"/>
    </row>
    <row r="503" spans="1:8" x14ac:dyDescent="0.3">
      <c r="A503" s="1" t="s">
        <v>835</v>
      </c>
      <c r="B503" s="1">
        <v>298.2</v>
      </c>
      <c r="C503" s="32">
        <f>'RATIO ANALYSIS'!$F$9</f>
        <v>10.47093469074772</v>
      </c>
      <c r="D503" s="32">
        <f t="shared" si="7"/>
        <v>28.478832960680588</v>
      </c>
      <c r="F503" s="58"/>
      <c r="H503" s="57"/>
    </row>
    <row r="504" spans="1:8" x14ac:dyDescent="0.3">
      <c r="A504" s="1" t="s">
        <v>836</v>
      </c>
      <c r="B504" s="1">
        <v>298.89999999999998</v>
      </c>
      <c r="C504" s="32">
        <f>'RATIO ANALYSIS'!$F$9</f>
        <v>10.47093469074772</v>
      </c>
      <c r="D504" s="32">
        <f t="shared" si="7"/>
        <v>28.545684681245568</v>
      </c>
      <c r="F504" s="58"/>
      <c r="H504" s="57"/>
    </row>
    <row r="505" spans="1:8" x14ac:dyDescent="0.3">
      <c r="A505" s="1" t="s">
        <v>837</v>
      </c>
      <c r="B505" s="1">
        <v>299.45</v>
      </c>
      <c r="C505" s="32">
        <f>'RATIO ANALYSIS'!$F$9</f>
        <v>10.47093469074772</v>
      </c>
      <c r="D505" s="32">
        <f t="shared" si="7"/>
        <v>28.598211033118051</v>
      </c>
      <c r="F505" s="58"/>
      <c r="H505" s="57"/>
    </row>
    <row r="506" spans="1:8" x14ac:dyDescent="0.3">
      <c r="A506" s="1" t="s">
        <v>838</v>
      </c>
      <c r="B506" s="1">
        <v>293.75</v>
      </c>
      <c r="C506" s="32">
        <f>'RATIO ANALYSIS'!$F$9</f>
        <v>10.47093469074772</v>
      </c>
      <c r="D506" s="32">
        <f t="shared" si="7"/>
        <v>28.053847022803232</v>
      </c>
      <c r="F506" s="58"/>
      <c r="H506" s="57"/>
    </row>
    <row r="507" spans="1:8" x14ac:dyDescent="0.3">
      <c r="A507" s="1" t="s">
        <v>839</v>
      </c>
      <c r="B507" s="1">
        <v>290.8</v>
      </c>
      <c r="C507" s="32">
        <f>'RATIO ANALYSIS'!$F$9</f>
        <v>10.47093469074772</v>
      </c>
      <c r="D507" s="32">
        <f t="shared" si="7"/>
        <v>27.772114771850827</v>
      </c>
      <c r="F507" s="58"/>
      <c r="H507" s="57"/>
    </row>
    <row r="508" spans="1:8" x14ac:dyDescent="0.3">
      <c r="A508" s="1" t="s">
        <v>840</v>
      </c>
      <c r="B508" s="1">
        <v>295.5</v>
      </c>
      <c r="C508" s="32">
        <f>'RATIO ANALYSIS'!$F$9</f>
        <v>10.47093469074772</v>
      </c>
      <c r="D508" s="32">
        <f t="shared" si="7"/>
        <v>28.220976324215677</v>
      </c>
      <c r="F508" s="58"/>
      <c r="H508" s="57"/>
    </row>
    <row r="509" spans="1:8" x14ac:dyDescent="0.3">
      <c r="A509" s="1" t="s">
        <v>841</v>
      </c>
      <c r="B509" s="1">
        <v>294.89999999999998</v>
      </c>
      <c r="C509" s="32">
        <f>'RATIO ANALYSIS'!$F$9</f>
        <v>10.47093469074772</v>
      </c>
      <c r="D509" s="32">
        <f t="shared" si="7"/>
        <v>28.163674849445691</v>
      </c>
      <c r="F509" s="58"/>
      <c r="H509" s="57"/>
    </row>
    <row r="510" spans="1:8" x14ac:dyDescent="0.3">
      <c r="A510" s="1" t="s">
        <v>842</v>
      </c>
      <c r="B510" s="1">
        <v>294.5</v>
      </c>
      <c r="C510" s="32">
        <f>'RATIO ANALYSIS'!$F$9</f>
        <v>10.47093469074772</v>
      </c>
      <c r="D510" s="32">
        <f t="shared" si="7"/>
        <v>28.125473866265708</v>
      </c>
      <c r="F510" s="58"/>
      <c r="H510" s="57"/>
    </row>
    <row r="511" spans="1:8" x14ac:dyDescent="0.3">
      <c r="A511" s="1" t="s">
        <v>843</v>
      </c>
      <c r="B511" s="1">
        <v>292.95</v>
      </c>
      <c r="C511" s="32">
        <f>'RATIO ANALYSIS'!$F$9</f>
        <v>10.47093469074772</v>
      </c>
      <c r="D511" s="32">
        <f t="shared" si="7"/>
        <v>27.977445056443255</v>
      </c>
      <c r="F511" s="58"/>
      <c r="H511" s="57"/>
    </row>
    <row r="512" spans="1:8" x14ac:dyDescent="0.3">
      <c r="A512" s="1" t="s">
        <v>844</v>
      </c>
      <c r="B512" s="1">
        <v>292</v>
      </c>
      <c r="C512" s="32">
        <f>'RATIO ANALYSIS'!$F$9</f>
        <v>10.47093469074772</v>
      </c>
      <c r="D512" s="32">
        <f t="shared" si="7"/>
        <v>27.886717721390788</v>
      </c>
      <c r="F512" s="58"/>
      <c r="H512" s="57"/>
    </row>
    <row r="513" spans="1:8" x14ac:dyDescent="0.3">
      <c r="A513" s="1" t="s">
        <v>845</v>
      </c>
      <c r="B513" s="1">
        <v>290.10000000000002</v>
      </c>
      <c r="C513" s="32">
        <f>'RATIO ANALYSIS'!$F$9</f>
        <v>10.47093469074772</v>
      </c>
      <c r="D513" s="32">
        <f t="shared" si="7"/>
        <v>27.705263051285847</v>
      </c>
      <c r="F513" s="58"/>
      <c r="H513" s="57"/>
    </row>
    <row r="514" spans="1:8" x14ac:dyDescent="0.3">
      <c r="A514" s="1" t="s">
        <v>846</v>
      </c>
      <c r="B514" s="1">
        <v>285.75</v>
      </c>
      <c r="C514" s="32">
        <f>'RATIO ANALYSIS'!$F$9</f>
        <v>10.47093469074772</v>
      </c>
      <c r="D514" s="32">
        <f t="shared" si="7"/>
        <v>27.289827359203482</v>
      </c>
      <c r="F514" s="58"/>
      <c r="H514" s="57"/>
    </row>
    <row r="515" spans="1:8" x14ac:dyDescent="0.3">
      <c r="A515" s="1" t="s">
        <v>847</v>
      </c>
      <c r="B515" s="1">
        <v>282.55</v>
      </c>
      <c r="C515" s="32">
        <f>'RATIO ANALYSIS'!$F$9</f>
        <v>10.47093469074772</v>
      </c>
      <c r="D515" s="32">
        <f t="shared" ref="D515:D578" si="8">B515/C515</f>
        <v>26.984219493763586</v>
      </c>
      <c r="F515" s="58"/>
      <c r="H515" s="57"/>
    </row>
    <row r="516" spans="1:8" x14ac:dyDescent="0.3">
      <c r="A516" s="1" t="s">
        <v>848</v>
      </c>
      <c r="B516" s="1">
        <v>278.2</v>
      </c>
      <c r="C516" s="32">
        <f>'RATIO ANALYSIS'!$F$9</f>
        <v>10.47093469074772</v>
      </c>
      <c r="D516" s="32">
        <f t="shared" si="8"/>
        <v>26.568783801681221</v>
      </c>
      <c r="F516" s="58"/>
      <c r="H516" s="57"/>
    </row>
    <row r="517" spans="1:8" x14ac:dyDescent="0.3">
      <c r="A517" s="1" t="s">
        <v>849</v>
      </c>
      <c r="B517" s="1">
        <v>276.05</v>
      </c>
      <c r="C517" s="32">
        <f>'RATIO ANALYSIS'!$F$9</f>
        <v>10.47093469074772</v>
      </c>
      <c r="D517" s="32">
        <f t="shared" si="8"/>
        <v>26.363453517088789</v>
      </c>
      <c r="F517" s="58"/>
      <c r="H517" s="57"/>
    </row>
    <row r="518" spans="1:8" x14ac:dyDescent="0.3">
      <c r="A518" s="1" t="s">
        <v>850</v>
      </c>
      <c r="B518" s="1">
        <v>275.10000000000002</v>
      </c>
      <c r="C518" s="32">
        <f>'RATIO ANALYSIS'!$F$9</f>
        <v>10.47093469074772</v>
      </c>
      <c r="D518" s="32">
        <f t="shared" si="8"/>
        <v>26.272726182036322</v>
      </c>
      <c r="F518" s="58"/>
      <c r="H518" s="57"/>
    </row>
    <row r="519" spans="1:8" x14ac:dyDescent="0.3">
      <c r="A519" s="1" t="s">
        <v>851</v>
      </c>
      <c r="B519" s="1">
        <v>275.5</v>
      </c>
      <c r="C519" s="32">
        <f>'RATIO ANALYSIS'!$F$9</f>
        <v>10.47093469074772</v>
      </c>
      <c r="D519" s="32">
        <f t="shared" si="8"/>
        <v>26.310927165216306</v>
      </c>
      <c r="F519" s="58"/>
      <c r="H519" s="57"/>
    </row>
    <row r="520" spans="1:8" x14ac:dyDescent="0.3">
      <c r="A520" s="1" t="s">
        <v>852</v>
      </c>
      <c r="B520" s="1">
        <v>276.7</v>
      </c>
      <c r="C520" s="32">
        <f>'RATIO ANALYSIS'!$F$9</f>
        <v>10.47093469074772</v>
      </c>
      <c r="D520" s="32">
        <f t="shared" si="8"/>
        <v>26.425530114756267</v>
      </c>
      <c r="F520" s="58"/>
      <c r="H520" s="57"/>
    </row>
    <row r="521" spans="1:8" x14ac:dyDescent="0.3">
      <c r="A521" s="1" t="s">
        <v>853</v>
      </c>
      <c r="B521" s="1">
        <v>274.3</v>
      </c>
      <c r="C521" s="32">
        <f>'RATIO ANALYSIS'!$F$9</f>
        <v>10.47093469074772</v>
      </c>
      <c r="D521" s="32">
        <f t="shared" si="8"/>
        <v>26.196324215676345</v>
      </c>
      <c r="F521" s="58"/>
      <c r="H521" s="57"/>
    </row>
    <row r="522" spans="1:8" x14ac:dyDescent="0.3">
      <c r="A522" s="1" t="s">
        <v>854</v>
      </c>
      <c r="B522" s="1">
        <v>275.05</v>
      </c>
      <c r="C522" s="32">
        <f>'RATIO ANALYSIS'!$F$9</f>
        <v>10.47093469074772</v>
      </c>
      <c r="D522" s="32">
        <f t="shared" si="8"/>
        <v>26.267951059138824</v>
      </c>
      <c r="F522" s="58"/>
      <c r="H522" s="57"/>
    </row>
    <row r="523" spans="1:8" x14ac:dyDescent="0.3">
      <c r="A523" s="1" t="s">
        <v>855</v>
      </c>
      <c r="B523" s="1">
        <v>275.85000000000002</v>
      </c>
      <c r="C523" s="32">
        <f>'RATIO ANALYSIS'!$F$9</f>
        <v>10.47093469074772</v>
      </c>
      <c r="D523" s="32">
        <f t="shared" si="8"/>
        <v>26.344353025498798</v>
      </c>
      <c r="F523" s="58"/>
      <c r="H523" s="57"/>
    </row>
    <row r="524" spans="1:8" x14ac:dyDescent="0.3">
      <c r="A524" s="1" t="s">
        <v>856</v>
      </c>
      <c r="B524" s="1">
        <v>275.89999999999998</v>
      </c>
      <c r="C524" s="32">
        <f>'RATIO ANALYSIS'!$F$9</f>
        <v>10.47093469074772</v>
      </c>
      <c r="D524" s="32">
        <f t="shared" si="8"/>
        <v>26.349128148396293</v>
      </c>
      <c r="F524" s="58"/>
      <c r="H524" s="57"/>
    </row>
    <row r="525" spans="1:8" x14ac:dyDescent="0.3">
      <c r="A525" s="1" t="s">
        <v>857</v>
      </c>
      <c r="B525" s="1">
        <v>274.7</v>
      </c>
      <c r="C525" s="32">
        <f>'RATIO ANALYSIS'!$F$9</f>
        <v>10.47093469074772</v>
      </c>
      <c r="D525" s="32">
        <f t="shared" si="8"/>
        <v>26.234525198856332</v>
      </c>
      <c r="F525" s="58"/>
      <c r="H525" s="57"/>
    </row>
    <row r="526" spans="1:8" x14ac:dyDescent="0.3">
      <c r="A526" s="1" t="s">
        <v>858</v>
      </c>
      <c r="B526" s="1">
        <v>280.10000000000002</v>
      </c>
      <c r="C526" s="32">
        <f>'RATIO ANALYSIS'!$F$9</f>
        <v>10.47093469074772</v>
      </c>
      <c r="D526" s="32">
        <f t="shared" si="8"/>
        <v>26.750238471786165</v>
      </c>
      <c r="F526" s="58"/>
      <c r="H526" s="57"/>
    </row>
    <row r="527" spans="1:8" x14ac:dyDescent="0.3">
      <c r="A527" s="1" t="s">
        <v>859</v>
      </c>
      <c r="B527" s="1">
        <v>277.89999999999998</v>
      </c>
      <c r="C527" s="32">
        <f>'RATIO ANALYSIS'!$F$9</f>
        <v>10.47093469074772</v>
      </c>
      <c r="D527" s="32">
        <f t="shared" si="8"/>
        <v>26.540133064296228</v>
      </c>
      <c r="F527" s="58"/>
      <c r="H527" s="57"/>
    </row>
    <row r="528" spans="1:8" x14ac:dyDescent="0.3">
      <c r="A528" s="1" t="s">
        <v>860</v>
      </c>
      <c r="B528" s="1">
        <v>276.85000000000002</v>
      </c>
      <c r="C528" s="32">
        <f>'RATIO ANALYSIS'!$F$9</f>
        <v>10.47093469074772</v>
      </c>
      <c r="D528" s="32">
        <f t="shared" si="8"/>
        <v>26.439855483448767</v>
      </c>
      <c r="F528" s="58"/>
      <c r="H528" s="57"/>
    </row>
    <row r="529" spans="1:8" x14ac:dyDescent="0.3">
      <c r="A529" s="1" t="s">
        <v>861</v>
      </c>
      <c r="B529" s="1">
        <v>275.3</v>
      </c>
      <c r="C529" s="32">
        <f>'RATIO ANALYSIS'!$F$9</f>
        <v>10.47093469074772</v>
      </c>
      <c r="D529" s="32">
        <f t="shared" si="8"/>
        <v>26.291826673626314</v>
      </c>
      <c r="F529" s="58"/>
      <c r="H529" s="57"/>
    </row>
    <row r="530" spans="1:8" x14ac:dyDescent="0.3">
      <c r="A530" s="1" t="s">
        <v>862</v>
      </c>
      <c r="B530" s="1">
        <v>277.10000000000002</v>
      </c>
      <c r="C530" s="32">
        <f>'RATIO ANALYSIS'!$F$9</f>
        <v>10.47093469074772</v>
      </c>
      <c r="D530" s="32">
        <f t="shared" si="8"/>
        <v>26.463731097936257</v>
      </c>
      <c r="F530" s="58"/>
      <c r="H530" s="57"/>
    </row>
    <row r="531" spans="1:8" x14ac:dyDescent="0.3">
      <c r="A531" s="1" t="s">
        <v>863</v>
      </c>
      <c r="B531" s="1">
        <v>275.5</v>
      </c>
      <c r="C531" s="32">
        <f>'RATIO ANALYSIS'!$F$9</f>
        <v>10.47093469074772</v>
      </c>
      <c r="D531" s="32">
        <f t="shared" si="8"/>
        <v>26.310927165216306</v>
      </c>
      <c r="F531" s="58"/>
      <c r="H531" s="57"/>
    </row>
    <row r="532" spans="1:8" x14ac:dyDescent="0.3">
      <c r="A532" s="1" t="s">
        <v>864</v>
      </c>
      <c r="B532" s="1">
        <v>280.3</v>
      </c>
      <c r="C532" s="32">
        <f>'RATIO ANALYSIS'!$F$9</f>
        <v>10.47093469074772</v>
      </c>
      <c r="D532" s="32">
        <f t="shared" si="8"/>
        <v>26.769338963376157</v>
      </c>
      <c r="F532" s="58"/>
      <c r="H532" s="57"/>
    </row>
    <row r="533" spans="1:8" x14ac:dyDescent="0.3">
      <c r="A533" s="1" t="s">
        <v>865</v>
      </c>
      <c r="B533" s="1">
        <v>277.7</v>
      </c>
      <c r="C533" s="32">
        <f>'RATIO ANALYSIS'!$F$9</f>
        <v>10.47093469074772</v>
      </c>
      <c r="D533" s="32">
        <f t="shared" si="8"/>
        <v>26.521032572706236</v>
      </c>
      <c r="F533" s="58"/>
      <c r="H533" s="57"/>
    </row>
    <row r="534" spans="1:8" x14ac:dyDescent="0.3">
      <c r="A534" s="1" t="s">
        <v>866</v>
      </c>
      <c r="B534" s="1">
        <v>274.14999999999998</v>
      </c>
      <c r="C534" s="32">
        <f>'RATIO ANALYSIS'!$F$9</f>
        <v>10.47093469074772</v>
      </c>
      <c r="D534" s="32">
        <f t="shared" si="8"/>
        <v>26.181998846983848</v>
      </c>
      <c r="F534" s="58"/>
      <c r="H534" s="57"/>
    </row>
    <row r="535" spans="1:8" x14ac:dyDescent="0.3">
      <c r="A535" s="1" t="s">
        <v>867</v>
      </c>
      <c r="B535" s="1">
        <v>277.10000000000002</v>
      </c>
      <c r="C535" s="32">
        <f>'RATIO ANALYSIS'!$F$9</f>
        <v>10.47093469074772</v>
      </c>
      <c r="D535" s="32">
        <f t="shared" si="8"/>
        <v>26.463731097936257</v>
      </c>
      <c r="F535" s="58"/>
      <c r="H535" s="57"/>
    </row>
    <row r="536" spans="1:8" x14ac:dyDescent="0.3">
      <c r="A536" s="1" t="s">
        <v>868</v>
      </c>
      <c r="B536" s="1">
        <v>280.85000000000002</v>
      </c>
      <c r="C536" s="32">
        <f>'RATIO ANALYSIS'!$F$9</f>
        <v>10.47093469074772</v>
      </c>
      <c r="D536" s="32">
        <f t="shared" si="8"/>
        <v>26.82186531524864</v>
      </c>
      <c r="F536" s="58"/>
      <c r="H536" s="57"/>
    </row>
    <row r="537" spans="1:8" x14ac:dyDescent="0.3">
      <c r="A537" s="1" t="s">
        <v>869</v>
      </c>
      <c r="B537" s="1">
        <v>278.64999999999998</v>
      </c>
      <c r="C537" s="32">
        <f>'RATIO ANALYSIS'!$F$9</f>
        <v>10.47093469074772</v>
      </c>
      <c r="D537" s="32">
        <f t="shared" si="8"/>
        <v>26.611759907758707</v>
      </c>
      <c r="F537" s="58"/>
      <c r="H537" s="57"/>
    </row>
    <row r="538" spans="1:8" x14ac:dyDescent="0.3">
      <c r="A538" s="1" t="s">
        <v>870</v>
      </c>
      <c r="B538" s="1">
        <v>275.5</v>
      </c>
      <c r="C538" s="32">
        <f>'RATIO ANALYSIS'!$F$9</f>
        <v>10.47093469074772</v>
      </c>
      <c r="D538" s="32">
        <f t="shared" si="8"/>
        <v>26.310927165216306</v>
      </c>
      <c r="F538" s="58"/>
      <c r="H538" s="57"/>
    </row>
    <row r="539" spans="1:8" x14ac:dyDescent="0.3">
      <c r="A539" s="1" t="s">
        <v>871</v>
      </c>
      <c r="B539" s="1">
        <v>278.45</v>
      </c>
      <c r="C539" s="32">
        <f>'RATIO ANALYSIS'!$F$9</f>
        <v>10.47093469074772</v>
      </c>
      <c r="D539" s="32">
        <f t="shared" si="8"/>
        <v>26.592659416168711</v>
      </c>
      <c r="F539" s="58"/>
      <c r="H539" s="57"/>
    </row>
    <row r="540" spans="1:8" x14ac:dyDescent="0.3">
      <c r="A540" s="1" t="s">
        <v>872</v>
      </c>
      <c r="B540" s="1">
        <v>274.75</v>
      </c>
      <c r="C540" s="32">
        <f>'RATIO ANALYSIS'!$F$9</f>
        <v>10.47093469074772</v>
      </c>
      <c r="D540" s="32">
        <f t="shared" si="8"/>
        <v>26.239300321753831</v>
      </c>
      <c r="F540" s="58"/>
      <c r="H540" s="57"/>
    </row>
    <row r="541" spans="1:8" x14ac:dyDescent="0.3">
      <c r="A541" s="1" t="s">
        <v>873</v>
      </c>
      <c r="B541" s="1">
        <v>279.2</v>
      </c>
      <c r="C541" s="32">
        <f>'RATIO ANALYSIS'!$F$9</f>
        <v>10.47093469074772</v>
      </c>
      <c r="D541" s="32">
        <f t="shared" si="8"/>
        <v>26.66428625963119</v>
      </c>
      <c r="F541" s="58"/>
      <c r="H541" s="57"/>
    </row>
    <row r="542" spans="1:8" x14ac:dyDescent="0.3">
      <c r="A542" s="1" t="s">
        <v>874</v>
      </c>
      <c r="B542" s="1">
        <v>278.89999999999998</v>
      </c>
      <c r="C542" s="32">
        <f>'RATIO ANALYSIS'!$F$9</f>
        <v>10.47093469074772</v>
      </c>
      <c r="D542" s="32">
        <f t="shared" si="8"/>
        <v>26.635635522246197</v>
      </c>
      <c r="F542" s="58"/>
      <c r="H542" s="57"/>
    </row>
    <row r="543" spans="1:8" x14ac:dyDescent="0.3">
      <c r="A543" s="1" t="s">
        <v>875</v>
      </c>
      <c r="B543" s="1">
        <v>277.3</v>
      </c>
      <c r="C543" s="32">
        <f>'RATIO ANALYSIS'!$F$9</f>
        <v>10.47093469074772</v>
      </c>
      <c r="D543" s="32">
        <f t="shared" si="8"/>
        <v>26.482831589526253</v>
      </c>
      <c r="F543" s="58"/>
      <c r="H543" s="57"/>
    </row>
    <row r="544" spans="1:8" x14ac:dyDescent="0.3">
      <c r="A544" s="1" t="s">
        <v>876</v>
      </c>
      <c r="B544" s="1">
        <v>289.75</v>
      </c>
      <c r="C544" s="32">
        <f>'RATIO ANALYSIS'!$F$9</f>
        <v>10.47093469074772</v>
      </c>
      <c r="D544" s="32">
        <f t="shared" si="8"/>
        <v>27.671837191003359</v>
      </c>
      <c r="F544" s="58"/>
      <c r="H544" s="57"/>
    </row>
    <row r="545" spans="1:8" x14ac:dyDescent="0.3">
      <c r="A545" s="1" t="s">
        <v>877</v>
      </c>
      <c r="B545" s="1">
        <v>289.89999999999998</v>
      </c>
      <c r="C545" s="32">
        <f>'RATIO ANALYSIS'!$F$9</f>
        <v>10.47093469074772</v>
      </c>
      <c r="D545" s="32">
        <f t="shared" si="8"/>
        <v>27.686162559695852</v>
      </c>
      <c r="F545" s="58"/>
      <c r="H545" s="57"/>
    </row>
    <row r="546" spans="1:8" x14ac:dyDescent="0.3">
      <c r="A546" s="1" t="s">
        <v>878</v>
      </c>
      <c r="B546" s="1">
        <v>291.45</v>
      </c>
      <c r="C546" s="32">
        <f>'RATIO ANALYSIS'!$F$9</f>
        <v>10.47093469074772</v>
      </c>
      <c r="D546" s="32">
        <f t="shared" si="8"/>
        <v>27.834191369518301</v>
      </c>
      <c r="F546" s="58"/>
      <c r="H546" s="57"/>
    </row>
    <row r="547" spans="1:8" x14ac:dyDescent="0.3">
      <c r="A547" s="1" t="s">
        <v>879</v>
      </c>
      <c r="B547" s="1">
        <v>293.95</v>
      </c>
      <c r="C547" s="32">
        <f>'RATIO ANALYSIS'!$F$9</f>
        <v>10.47093469074772</v>
      </c>
      <c r="D547" s="32">
        <f t="shared" si="8"/>
        <v>28.072947514393224</v>
      </c>
      <c r="F547" s="58"/>
      <c r="H547" s="57"/>
    </row>
    <row r="548" spans="1:8" x14ac:dyDescent="0.3">
      <c r="A548" s="1" t="s">
        <v>880</v>
      </c>
      <c r="B548" s="1">
        <v>294.05</v>
      </c>
      <c r="C548" s="32">
        <f>'RATIO ANALYSIS'!$F$9</f>
        <v>10.47093469074772</v>
      </c>
      <c r="D548" s="32">
        <f t="shared" si="8"/>
        <v>28.082497760188222</v>
      </c>
      <c r="F548" s="58"/>
      <c r="H548" s="57"/>
    </row>
    <row r="549" spans="1:8" x14ac:dyDescent="0.3">
      <c r="A549" s="1" t="s">
        <v>881</v>
      </c>
      <c r="B549" s="1">
        <v>296.55</v>
      </c>
      <c r="C549" s="32">
        <f>'RATIO ANALYSIS'!$F$9</f>
        <v>10.47093469074772</v>
      </c>
      <c r="D549" s="32">
        <f t="shared" si="8"/>
        <v>28.321253905063145</v>
      </c>
      <c r="F549" s="58"/>
      <c r="H549" s="57"/>
    </row>
    <row r="550" spans="1:8" x14ac:dyDescent="0.3">
      <c r="A550" s="1" t="s">
        <v>882</v>
      </c>
      <c r="B550" s="1">
        <v>294.3</v>
      </c>
      <c r="C550" s="32">
        <f>'RATIO ANALYSIS'!$F$9</f>
        <v>10.47093469074772</v>
      </c>
      <c r="D550" s="32">
        <f t="shared" si="8"/>
        <v>28.106373374675716</v>
      </c>
      <c r="F550" s="58"/>
      <c r="H550" s="57"/>
    </row>
    <row r="551" spans="1:8" x14ac:dyDescent="0.3">
      <c r="A551" s="1" t="s">
        <v>883</v>
      </c>
      <c r="B551" s="1">
        <v>295.35000000000002</v>
      </c>
      <c r="C551" s="32">
        <f>'RATIO ANALYSIS'!$F$9</f>
        <v>10.47093469074772</v>
      </c>
      <c r="D551" s="32">
        <f t="shared" si="8"/>
        <v>28.206650955523184</v>
      </c>
      <c r="F551" s="58"/>
      <c r="H551" s="57"/>
    </row>
    <row r="552" spans="1:8" x14ac:dyDescent="0.3">
      <c r="A552" s="1" t="s">
        <v>884</v>
      </c>
      <c r="B552" s="1">
        <v>289.60000000000002</v>
      </c>
      <c r="C552" s="32">
        <f>'RATIO ANALYSIS'!$F$9</f>
        <v>10.47093469074772</v>
      </c>
      <c r="D552" s="32">
        <f t="shared" si="8"/>
        <v>27.657511822310866</v>
      </c>
      <c r="F552" s="58"/>
      <c r="H552" s="57"/>
    </row>
    <row r="553" spans="1:8" x14ac:dyDescent="0.3">
      <c r="A553" s="1" t="s">
        <v>885</v>
      </c>
      <c r="B553" s="1">
        <v>290.39999999999998</v>
      </c>
      <c r="C553" s="32">
        <f>'RATIO ANALYSIS'!$F$9</f>
        <v>10.47093469074772</v>
      </c>
      <c r="D553" s="32">
        <f t="shared" si="8"/>
        <v>27.733913788670836</v>
      </c>
      <c r="F553" s="58"/>
      <c r="H553" s="57"/>
    </row>
    <row r="554" spans="1:8" x14ac:dyDescent="0.3">
      <c r="A554" s="1" t="s">
        <v>886</v>
      </c>
      <c r="B554" s="1">
        <v>284.25</v>
      </c>
      <c r="C554" s="32">
        <f>'RATIO ANALYSIS'!$F$9</f>
        <v>10.47093469074772</v>
      </c>
      <c r="D554" s="32">
        <f t="shared" si="8"/>
        <v>27.146573672278532</v>
      </c>
      <c r="F554" s="58"/>
      <c r="H554" s="57"/>
    </row>
    <row r="555" spans="1:8" x14ac:dyDescent="0.3">
      <c r="A555" s="1" t="s">
        <v>887</v>
      </c>
      <c r="B555" s="1">
        <v>281.64999999999998</v>
      </c>
      <c r="C555" s="32">
        <f>'RATIO ANALYSIS'!$F$9</f>
        <v>10.47093469074772</v>
      </c>
      <c r="D555" s="32">
        <f t="shared" si="8"/>
        <v>26.898267281608611</v>
      </c>
      <c r="F555" s="58"/>
      <c r="H555" s="57"/>
    </row>
    <row r="556" spans="1:8" x14ac:dyDescent="0.3">
      <c r="A556" s="1" t="s">
        <v>888</v>
      </c>
      <c r="B556" s="1">
        <v>280.95</v>
      </c>
      <c r="C556" s="32">
        <f>'RATIO ANALYSIS'!$F$9</f>
        <v>10.47093469074772</v>
      </c>
      <c r="D556" s="32">
        <f t="shared" si="8"/>
        <v>26.831415561043634</v>
      </c>
      <c r="F556" s="58"/>
      <c r="H556" s="57"/>
    </row>
    <row r="557" spans="1:8" x14ac:dyDescent="0.3">
      <c r="A557" s="1" t="s">
        <v>889</v>
      </c>
      <c r="B557" s="1">
        <v>278.85000000000002</v>
      </c>
      <c r="C557" s="32">
        <f>'RATIO ANALYSIS'!$F$9</f>
        <v>10.47093469074772</v>
      </c>
      <c r="D557" s="32">
        <f t="shared" si="8"/>
        <v>26.630860399348702</v>
      </c>
      <c r="F557" s="58"/>
      <c r="H557" s="57"/>
    </row>
    <row r="558" spans="1:8" x14ac:dyDescent="0.3">
      <c r="A558" s="1" t="s">
        <v>890</v>
      </c>
      <c r="B558" s="1">
        <v>280.60000000000002</v>
      </c>
      <c r="C558" s="32">
        <f>'RATIO ANALYSIS'!$F$9</f>
        <v>10.47093469074772</v>
      </c>
      <c r="D558" s="32">
        <f t="shared" si="8"/>
        <v>26.79798970076115</v>
      </c>
      <c r="F558" s="58"/>
      <c r="H558" s="57"/>
    </row>
    <row r="559" spans="1:8" x14ac:dyDescent="0.3">
      <c r="A559" s="1" t="s">
        <v>891</v>
      </c>
      <c r="B559" s="1">
        <v>282.7</v>
      </c>
      <c r="C559" s="32">
        <f>'RATIO ANALYSIS'!$F$9</f>
        <v>10.47093469074772</v>
      </c>
      <c r="D559" s="32">
        <f t="shared" si="8"/>
        <v>26.998544862456079</v>
      </c>
      <c r="F559" s="58"/>
      <c r="H559" s="57"/>
    </row>
    <row r="560" spans="1:8" x14ac:dyDescent="0.3">
      <c r="A560" s="1" t="s">
        <v>892</v>
      </c>
      <c r="B560" s="1">
        <v>281.64999999999998</v>
      </c>
      <c r="C560" s="32">
        <f>'RATIO ANALYSIS'!$F$9</f>
        <v>10.47093469074772</v>
      </c>
      <c r="D560" s="32">
        <f t="shared" si="8"/>
        <v>26.898267281608611</v>
      </c>
      <c r="F560" s="58"/>
      <c r="H560" s="57"/>
    </row>
    <row r="561" spans="1:8" x14ac:dyDescent="0.3">
      <c r="A561" s="1" t="s">
        <v>893</v>
      </c>
      <c r="B561" s="1">
        <v>282.25</v>
      </c>
      <c r="C561" s="32">
        <f>'RATIO ANALYSIS'!$F$9</f>
        <v>10.47093469074772</v>
      </c>
      <c r="D561" s="32">
        <f t="shared" si="8"/>
        <v>26.955568756378593</v>
      </c>
      <c r="F561" s="58"/>
      <c r="H561" s="57"/>
    </row>
    <row r="562" spans="1:8" x14ac:dyDescent="0.3">
      <c r="A562" s="1" t="s">
        <v>894</v>
      </c>
      <c r="B562" s="1">
        <v>280.75</v>
      </c>
      <c r="C562" s="32">
        <f>'RATIO ANALYSIS'!$F$9</f>
        <v>10.47093469074772</v>
      </c>
      <c r="D562" s="32">
        <f t="shared" si="8"/>
        <v>26.812315069453643</v>
      </c>
      <c r="F562" s="58"/>
      <c r="H562" s="57"/>
    </row>
    <row r="563" spans="1:8" x14ac:dyDescent="0.3">
      <c r="A563" s="1" t="s">
        <v>895</v>
      </c>
      <c r="B563" s="1">
        <v>276.64999999999998</v>
      </c>
      <c r="C563" s="32">
        <f>'RATIO ANALYSIS'!$F$9</f>
        <v>10.47093469074772</v>
      </c>
      <c r="D563" s="32">
        <f t="shared" si="8"/>
        <v>26.420754991858768</v>
      </c>
      <c r="F563" s="58"/>
      <c r="H563" s="57"/>
    </row>
    <row r="564" spans="1:8" x14ac:dyDescent="0.3">
      <c r="A564" s="1" t="s">
        <v>896</v>
      </c>
      <c r="B564" s="1">
        <v>276</v>
      </c>
      <c r="C564" s="32">
        <f>'RATIO ANALYSIS'!$F$9</f>
        <v>10.47093469074772</v>
      </c>
      <c r="D564" s="32">
        <f t="shared" si="8"/>
        <v>26.358678394191291</v>
      </c>
      <c r="F564" s="58"/>
      <c r="H564" s="57"/>
    </row>
    <row r="565" spans="1:8" x14ac:dyDescent="0.3">
      <c r="A565" s="1" t="s">
        <v>897</v>
      </c>
      <c r="B565" s="1">
        <v>276.75</v>
      </c>
      <c r="C565" s="32">
        <f>'RATIO ANALYSIS'!$F$9</f>
        <v>10.47093469074772</v>
      </c>
      <c r="D565" s="32">
        <f t="shared" si="8"/>
        <v>26.430305237653769</v>
      </c>
      <c r="F565" s="58"/>
      <c r="H565" s="57"/>
    </row>
    <row r="566" spans="1:8" x14ac:dyDescent="0.3">
      <c r="A566" s="1" t="s">
        <v>898</v>
      </c>
      <c r="B566" s="1">
        <v>282.64999999999998</v>
      </c>
      <c r="C566" s="32">
        <f>'RATIO ANALYSIS'!$F$9</f>
        <v>10.47093469074772</v>
      </c>
      <c r="D566" s="32">
        <f t="shared" si="8"/>
        <v>26.99376973955858</v>
      </c>
      <c r="F566" s="58"/>
      <c r="H566" s="57"/>
    </row>
    <row r="567" spans="1:8" x14ac:dyDescent="0.3">
      <c r="A567" s="1" t="s">
        <v>899</v>
      </c>
      <c r="B567" s="1">
        <v>283.45</v>
      </c>
      <c r="C567" s="32">
        <f>'RATIO ANALYSIS'!$F$9</f>
        <v>10.47093469074772</v>
      </c>
      <c r="D567" s="32">
        <f t="shared" si="8"/>
        <v>27.070171705918554</v>
      </c>
      <c r="F567" s="58"/>
      <c r="H567" s="57"/>
    </row>
    <row r="568" spans="1:8" x14ac:dyDescent="0.3">
      <c r="A568" s="1" t="s">
        <v>900</v>
      </c>
      <c r="B568" s="1">
        <v>278.14999999999998</v>
      </c>
      <c r="C568" s="32">
        <f>'RATIO ANALYSIS'!$F$9</f>
        <v>10.47093469074772</v>
      </c>
      <c r="D568" s="32">
        <f t="shared" si="8"/>
        <v>26.564008678783722</v>
      </c>
      <c r="F568" s="58"/>
      <c r="H568" s="57"/>
    </row>
    <row r="569" spans="1:8" x14ac:dyDescent="0.3">
      <c r="A569" s="1" t="s">
        <v>901</v>
      </c>
      <c r="B569" s="1">
        <v>279.85000000000002</v>
      </c>
      <c r="C569" s="32">
        <f>'RATIO ANALYSIS'!$F$9</f>
        <v>10.47093469074772</v>
      </c>
      <c r="D569" s="32">
        <f t="shared" si="8"/>
        <v>26.726362857298671</v>
      </c>
      <c r="F569" s="58"/>
      <c r="H569" s="57"/>
    </row>
    <row r="570" spans="1:8" x14ac:dyDescent="0.3">
      <c r="A570" s="1" t="s">
        <v>902</v>
      </c>
      <c r="B570" s="1">
        <v>275.75</v>
      </c>
      <c r="C570" s="32">
        <f>'RATIO ANALYSIS'!$F$9</f>
        <v>10.47093469074772</v>
      </c>
      <c r="D570" s="32">
        <f t="shared" si="8"/>
        <v>26.3348027797038</v>
      </c>
      <c r="F570" s="58"/>
      <c r="H570" s="57"/>
    </row>
    <row r="571" spans="1:8" x14ac:dyDescent="0.3">
      <c r="A571" s="1" t="s">
        <v>903</v>
      </c>
      <c r="B571" s="1">
        <v>275.3</v>
      </c>
      <c r="C571" s="32">
        <f>'RATIO ANALYSIS'!$F$9</f>
        <v>10.47093469074772</v>
      </c>
      <c r="D571" s="32">
        <f t="shared" si="8"/>
        <v>26.291826673626314</v>
      </c>
      <c r="F571" s="58"/>
      <c r="H571" s="57"/>
    </row>
    <row r="572" spans="1:8" x14ac:dyDescent="0.3">
      <c r="A572" s="1" t="s">
        <v>904</v>
      </c>
      <c r="B572" s="1">
        <v>276.05</v>
      </c>
      <c r="C572" s="32">
        <f>'RATIO ANALYSIS'!$F$9</f>
        <v>10.47093469074772</v>
      </c>
      <c r="D572" s="32">
        <f t="shared" si="8"/>
        <v>26.363453517088789</v>
      </c>
      <c r="F572" s="58"/>
      <c r="H572" s="57"/>
    </row>
    <row r="573" spans="1:8" x14ac:dyDescent="0.3">
      <c r="A573" s="1" t="s">
        <v>905</v>
      </c>
      <c r="B573" s="1">
        <v>274.7</v>
      </c>
      <c r="C573" s="32">
        <f>'RATIO ANALYSIS'!$F$9</f>
        <v>10.47093469074772</v>
      </c>
      <c r="D573" s="32">
        <f t="shared" si="8"/>
        <v>26.234525198856332</v>
      </c>
      <c r="F573" s="58"/>
      <c r="H573" s="57"/>
    </row>
    <row r="574" spans="1:8" x14ac:dyDescent="0.3">
      <c r="A574" s="1" t="s">
        <v>906</v>
      </c>
      <c r="B574" s="1">
        <v>270.45</v>
      </c>
      <c r="C574" s="32">
        <f>'RATIO ANALYSIS'!$F$9</f>
        <v>10.47093469074772</v>
      </c>
      <c r="D574" s="32">
        <f t="shared" si="8"/>
        <v>25.828639752568964</v>
      </c>
      <c r="F574" s="58"/>
      <c r="H574" s="57"/>
    </row>
    <row r="575" spans="1:8" x14ac:dyDescent="0.3">
      <c r="A575" s="1" t="s">
        <v>907</v>
      </c>
      <c r="B575" s="1">
        <v>274.05</v>
      </c>
      <c r="C575" s="32">
        <f>'RATIO ANALYSIS'!$F$9</f>
        <v>10.47093469074772</v>
      </c>
      <c r="D575" s="32">
        <f t="shared" si="8"/>
        <v>26.172448601188854</v>
      </c>
      <c r="F575" s="58"/>
      <c r="H575" s="57"/>
    </row>
    <row r="576" spans="1:8" x14ac:dyDescent="0.3">
      <c r="A576" s="1" t="s">
        <v>908</v>
      </c>
      <c r="B576" s="1">
        <v>273.05</v>
      </c>
      <c r="C576" s="32">
        <f>'RATIO ANALYSIS'!$F$9</f>
        <v>10.47093469074772</v>
      </c>
      <c r="D576" s="32">
        <f t="shared" si="8"/>
        <v>26.076946143238885</v>
      </c>
      <c r="F576" s="58"/>
      <c r="H576" s="57"/>
    </row>
    <row r="577" spans="1:8" x14ac:dyDescent="0.3">
      <c r="A577" s="1" t="s">
        <v>909</v>
      </c>
      <c r="B577" s="1">
        <v>275.35000000000002</v>
      </c>
      <c r="C577" s="32">
        <f>'RATIO ANALYSIS'!$F$9</f>
        <v>10.47093469074772</v>
      </c>
      <c r="D577" s="32">
        <f t="shared" si="8"/>
        <v>26.296601796523813</v>
      </c>
      <c r="F577" s="58"/>
      <c r="H577" s="57"/>
    </row>
    <row r="578" spans="1:8" x14ac:dyDescent="0.3">
      <c r="A578" s="1" t="s">
        <v>910</v>
      </c>
      <c r="B578" s="1">
        <v>281.85000000000002</v>
      </c>
      <c r="C578" s="32">
        <f>'RATIO ANALYSIS'!$F$9</f>
        <v>10.47093469074772</v>
      </c>
      <c r="D578" s="32">
        <f t="shared" si="8"/>
        <v>26.91736777319861</v>
      </c>
      <c r="F578" s="58"/>
      <c r="H578" s="57"/>
    </row>
    <row r="579" spans="1:8" x14ac:dyDescent="0.3">
      <c r="A579" s="1" t="s">
        <v>911</v>
      </c>
      <c r="B579" s="1">
        <v>282.95</v>
      </c>
      <c r="C579" s="32">
        <f>'RATIO ANALYSIS'!$F$9</f>
        <v>10.47093469074772</v>
      </c>
      <c r="D579" s="32">
        <f t="shared" ref="D579:D642" si="9">B579/C579</f>
        <v>27.022420476943569</v>
      </c>
      <c r="F579" s="58"/>
      <c r="H579" s="57"/>
    </row>
    <row r="580" spans="1:8" x14ac:dyDescent="0.3">
      <c r="A580" s="1" t="s">
        <v>912</v>
      </c>
      <c r="B580" s="1">
        <v>285.8</v>
      </c>
      <c r="C580" s="32">
        <f>'RATIO ANALYSIS'!$F$9</f>
        <v>10.47093469074772</v>
      </c>
      <c r="D580" s="32">
        <f t="shared" si="9"/>
        <v>27.294602482100984</v>
      </c>
      <c r="F580" s="58"/>
      <c r="H580" s="57"/>
    </row>
    <row r="581" spans="1:8" x14ac:dyDescent="0.3">
      <c r="A581" s="1" t="s">
        <v>913</v>
      </c>
      <c r="B581" s="1">
        <v>287.55</v>
      </c>
      <c r="C581" s="32">
        <f>'RATIO ANALYSIS'!$F$9</f>
        <v>10.47093469074772</v>
      </c>
      <c r="D581" s="32">
        <f t="shared" si="9"/>
        <v>27.461731783513429</v>
      </c>
      <c r="F581" s="58"/>
      <c r="H581" s="57"/>
    </row>
    <row r="582" spans="1:8" x14ac:dyDescent="0.3">
      <c r="A582" s="1" t="s">
        <v>914</v>
      </c>
      <c r="B582" s="1">
        <v>282.2</v>
      </c>
      <c r="C582" s="32">
        <f>'RATIO ANALYSIS'!$F$9</f>
        <v>10.47093469074772</v>
      </c>
      <c r="D582" s="32">
        <f t="shared" si="9"/>
        <v>26.950793633481094</v>
      </c>
      <c r="F582" s="58"/>
      <c r="H582" s="57"/>
    </row>
    <row r="583" spans="1:8" x14ac:dyDescent="0.3">
      <c r="A583" s="1" t="s">
        <v>915</v>
      </c>
      <c r="B583" s="1">
        <v>284.85000000000002</v>
      </c>
      <c r="C583" s="32">
        <f>'RATIO ANALYSIS'!$F$9</f>
        <v>10.47093469074772</v>
      </c>
      <c r="D583" s="32">
        <f t="shared" si="9"/>
        <v>27.203875147048514</v>
      </c>
      <c r="F583" s="58"/>
      <c r="H583" s="57"/>
    </row>
    <row r="584" spans="1:8" x14ac:dyDescent="0.3">
      <c r="A584" s="1" t="s">
        <v>916</v>
      </c>
      <c r="B584" s="1">
        <v>285.64999999999998</v>
      </c>
      <c r="C584" s="32">
        <f>'RATIO ANALYSIS'!$F$9</f>
        <v>10.47093469074772</v>
      </c>
      <c r="D584" s="32">
        <f t="shared" si="9"/>
        <v>27.280277113408484</v>
      </c>
      <c r="F584" s="58"/>
      <c r="H584" s="57"/>
    </row>
    <row r="585" spans="1:8" x14ac:dyDescent="0.3">
      <c r="A585" s="1" t="s">
        <v>917</v>
      </c>
      <c r="B585" s="1">
        <v>280.5</v>
      </c>
      <c r="C585" s="32">
        <f>'RATIO ANALYSIS'!$F$9</f>
        <v>10.47093469074772</v>
      </c>
      <c r="D585" s="32">
        <f t="shared" si="9"/>
        <v>26.788439454966149</v>
      </c>
      <c r="F585" s="58"/>
      <c r="H585" s="57"/>
    </row>
    <row r="586" spans="1:8" x14ac:dyDescent="0.3">
      <c r="A586" s="1" t="s">
        <v>918</v>
      </c>
      <c r="B586" s="1">
        <v>281.75</v>
      </c>
      <c r="C586" s="32">
        <f>'RATIO ANALYSIS'!$F$9</f>
        <v>10.47093469074772</v>
      </c>
      <c r="D586" s="32">
        <f t="shared" si="9"/>
        <v>26.907817527403608</v>
      </c>
      <c r="F586" s="58"/>
      <c r="H586" s="57"/>
    </row>
    <row r="587" spans="1:8" x14ac:dyDescent="0.3">
      <c r="A587" s="1" t="s">
        <v>919</v>
      </c>
      <c r="B587" s="1">
        <v>283.85000000000002</v>
      </c>
      <c r="C587" s="32">
        <f>'RATIO ANALYSIS'!$F$9</f>
        <v>10.47093469074772</v>
      </c>
      <c r="D587" s="32">
        <f t="shared" si="9"/>
        <v>27.108372689098545</v>
      </c>
      <c r="F587" s="58"/>
      <c r="H587" s="57"/>
    </row>
    <row r="588" spans="1:8" x14ac:dyDescent="0.3">
      <c r="A588" s="1" t="s">
        <v>920</v>
      </c>
      <c r="B588" s="1">
        <v>284.5</v>
      </c>
      <c r="C588" s="32">
        <f>'RATIO ANALYSIS'!$F$9</f>
        <v>10.47093469074772</v>
      </c>
      <c r="D588" s="32">
        <f t="shared" si="9"/>
        <v>27.170449286766022</v>
      </c>
      <c r="F588" s="58"/>
      <c r="H588" s="57"/>
    </row>
    <row r="589" spans="1:8" x14ac:dyDescent="0.3">
      <c r="A589" s="1" t="s">
        <v>921</v>
      </c>
      <c r="B589" s="1">
        <v>276.55</v>
      </c>
      <c r="C589" s="32">
        <f>'RATIO ANALYSIS'!$F$9</f>
        <v>10.47093469074772</v>
      </c>
      <c r="D589" s="32">
        <f t="shared" si="9"/>
        <v>26.411204746063774</v>
      </c>
      <c r="F589" s="58"/>
      <c r="H589" s="57"/>
    </row>
    <row r="590" spans="1:8" x14ac:dyDescent="0.3">
      <c r="A590" s="1" t="s">
        <v>922</v>
      </c>
      <c r="B590" s="1">
        <v>274.5</v>
      </c>
      <c r="C590" s="32">
        <f>'RATIO ANALYSIS'!$F$9</f>
        <v>10.47093469074772</v>
      </c>
      <c r="D590" s="32">
        <f t="shared" si="9"/>
        <v>26.21542470726634</v>
      </c>
      <c r="F590" s="58"/>
      <c r="H590" s="57"/>
    </row>
    <row r="591" spans="1:8" x14ac:dyDescent="0.3">
      <c r="A591" s="1" t="s">
        <v>923</v>
      </c>
      <c r="B591" s="1">
        <v>276.45</v>
      </c>
      <c r="C591" s="32">
        <f>'RATIO ANALYSIS'!$F$9</f>
        <v>10.47093469074772</v>
      </c>
      <c r="D591" s="32">
        <f t="shared" si="9"/>
        <v>26.401654500268776</v>
      </c>
      <c r="F591" s="58"/>
      <c r="H591" s="57"/>
    </row>
    <row r="592" spans="1:8" x14ac:dyDescent="0.3">
      <c r="A592" s="1" t="s">
        <v>924</v>
      </c>
      <c r="B592" s="1">
        <v>276.85000000000002</v>
      </c>
      <c r="C592" s="32">
        <f>'RATIO ANALYSIS'!$F$9</f>
        <v>10.47093469074772</v>
      </c>
      <c r="D592" s="32">
        <f t="shared" si="9"/>
        <v>26.439855483448767</v>
      </c>
      <c r="F592" s="58"/>
      <c r="H592" s="57"/>
    </row>
    <row r="593" spans="1:8" x14ac:dyDescent="0.3">
      <c r="A593" s="1" t="s">
        <v>925</v>
      </c>
      <c r="B593" s="1">
        <v>273.85000000000002</v>
      </c>
      <c r="C593" s="32">
        <f>'RATIO ANALYSIS'!$F$9</f>
        <v>10.47093469074772</v>
      </c>
      <c r="D593" s="32">
        <f t="shared" si="9"/>
        <v>26.153348109598863</v>
      </c>
      <c r="F593" s="58"/>
      <c r="H593" s="57"/>
    </row>
    <row r="594" spans="1:8" x14ac:dyDescent="0.3">
      <c r="A594" s="1" t="s">
        <v>926</v>
      </c>
      <c r="B594" s="1">
        <v>277.25</v>
      </c>
      <c r="C594" s="32">
        <f>'RATIO ANALYSIS'!$F$9</f>
        <v>10.47093469074772</v>
      </c>
      <c r="D594" s="32">
        <f t="shared" si="9"/>
        <v>26.47805646662875</v>
      </c>
      <c r="F594" s="58"/>
      <c r="H594" s="57"/>
    </row>
    <row r="595" spans="1:8" x14ac:dyDescent="0.3">
      <c r="A595" s="1" t="s">
        <v>927</v>
      </c>
      <c r="B595" s="1">
        <v>280.05</v>
      </c>
      <c r="C595" s="32">
        <f>'RATIO ANALYSIS'!$F$9</f>
        <v>10.47093469074772</v>
      </c>
      <c r="D595" s="32">
        <f t="shared" si="9"/>
        <v>26.745463348888663</v>
      </c>
      <c r="F595" s="58"/>
      <c r="H595" s="57"/>
    </row>
    <row r="596" spans="1:8" x14ac:dyDescent="0.3">
      <c r="A596" s="1" t="s">
        <v>928</v>
      </c>
      <c r="B596" s="1">
        <v>277.3</v>
      </c>
      <c r="C596" s="32">
        <f>'RATIO ANALYSIS'!$F$9</f>
        <v>10.47093469074772</v>
      </c>
      <c r="D596" s="32">
        <f t="shared" si="9"/>
        <v>26.482831589526253</v>
      </c>
      <c r="F596" s="58"/>
      <c r="H596" s="57"/>
    </row>
    <row r="597" spans="1:8" x14ac:dyDescent="0.3">
      <c r="A597" s="1" t="s">
        <v>929</v>
      </c>
      <c r="B597" s="1">
        <v>279.60000000000002</v>
      </c>
      <c r="C597" s="32">
        <f>'RATIO ANALYSIS'!$F$9</f>
        <v>10.47093469074772</v>
      </c>
      <c r="D597" s="32">
        <f t="shared" si="9"/>
        <v>26.702487242811181</v>
      </c>
      <c r="F597" s="58"/>
      <c r="H597" s="57"/>
    </row>
    <row r="598" spans="1:8" x14ac:dyDescent="0.3">
      <c r="A598" s="1" t="s">
        <v>930</v>
      </c>
      <c r="B598" s="1">
        <v>283.25</v>
      </c>
      <c r="C598" s="32">
        <f>'RATIO ANALYSIS'!$F$9</f>
        <v>10.47093469074772</v>
      </c>
      <c r="D598" s="32">
        <f t="shared" si="9"/>
        <v>27.051071214328562</v>
      </c>
      <c r="F598" s="58"/>
      <c r="H598" s="57"/>
    </row>
    <row r="599" spans="1:8" x14ac:dyDescent="0.3">
      <c r="A599" s="1" t="s">
        <v>931</v>
      </c>
      <c r="B599" s="1">
        <v>277.39999999999998</v>
      </c>
      <c r="C599" s="32">
        <f>'RATIO ANALYSIS'!$F$9</f>
        <v>10.47093469074772</v>
      </c>
      <c r="D599" s="32">
        <f t="shared" si="9"/>
        <v>26.492381835321243</v>
      </c>
      <c r="F599" s="58"/>
      <c r="H599" s="57"/>
    </row>
    <row r="600" spans="1:8" x14ac:dyDescent="0.3">
      <c r="A600" s="1" t="s">
        <v>932</v>
      </c>
      <c r="B600" s="1">
        <v>280.10000000000002</v>
      </c>
      <c r="C600" s="32">
        <f>'RATIO ANALYSIS'!$F$9</f>
        <v>10.47093469074772</v>
      </c>
      <c r="D600" s="32">
        <f t="shared" si="9"/>
        <v>26.750238471786165</v>
      </c>
      <c r="F600" s="58"/>
      <c r="H600" s="57"/>
    </row>
    <row r="601" spans="1:8" x14ac:dyDescent="0.3">
      <c r="A601" s="1" t="s">
        <v>933</v>
      </c>
      <c r="B601" s="1">
        <v>278.95</v>
      </c>
      <c r="C601" s="32">
        <f>'RATIO ANALYSIS'!$F$9</f>
        <v>10.47093469074772</v>
      </c>
      <c r="D601" s="32">
        <f t="shared" si="9"/>
        <v>26.640410645143696</v>
      </c>
      <c r="F601" s="58"/>
      <c r="H601" s="57"/>
    </row>
    <row r="602" spans="1:8" x14ac:dyDescent="0.3">
      <c r="A602" s="1" t="s">
        <v>934</v>
      </c>
      <c r="B602" s="1">
        <v>283.5</v>
      </c>
      <c r="C602" s="32">
        <f>'RATIO ANALYSIS'!$F$9</f>
        <v>10.47093469074772</v>
      </c>
      <c r="D602" s="32">
        <f t="shared" si="9"/>
        <v>27.074946828816056</v>
      </c>
      <c r="F602" s="58"/>
      <c r="H602" s="57"/>
    </row>
    <row r="603" spans="1:8" x14ac:dyDescent="0.3">
      <c r="A603" s="1" t="s">
        <v>935</v>
      </c>
      <c r="B603" s="1">
        <v>280.89999999999998</v>
      </c>
      <c r="C603" s="32">
        <f>'RATIO ANALYSIS'!$F$9</f>
        <v>10.47093469074772</v>
      </c>
      <c r="D603" s="32">
        <f t="shared" si="9"/>
        <v>26.826640438146136</v>
      </c>
      <c r="F603" s="58"/>
      <c r="H603" s="57"/>
    </row>
    <row r="604" spans="1:8" x14ac:dyDescent="0.3">
      <c r="A604" s="1" t="s">
        <v>936</v>
      </c>
      <c r="B604" s="1">
        <v>287.55</v>
      </c>
      <c r="C604" s="32">
        <f>'RATIO ANALYSIS'!$F$9</f>
        <v>10.47093469074772</v>
      </c>
      <c r="D604" s="32">
        <f t="shared" si="9"/>
        <v>27.461731783513429</v>
      </c>
      <c r="F604" s="58"/>
      <c r="H604" s="57"/>
    </row>
    <row r="605" spans="1:8" x14ac:dyDescent="0.3">
      <c r="A605" s="1" t="s">
        <v>937</v>
      </c>
      <c r="B605" s="1">
        <v>287.75</v>
      </c>
      <c r="C605" s="32">
        <f>'RATIO ANALYSIS'!$F$9</f>
        <v>10.47093469074772</v>
      </c>
      <c r="D605" s="32">
        <f t="shared" si="9"/>
        <v>27.48083227510342</v>
      </c>
      <c r="F605" s="58"/>
      <c r="H605" s="57"/>
    </row>
    <row r="606" spans="1:8" x14ac:dyDescent="0.3">
      <c r="A606" s="1" t="s">
        <v>938</v>
      </c>
      <c r="B606" s="1">
        <v>286</v>
      </c>
      <c r="C606" s="32">
        <f>'RATIO ANALYSIS'!$F$9</f>
        <v>10.47093469074772</v>
      </c>
      <c r="D606" s="32">
        <f t="shared" si="9"/>
        <v>27.313702973690976</v>
      </c>
      <c r="F606" s="58"/>
      <c r="H606" s="57"/>
    </row>
    <row r="607" spans="1:8" x14ac:dyDescent="0.3">
      <c r="A607" s="1" t="s">
        <v>939</v>
      </c>
      <c r="B607" s="1">
        <v>288.5</v>
      </c>
      <c r="C607" s="32">
        <f>'RATIO ANALYSIS'!$F$9</f>
        <v>10.47093469074772</v>
      </c>
      <c r="D607" s="32">
        <f t="shared" si="9"/>
        <v>27.552459118565896</v>
      </c>
      <c r="F607" s="58"/>
      <c r="H607" s="57"/>
    </row>
    <row r="608" spans="1:8" x14ac:dyDescent="0.3">
      <c r="A608" s="1" t="s">
        <v>940</v>
      </c>
      <c r="B608" s="1">
        <v>289.45</v>
      </c>
      <c r="C608" s="32">
        <f>'RATIO ANALYSIS'!$F$9</f>
        <v>10.47093469074772</v>
      </c>
      <c r="D608" s="32">
        <f t="shared" si="9"/>
        <v>27.643186453618366</v>
      </c>
      <c r="F608" s="58"/>
      <c r="H608" s="57"/>
    </row>
    <row r="609" spans="1:8" x14ac:dyDescent="0.3">
      <c r="A609" s="1" t="s">
        <v>941</v>
      </c>
      <c r="B609" s="1">
        <v>286.45</v>
      </c>
      <c r="C609" s="32">
        <f>'RATIO ANALYSIS'!$F$9</f>
        <v>10.47093469074772</v>
      </c>
      <c r="D609" s="32">
        <f t="shared" si="9"/>
        <v>27.356679079768462</v>
      </c>
      <c r="F609" s="58"/>
      <c r="H609" s="57"/>
    </row>
    <row r="610" spans="1:8" x14ac:dyDescent="0.3">
      <c r="A610" s="1" t="s">
        <v>942</v>
      </c>
      <c r="B610" s="1">
        <v>282.64999999999998</v>
      </c>
      <c r="C610" s="32">
        <f>'RATIO ANALYSIS'!$F$9</f>
        <v>10.47093469074772</v>
      </c>
      <c r="D610" s="32">
        <f t="shared" si="9"/>
        <v>26.99376973955858</v>
      </c>
      <c r="F610" s="58"/>
      <c r="H610" s="57"/>
    </row>
    <row r="611" spans="1:8" x14ac:dyDescent="0.3">
      <c r="A611" s="1" t="s">
        <v>943</v>
      </c>
      <c r="B611" s="1">
        <v>282.5</v>
      </c>
      <c r="C611" s="32">
        <f>'RATIO ANALYSIS'!$F$9</f>
        <v>10.47093469074772</v>
      </c>
      <c r="D611" s="32">
        <f t="shared" si="9"/>
        <v>26.979444370866087</v>
      </c>
      <c r="F611" s="58"/>
      <c r="H611" s="57"/>
    </row>
    <row r="612" spans="1:8" x14ac:dyDescent="0.3">
      <c r="A612" s="1" t="s">
        <v>944</v>
      </c>
      <c r="B612" s="1">
        <v>275.2</v>
      </c>
      <c r="C612" s="32">
        <f>'RATIO ANALYSIS'!$F$9</f>
        <v>10.47093469074772</v>
      </c>
      <c r="D612" s="32">
        <f t="shared" si="9"/>
        <v>26.282276427831317</v>
      </c>
      <c r="F612" s="58"/>
      <c r="H612" s="57"/>
    </row>
    <row r="613" spans="1:8" x14ac:dyDescent="0.3">
      <c r="A613" s="1" t="s">
        <v>945</v>
      </c>
      <c r="B613" s="1">
        <v>265.2</v>
      </c>
      <c r="C613" s="32">
        <f>'RATIO ANALYSIS'!$F$9</f>
        <v>10.47093469074772</v>
      </c>
      <c r="D613" s="32">
        <f t="shared" si="9"/>
        <v>25.327251848331631</v>
      </c>
      <c r="F613" s="58"/>
      <c r="H613" s="57"/>
    </row>
    <row r="614" spans="1:8" x14ac:dyDescent="0.3">
      <c r="A614" s="1" t="s">
        <v>946</v>
      </c>
      <c r="B614" s="1">
        <v>270.10000000000002</v>
      </c>
      <c r="C614" s="32">
        <f>'RATIO ANALYSIS'!$F$9</f>
        <v>10.47093469074772</v>
      </c>
      <c r="D614" s="32">
        <f t="shared" si="9"/>
        <v>25.79521389228648</v>
      </c>
      <c r="F614" s="58"/>
      <c r="H614" s="57"/>
    </row>
    <row r="615" spans="1:8" x14ac:dyDescent="0.3">
      <c r="A615" s="1" t="s">
        <v>947</v>
      </c>
      <c r="B615" s="1">
        <v>268.5</v>
      </c>
      <c r="C615" s="32">
        <f>'RATIO ANALYSIS'!$F$9</f>
        <v>10.47093469074772</v>
      </c>
      <c r="D615" s="32">
        <f t="shared" si="9"/>
        <v>25.642409959566528</v>
      </c>
      <c r="F615" s="58"/>
      <c r="H615" s="57"/>
    </row>
    <row r="616" spans="1:8" x14ac:dyDescent="0.3">
      <c r="A616" s="1" t="s">
        <v>948</v>
      </c>
      <c r="B616" s="1">
        <v>273.2</v>
      </c>
      <c r="C616" s="32">
        <f>'RATIO ANALYSIS'!$F$9</f>
        <v>10.47093469074772</v>
      </c>
      <c r="D616" s="32">
        <f t="shared" si="9"/>
        <v>26.091271511931378</v>
      </c>
      <c r="F616" s="58"/>
      <c r="H616" s="57"/>
    </row>
    <row r="617" spans="1:8" x14ac:dyDescent="0.3">
      <c r="A617" s="1" t="s">
        <v>949</v>
      </c>
      <c r="B617" s="1">
        <v>276.5</v>
      </c>
      <c r="C617" s="32">
        <f>'RATIO ANALYSIS'!$F$9</f>
        <v>10.47093469074772</v>
      </c>
      <c r="D617" s="32">
        <f t="shared" si="9"/>
        <v>26.406429623166275</v>
      </c>
      <c r="F617" s="58"/>
      <c r="H617" s="57"/>
    </row>
    <row r="618" spans="1:8" x14ac:dyDescent="0.3">
      <c r="A618" s="1" t="s">
        <v>950</v>
      </c>
      <c r="B618" s="1">
        <v>287.10000000000002</v>
      </c>
      <c r="C618" s="32">
        <f>'RATIO ANALYSIS'!$F$9</f>
        <v>10.47093469074772</v>
      </c>
      <c r="D618" s="32">
        <f t="shared" si="9"/>
        <v>27.418755677435943</v>
      </c>
      <c r="F618" s="58"/>
      <c r="H618" s="57"/>
    </row>
    <row r="619" spans="1:8" x14ac:dyDescent="0.3">
      <c r="A619" s="1" t="s">
        <v>951</v>
      </c>
      <c r="B619" s="1">
        <v>295.2</v>
      </c>
      <c r="C619" s="32">
        <f>'RATIO ANALYSIS'!$F$9</f>
        <v>10.47093469074772</v>
      </c>
      <c r="D619" s="32">
        <f t="shared" si="9"/>
        <v>28.192325586830684</v>
      </c>
      <c r="F619" s="58"/>
      <c r="H619" s="57"/>
    </row>
    <row r="620" spans="1:8" x14ac:dyDescent="0.3">
      <c r="A620" s="1" t="s">
        <v>952</v>
      </c>
      <c r="B620" s="1">
        <v>297.10000000000002</v>
      </c>
      <c r="C620" s="32">
        <f>'RATIO ANALYSIS'!$F$9</f>
        <v>10.47093469074772</v>
      </c>
      <c r="D620" s="32">
        <f t="shared" si="9"/>
        <v>28.373780256935628</v>
      </c>
      <c r="F620" s="58"/>
      <c r="H620" s="57"/>
    </row>
    <row r="621" spans="1:8" x14ac:dyDescent="0.3">
      <c r="A621" s="1" t="s">
        <v>953</v>
      </c>
      <c r="B621" s="1">
        <v>297.75</v>
      </c>
      <c r="C621" s="32">
        <f>'RATIO ANALYSIS'!$F$9</f>
        <v>10.47093469074772</v>
      </c>
      <c r="D621" s="32">
        <f t="shared" si="9"/>
        <v>28.435856854603106</v>
      </c>
      <c r="F621" s="58"/>
      <c r="H621" s="57"/>
    </row>
    <row r="622" spans="1:8" x14ac:dyDescent="0.3">
      <c r="A622" s="1" t="s">
        <v>954</v>
      </c>
      <c r="B622" s="1">
        <v>293.3</v>
      </c>
      <c r="C622" s="32">
        <f>'RATIO ANALYSIS'!$F$9</f>
        <v>10.47093469074772</v>
      </c>
      <c r="D622" s="32">
        <f t="shared" si="9"/>
        <v>28.010870916725747</v>
      </c>
      <c r="F622" s="58"/>
      <c r="H622" s="57"/>
    </row>
    <row r="623" spans="1:8" x14ac:dyDescent="0.3">
      <c r="A623" s="1" t="s">
        <v>955</v>
      </c>
      <c r="B623" s="1">
        <v>293.14999999999998</v>
      </c>
      <c r="C623" s="32">
        <f>'RATIO ANALYSIS'!$F$9</f>
        <v>10.47093469074772</v>
      </c>
      <c r="D623" s="32">
        <f t="shared" si="9"/>
        <v>27.996545548033247</v>
      </c>
      <c r="F623" s="58"/>
      <c r="H623" s="57"/>
    </row>
    <row r="624" spans="1:8" x14ac:dyDescent="0.3">
      <c r="A624" s="1" t="s">
        <v>956</v>
      </c>
      <c r="B624" s="1">
        <v>301.14999999999998</v>
      </c>
      <c r="C624" s="32">
        <f>'RATIO ANALYSIS'!$F$9</f>
        <v>10.47093469074772</v>
      </c>
      <c r="D624" s="32">
        <f t="shared" si="9"/>
        <v>28.760565211632997</v>
      </c>
      <c r="F624" s="58"/>
      <c r="H624" s="57"/>
    </row>
    <row r="625" spans="1:8" x14ac:dyDescent="0.3">
      <c r="A625" s="1" t="s">
        <v>957</v>
      </c>
      <c r="B625" s="1">
        <v>297.95</v>
      </c>
      <c r="C625" s="32">
        <f>'RATIO ANALYSIS'!$F$9</f>
        <v>10.47093469074772</v>
      </c>
      <c r="D625" s="32">
        <f t="shared" si="9"/>
        <v>28.454957346193098</v>
      </c>
      <c r="F625" s="58"/>
      <c r="H625" s="57"/>
    </row>
    <row r="626" spans="1:8" x14ac:dyDescent="0.3">
      <c r="A626" s="1" t="s">
        <v>958</v>
      </c>
      <c r="B626" s="1">
        <v>303.95</v>
      </c>
      <c r="C626" s="32">
        <f>'RATIO ANALYSIS'!$F$9</f>
        <v>10.47093469074772</v>
      </c>
      <c r="D626" s="32">
        <f t="shared" si="9"/>
        <v>29.02797209389291</v>
      </c>
      <c r="F626" s="58"/>
      <c r="H626" s="57"/>
    </row>
    <row r="627" spans="1:8" x14ac:dyDescent="0.3">
      <c r="A627" s="1" t="s">
        <v>959</v>
      </c>
      <c r="B627" s="1">
        <v>299.64999999999998</v>
      </c>
      <c r="C627" s="32">
        <f>'RATIO ANALYSIS'!$F$9</f>
        <v>10.47093469074772</v>
      </c>
      <c r="D627" s="32">
        <f t="shared" si="9"/>
        <v>28.617311524708043</v>
      </c>
      <c r="F627" s="58"/>
      <c r="H627" s="57"/>
    </row>
    <row r="628" spans="1:8" x14ac:dyDescent="0.3">
      <c r="A628" s="1" t="s">
        <v>960</v>
      </c>
      <c r="B628" s="1">
        <v>303.25</v>
      </c>
      <c r="C628" s="32">
        <f>'RATIO ANALYSIS'!$F$9</f>
        <v>10.47093469074772</v>
      </c>
      <c r="D628" s="32">
        <f t="shared" si="9"/>
        <v>28.961120373327933</v>
      </c>
      <c r="F628" s="58"/>
      <c r="H628" s="57"/>
    </row>
    <row r="629" spans="1:8" x14ac:dyDescent="0.3">
      <c r="A629" s="1" t="s">
        <v>961</v>
      </c>
      <c r="B629" s="1">
        <v>302</v>
      </c>
      <c r="C629" s="32">
        <f>'RATIO ANALYSIS'!$F$9</f>
        <v>10.47093469074772</v>
      </c>
      <c r="D629" s="32">
        <f t="shared" si="9"/>
        <v>28.84174230089047</v>
      </c>
      <c r="F629" s="58"/>
      <c r="H629" s="57"/>
    </row>
    <row r="630" spans="1:8" x14ac:dyDescent="0.3">
      <c r="A630" s="1" t="s">
        <v>962</v>
      </c>
      <c r="B630" s="1">
        <v>307.14999999999998</v>
      </c>
      <c r="C630" s="32">
        <f>'RATIO ANALYSIS'!$F$9</f>
        <v>10.47093469074772</v>
      </c>
      <c r="D630" s="32">
        <f t="shared" si="9"/>
        <v>29.333579959332805</v>
      </c>
      <c r="F630" s="58"/>
      <c r="H630" s="57"/>
    </row>
    <row r="631" spans="1:8" x14ac:dyDescent="0.3">
      <c r="A631" s="1" t="s">
        <v>963</v>
      </c>
      <c r="B631" s="1">
        <v>306.8</v>
      </c>
      <c r="C631" s="32">
        <f>'RATIO ANALYSIS'!$F$9</f>
        <v>10.47093469074772</v>
      </c>
      <c r="D631" s="32">
        <f t="shared" si="9"/>
        <v>29.300154099050321</v>
      </c>
      <c r="F631" s="58"/>
      <c r="H631" s="57"/>
    </row>
    <row r="632" spans="1:8" x14ac:dyDescent="0.3">
      <c r="A632" s="1" t="s">
        <v>964</v>
      </c>
      <c r="B632" s="1">
        <v>297.2</v>
      </c>
      <c r="C632" s="32">
        <f>'RATIO ANALYSIS'!$F$9</f>
        <v>10.47093469074772</v>
      </c>
      <c r="D632" s="32">
        <f t="shared" si="9"/>
        <v>28.383330502730622</v>
      </c>
      <c r="F632" s="58"/>
      <c r="H632" s="57"/>
    </row>
    <row r="633" spans="1:8" x14ac:dyDescent="0.3">
      <c r="A633" s="1" t="s">
        <v>965</v>
      </c>
      <c r="B633" s="1">
        <v>306.55</v>
      </c>
      <c r="C633" s="32">
        <f>'RATIO ANALYSIS'!$F$9</f>
        <v>10.47093469074772</v>
      </c>
      <c r="D633" s="32">
        <f t="shared" si="9"/>
        <v>29.276278484562827</v>
      </c>
      <c r="F633" s="58"/>
      <c r="H633" s="57"/>
    </row>
    <row r="634" spans="1:8" x14ac:dyDescent="0.3">
      <c r="A634" s="1" t="s">
        <v>966</v>
      </c>
      <c r="B634" s="1">
        <v>310.45</v>
      </c>
      <c r="C634" s="32">
        <f>'RATIO ANALYSIS'!$F$9</f>
        <v>10.47093469074772</v>
      </c>
      <c r="D634" s="32">
        <f t="shared" si="9"/>
        <v>29.648738070567703</v>
      </c>
      <c r="F634" s="58"/>
      <c r="H634" s="57"/>
    </row>
    <row r="635" spans="1:8" x14ac:dyDescent="0.3">
      <c r="A635" s="1" t="s">
        <v>967</v>
      </c>
      <c r="B635" s="1">
        <v>310.8</v>
      </c>
      <c r="C635" s="32">
        <f>'RATIO ANALYSIS'!$F$9</f>
        <v>10.47093469074772</v>
      </c>
      <c r="D635" s="32">
        <f t="shared" si="9"/>
        <v>29.682163930850194</v>
      </c>
      <c r="F635" s="58"/>
      <c r="H635" s="57"/>
    </row>
    <row r="636" spans="1:8" x14ac:dyDescent="0.3">
      <c r="A636" s="1" t="s">
        <v>968</v>
      </c>
      <c r="B636" s="1">
        <v>310.25</v>
      </c>
      <c r="C636" s="32">
        <f>'RATIO ANALYSIS'!$F$9</f>
        <v>10.47093469074772</v>
      </c>
      <c r="D636" s="32">
        <f t="shared" si="9"/>
        <v>29.629637578977711</v>
      </c>
      <c r="F636" s="58"/>
      <c r="H636" s="57"/>
    </row>
    <row r="637" spans="1:8" x14ac:dyDescent="0.3">
      <c r="A637" s="1" t="s">
        <v>969</v>
      </c>
      <c r="B637" s="1">
        <v>309.60000000000002</v>
      </c>
      <c r="C637" s="32">
        <f>'RATIO ANALYSIS'!$F$9</f>
        <v>10.47093469074772</v>
      </c>
      <c r="D637" s="32">
        <f t="shared" si="9"/>
        <v>29.567560981310233</v>
      </c>
      <c r="F637" s="58"/>
      <c r="H637" s="57"/>
    </row>
    <row r="638" spans="1:8" x14ac:dyDescent="0.3">
      <c r="A638" s="1" t="s">
        <v>970</v>
      </c>
      <c r="B638" s="1">
        <v>313.2</v>
      </c>
      <c r="C638" s="32">
        <f>'RATIO ANALYSIS'!$F$9</f>
        <v>10.47093469074772</v>
      </c>
      <c r="D638" s="32">
        <f t="shared" si="9"/>
        <v>29.911369829930116</v>
      </c>
      <c r="F638" s="58"/>
      <c r="H638" s="57"/>
    </row>
    <row r="639" spans="1:8" x14ac:dyDescent="0.3">
      <c r="A639" s="1" t="s">
        <v>971</v>
      </c>
      <c r="B639" s="1">
        <v>319.85000000000002</v>
      </c>
      <c r="C639" s="32">
        <f>'RATIO ANALYSIS'!$F$9</f>
        <v>10.47093469074772</v>
      </c>
      <c r="D639" s="32">
        <f t="shared" si="9"/>
        <v>30.546461175297409</v>
      </c>
      <c r="F639" s="58"/>
      <c r="H639" s="57"/>
    </row>
    <row r="640" spans="1:8" x14ac:dyDescent="0.3">
      <c r="A640" s="1" t="s">
        <v>972</v>
      </c>
      <c r="B640" s="1">
        <v>319.85000000000002</v>
      </c>
      <c r="C640" s="32">
        <f>'RATIO ANALYSIS'!$F$9</f>
        <v>10.47093469074772</v>
      </c>
      <c r="D640" s="32">
        <f t="shared" si="9"/>
        <v>30.546461175297409</v>
      </c>
      <c r="F640" s="58"/>
      <c r="H640" s="57"/>
    </row>
    <row r="641" spans="1:8" x14ac:dyDescent="0.3">
      <c r="A641" s="1" t="s">
        <v>973</v>
      </c>
      <c r="B641" s="1">
        <v>312.8</v>
      </c>
      <c r="C641" s="32">
        <f>'RATIO ANALYSIS'!$F$9</f>
        <v>10.47093469074772</v>
      </c>
      <c r="D641" s="32">
        <f t="shared" si="9"/>
        <v>29.873168846750133</v>
      </c>
      <c r="F641" s="58"/>
      <c r="H641" s="57"/>
    </row>
    <row r="642" spans="1:8" x14ac:dyDescent="0.3">
      <c r="A642" s="1" t="s">
        <v>974</v>
      </c>
      <c r="B642" s="1">
        <v>311.64999999999998</v>
      </c>
      <c r="C642" s="32">
        <f>'RATIO ANALYSIS'!$F$9</f>
        <v>10.47093469074772</v>
      </c>
      <c r="D642" s="32">
        <f t="shared" si="9"/>
        <v>29.763341020107664</v>
      </c>
      <c r="F642" s="58"/>
      <c r="H642" s="57"/>
    </row>
    <row r="643" spans="1:8" x14ac:dyDescent="0.3">
      <c r="A643" s="1" t="s">
        <v>975</v>
      </c>
      <c r="B643" s="1">
        <v>313.39999999999998</v>
      </c>
      <c r="C643" s="32">
        <f>'RATIO ANALYSIS'!$F$9</f>
        <v>10.47093469074772</v>
      </c>
      <c r="D643" s="32">
        <f t="shared" ref="D643:D706" si="10">B643/C643</f>
        <v>29.930470321520108</v>
      </c>
      <c r="F643" s="58"/>
      <c r="H643" s="57"/>
    </row>
    <row r="644" spans="1:8" x14ac:dyDescent="0.3">
      <c r="A644" s="1" t="s">
        <v>976</v>
      </c>
      <c r="B644" s="1">
        <v>310.39999999999998</v>
      </c>
      <c r="C644" s="32">
        <f>'RATIO ANALYSIS'!$F$9</f>
        <v>10.47093469074772</v>
      </c>
      <c r="D644" s="32">
        <f t="shared" si="10"/>
        <v>29.643962947670204</v>
      </c>
      <c r="F644" s="58"/>
      <c r="H644" s="57"/>
    </row>
    <row r="645" spans="1:8" x14ac:dyDescent="0.3">
      <c r="A645" s="1" t="s">
        <v>977</v>
      </c>
      <c r="B645" s="1">
        <v>312</v>
      </c>
      <c r="C645" s="32">
        <f>'RATIO ANALYSIS'!$F$9</f>
        <v>10.47093469074772</v>
      </c>
      <c r="D645" s="32">
        <f t="shared" si="10"/>
        <v>29.796766880390155</v>
      </c>
      <c r="F645" s="58"/>
      <c r="H645" s="57"/>
    </row>
    <row r="646" spans="1:8" x14ac:dyDescent="0.3">
      <c r="A646" s="1" t="s">
        <v>978</v>
      </c>
      <c r="B646" s="1">
        <v>312.89999999999998</v>
      </c>
      <c r="C646" s="32">
        <f>'RATIO ANALYSIS'!$F$9</f>
        <v>10.47093469074772</v>
      </c>
      <c r="D646" s="32">
        <f t="shared" si="10"/>
        <v>29.882719092545123</v>
      </c>
      <c r="F646" s="58"/>
      <c r="H646" s="57"/>
    </row>
    <row r="647" spans="1:8" x14ac:dyDescent="0.3">
      <c r="A647" s="1" t="s">
        <v>979</v>
      </c>
      <c r="B647" s="1">
        <v>313.3</v>
      </c>
      <c r="C647" s="32">
        <f>'RATIO ANALYSIS'!$F$9</f>
        <v>10.47093469074772</v>
      </c>
      <c r="D647" s="32">
        <f t="shared" si="10"/>
        <v>29.920920075725114</v>
      </c>
      <c r="F647" s="58"/>
      <c r="H647" s="57"/>
    </row>
    <row r="648" spans="1:8" x14ac:dyDescent="0.3">
      <c r="A648" s="1" t="s">
        <v>980</v>
      </c>
      <c r="B648" s="1">
        <v>313.75</v>
      </c>
      <c r="C648" s="32">
        <f>'RATIO ANALYSIS'!$F$9</f>
        <v>10.47093469074772</v>
      </c>
      <c r="D648" s="32">
        <f t="shared" si="10"/>
        <v>29.9638961818026</v>
      </c>
      <c r="F648" s="58"/>
      <c r="H648" s="57"/>
    </row>
    <row r="649" spans="1:8" x14ac:dyDescent="0.3">
      <c r="A649" s="1" t="s">
        <v>981</v>
      </c>
      <c r="B649" s="1">
        <v>307.45</v>
      </c>
      <c r="C649" s="32">
        <f>'RATIO ANALYSIS'!$F$9</f>
        <v>10.47093469074772</v>
      </c>
      <c r="D649" s="32">
        <f t="shared" si="10"/>
        <v>29.362230696717798</v>
      </c>
      <c r="F649" s="58"/>
      <c r="H649" s="57"/>
    </row>
    <row r="650" spans="1:8" x14ac:dyDescent="0.3">
      <c r="A650" s="1" t="s">
        <v>982</v>
      </c>
      <c r="B650" s="1">
        <v>307.89999999999998</v>
      </c>
      <c r="C650" s="32">
        <f>'RATIO ANALYSIS'!$F$9</f>
        <v>10.47093469074772</v>
      </c>
      <c r="D650" s="32">
        <f t="shared" si="10"/>
        <v>29.405206802795284</v>
      </c>
      <c r="F650" s="58"/>
      <c r="H650" s="57"/>
    </row>
    <row r="651" spans="1:8" x14ac:dyDescent="0.3">
      <c r="A651" s="1" t="s">
        <v>983</v>
      </c>
      <c r="B651" s="1">
        <v>305.95</v>
      </c>
      <c r="C651" s="32">
        <f>'RATIO ANALYSIS'!$F$9</f>
        <v>10.47093469074772</v>
      </c>
      <c r="D651" s="32">
        <f t="shared" si="10"/>
        <v>29.218977009792845</v>
      </c>
      <c r="F651" s="58"/>
      <c r="H651" s="57"/>
    </row>
    <row r="652" spans="1:8" x14ac:dyDescent="0.3">
      <c r="A652" s="1" t="s">
        <v>984</v>
      </c>
      <c r="B652" s="1">
        <v>304.8</v>
      </c>
      <c r="C652" s="32">
        <f>'RATIO ANALYSIS'!$F$9</f>
        <v>10.47093469074772</v>
      </c>
      <c r="D652" s="32">
        <f t="shared" si="10"/>
        <v>29.109149183150382</v>
      </c>
      <c r="F652" s="58"/>
      <c r="H652" s="57"/>
    </row>
    <row r="653" spans="1:8" x14ac:dyDescent="0.3">
      <c r="A653" s="1" t="s">
        <v>985</v>
      </c>
      <c r="B653" s="1">
        <v>302.5</v>
      </c>
      <c r="C653" s="32">
        <f>'RATIO ANALYSIS'!$F$9</f>
        <v>10.47093469074772</v>
      </c>
      <c r="D653" s="32">
        <f t="shared" si="10"/>
        <v>28.889493529865454</v>
      </c>
      <c r="F653" s="58"/>
      <c r="H653" s="57"/>
    </row>
    <row r="654" spans="1:8" x14ac:dyDescent="0.3">
      <c r="A654" s="1" t="s">
        <v>986</v>
      </c>
      <c r="B654" s="1">
        <v>300.95</v>
      </c>
      <c r="C654" s="32">
        <f>'RATIO ANALYSIS'!$F$9</f>
        <v>10.47093469074772</v>
      </c>
      <c r="D654" s="32">
        <f t="shared" si="10"/>
        <v>28.741464720043002</v>
      </c>
      <c r="F654" s="58"/>
      <c r="H654" s="57"/>
    </row>
    <row r="655" spans="1:8" x14ac:dyDescent="0.3">
      <c r="A655" s="1" t="s">
        <v>987</v>
      </c>
      <c r="B655" s="1">
        <v>301.10000000000002</v>
      </c>
      <c r="C655" s="32">
        <f>'RATIO ANALYSIS'!$F$9</f>
        <v>10.47093469074772</v>
      </c>
      <c r="D655" s="32">
        <f t="shared" si="10"/>
        <v>28.755790088735502</v>
      </c>
      <c r="F655" s="58"/>
      <c r="H655" s="57"/>
    </row>
    <row r="656" spans="1:8" x14ac:dyDescent="0.3">
      <c r="A656" s="1" t="s">
        <v>988</v>
      </c>
      <c r="B656" s="1">
        <v>301.8</v>
      </c>
      <c r="C656" s="32">
        <f>'RATIO ANALYSIS'!$F$9</f>
        <v>10.47093469074772</v>
      </c>
      <c r="D656" s="32">
        <f t="shared" si="10"/>
        <v>28.822641809300478</v>
      </c>
      <c r="F656" s="58"/>
      <c r="H656" s="57"/>
    </row>
    <row r="657" spans="1:8" x14ac:dyDescent="0.3">
      <c r="A657" s="1" t="s">
        <v>989</v>
      </c>
      <c r="B657" s="1">
        <v>303.95</v>
      </c>
      <c r="C657" s="32">
        <f>'RATIO ANALYSIS'!$F$9</f>
        <v>10.47093469074772</v>
      </c>
      <c r="D657" s="32">
        <f t="shared" si="10"/>
        <v>29.02797209389291</v>
      </c>
      <c r="F657" s="58"/>
      <c r="H657" s="57"/>
    </row>
    <row r="658" spans="1:8" x14ac:dyDescent="0.3">
      <c r="A658" s="1" t="s">
        <v>990</v>
      </c>
      <c r="B658" s="1">
        <v>299.2</v>
      </c>
      <c r="C658" s="32">
        <f>'RATIO ANALYSIS'!$F$9</f>
        <v>10.47093469074772</v>
      </c>
      <c r="D658" s="32">
        <f t="shared" si="10"/>
        <v>28.574335418630557</v>
      </c>
      <c r="F658" s="58"/>
      <c r="H658" s="57"/>
    </row>
    <row r="659" spans="1:8" x14ac:dyDescent="0.3">
      <c r="A659" s="1" t="s">
        <v>991</v>
      </c>
      <c r="B659" s="1">
        <v>301.60000000000002</v>
      </c>
      <c r="C659" s="32">
        <f>'RATIO ANALYSIS'!$F$9</f>
        <v>10.47093469074772</v>
      </c>
      <c r="D659" s="32">
        <f t="shared" si="10"/>
        <v>28.803541317710486</v>
      </c>
      <c r="F659" s="58"/>
      <c r="H659" s="57"/>
    </row>
    <row r="660" spans="1:8" x14ac:dyDescent="0.3">
      <c r="A660" s="1" t="s">
        <v>992</v>
      </c>
      <c r="B660" s="1">
        <v>297.7</v>
      </c>
      <c r="C660" s="32">
        <f>'RATIO ANALYSIS'!$F$9</f>
        <v>10.47093469074772</v>
      </c>
      <c r="D660" s="32">
        <f t="shared" si="10"/>
        <v>28.431081731705607</v>
      </c>
      <c r="F660" s="58"/>
      <c r="H660" s="57"/>
    </row>
    <row r="661" spans="1:8" x14ac:dyDescent="0.3">
      <c r="A661" s="1" t="s">
        <v>993</v>
      </c>
      <c r="B661" s="1">
        <v>301.05</v>
      </c>
      <c r="C661" s="32">
        <f>'RATIO ANALYSIS'!$F$9</f>
        <v>10.47093469074772</v>
      </c>
      <c r="D661" s="32">
        <f t="shared" si="10"/>
        <v>28.751014965838003</v>
      </c>
      <c r="F661" s="58"/>
      <c r="H661" s="57"/>
    </row>
    <row r="662" spans="1:8" x14ac:dyDescent="0.3">
      <c r="A662" s="1" t="s">
        <v>994</v>
      </c>
      <c r="B662" s="1">
        <v>302.55</v>
      </c>
      <c r="C662" s="32">
        <f>'RATIO ANALYSIS'!$F$9</f>
        <v>10.47093469074772</v>
      </c>
      <c r="D662" s="32">
        <f t="shared" si="10"/>
        <v>28.894268652762953</v>
      </c>
      <c r="F662" s="58"/>
      <c r="H662" s="57"/>
    </row>
    <row r="663" spans="1:8" x14ac:dyDescent="0.3">
      <c r="A663" s="1" t="s">
        <v>995</v>
      </c>
      <c r="B663" s="1">
        <v>287.2</v>
      </c>
      <c r="C663" s="32">
        <f>'RATIO ANALYSIS'!$F$9</f>
        <v>10.47093469074772</v>
      </c>
      <c r="D663" s="32">
        <f t="shared" si="10"/>
        <v>27.428305923230937</v>
      </c>
      <c r="F663" s="58"/>
      <c r="H663" s="57"/>
    </row>
    <row r="664" spans="1:8" x14ac:dyDescent="0.3">
      <c r="A664" s="1" t="s">
        <v>996</v>
      </c>
      <c r="B664" s="1">
        <v>286.14999999999998</v>
      </c>
      <c r="C664" s="32">
        <f>'RATIO ANALYSIS'!$F$9</f>
        <v>10.47093469074772</v>
      </c>
      <c r="D664" s="32">
        <f t="shared" si="10"/>
        <v>27.328028342383469</v>
      </c>
      <c r="F664" s="58"/>
      <c r="H664" s="57"/>
    </row>
    <row r="665" spans="1:8" x14ac:dyDescent="0.3">
      <c r="A665" s="1" t="s">
        <v>997</v>
      </c>
      <c r="B665" s="1">
        <v>285.64999999999998</v>
      </c>
      <c r="C665" s="32">
        <f>'RATIO ANALYSIS'!$F$9</f>
        <v>10.47093469074772</v>
      </c>
      <c r="D665" s="32">
        <f t="shared" si="10"/>
        <v>27.280277113408484</v>
      </c>
      <c r="F665" s="58"/>
      <c r="H665" s="57"/>
    </row>
    <row r="666" spans="1:8" x14ac:dyDescent="0.3">
      <c r="A666" s="1" t="s">
        <v>998</v>
      </c>
      <c r="B666" s="1">
        <v>284.14999999999998</v>
      </c>
      <c r="C666" s="32">
        <f>'RATIO ANALYSIS'!$F$9</f>
        <v>10.47093469074772</v>
      </c>
      <c r="D666" s="32">
        <f t="shared" si="10"/>
        <v>27.13702342648353</v>
      </c>
      <c r="F666" s="58"/>
      <c r="H666" s="57"/>
    </row>
    <row r="667" spans="1:8" x14ac:dyDescent="0.3">
      <c r="A667" s="1" t="s">
        <v>999</v>
      </c>
      <c r="B667" s="1">
        <v>274</v>
      </c>
      <c r="C667" s="32">
        <f>'RATIO ANALYSIS'!$F$9</f>
        <v>10.47093469074772</v>
      </c>
      <c r="D667" s="32">
        <f t="shared" si="10"/>
        <v>26.167673478291356</v>
      </c>
      <c r="F667" s="58"/>
      <c r="H667" s="57"/>
    </row>
    <row r="668" spans="1:8" x14ac:dyDescent="0.3">
      <c r="A668" s="1" t="s">
        <v>1000</v>
      </c>
      <c r="B668" s="1">
        <v>273.3</v>
      </c>
      <c r="C668" s="32">
        <f>'RATIO ANALYSIS'!$F$9</f>
        <v>10.47093469074772</v>
      </c>
      <c r="D668" s="32">
        <f t="shared" si="10"/>
        <v>26.100821757726379</v>
      </c>
      <c r="F668" s="58"/>
      <c r="H668" s="57"/>
    </row>
    <row r="669" spans="1:8" x14ac:dyDescent="0.3">
      <c r="A669" s="1" t="s">
        <v>1001</v>
      </c>
      <c r="B669" s="1">
        <v>268.55</v>
      </c>
      <c r="C669" s="32">
        <f>'RATIO ANALYSIS'!$F$9</f>
        <v>10.47093469074772</v>
      </c>
      <c r="D669" s="32">
        <f t="shared" si="10"/>
        <v>25.647185082464027</v>
      </c>
      <c r="F669" s="58"/>
      <c r="H669" s="57"/>
    </row>
    <row r="670" spans="1:8" x14ac:dyDescent="0.3">
      <c r="A670" s="1" t="s">
        <v>1002</v>
      </c>
      <c r="B670" s="1">
        <v>269.85000000000002</v>
      </c>
      <c r="C670" s="32">
        <f>'RATIO ANALYSIS'!$F$9</f>
        <v>10.47093469074772</v>
      </c>
      <c r="D670" s="32">
        <f t="shared" si="10"/>
        <v>25.771338277798989</v>
      </c>
      <c r="F670" s="58"/>
      <c r="H670" s="57"/>
    </row>
    <row r="671" spans="1:8" x14ac:dyDescent="0.3">
      <c r="A671" s="1" t="s">
        <v>1003</v>
      </c>
      <c r="B671" s="1">
        <v>271.60000000000002</v>
      </c>
      <c r="C671" s="32">
        <f>'RATIO ANALYSIS'!$F$9</f>
        <v>10.47093469074772</v>
      </c>
      <c r="D671" s="32">
        <f t="shared" si="10"/>
        <v>25.938467579211434</v>
      </c>
      <c r="F671" s="58"/>
      <c r="H671" s="57"/>
    </row>
    <row r="672" spans="1:8" x14ac:dyDescent="0.3">
      <c r="A672" s="1" t="s">
        <v>1004</v>
      </c>
      <c r="B672" s="1">
        <v>270.39999999999998</v>
      </c>
      <c r="C672" s="32">
        <f>'RATIO ANALYSIS'!$F$9</f>
        <v>10.47093469074772</v>
      </c>
      <c r="D672" s="32">
        <f t="shared" si="10"/>
        <v>25.823864629671466</v>
      </c>
      <c r="F672" s="58"/>
      <c r="H672" s="57"/>
    </row>
    <row r="673" spans="1:8" x14ac:dyDescent="0.3">
      <c r="A673" s="1" t="s">
        <v>1005</v>
      </c>
      <c r="B673" s="1">
        <v>277.2</v>
      </c>
      <c r="C673" s="32">
        <f>'RATIO ANALYSIS'!$F$9</f>
        <v>10.47093469074772</v>
      </c>
      <c r="D673" s="32">
        <f t="shared" si="10"/>
        <v>26.473281343731252</v>
      </c>
      <c r="F673" s="58"/>
      <c r="H673" s="57"/>
    </row>
    <row r="674" spans="1:8" x14ac:dyDescent="0.3">
      <c r="A674" s="1" t="s">
        <v>1006</v>
      </c>
      <c r="B674" s="1">
        <v>275.75</v>
      </c>
      <c r="C674" s="32">
        <f>'RATIO ANALYSIS'!$F$9</f>
        <v>10.47093469074772</v>
      </c>
      <c r="D674" s="32">
        <f t="shared" si="10"/>
        <v>26.3348027797038</v>
      </c>
      <c r="F674" s="58"/>
      <c r="H674" s="57"/>
    </row>
    <row r="675" spans="1:8" x14ac:dyDescent="0.3">
      <c r="A675" s="1" t="s">
        <v>1007</v>
      </c>
      <c r="B675" s="1">
        <v>277.05</v>
      </c>
      <c r="C675" s="32">
        <f>'RATIO ANALYSIS'!$F$9</f>
        <v>10.47093469074772</v>
      </c>
      <c r="D675" s="32">
        <f t="shared" si="10"/>
        <v>26.458955975038759</v>
      </c>
      <c r="F675" s="58"/>
      <c r="H675" s="57"/>
    </row>
    <row r="676" spans="1:8" x14ac:dyDescent="0.3">
      <c r="A676" s="1" t="s">
        <v>1008</v>
      </c>
      <c r="B676" s="1">
        <v>274.39999999999998</v>
      </c>
      <c r="C676" s="32">
        <f>'RATIO ANALYSIS'!$F$9</f>
        <v>10.47093469074772</v>
      </c>
      <c r="D676" s="32">
        <f t="shared" si="10"/>
        <v>26.205874461471339</v>
      </c>
      <c r="F676" s="58"/>
      <c r="H676" s="57"/>
    </row>
    <row r="677" spans="1:8" x14ac:dyDescent="0.3">
      <c r="A677" s="1" t="s">
        <v>1009</v>
      </c>
      <c r="B677" s="1">
        <v>272.64999999999998</v>
      </c>
      <c r="C677" s="32">
        <f>'RATIO ANALYSIS'!$F$9</f>
        <v>10.47093469074772</v>
      </c>
      <c r="D677" s="32">
        <f t="shared" si="10"/>
        <v>26.038745160058895</v>
      </c>
      <c r="F677" s="58"/>
      <c r="H677" s="57"/>
    </row>
    <row r="678" spans="1:8" x14ac:dyDescent="0.3">
      <c r="A678" s="1" t="s">
        <v>1010</v>
      </c>
      <c r="B678" s="1">
        <v>272.5</v>
      </c>
      <c r="C678" s="32">
        <f>'RATIO ANALYSIS'!$F$9</f>
        <v>10.47093469074772</v>
      </c>
      <c r="D678" s="32">
        <f t="shared" si="10"/>
        <v>26.024419791366402</v>
      </c>
      <c r="F678" s="58"/>
      <c r="H678" s="57"/>
    </row>
    <row r="679" spans="1:8" x14ac:dyDescent="0.3">
      <c r="A679" s="1" t="s">
        <v>1011</v>
      </c>
      <c r="B679" s="1">
        <v>264.39999999999998</v>
      </c>
      <c r="C679" s="32">
        <f>'RATIO ANALYSIS'!$F$9</f>
        <v>10.47093469074772</v>
      </c>
      <c r="D679" s="32">
        <f t="shared" si="10"/>
        <v>25.250849881971654</v>
      </c>
      <c r="F679" s="58"/>
      <c r="H679" s="57"/>
    </row>
    <row r="680" spans="1:8" x14ac:dyDescent="0.3">
      <c r="A680" s="1" t="s">
        <v>1012</v>
      </c>
      <c r="B680" s="1">
        <v>265.45</v>
      </c>
      <c r="C680" s="32">
        <f>'RATIO ANALYSIS'!$F$9</f>
        <v>10.47093469074772</v>
      </c>
      <c r="D680" s="32">
        <f t="shared" si="10"/>
        <v>25.351127462819122</v>
      </c>
      <c r="F680" s="58"/>
      <c r="H680" s="57"/>
    </row>
    <row r="681" spans="1:8" x14ac:dyDescent="0.3">
      <c r="A681" s="1" t="s">
        <v>1013</v>
      </c>
      <c r="B681" s="1">
        <v>263.05</v>
      </c>
      <c r="C681" s="32">
        <f>'RATIO ANALYSIS'!$F$9</f>
        <v>10.47093469074772</v>
      </c>
      <c r="D681" s="32">
        <f t="shared" si="10"/>
        <v>25.1219215637392</v>
      </c>
      <c r="F681" s="58"/>
      <c r="H681" s="57"/>
    </row>
    <row r="682" spans="1:8" x14ac:dyDescent="0.3">
      <c r="A682" s="1" t="s">
        <v>1014</v>
      </c>
      <c r="B682" s="1">
        <v>266.2</v>
      </c>
      <c r="C682" s="32">
        <f>'RATIO ANALYSIS'!$F$9</f>
        <v>10.47093469074772</v>
      </c>
      <c r="D682" s="32">
        <f t="shared" si="10"/>
        <v>25.4227543062816</v>
      </c>
      <c r="F682" s="58"/>
      <c r="H682" s="57"/>
    </row>
    <row r="683" spans="1:8" x14ac:dyDescent="0.3">
      <c r="A683" s="1" t="s">
        <v>1015</v>
      </c>
      <c r="B683" s="1">
        <v>260.5</v>
      </c>
      <c r="C683" s="32">
        <f>'RATIO ANALYSIS'!$F$9</f>
        <v>10.47093469074772</v>
      </c>
      <c r="D683" s="32">
        <f t="shared" si="10"/>
        <v>24.878390295966781</v>
      </c>
      <c r="F683" s="58"/>
      <c r="H683" s="57"/>
    </row>
    <row r="684" spans="1:8" x14ac:dyDescent="0.3">
      <c r="A684" s="1" t="s">
        <v>1016</v>
      </c>
      <c r="B684" s="1">
        <v>262.75</v>
      </c>
      <c r="C684" s="32">
        <f>'RATIO ANALYSIS'!$F$9</f>
        <v>10.47093469074772</v>
      </c>
      <c r="D684" s="32">
        <f t="shared" si="10"/>
        <v>25.09327082635421</v>
      </c>
      <c r="F684" s="58"/>
      <c r="H684" s="57"/>
    </row>
    <row r="685" spans="1:8" x14ac:dyDescent="0.3">
      <c r="A685" s="1" t="s">
        <v>1017</v>
      </c>
      <c r="B685" s="1">
        <v>264.8</v>
      </c>
      <c r="C685" s="32">
        <f>'RATIO ANALYSIS'!$F$9</f>
        <v>10.47093469074772</v>
      </c>
      <c r="D685" s="32">
        <f t="shared" si="10"/>
        <v>25.289050865151644</v>
      </c>
      <c r="F685" s="58"/>
      <c r="H685" s="57"/>
    </row>
    <row r="686" spans="1:8" x14ac:dyDescent="0.3">
      <c r="A686" s="1" t="s">
        <v>1018</v>
      </c>
      <c r="B686" s="1">
        <v>262.60000000000002</v>
      </c>
      <c r="C686" s="32">
        <f>'RATIO ANALYSIS'!$F$9</f>
        <v>10.47093469074772</v>
      </c>
      <c r="D686" s="32">
        <f t="shared" si="10"/>
        <v>25.078945457661717</v>
      </c>
      <c r="F686" s="58"/>
      <c r="H686" s="57"/>
    </row>
    <row r="687" spans="1:8" x14ac:dyDescent="0.3">
      <c r="A687" s="1" t="s">
        <v>1019</v>
      </c>
      <c r="B687" s="1">
        <v>265.14999999999998</v>
      </c>
      <c r="C687" s="32">
        <f>'RATIO ANALYSIS'!$F$9</f>
        <v>10.47093469074772</v>
      </c>
      <c r="D687" s="32">
        <f t="shared" si="10"/>
        <v>25.322476725434132</v>
      </c>
      <c r="F687" s="58"/>
      <c r="H687" s="57"/>
    </row>
    <row r="688" spans="1:8" x14ac:dyDescent="0.3">
      <c r="A688" s="1" t="s">
        <v>1020</v>
      </c>
      <c r="B688" s="1">
        <v>260.85000000000002</v>
      </c>
      <c r="C688" s="32">
        <f>'RATIO ANALYSIS'!$F$9</f>
        <v>10.47093469074772</v>
      </c>
      <c r="D688" s="32">
        <f t="shared" si="10"/>
        <v>24.911816156249273</v>
      </c>
      <c r="F688" s="58"/>
      <c r="H688" s="57"/>
    </row>
    <row r="689" spans="1:8" x14ac:dyDescent="0.3">
      <c r="A689" s="1" t="s">
        <v>1021</v>
      </c>
      <c r="B689" s="1">
        <v>263.75</v>
      </c>
      <c r="C689" s="32">
        <f>'RATIO ANALYSIS'!$F$9</f>
        <v>10.47093469074772</v>
      </c>
      <c r="D689" s="32">
        <f t="shared" si="10"/>
        <v>25.188773284304176</v>
      </c>
      <c r="F689" s="58"/>
      <c r="H689" s="57"/>
    </row>
    <row r="690" spans="1:8" x14ac:dyDescent="0.3">
      <c r="A690" s="1" t="s">
        <v>1022</v>
      </c>
      <c r="B690" s="1">
        <v>266.05</v>
      </c>
      <c r="C690" s="32">
        <f>'RATIO ANALYSIS'!$F$9</f>
        <v>10.47093469074772</v>
      </c>
      <c r="D690" s="32">
        <f t="shared" si="10"/>
        <v>25.408428937589107</v>
      </c>
      <c r="F690" s="58"/>
      <c r="H690" s="57"/>
    </row>
    <row r="691" spans="1:8" x14ac:dyDescent="0.3">
      <c r="A691" s="1" t="s">
        <v>1023</v>
      </c>
      <c r="B691" s="1">
        <v>264.55</v>
      </c>
      <c r="C691" s="32">
        <f>'RATIO ANALYSIS'!$F$9</f>
        <v>10.47093469074772</v>
      </c>
      <c r="D691" s="32">
        <f t="shared" si="10"/>
        <v>25.265175250664154</v>
      </c>
      <c r="F691" s="58"/>
      <c r="H691" s="57"/>
    </row>
    <row r="692" spans="1:8" x14ac:dyDescent="0.3">
      <c r="A692" s="1" t="s">
        <v>1024</v>
      </c>
      <c r="B692" s="1">
        <v>264.5</v>
      </c>
      <c r="C692" s="32">
        <f>'RATIO ANALYSIS'!$F$9</f>
        <v>10.47093469074772</v>
      </c>
      <c r="D692" s="32">
        <f t="shared" si="10"/>
        <v>25.260400127766655</v>
      </c>
      <c r="F692" s="58"/>
      <c r="H692" s="57"/>
    </row>
    <row r="693" spans="1:8" x14ac:dyDescent="0.3">
      <c r="A693" s="1" t="s">
        <v>1025</v>
      </c>
      <c r="B693" s="1">
        <v>267.25</v>
      </c>
      <c r="C693" s="32">
        <f>'RATIO ANALYSIS'!$F$9</f>
        <v>10.47093469074772</v>
      </c>
      <c r="D693" s="32">
        <f t="shared" si="10"/>
        <v>25.523031887129068</v>
      </c>
      <c r="F693" s="58"/>
      <c r="H693" s="57"/>
    </row>
    <row r="694" spans="1:8" x14ac:dyDescent="0.3">
      <c r="A694" s="1" t="s">
        <v>1026</v>
      </c>
      <c r="B694" s="1">
        <v>267.85000000000002</v>
      </c>
      <c r="C694" s="32">
        <f>'RATIO ANALYSIS'!$F$9</f>
        <v>10.47093469074772</v>
      </c>
      <c r="D694" s="32">
        <f t="shared" si="10"/>
        <v>25.580333361899051</v>
      </c>
      <c r="F694" s="58"/>
      <c r="H694" s="57"/>
    </row>
    <row r="695" spans="1:8" x14ac:dyDescent="0.3">
      <c r="A695" s="1" t="s">
        <v>1027</v>
      </c>
      <c r="B695" s="1">
        <v>270.25</v>
      </c>
      <c r="C695" s="32">
        <f>'RATIO ANALYSIS'!$F$9</f>
        <v>10.47093469074772</v>
      </c>
      <c r="D695" s="32">
        <f t="shared" si="10"/>
        <v>25.809539260978973</v>
      </c>
      <c r="F695" s="58"/>
      <c r="H695" s="57"/>
    </row>
    <row r="696" spans="1:8" x14ac:dyDescent="0.3">
      <c r="A696" s="1" t="s">
        <v>1028</v>
      </c>
      <c r="B696" s="1">
        <v>269.25</v>
      </c>
      <c r="C696" s="32">
        <f>'RATIO ANALYSIS'!$F$9</f>
        <v>10.47093469074772</v>
      </c>
      <c r="D696" s="32">
        <f t="shared" si="10"/>
        <v>25.714036803029003</v>
      </c>
      <c r="F696" s="58"/>
      <c r="H696" s="57"/>
    </row>
    <row r="697" spans="1:8" x14ac:dyDescent="0.3">
      <c r="A697" s="1" t="s">
        <v>1029</v>
      </c>
      <c r="B697" s="1">
        <v>267.89999999999998</v>
      </c>
      <c r="C697" s="32">
        <f>'RATIO ANALYSIS'!$F$9</f>
        <v>10.47093469074772</v>
      </c>
      <c r="D697" s="32">
        <f t="shared" si="10"/>
        <v>25.585108484796546</v>
      </c>
      <c r="F697" s="58"/>
      <c r="H697" s="57"/>
    </row>
    <row r="698" spans="1:8" x14ac:dyDescent="0.3">
      <c r="A698" s="1" t="s">
        <v>1030</v>
      </c>
      <c r="B698" s="1">
        <v>271.05</v>
      </c>
      <c r="C698" s="32">
        <f>'RATIO ANALYSIS'!$F$9</f>
        <v>10.47093469074772</v>
      </c>
      <c r="D698" s="32">
        <f t="shared" si="10"/>
        <v>25.88594122733895</v>
      </c>
      <c r="F698" s="58"/>
      <c r="H698" s="57"/>
    </row>
    <row r="699" spans="1:8" x14ac:dyDescent="0.3">
      <c r="A699" s="1" t="s">
        <v>1031</v>
      </c>
      <c r="B699" s="1">
        <v>270.39999999999998</v>
      </c>
      <c r="C699" s="32">
        <f>'RATIO ANALYSIS'!$F$9</f>
        <v>10.47093469074772</v>
      </c>
      <c r="D699" s="32">
        <f t="shared" si="10"/>
        <v>25.823864629671466</v>
      </c>
      <c r="F699" s="58"/>
      <c r="H699" s="57"/>
    </row>
    <row r="700" spans="1:8" x14ac:dyDescent="0.3">
      <c r="A700" s="1" t="s">
        <v>1032</v>
      </c>
      <c r="B700" s="1">
        <v>267.5</v>
      </c>
      <c r="C700" s="32">
        <f>'RATIO ANALYSIS'!$F$9</f>
        <v>10.47093469074772</v>
      </c>
      <c r="D700" s="32">
        <f t="shared" si="10"/>
        <v>25.546907501616559</v>
      </c>
      <c r="F700" s="58"/>
      <c r="H700" s="57"/>
    </row>
    <row r="701" spans="1:8" x14ac:dyDescent="0.3">
      <c r="A701" s="1" t="s">
        <v>1033</v>
      </c>
      <c r="B701" s="1">
        <v>268.89999999999998</v>
      </c>
      <c r="C701" s="32">
        <f>'RATIO ANALYSIS'!$F$9</f>
        <v>10.47093469074772</v>
      </c>
      <c r="D701" s="32">
        <f t="shared" si="10"/>
        <v>25.680610942746512</v>
      </c>
      <c r="F701" s="58"/>
      <c r="H701" s="57"/>
    </row>
    <row r="702" spans="1:8" x14ac:dyDescent="0.3">
      <c r="A702" s="1" t="s">
        <v>1034</v>
      </c>
      <c r="B702" s="1">
        <v>269.95</v>
      </c>
      <c r="C702" s="32">
        <f>'RATIO ANALYSIS'!$F$9</f>
        <v>10.47093469074772</v>
      </c>
      <c r="D702" s="32">
        <f t="shared" si="10"/>
        <v>25.78088852359398</v>
      </c>
      <c r="F702" s="58"/>
      <c r="H702" s="57"/>
    </row>
    <row r="703" spans="1:8" x14ac:dyDescent="0.3">
      <c r="A703" s="1" t="s">
        <v>1035</v>
      </c>
      <c r="B703" s="1">
        <v>271.64999999999998</v>
      </c>
      <c r="C703" s="32">
        <f>'RATIO ANALYSIS'!$F$9</f>
        <v>10.47093469074772</v>
      </c>
      <c r="D703" s="32">
        <f t="shared" si="10"/>
        <v>25.943242702108925</v>
      </c>
      <c r="F703" s="58"/>
      <c r="H703" s="57"/>
    </row>
    <row r="704" spans="1:8" x14ac:dyDescent="0.3">
      <c r="A704" s="1" t="s">
        <v>1036</v>
      </c>
      <c r="B704" s="1">
        <v>271.89999999999998</v>
      </c>
      <c r="C704" s="32">
        <f>'RATIO ANALYSIS'!$F$9</f>
        <v>10.47093469074772</v>
      </c>
      <c r="D704" s="32">
        <f t="shared" si="10"/>
        <v>25.967118316596419</v>
      </c>
      <c r="F704" s="58"/>
      <c r="H704" s="57"/>
    </row>
    <row r="705" spans="1:8" x14ac:dyDescent="0.3">
      <c r="A705" s="1" t="s">
        <v>1037</v>
      </c>
      <c r="B705" s="1">
        <v>274.05</v>
      </c>
      <c r="C705" s="32">
        <f>'RATIO ANALYSIS'!$F$9</f>
        <v>10.47093469074772</v>
      </c>
      <c r="D705" s="32">
        <f t="shared" si="10"/>
        <v>26.172448601188854</v>
      </c>
      <c r="F705" s="58"/>
      <c r="H705" s="57"/>
    </row>
    <row r="706" spans="1:8" x14ac:dyDescent="0.3">
      <c r="A706" s="1" t="s">
        <v>1038</v>
      </c>
      <c r="B706" s="1">
        <v>275.3</v>
      </c>
      <c r="C706" s="32">
        <f>'RATIO ANALYSIS'!$F$9</f>
        <v>10.47093469074772</v>
      </c>
      <c r="D706" s="32">
        <f t="shared" si="10"/>
        <v>26.291826673626314</v>
      </c>
      <c r="F706" s="58"/>
      <c r="H706" s="57"/>
    </row>
    <row r="707" spans="1:8" x14ac:dyDescent="0.3">
      <c r="A707" s="1" t="s">
        <v>1039</v>
      </c>
      <c r="B707" s="1">
        <v>272.3</v>
      </c>
      <c r="C707" s="32">
        <f>'RATIO ANALYSIS'!$F$9</f>
        <v>10.47093469074772</v>
      </c>
      <c r="D707" s="32">
        <f t="shared" ref="D707:D770" si="11">B707/C707</f>
        <v>26.00531929977641</v>
      </c>
      <c r="F707" s="58"/>
      <c r="H707" s="57"/>
    </row>
    <row r="708" spans="1:8" x14ac:dyDescent="0.3">
      <c r="A708" s="1" t="s">
        <v>1040</v>
      </c>
      <c r="B708" s="1">
        <v>274.85000000000002</v>
      </c>
      <c r="C708" s="32">
        <f>'RATIO ANALYSIS'!$F$9</f>
        <v>10.47093469074772</v>
      </c>
      <c r="D708" s="32">
        <f t="shared" si="11"/>
        <v>26.248850567548828</v>
      </c>
      <c r="F708" s="58"/>
      <c r="H708" s="57"/>
    </row>
    <row r="709" spans="1:8" x14ac:dyDescent="0.3">
      <c r="A709" s="1" t="s">
        <v>1041</v>
      </c>
      <c r="B709" s="1">
        <v>273.45</v>
      </c>
      <c r="C709" s="32">
        <f>'RATIO ANALYSIS'!$F$9</f>
        <v>10.47093469074772</v>
      </c>
      <c r="D709" s="32">
        <f t="shared" si="11"/>
        <v>26.115147126418872</v>
      </c>
      <c r="F709" s="58"/>
      <c r="H709" s="57"/>
    </row>
    <row r="710" spans="1:8" x14ac:dyDescent="0.3">
      <c r="A710" s="1" t="s">
        <v>1042</v>
      </c>
      <c r="B710" s="1">
        <v>278.75</v>
      </c>
      <c r="C710" s="32">
        <f>'RATIO ANALYSIS'!$F$9</f>
        <v>10.47093469074772</v>
      </c>
      <c r="D710" s="32">
        <f t="shared" si="11"/>
        <v>26.621310153553704</v>
      </c>
      <c r="F710" s="58"/>
      <c r="H710" s="57"/>
    </row>
    <row r="711" spans="1:8" x14ac:dyDescent="0.3">
      <c r="A711" s="1" t="s">
        <v>1043</v>
      </c>
      <c r="B711" s="1">
        <v>282.35000000000002</v>
      </c>
      <c r="C711" s="32">
        <f>'RATIO ANALYSIS'!$F$9</f>
        <v>10.47093469074772</v>
      </c>
      <c r="D711" s="32">
        <f t="shared" si="11"/>
        <v>26.965119002173594</v>
      </c>
      <c r="F711" s="58"/>
      <c r="H711" s="57"/>
    </row>
    <row r="712" spans="1:8" x14ac:dyDescent="0.3">
      <c r="A712" s="1" t="s">
        <v>1044</v>
      </c>
      <c r="B712" s="1">
        <v>282.3</v>
      </c>
      <c r="C712" s="32">
        <f>'RATIO ANALYSIS'!$F$9</f>
        <v>10.47093469074772</v>
      </c>
      <c r="D712" s="32">
        <f t="shared" si="11"/>
        <v>26.960343879276092</v>
      </c>
      <c r="F712" s="58"/>
      <c r="H712" s="57"/>
    </row>
    <row r="713" spans="1:8" x14ac:dyDescent="0.3">
      <c r="A713" s="1" t="s">
        <v>1045</v>
      </c>
      <c r="B713" s="1">
        <v>278.95</v>
      </c>
      <c r="C713" s="32">
        <f>'RATIO ANALYSIS'!$F$9</f>
        <v>10.47093469074772</v>
      </c>
      <c r="D713" s="32">
        <f t="shared" si="11"/>
        <v>26.640410645143696</v>
      </c>
      <c r="F713" s="58"/>
      <c r="H713" s="57"/>
    </row>
    <row r="714" spans="1:8" x14ac:dyDescent="0.3">
      <c r="A714" s="1" t="s">
        <v>1046</v>
      </c>
      <c r="B714" s="1">
        <v>285.85000000000002</v>
      </c>
      <c r="C714" s="32">
        <f>'RATIO ANALYSIS'!$F$9</f>
        <v>10.47093469074772</v>
      </c>
      <c r="D714" s="32">
        <f t="shared" si="11"/>
        <v>27.299377604998483</v>
      </c>
      <c r="F714" s="58"/>
      <c r="H714" s="57"/>
    </row>
    <row r="715" spans="1:8" x14ac:dyDescent="0.3">
      <c r="A715" s="1" t="s">
        <v>1047</v>
      </c>
      <c r="B715" s="1">
        <v>281.85000000000002</v>
      </c>
      <c r="C715" s="32">
        <f>'RATIO ANALYSIS'!$F$9</f>
        <v>10.47093469074772</v>
      </c>
      <c r="D715" s="32">
        <f t="shared" si="11"/>
        <v>26.91736777319861</v>
      </c>
      <c r="F715" s="58"/>
      <c r="H715" s="57"/>
    </row>
    <row r="716" spans="1:8" x14ac:dyDescent="0.3">
      <c r="A716" s="1" t="s">
        <v>1048</v>
      </c>
      <c r="B716" s="1">
        <v>284.8</v>
      </c>
      <c r="C716" s="32">
        <f>'RATIO ANALYSIS'!$F$9</f>
        <v>10.47093469074772</v>
      </c>
      <c r="D716" s="32">
        <f t="shared" si="11"/>
        <v>27.199100024151015</v>
      </c>
      <c r="F716" s="58"/>
      <c r="H716" s="57"/>
    </row>
    <row r="717" spans="1:8" x14ac:dyDescent="0.3">
      <c r="A717" s="1" t="s">
        <v>1049</v>
      </c>
      <c r="B717" s="1">
        <v>283.64999999999998</v>
      </c>
      <c r="C717" s="32">
        <f>'RATIO ANALYSIS'!$F$9</f>
        <v>10.47093469074772</v>
      </c>
      <c r="D717" s="32">
        <f t="shared" si="11"/>
        <v>27.089272197508549</v>
      </c>
      <c r="F717" s="58"/>
      <c r="H717" s="57"/>
    </row>
    <row r="718" spans="1:8" x14ac:dyDescent="0.3">
      <c r="A718" s="1" t="s">
        <v>1050</v>
      </c>
      <c r="B718" s="1">
        <v>280.14999999999998</v>
      </c>
      <c r="C718" s="32">
        <f>'RATIO ANALYSIS'!$F$9</f>
        <v>10.47093469074772</v>
      </c>
      <c r="D718" s="32">
        <f t="shared" si="11"/>
        <v>26.755013594683657</v>
      </c>
      <c r="F718" s="58"/>
      <c r="H718" s="57"/>
    </row>
    <row r="719" spans="1:8" x14ac:dyDescent="0.3">
      <c r="A719" s="1" t="s">
        <v>1051</v>
      </c>
      <c r="B719" s="1">
        <v>282.3</v>
      </c>
      <c r="C719" s="32">
        <f>'RATIO ANALYSIS'!$F$9</f>
        <v>10.47093469074772</v>
      </c>
      <c r="D719" s="32">
        <f t="shared" si="11"/>
        <v>26.960343879276092</v>
      </c>
      <c r="F719" s="58"/>
      <c r="H719" s="57"/>
    </row>
    <row r="720" spans="1:8" x14ac:dyDescent="0.3">
      <c r="A720" s="1" t="s">
        <v>1052</v>
      </c>
      <c r="B720" s="1">
        <v>282.7</v>
      </c>
      <c r="C720" s="32">
        <f>'RATIO ANALYSIS'!$F$9</f>
        <v>10.47093469074772</v>
      </c>
      <c r="D720" s="32">
        <f t="shared" si="11"/>
        <v>26.998544862456079</v>
      </c>
      <c r="F720" s="58"/>
      <c r="H720" s="57"/>
    </row>
    <row r="721" spans="1:8" x14ac:dyDescent="0.3">
      <c r="A721" s="1" t="s">
        <v>1053</v>
      </c>
      <c r="B721" s="1">
        <v>282.25</v>
      </c>
      <c r="C721" s="32">
        <f>'RATIO ANALYSIS'!$F$9</f>
        <v>10.47093469074772</v>
      </c>
      <c r="D721" s="32">
        <f t="shared" si="11"/>
        <v>26.955568756378593</v>
      </c>
      <c r="F721" s="58"/>
      <c r="H721" s="57"/>
    </row>
    <row r="722" spans="1:8" x14ac:dyDescent="0.3">
      <c r="A722" s="1" t="s">
        <v>1054</v>
      </c>
      <c r="B722" s="1">
        <v>277.14999999999998</v>
      </c>
      <c r="C722" s="32">
        <f>'RATIO ANALYSIS'!$F$9</f>
        <v>10.47093469074772</v>
      </c>
      <c r="D722" s="32">
        <f t="shared" si="11"/>
        <v>26.468506220833753</v>
      </c>
      <c r="F722" s="58"/>
      <c r="H722" s="57"/>
    </row>
    <row r="723" spans="1:8" x14ac:dyDescent="0.3">
      <c r="A723" s="1" t="s">
        <v>1055</v>
      </c>
      <c r="B723" s="1">
        <v>285</v>
      </c>
      <c r="C723" s="32">
        <f>'RATIO ANALYSIS'!$F$9</f>
        <v>10.47093469074772</v>
      </c>
      <c r="D723" s="32">
        <f t="shared" si="11"/>
        <v>27.218200515741007</v>
      </c>
      <c r="F723" s="58"/>
      <c r="H723" s="57"/>
    </row>
    <row r="724" spans="1:8" x14ac:dyDescent="0.3">
      <c r="A724" s="1" t="s">
        <v>1056</v>
      </c>
      <c r="B724" s="1">
        <v>287.25</v>
      </c>
      <c r="C724" s="32">
        <f>'RATIO ANALYSIS'!$F$9</f>
        <v>10.47093469074772</v>
      </c>
      <c r="D724" s="32">
        <f t="shared" si="11"/>
        <v>27.433081046128436</v>
      </c>
      <c r="F724" s="58"/>
      <c r="H724" s="57"/>
    </row>
    <row r="725" spans="1:8" x14ac:dyDescent="0.3">
      <c r="A725" s="1" t="s">
        <v>1057</v>
      </c>
      <c r="B725" s="1">
        <v>281.45</v>
      </c>
      <c r="C725" s="32">
        <f>'RATIO ANALYSIS'!$F$9</f>
        <v>10.47093469074772</v>
      </c>
      <c r="D725" s="32">
        <f t="shared" si="11"/>
        <v>26.879166790018619</v>
      </c>
      <c r="F725" s="58"/>
      <c r="H725" s="57"/>
    </row>
    <row r="726" spans="1:8" x14ac:dyDescent="0.3">
      <c r="A726" s="1" t="s">
        <v>1058</v>
      </c>
      <c r="B726" s="1">
        <v>279.39999999999998</v>
      </c>
      <c r="C726" s="32">
        <f>'RATIO ANALYSIS'!$F$9</f>
        <v>10.47093469074772</v>
      </c>
      <c r="D726" s="32">
        <f t="shared" si="11"/>
        <v>26.683386751221182</v>
      </c>
      <c r="F726" s="58"/>
      <c r="H726" s="57"/>
    </row>
    <row r="727" spans="1:8" x14ac:dyDescent="0.3">
      <c r="A727" s="1" t="s">
        <v>1059</v>
      </c>
      <c r="B727" s="1">
        <v>278.25</v>
      </c>
      <c r="C727" s="32">
        <f>'RATIO ANALYSIS'!$F$9</f>
        <v>10.47093469074772</v>
      </c>
      <c r="D727" s="32">
        <f t="shared" si="11"/>
        <v>26.57355892457872</v>
      </c>
      <c r="F727" s="58"/>
      <c r="H727" s="57"/>
    </row>
    <row r="728" spans="1:8" x14ac:dyDescent="0.3">
      <c r="A728" s="1" t="s">
        <v>1060</v>
      </c>
      <c r="B728" s="1">
        <v>274.10000000000002</v>
      </c>
      <c r="C728" s="32">
        <f>'RATIO ANALYSIS'!$F$9</f>
        <v>10.47093469074772</v>
      </c>
      <c r="D728" s="32">
        <f t="shared" si="11"/>
        <v>26.177223724086353</v>
      </c>
      <c r="F728" s="58"/>
      <c r="H728" s="57"/>
    </row>
    <row r="729" spans="1:8" x14ac:dyDescent="0.3">
      <c r="A729" s="1" t="s">
        <v>1061</v>
      </c>
      <c r="B729" s="1">
        <v>276</v>
      </c>
      <c r="C729" s="32">
        <f>'RATIO ANALYSIS'!$F$9</f>
        <v>10.47093469074772</v>
      </c>
      <c r="D729" s="32">
        <f t="shared" si="11"/>
        <v>26.358678394191291</v>
      </c>
      <c r="F729" s="58"/>
      <c r="H729" s="57"/>
    </row>
    <row r="730" spans="1:8" x14ac:dyDescent="0.3">
      <c r="A730" s="1" t="s">
        <v>1062</v>
      </c>
      <c r="B730" s="1">
        <v>275.5</v>
      </c>
      <c r="C730" s="32">
        <f>'RATIO ANALYSIS'!$F$9</f>
        <v>10.47093469074772</v>
      </c>
      <c r="D730" s="32">
        <f t="shared" si="11"/>
        <v>26.310927165216306</v>
      </c>
      <c r="F730" s="58"/>
      <c r="H730" s="57"/>
    </row>
    <row r="731" spans="1:8" x14ac:dyDescent="0.3">
      <c r="A731" s="1" t="s">
        <v>1063</v>
      </c>
      <c r="B731" s="1">
        <v>276.2</v>
      </c>
      <c r="C731" s="32">
        <f>'RATIO ANALYSIS'!$F$9</f>
        <v>10.47093469074772</v>
      </c>
      <c r="D731" s="32">
        <f t="shared" si="11"/>
        <v>26.377778885781282</v>
      </c>
      <c r="F731" s="58"/>
      <c r="H731" s="57"/>
    </row>
    <row r="732" spans="1:8" x14ac:dyDescent="0.3">
      <c r="A732" s="1" t="s">
        <v>1064</v>
      </c>
      <c r="B732" s="1">
        <v>277.35000000000002</v>
      </c>
      <c r="C732" s="32">
        <f>'RATIO ANALYSIS'!$F$9</f>
        <v>10.47093469074772</v>
      </c>
      <c r="D732" s="32">
        <f t="shared" si="11"/>
        <v>26.487606712423752</v>
      </c>
      <c r="F732" s="58"/>
      <c r="H732" s="57"/>
    </row>
    <row r="733" spans="1:8" x14ac:dyDescent="0.3">
      <c r="A733" s="1" t="s">
        <v>1065</v>
      </c>
      <c r="B733" s="1">
        <v>275.35000000000002</v>
      </c>
      <c r="C733" s="32">
        <f>'RATIO ANALYSIS'!$F$9</f>
        <v>10.47093469074772</v>
      </c>
      <c r="D733" s="32">
        <f t="shared" si="11"/>
        <v>26.296601796523813</v>
      </c>
      <c r="F733" s="58"/>
      <c r="H733" s="57"/>
    </row>
    <row r="734" spans="1:8" x14ac:dyDescent="0.3">
      <c r="A734" s="1" t="s">
        <v>1066</v>
      </c>
      <c r="B734" s="1">
        <v>267.60000000000002</v>
      </c>
      <c r="C734" s="32">
        <f>'RATIO ANALYSIS'!$F$9</f>
        <v>10.47093469074772</v>
      </c>
      <c r="D734" s="32">
        <f t="shared" si="11"/>
        <v>25.55645774741156</v>
      </c>
      <c r="F734" s="58"/>
      <c r="H734" s="57"/>
    </row>
    <row r="735" spans="1:8" x14ac:dyDescent="0.3">
      <c r="A735" s="1" t="s">
        <v>1067</v>
      </c>
      <c r="B735" s="1">
        <v>264.45</v>
      </c>
      <c r="C735" s="32">
        <f>'RATIO ANALYSIS'!$F$9</f>
        <v>10.47093469074772</v>
      </c>
      <c r="D735" s="32">
        <f t="shared" si="11"/>
        <v>25.255625004869156</v>
      </c>
      <c r="F735" s="58"/>
      <c r="H735" s="57"/>
    </row>
    <row r="736" spans="1:8" x14ac:dyDescent="0.3">
      <c r="A736" s="1" t="s">
        <v>1068</v>
      </c>
      <c r="B736" s="1">
        <v>260.75</v>
      </c>
      <c r="C736" s="32">
        <f>'RATIO ANALYSIS'!$F$9</f>
        <v>10.47093469074772</v>
      </c>
      <c r="D736" s="32">
        <f t="shared" si="11"/>
        <v>24.902265910454272</v>
      </c>
      <c r="F736" s="58"/>
      <c r="H736" s="57"/>
    </row>
    <row r="737" spans="1:8" x14ac:dyDescent="0.3">
      <c r="A737" s="1" t="s">
        <v>1069</v>
      </c>
      <c r="B737" s="1">
        <v>261.95</v>
      </c>
      <c r="C737" s="32">
        <f>'RATIO ANALYSIS'!$F$9</f>
        <v>10.47093469074772</v>
      </c>
      <c r="D737" s="32">
        <f t="shared" si="11"/>
        <v>25.016868859994233</v>
      </c>
      <c r="F737" s="58"/>
      <c r="H737" s="57"/>
    </row>
    <row r="738" spans="1:8" x14ac:dyDescent="0.3">
      <c r="A738" s="1" t="s">
        <v>1070</v>
      </c>
      <c r="B738" s="1">
        <v>265.14999999999998</v>
      </c>
      <c r="C738" s="32">
        <f>'RATIO ANALYSIS'!$F$9</f>
        <v>10.47093469074772</v>
      </c>
      <c r="D738" s="32">
        <f t="shared" si="11"/>
        <v>25.322476725434132</v>
      </c>
      <c r="F738" s="58"/>
      <c r="H738" s="57"/>
    </row>
    <row r="739" spans="1:8" x14ac:dyDescent="0.3">
      <c r="A739" s="1" t="s">
        <v>1071</v>
      </c>
      <c r="B739" s="1">
        <v>266.7</v>
      </c>
      <c r="C739" s="32">
        <f>'RATIO ANALYSIS'!$F$9</f>
        <v>10.47093469074772</v>
      </c>
      <c r="D739" s="32">
        <f t="shared" si="11"/>
        <v>25.470505535256585</v>
      </c>
      <c r="F739" s="58"/>
      <c r="H739" s="57"/>
    </row>
    <row r="740" spans="1:8" x14ac:dyDescent="0.3">
      <c r="A740" s="1" t="s">
        <v>1072</v>
      </c>
      <c r="B740" s="1">
        <v>265.8</v>
      </c>
      <c r="C740" s="32">
        <f>'RATIO ANALYSIS'!$F$9</f>
        <v>10.47093469074772</v>
      </c>
      <c r="D740" s="32">
        <f t="shared" si="11"/>
        <v>25.384553323101613</v>
      </c>
      <c r="F740" s="58"/>
      <c r="H740" s="57"/>
    </row>
    <row r="741" spans="1:8" x14ac:dyDescent="0.3">
      <c r="A741" s="1" t="s">
        <v>1073</v>
      </c>
      <c r="B741" s="1">
        <v>260.85000000000002</v>
      </c>
      <c r="C741" s="32">
        <f>'RATIO ANALYSIS'!$F$9</f>
        <v>10.47093469074772</v>
      </c>
      <c r="D741" s="32">
        <f t="shared" si="11"/>
        <v>24.911816156249273</v>
      </c>
      <c r="F741" s="58"/>
      <c r="H741" s="57"/>
    </row>
    <row r="742" spans="1:8" x14ac:dyDescent="0.3">
      <c r="A742" s="1" t="s">
        <v>1074</v>
      </c>
      <c r="B742" s="1">
        <v>259.64999999999998</v>
      </c>
      <c r="C742" s="32">
        <f>'RATIO ANALYSIS'!$F$9</f>
        <v>10.47093469074772</v>
      </c>
      <c r="D742" s="32">
        <f t="shared" si="11"/>
        <v>24.797213206709305</v>
      </c>
      <c r="F742" s="58"/>
      <c r="H742" s="57"/>
    </row>
    <row r="743" spans="1:8" x14ac:dyDescent="0.3">
      <c r="A743" s="1" t="s">
        <v>1075</v>
      </c>
      <c r="B743" s="1">
        <v>258.60000000000002</v>
      </c>
      <c r="C743" s="32">
        <f>'RATIO ANALYSIS'!$F$9</f>
        <v>10.47093469074772</v>
      </c>
      <c r="D743" s="32">
        <f t="shared" si="11"/>
        <v>24.696935625861844</v>
      </c>
      <c r="F743" s="58"/>
      <c r="H743" s="57"/>
    </row>
    <row r="744" spans="1:8" x14ac:dyDescent="0.3">
      <c r="A744" s="1" t="s">
        <v>1076</v>
      </c>
      <c r="B744" s="1">
        <v>258.5</v>
      </c>
      <c r="C744" s="32">
        <f>'RATIO ANALYSIS'!$F$9</f>
        <v>10.47093469074772</v>
      </c>
      <c r="D744" s="32">
        <f t="shared" si="11"/>
        <v>24.687385380066843</v>
      </c>
      <c r="F744" s="58"/>
      <c r="H744" s="57"/>
    </row>
    <row r="745" spans="1:8" x14ac:dyDescent="0.3">
      <c r="A745" s="1" t="s">
        <v>1077</v>
      </c>
      <c r="B745" s="1">
        <v>258.25</v>
      </c>
      <c r="C745" s="32">
        <f>'RATIO ANALYSIS'!$F$9</f>
        <v>10.47093469074772</v>
      </c>
      <c r="D745" s="32">
        <f t="shared" si="11"/>
        <v>24.663509765579352</v>
      </c>
      <c r="F745" s="58"/>
      <c r="H745" s="57"/>
    </row>
    <row r="746" spans="1:8" x14ac:dyDescent="0.3">
      <c r="A746" s="1" t="s">
        <v>1078</v>
      </c>
      <c r="B746" s="1">
        <v>255.5</v>
      </c>
      <c r="C746" s="32">
        <f>'RATIO ANALYSIS'!$E$9</f>
        <v>9.4169104332079741</v>
      </c>
      <c r="D746" s="32">
        <f t="shared" si="11"/>
        <v>27.132041003490901</v>
      </c>
      <c r="F746" s="58"/>
      <c r="H746" s="57"/>
    </row>
    <row r="747" spans="1:8" x14ac:dyDescent="0.3">
      <c r="A747" s="1" t="s">
        <v>1079</v>
      </c>
      <c r="B747" s="1">
        <v>258.89999999999998</v>
      </c>
      <c r="C747" s="32">
        <f>'RATIO ANALYSIS'!$E$9</f>
        <v>9.4169104332079741</v>
      </c>
      <c r="D747" s="32">
        <f t="shared" si="11"/>
        <v>27.493093603928742</v>
      </c>
      <c r="F747" s="58"/>
      <c r="H747" s="57"/>
    </row>
    <row r="748" spans="1:8" x14ac:dyDescent="0.3">
      <c r="A748" s="1" t="s">
        <v>1080</v>
      </c>
      <c r="B748" s="1">
        <v>258.10000000000002</v>
      </c>
      <c r="C748" s="32">
        <f>'RATIO ANALYSIS'!$E$9</f>
        <v>9.4169104332079741</v>
      </c>
      <c r="D748" s="32">
        <f t="shared" si="11"/>
        <v>27.408140050884548</v>
      </c>
      <c r="F748" s="58"/>
      <c r="H748" s="57"/>
    </row>
    <row r="749" spans="1:8" x14ac:dyDescent="0.3">
      <c r="A749" s="1" t="s">
        <v>1081</v>
      </c>
      <c r="B749" s="1">
        <v>256</v>
      </c>
      <c r="C749" s="32">
        <f>'RATIO ANALYSIS'!$E$9</f>
        <v>9.4169104332079741</v>
      </c>
      <c r="D749" s="32">
        <f t="shared" si="11"/>
        <v>27.185136974143525</v>
      </c>
      <c r="F749" s="58"/>
      <c r="H749" s="57"/>
    </row>
    <row r="750" spans="1:8" x14ac:dyDescent="0.3">
      <c r="A750" s="1" t="s">
        <v>1082</v>
      </c>
      <c r="B750" s="1">
        <v>258.3</v>
      </c>
      <c r="C750" s="32">
        <f>'RATIO ANALYSIS'!$E$9</f>
        <v>9.4169104332079741</v>
      </c>
      <c r="D750" s="32">
        <f t="shared" si="11"/>
        <v>27.429378439145594</v>
      </c>
      <c r="F750" s="58"/>
      <c r="H750" s="57"/>
    </row>
    <row r="751" spans="1:8" x14ac:dyDescent="0.3">
      <c r="A751" s="1" t="s">
        <v>1083</v>
      </c>
      <c r="B751" s="1">
        <v>259.05</v>
      </c>
      <c r="C751" s="32">
        <f>'RATIO ANALYSIS'!$E$9</f>
        <v>9.4169104332079741</v>
      </c>
      <c r="D751" s="32">
        <f t="shared" si="11"/>
        <v>27.509022395124532</v>
      </c>
      <c r="F751" s="58"/>
      <c r="H751" s="57"/>
    </row>
    <row r="752" spans="1:8" x14ac:dyDescent="0.3">
      <c r="A752" s="1" t="s">
        <v>1084</v>
      </c>
      <c r="B752" s="1">
        <v>259.2</v>
      </c>
      <c r="C752" s="32">
        <f>'RATIO ANALYSIS'!$E$9</f>
        <v>9.4169104332079741</v>
      </c>
      <c r="D752" s="32">
        <f t="shared" si="11"/>
        <v>27.524951186320315</v>
      </c>
      <c r="F752" s="58"/>
      <c r="H752" s="57"/>
    </row>
    <row r="753" spans="1:8" x14ac:dyDescent="0.3">
      <c r="A753" s="1" t="s">
        <v>1085</v>
      </c>
      <c r="B753" s="1">
        <v>259.14999999999998</v>
      </c>
      <c r="C753" s="32">
        <f>'RATIO ANALYSIS'!$E$9</f>
        <v>9.4169104332079741</v>
      </c>
      <c r="D753" s="32">
        <f t="shared" si="11"/>
        <v>27.519641589255052</v>
      </c>
      <c r="F753" s="58"/>
      <c r="H753" s="57"/>
    </row>
    <row r="754" spans="1:8" x14ac:dyDescent="0.3">
      <c r="A754" s="1" t="s">
        <v>1086</v>
      </c>
      <c r="B754" s="1">
        <v>260.5</v>
      </c>
      <c r="C754" s="32">
        <f>'RATIO ANALYSIS'!$E$9</f>
        <v>9.4169104332079741</v>
      </c>
      <c r="D754" s="32">
        <f t="shared" si="11"/>
        <v>27.66300071001714</v>
      </c>
      <c r="F754" s="58"/>
      <c r="H754" s="57"/>
    </row>
    <row r="755" spans="1:8" x14ac:dyDescent="0.3">
      <c r="A755" s="1" t="s">
        <v>1087</v>
      </c>
      <c r="B755" s="1">
        <v>265.55</v>
      </c>
      <c r="C755" s="32">
        <f>'RATIO ANALYSIS'!$E$9</f>
        <v>9.4169104332079741</v>
      </c>
      <c r="D755" s="32">
        <f t="shared" si="11"/>
        <v>28.199270013608643</v>
      </c>
      <c r="F755" s="58"/>
      <c r="H755" s="57"/>
    </row>
    <row r="756" spans="1:8" x14ac:dyDescent="0.3">
      <c r="A756" s="1" t="s">
        <v>1088</v>
      </c>
      <c r="B756" s="1">
        <v>268.05</v>
      </c>
      <c r="C756" s="32">
        <f>'RATIO ANALYSIS'!$E$9</f>
        <v>9.4169104332079741</v>
      </c>
      <c r="D756" s="32">
        <f t="shared" si="11"/>
        <v>28.464749866871763</v>
      </c>
      <c r="F756" s="58"/>
      <c r="H756" s="57"/>
    </row>
    <row r="757" spans="1:8" x14ac:dyDescent="0.3">
      <c r="A757" s="1" t="s">
        <v>1089</v>
      </c>
      <c r="B757" s="1">
        <v>269.45</v>
      </c>
      <c r="C757" s="32">
        <f>'RATIO ANALYSIS'!$E$9</f>
        <v>9.4169104332079741</v>
      </c>
      <c r="D757" s="32">
        <f t="shared" si="11"/>
        <v>28.613418584699108</v>
      </c>
      <c r="F757" s="58"/>
      <c r="H757" s="57"/>
    </row>
    <row r="758" spans="1:8" x14ac:dyDescent="0.3">
      <c r="A758" s="1" t="s">
        <v>1090</v>
      </c>
      <c r="B758" s="1">
        <v>270.10000000000002</v>
      </c>
      <c r="C758" s="32">
        <f>'RATIO ANALYSIS'!$E$9</f>
        <v>9.4169104332079741</v>
      </c>
      <c r="D758" s="32">
        <f t="shared" si="11"/>
        <v>28.682443346547526</v>
      </c>
      <c r="F758" s="58"/>
      <c r="H758" s="57"/>
    </row>
    <row r="759" spans="1:8" x14ac:dyDescent="0.3">
      <c r="A759" s="1" t="s">
        <v>1091</v>
      </c>
      <c r="B759" s="1">
        <v>259.25</v>
      </c>
      <c r="C759" s="32">
        <f>'RATIO ANALYSIS'!$E$9</f>
        <v>9.4169104332079741</v>
      </c>
      <c r="D759" s="32">
        <f t="shared" si="11"/>
        <v>27.530260783385579</v>
      </c>
      <c r="F759" s="58"/>
      <c r="H759" s="57"/>
    </row>
    <row r="760" spans="1:8" x14ac:dyDescent="0.3">
      <c r="A760" s="1" t="s">
        <v>1092</v>
      </c>
      <c r="B760" s="1">
        <v>258.85000000000002</v>
      </c>
      <c r="C760" s="32">
        <f>'RATIO ANALYSIS'!$E$9</f>
        <v>9.4169104332079741</v>
      </c>
      <c r="D760" s="32">
        <f t="shared" si="11"/>
        <v>27.487784006863482</v>
      </c>
      <c r="F760" s="58"/>
      <c r="H760" s="57"/>
    </row>
    <row r="761" spans="1:8" x14ac:dyDescent="0.3">
      <c r="A761" s="1" t="s">
        <v>1093</v>
      </c>
      <c r="B761" s="1">
        <v>259.89999999999998</v>
      </c>
      <c r="C761" s="32">
        <f>'RATIO ANALYSIS'!$E$9</f>
        <v>9.4169104332079741</v>
      </c>
      <c r="D761" s="32">
        <f t="shared" si="11"/>
        <v>27.59928554523399</v>
      </c>
      <c r="F761" s="58"/>
      <c r="H761" s="57"/>
    </row>
    <row r="762" spans="1:8" x14ac:dyDescent="0.3">
      <c r="A762" s="1" t="s">
        <v>1094</v>
      </c>
      <c r="B762" s="1">
        <v>256.5</v>
      </c>
      <c r="C762" s="32">
        <f>'RATIO ANALYSIS'!$E$9</f>
        <v>9.4169104332079741</v>
      </c>
      <c r="D762" s="32">
        <f t="shared" si="11"/>
        <v>27.238232944796149</v>
      </c>
      <c r="F762" s="58"/>
      <c r="H762" s="57"/>
    </row>
    <row r="763" spans="1:8" x14ac:dyDescent="0.3">
      <c r="A763" s="1" t="s">
        <v>1095</v>
      </c>
      <c r="B763" s="1">
        <v>260.25</v>
      </c>
      <c r="C763" s="32">
        <f>'RATIO ANALYSIS'!$E$9</f>
        <v>9.4169104332079741</v>
      </c>
      <c r="D763" s="32">
        <f t="shared" si="11"/>
        <v>27.636452724690827</v>
      </c>
      <c r="F763" s="58"/>
      <c r="H763" s="57"/>
    </row>
    <row r="764" spans="1:8" x14ac:dyDescent="0.3">
      <c r="A764" s="1" t="s">
        <v>1096</v>
      </c>
      <c r="B764" s="1">
        <v>264</v>
      </c>
      <c r="C764" s="32">
        <f>'RATIO ANALYSIS'!$E$9</f>
        <v>9.4169104332079741</v>
      </c>
      <c r="D764" s="32">
        <f t="shared" si="11"/>
        <v>28.034672504585508</v>
      </c>
      <c r="F764" s="58"/>
      <c r="H764" s="57"/>
    </row>
    <row r="765" spans="1:8" x14ac:dyDescent="0.3">
      <c r="A765" s="1" t="s">
        <v>1097</v>
      </c>
      <c r="B765" s="1">
        <v>265.05</v>
      </c>
      <c r="C765" s="32">
        <f>'RATIO ANALYSIS'!$E$9</f>
        <v>9.4169104332079741</v>
      </c>
      <c r="D765" s="32">
        <f t="shared" si="11"/>
        <v>28.146174042956019</v>
      </c>
      <c r="F765" s="58"/>
      <c r="H765" s="57"/>
    </row>
    <row r="766" spans="1:8" x14ac:dyDescent="0.3">
      <c r="A766" s="1" t="s">
        <v>1098</v>
      </c>
      <c r="B766" s="1">
        <v>266.39999999999998</v>
      </c>
      <c r="C766" s="32">
        <f>'RATIO ANALYSIS'!$E$9</f>
        <v>9.4169104332079741</v>
      </c>
      <c r="D766" s="32">
        <f t="shared" si="11"/>
        <v>28.289533163718101</v>
      </c>
      <c r="F766" s="58"/>
      <c r="H766" s="57"/>
    </row>
    <row r="767" spans="1:8" x14ac:dyDescent="0.3">
      <c r="A767" s="1" t="s">
        <v>1099</v>
      </c>
      <c r="B767" s="1">
        <v>266.55</v>
      </c>
      <c r="C767" s="32">
        <f>'RATIO ANALYSIS'!$E$9</f>
        <v>9.4169104332079741</v>
      </c>
      <c r="D767" s="32">
        <f t="shared" si="11"/>
        <v>28.305461954913891</v>
      </c>
      <c r="F767" s="58"/>
      <c r="H767" s="57"/>
    </row>
    <row r="768" spans="1:8" x14ac:dyDescent="0.3">
      <c r="A768" s="1" t="s">
        <v>1100</v>
      </c>
      <c r="B768" s="1">
        <v>269.05</v>
      </c>
      <c r="C768" s="32">
        <f>'RATIO ANALYSIS'!$E$9</f>
        <v>9.4169104332079741</v>
      </c>
      <c r="D768" s="32">
        <f t="shared" si="11"/>
        <v>28.570941808177015</v>
      </c>
      <c r="F768" s="58"/>
      <c r="H768" s="57"/>
    </row>
    <row r="769" spans="1:8" x14ac:dyDescent="0.3">
      <c r="A769" s="1" t="s">
        <v>1101</v>
      </c>
      <c r="B769" s="1">
        <v>267.10000000000002</v>
      </c>
      <c r="C769" s="32">
        <f>'RATIO ANALYSIS'!$E$9</f>
        <v>9.4169104332079741</v>
      </c>
      <c r="D769" s="32">
        <f t="shared" si="11"/>
        <v>28.363867522631779</v>
      </c>
      <c r="F769" s="58"/>
      <c r="H769" s="57"/>
    </row>
    <row r="770" spans="1:8" x14ac:dyDescent="0.3">
      <c r="A770" s="1" t="s">
        <v>1102</v>
      </c>
      <c r="B770" s="1">
        <v>268.2</v>
      </c>
      <c r="C770" s="32">
        <f>'RATIO ANALYSIS'!$E$9</f>
        <v>9.4169104332079741</v>
      </c>
      <c r="D770" s="32">
        <f t="shared" si="11"/>
        <v>28.48067865806755</v>
      </c>
      <c r="F770" s="58"/>
      <c r="H770" s="57"/>
    </row>
    <row r="771" spans="1:8" x14ac:dyDescent="0.3">
      <c r="A771" s="1" t="s">
        <v>1103</v>
      </c>
      <c r="B771" s="1">
        <v>263.25</v>
      </c>
      <c r="C771" s="32">
        <f>'RATIO ANALYSIS'!$E$9</f>
        <v>9.4169104332079741</v>
      </c>
      <c r="D771" s="32">
        <f t="shared" ref="D771:D834" si="12">B771/C771</f>
        <v>27.955028548606574</v>
      </c>
      <c r="F771" s="58"/>
      <c r="H771" s="57"/>
    </row>
    <row r="772" spans="1:8" x14ac:dyDescent="0.3">
      <c r="A772" s="1" t="s">
        <v>1104</v>
      </c>
      <c r="B772" s="1">
        <v>264.10000000000002</v>
      </c>
      <c r="C772" s="32">
        <f>'RATIO ANALYSIS'!$E$9</f>
        <v>9.4169104332079741</v>
      </c>
      <c r="D772" s="32">
        <f t="shared" si="12"/>
        <v>28.045291698716035</v>
      </c>
      <c r="F772" s="58"/>
      <c r="H772" s="57"/>
    </row>
    <row r="773" spans="1:8" x14ac:dyDescent="0.3">
      <c r="A773" s="1" t="s">
        <v>1105</v>
      </c>
      <c r="B773" s="1">
        <v>266.45</v>
      </c>
      <c r="C773" s="32">
        <f>'RATIO ANALYSIS'!$E$9</f>
        <v>9.4169104332079741</v>
      </c>
      <c r="D773" s="32">
        <f t="shared" si="12"/>
        <v>28.294842760783364</v>
      </c>
      <c r="F773" s="58"/>
      <c r="H773" s="57"/>
    </row>
    <row r="774" spans="1:8" x14ac:dyDescent="0.3">
      <c r="A774" s="1" t="s">
        <v>1106</v>
      </c>
      <c r="B774" s="1">
        <v>268.10000000000002</v>
      </c>
      <c r="C774" s="32">
        <f>'RATIO ANALYSIS'!$E$9</f>
        <v>9.4169104332079741</v>
      </c>
      <c r="D774" s="32">
        <f t="shared" si="12"/>
        <v>28.470059463937027</v>
      </c>
      <c r="F774" s="58"/>
      <c r="H774" s="57"/>
    </row>
    <row r="775" spans="1:8" x14ac:dyDescent="0.3">
      <c r="A775" s="1" t="s">
        <v>1107</v>
      </c>
      <c r="B775" s="1">
        <v>266.5</v>
      </c>
      <c r="C775" s="32">
        <f>'RATIO ANALYSIS'!$E$9</f>
        <v>9.4169104332079741</v>
      </c>
      <c r="D775" s="32">
        <f t="shared" si="12"/>
        <v>28.300152357848628</v>
      </c>
      <c r="F775" s="58"/>
      <c r="H775" s="57"/>
    </row>
    <row r="776" spans="1:8" x14ac:dyDescent="0.3">
      <c r="A776" s="1" t="s">
        <v>1108</v>
      </c>
      <c r="B776" s="1">
        <v>269.85000000000002</v>
      </c>
      <c r="C776" s="32">
        <f>'RATIO ANALYSIS'!$E$9</f>
        <v>9.4169104332079741</v>
      </c>
      <c r="D776" s="32">
        <f t="shared" si="12"/>
        <v>28.655895361221212</v>
      </c>
      <c r="F776" s="58"/>
      <c r="H776" s="57"/>
    </row>
    <row r="777" spans="1:8" x14ac:dyDescent="0.3">
      <c r="A777" s="1" t="s">
        <v>1109</v>
      </c>
      <c r="B777" s="1">
        <v>271.35000000000002</v>
      </c>
      <c r="C777" s="32">
        <f>'RATIO ANALYSIS'!$E$9</f>
        <v>9.4169104332079741</v>
      </c>
      <c r="D777" s="32">
        <f t="shared" si="12"/>
        <v>28.815183273179084</v>
      </c>
      <c r="F777" s="58"/>
      <c r="H777" s="57"/>
    </row>
    <row r="778" spans="1:8" x14ac:dyDescent="0.3">
      <c r="A778" s="1" t="s">
        <v>1110</v>
      </c>
      <c r="B778" s="1">
        <v>274.10000000000002</v>
      </c>
      <c r="C778" s="32">
        <f>'RATIO ANALYSIS'!$E$9</f>
        <v>9.4169104332079741</v>
      </c>
      <c r="D778" s="32">
        <f t="shared" si="12"/>
        <v>29.107211111768517</v>
      </c>
      <c r="F778" s="58"/>
      <c r="H778" s="57"/>
    </row>
    <row r="779" spans="1:8" x14ac:dyDescent="0.3">
      <c r="A779" s="1" t="s">
        <v>1111</v>
      </c>
      <c r="B779" s="1">
        <v>275.14999999999998</v>
      </c>
      <c r="C779" s="32">
        <f>'RATIO ANALYSIS'!$E$9</f>
        <v>9.4169104332079741</v>
      </c>
      <c r="D779" s="32">
        <f t="shared" si="12"/>
        <v>29.218712650139022</v>
      </c>
      <c r="F779" s="58"/>
      <c r="H779" s="57"/>
    </row>
    <row r="780" spans="1:8" x14ac:dyDescent="0.3">
      <c r="A780" s="1" t="s">
        <v>1112</v>
      </c>
      <c r="B780" s="1">
        <v>273.5</v>
      </c>
      <c r="C780" s="32">
        <f>'RATIO ANALYSIS'!$E$9</f>
        <v>9.4169104332079741</v>
      </c>
      <c r="D780" s="32">
        <f t="shared" si="12"/>
        <v>29.043495946985367</v>
      </c>
      <c r="F780" s="58"/>
      <c r="H780" s="57"/>
    </row>
    <row r="781" spans="1:8" x14ac:dyDescent="0.3">
      <c r="A781" s="1" t="s">
        <v>1113</v>
      </c>
      <c r="B781" s="1">
        <v>279.25</v>
      </c>
      <c r="C781" s="32">
        <f>'RATIO ANALYSIS'!$E$9</f>
        <v>9.4169104332079741</v>
      </c>
      <c r="D781" s="32">
        <f t="shared" si="12"/>
        <v>29.654099609490544</v>
      </c>
      <c r="F781" s="58"/>
      <c r="H781" s="57"/>
    </row>
    <row r="782" spans="1:8" x14ac:dyDescent="0.3">
      <c r="A782" s="1" t="s">
        <v>1114</v>
      </c>
      <c r="B782" s="1">
        <v>275.35000000000002</v>
      </c>
      <c r="C782" s="32">
        <f>'RATIO ANALYSIS'!$E$9</f>
        <v>9.4169104332079741</v>
      </c>
      <c r="D782" s="32">
        <f t="shared" si="12"/>
        <v>29.239951038400076</v>
      </c>
      <c r="F782" s="58"/>
      <c r="H782" s="57"/>
    </row>
    <row r="783" spans="1:8" x14ac:dyDescent="0.3">
      <c r="A783" s="1" t="s">
        <v>1115</v>
      </c>
      <c r="B783" s="1">
        <v>275.3</v>
      </c>
      <c r="C783" s="32">
        <f>'RATIO ANALYSIS'!$E$9</f>
        <v>9.4169104332079741</v>
      </c>
      <c r="D783" s="32">
        <f t="shared" si="12"/>
        <v>29.234641441334812</v>
      </c>
      <c r="F783" s="58"/>
      <c r="H783" s="57"/>
    </row>
    <row r="784" spans="1:8" x14ac:dyDescent="0.3">
      <c r="A784" s="1" t="s">
        <v>1116</v>
      </c>
      <c r="B784" s="1">
        <v>271.39999999999998</v>
      </c>
      <c r="C784" s="32">
        <f>'RATIO ANALYSIS'!$E$9</f>
        <v>9.4169104332079741</v>
      </c>
      <c r="D784" s="32">
        <f t="shared" si="12"/>
        <v>28.820492870244344</v>
      </c>
      <c r="F784" s="58"/>
      <c r="H784" s="57"/>
    </row>
    <row r="785" spans="1:8" x14ac:dyDescent="0.3">
      <c r="A785" s="1" t="s">
        <v>1117</v>
      </c>
      <c r="B785" s="1">
        <v>275.2</v>
      </c>
      <c r="C785" s="32">
        <f>'RATIO ANALYSIS'!$E$9</f>
        <v>9.4169104332079741</v>
      </c>
      <c r="D785" s="32">
        <f t="shared" si="12"/>
        <v>29.224022247204285</v>
      </c>
      <c r="F785" s="58"/>
      <c r="H785" s="57"/>
    </row>
    <row r="786" spans="1:8" x14ac:dyDescent="0.3">
      <c r="A786" s="1" t="s">
        <v>1118</v>
      </c>
      <c r="B786" s="1">
        <v>275.64999999999998</v>
      </c>
      <c r="C786" s="32">
        <f>'RATIO ANALYSIS'!$E$9</f>
        <v>9.4169104332079741</v>
      </c>
      <c r="D786" s="32">
        <f t="shared" si="12"/>
        <v>29.271808620791646</v>
      </c>
      <c r="F786" s="58"/>
      <c r="H786" s="57"/>
    </row>
    <row r="787" spans="1:8" x14ac:dyDescent="0.3">
      <c r="A787" s="1" t="s">
        <v>1119</v>
      </c>
      <c r="B787" s="1">
        <v>281.25</v>
      </c>
      <c r="C787" s="32">
        <f>'RATIO ANALYSIS'!$E$9</f>
        <v>9.4169104332079741</v>
      </c>
      <c r="D787" s="32">
        <f t="shared" si="12"/>
        <v>29.86648349210104</v>
      </c>
      <c r="F787" s="58"/>
      <c r="H787" s="57"/>
    </row>
    <row r="788" spans="1:8" x14ac:dyDescent="0.3">
      <c r="A788" s="1" t="s">
        <v>1120</v>
      </c>
      <c r="B788" s="1">
        <v>281.45</v>
      </c>
      <c r="C788" s="32">
        <f>'RATIO ANALYSIS'!$E$9</f>
        <v>9.4169104332079741</v>
      </c>
      <c r="D788" s="32">
        <f t="shared" si="12"/>
        <v>29.887721880362086</v>
      </c>
      <c r="F788" s="58"/>
      <c r="H788" s="57"/>
    </row>
    <row r="789" spans="1:8" x14ac:dyDescent="0.3">
      <c r="A789" s="1" t="s">
        <v>1121</v>
      </c>
      <c r="B789" s="1">
        <v>276.60000000000002</v>
      </c>
      <c r="C789" s="32">
        <f>'RATIO ANALYSIS'!$E$9</f>
        <v>9.4169104332079741</v>
      </c>
      <c r="D789" s="32">
        <f t="shared" si="12"/>
        <v>29.372690965031637</v>
      </c>
      <c r="F789" s="58"/>
      <c r="H789" s="57"/>
    </row>
    <row r="790" spans="1:8" x14ac:dyDescent="0.3">
      <c r="A790" s="1" t="s">
        <v>1122</v>
      </c>
      <c r="B790" s="1">
        <v>273.64999999999998</v>
      </c>
      <c r="C790" s="32">
        <f>'RATIO ANALYSIS'!$E$9</f>
        <v>9.4169104332079741</v>
      </c>
      <c r="D790" s="32">
        <f t="shared" si="12"/>
        <v>29.05942473818115</v>
      </c>
      <c r="F790" s="58"/>
      <c r="H790" s="57"/>
    </row>
    <row r="791" spans="1:8" x14ac:dyDescent="0.3">
      <c r="A791" s="1" t="s">
        <v>1123</v>
      </c>
      <c r="B791" s="1">
        <v>274.55</v>
      </c>
      <c r="C791" s="32">
        <f>'RATIO ANALYSIS'!$E$9</f>
        <v>9.4169104332079741</v>
      </c>
      <c r="D791" s="32">
        <f t="shared" si="12"/>
        <v>29.154997485355878</v>
      </c>
      <c r="F791" s="58"/>
      <c r="H791" s="57"/>
    </row>
    <row r="792" spans="1:8" x14ac:dyDescent="0.3">
      <c r="A792" s="1" t="s">
        <v>1124</v>
      </c>
      <c r="B792" s="1">
        <v>273.39999999999998</v>
      </c>
      <c r="C792" s="32">
        <f>'RATIO ANALYSIS'!$E$9</f>
        <v>9.4169104332079741</v>
      </c>
      <c r="D792" s="32">
        <f t="shared" si="12"/>
        <v>29.03287675285484</v>
      </c>
      <c r="F792" s="58"/>
      <c r="H792" s="57"/>
    </row>
    <row r="793" spans="1:8" x14ac:dyDescent="0.3">
      <c r="A793" s="1" t="s">
        <v>1125</v>
      </c>
      <c r="B793" s="1">
        <v>266.05</v>
      </c>
      <c r="C793" s="32">
        <f>'RATIO ANALYSIS'!$E$9</f>
        <v>9.4169104332079741</v>
      </c>
      <c r="D793" s="32">
        <f t="shared" si="12"/>
        <v>28.252365984261267</v>
      </c>
      <c r="F793" s="58"/>
      <c r="H793" s="57"/>
    </row>
    <row r="794" spans="1:8" x14ac:dyDescent="0.3">
      <c r="A794" s="1" t="s">
        <v>1126</v>
      </c>
      <c r="B794" s="1">
        <v>261.7</v>
      </c>
      <c r="C794" s="32">
        <f>'RATIO ANALYSIS'!$E$9</f>
        <v>9.4169104332079741</v>
      </c>
      <c r="D794" s="32">
        <f t="shared" si="12"/>
        <v>27.790431039583435</v>
      </c>
      <c r="F794" s="58"/>
      <c r="H794" s="57"/>
    </row>
    <row r="795" spans="1:8" x14ac:dyDescent="0.3">
      <c r="A795" s="1" t="s">
        <v>1127</v>
      </c>
      <c r="B795" s="1">
        <v>267.60000000000002</v>
      </c>
      <c r="C795" s="32">
        <f>'RATIO ANALYSIS'!$E$9</f>
        <v>9.4169104332079741</v>
      </c>
      <c r="D795" s="32">
        <f t="shared" si="12"/>
        <v>28.416963493284403</v>
      </c>
      <c r="F795" s="58"/>
      <c r="H795" s="57"/>
    </row>
    <row r="796" spans="1:8" x14ac:dyDescent="0.3">
      <c r="A796" s="1" t="s">
        <v>1128</v>
      </c>
      <c r="B796" s="1">
        <v>267.55</v>
      </c>
      <c r="C796" s="32">
        <f>'RATIO ANALYSIS'!$E$9</f>
        <v>9.4169104332079741</v>
      </c>
      <c r="D796" s="32">
        <f t="shared" si="12"/>
        <v>28.411653896219139</v>
      </c>
      <c r="F796" s="58"/>
      <c r="H796" s="57"/>
    </row>
    <row r="797" spans="1:8" x14ac:dyDescent="0.3">
      <c r="A797" s="1" t="s">
        <v>1129</v>
      </c>
      <c r="B797" s="1">
        <v>269.8</v>
      </c>
      <c r="C797" s="32">
        <f>'RATIO ANALYSIS'!$E$9</f>
        <v>9.4169104332079741</v>
      </c>
      <c r="D797" s="32">
        <f t="shared" si="12"/>
        <v>28.650585764155949</v>
      </c>
      <c r="F797" s="58"/>
      <c r="H797" s="57"/>
    </row>
    <row r="798" spans="1:8" x14ac:dyDescent="0.3">
      <c r="A798" s="1" t="s">
        <v>1130</v>
      </c>
      <c r="B798" s="1">
        <v>269.39999999999998</v>
      </c>
      <c r="C798" s="32">
        <f>'RATIO ANALYSIS'!$E$9</f>
        <v>9.4169104332079741</v>
      </c>
      <c r="D798" s="32">
        <f t="shared" si="12"/>
        <v>28.608108987633845</v>
      </c>
      <c r="F798" s="58"/>
      <c r="H798" s="57"/>
    </row>
    <row r="799" spans="1:8" x14ac:dyDescent="0.3">
      <c r="A799" s="1" t="s">
        <v>1131</v>
      </c>
      <c r="B799" s="1">
        <v>270.55</v>
      </c>
      <c r="C799" s="32">
        <f>'RATIO ANALYSIS'!$E$9</f>
        <v>9.4169104332079741</v>
      </c>
      <c r="D799" s="32">
        <f t="shared" si="12"/>
        <v>28.730229720134886</v>
      </c>
      <c r="F799" s="58"/>
      <c r="H799" s="57"/>
    </row>
    <row r="800" spans="1:8" x14ac:dyDescent="0.3">
      <c r="A800" s="1" t="s">
        <v>1132</v>
      </c>
      <c r="B800" s="1">
        <v>265.60000000000002</v>
      </c>
      <c r="C800" s="32">
        <f>'RATIO ANALYSIS'!$E$9</f>
        <v>9.4169104332079741</v>
      </c>
      <c r="D800" s="32">
        <f t="shared" si="12"/>
        <v>28.204579610673907</v>
      </c>
      <c r="F800" s="58"/>
      <c r="H800" s="57"/>
    </row>
    <row r="801" spans="1:8" x14ac:dyDescent="0.3">
      <c r="A801" s="1" t="s">
        <v>1133</v>
      </c>
      <c r="B801" s="1">
        <v>262.89999999999998</v>
      </c>
      <c r="C801" s="32">
        <f>'RATIO ANALYSIS'!$E$9</f>
        <v>9.4169104332079741</v>
      </c>
      <c r="D801" s="32">
        <f t="shared" si="12"/>
        <v>27.917861369149733</v>
      </c>
      <c r="F801" s="58"/>
      <c r="H801" s="57"/>
    </row>
    <row r="802" spans="1:8" x14ac:dyDescent="0.3">
      <c r="A802" s="1" t="s">
        <v>1134</v>
      </c>
      <c r="B802" s="1">
        <v>261.55</v>
      </c>
      <c r="C802" s="32">
        <f>'RATIO ANALYSIS'!$E$9</f>
        <v>9.4169104332079741</v>
      </c>
      <c r="D802" s="32">
        <f t="shared" si="12"/>
        <v>27.774502248387652</v>
      </c>
      <c r="F802" s="58"/>
      <c r="H802" s="57"/>
    </row>
    <row r="803" spans="1:8" x14ac:dyDescent="0.3">
      <c r="A803" s="1" t="s">
        <v>1135</v>
      </c>
      <c r="B803" s="1">
        <v>261.14999999999998</v>
      </c>
      <c r="C803" s="32">
        <f>'RATIO ANALYSIS'!$E$9</f>
        <v>9.4169104332079741</v>
      </c>
      <c r="D803" s="32">
        <f t="shared" si="12"/>
        <v>27.732025471865548</v>
      </c>
      <c r="F803" s="58"/>
      <c r="H803" s="57"/>
    </row>
    <row r="804" spans="1:8" x14ac:dyDescent="0.3">
      <c r="A804" s="1" t="s">
        <v>1136</v>
      </c>
      <c r="B804" s="1">
        <v>260.75</v>
      </c>
      <c r="C804" s="32">
        <f>'RATIO ANALYSIS'!$E$9</f>
        <v>9.4169104332079741</v>
      </c>
      <c r="D804" s="32">
        <f t="shared" si="12"/>
        <v>27.689548695343451</v>
      </c>
      <c r="F804" s="58"/>
      <c r="H804" s="57"/>
    </row>
    <row r="805" spans="1:8" x14ac:dyDescent="0.3">
      <c r="A805" s="1" t="s">
        <v>1137</v>
      </c>
      <c r="B805" s="1">
        <v>262.3</v>
      </c>
      <c r="C805" s="32">
        <f>'RATIO ANALYSIS'!$E$9</f>
        <v>9.4169104332079741</v>
      </c>
      <c r="D805" s="32">
        <f t="shared" si="12"/>
        <v>27.85414620436659</v>
      </c>
      <c r="F805" s="58"/>
      <c r="H805" s="57"/>
    </row>
    <row r="806" spans="1:8" x14ac:dyDescent="0.3">
      <c r="A806" s="1" t="s">
        <v>1138</v>
      </c>
      <c r="B806" s="1">
        <v>263.25</v>
      </c>
      <c r="C806" s="32">
        <f>'RATIO ANALYSIS'!$E$9</f>
        <v>9.4169104332079741</v>
      </c>
      <c r="D806" s="32">
        <f t="shared" si="12"/>
        <v>27.955028548606574</v>
      </c>
      <c r="F806" s="58"/>
      <c r="H806" s="57"/>
    </row>
    <row r="807" spans="1:8" x14ac:dyDescent="0.3">
      <c r="A807" s="1" t="s">
        <v>1139</v>
      </c>
      <c r="B807" s="1">
        <v>261.85000000000002</v>
      </c>
      <c r="C807" s="32">
        <f>'RATIO ANALYSIS'!$E$9</f>
        <v>9.4169104332079741</v>
      </c>
      <c r="D807" s="32">
        <f t="shared" si="12"/>
        <v>27.806359830779229</v>
      </c>
      <c r="F807" s="58"/>
      <c r="H807" s="57"/>
    </row>
    <row r="808" spans="1:8" x14ac:dyDescent="0.3">
      <c r="A808" s="1" t="s">
        <v>1140</v>
      </c>
      <c r="B808" s="1">
        <v>262.14999999999998</v>
      </c>
      <c r="C808" s="32">
        <f>'RATIO ANALYSIS'!$E$9</f>
        <v>9.4169104332079741</v>
      </c>
      <c r="D808" s="32">
        <f t="shared" si="12"/>
        <v>27.838217413170796</v>
      </c>
      <c r="F808" s="58"/>
      <c r="H808" s="57"/>
    </row>
    <row r="809" spans="1:8" x14ac:dyDescent="0.3">
      <c r="A809" s="1" t="s">
        <v>1141</v>
      </c>
      <c r="B809" s="1">
        <v>264.14999999999998</v>
      </c>
      <c r="C809" s="32">
        <f>'RATIO ANALYSIS'!$E$9</f>
        <v>9.4169104332079741</v>
      </c>
      <c r="D809" s="32">
        <f t="shared" si="12"/>
        <v>28.050601295781295</v>
      </c>
      <c r="F809" s="58"/>
      <c r="H809" s="57"/>
    </row>
    <row r="810" spans="1:8" x14ac:dyDescent="0.3">
      <c r="A810" s="1" t="s">
        <v>1142</v>
      </c>
      <c r="B810" s="1">
        <v>263.10000000000002</v>
      </c>
      <c r="C810" s="32">
        <f>'RATIO ANALYSIS'!$E$9</f>
        <v>9.4169104332079741</v>
      </c>
      <c r="D810" s="32">
        <f t="shared" si="12"/>
        <v>27.939099757410787</v>
      </c>
      <c r="F810" s="58"/>
      <c r="H810" s="57"/>
    </row>
    <row r="811" spans="1:8" x14ac:dyDescent="0.3">
      <c r="A811" s="1" t="s">
        <v>1143</v>
      </c>
      <c r="B811" s="1">
        <v>263.05</v>
      </c>
      <c r="C811" s="32">
        <f>'RATIO ANALYSIS'!$E$9</f>
        <v>9.4169104332079741</v>
      </c>
      <c r="D811" s="32">
        <f t="shared" si="12"/>
        <v>27.933790160345524</v>
      </c>
      <c r="F811" s="58"/>
      <c r="H811" s="57"/>
    </row>
    <row r="812" spans="1:8" x14ac:dyDescent="0.3">
      <c r="A812" s="1" t="s">
        <v>1144</v>
      </c>
      <c r="B812" s="1">
        <v>263.3</v>
      </c>
      <c r="C812" s="32">
        <f>'RATIO ANALYSIS'!$E$9</f>
        <v>9.4169104332079741</v>
      </c>
      <c r="D812" s="32">
        <f t="shared" si="12"/>
        <v>27.960338145671837</v>
      </c>
      <c r="F812" s="58"/>
      <c r="H812" s="57"/>
    </row>
    <row r="813" spans="1:8" x14ac:dyDescent="0.3">
      <c r="A813" s="1" t="s">
        <v>1145</v>
      </c>
      <c r="B813" s="1">
        <v>264.25</v>
      </c>
      <c r="C813" s="32">
        <f>'RATIO ANALYSIS'!$E$9</f>
        <v>9.4169104332079741</v>
      </c>
      <c r="D813" s="32">
        <f t="shared" si="12"/>
        <v>28.061220489911822</v>
      </c>
      <c r="F813" s="58"/>
      <c r="H813" s="57"/>
    </row>
    <row r="814" spans="1:8" x14ac:dyDescent="0.3">
      <c r="A814" s="1" t="s">
        <v>1146</v>
      </c>
      <c r="B814" s="1">
        <v>263.2</v>
      </c>
      <c r="C814" s="32">
        <f>'RATIO ANALYSIS'!$E$9</f>
        <v>9.4169104332079741</v>
      </c>
      <c r="D814" s="32">
        <f t="shared" si="12"/>
        <v>27.94971895154131</v>
      </c>
      <c r="F814" s="58"/>
      <c r="H814" s="57"/>
    </row>
    <row r="815" spans="1:8" x14ac:dyDescent="0.3">
      <c r="A815" s="1" t="s">
        <v>1147</v>
      </c>
      <c r="B815" s="1">
        <v>264.60000000000002</v>
      </c>
      <c r="C815" s="32">
        <f>'RATIO ANALYSIS'!$E$9</f>
        <v>9.4169104332079741</v>
      </c>
      <c r="D815" s="32">
        <f t="shared" si="12"/>
        <v>28.098387669368659</v>
      </c>
      <c r="F815" s="58"/>
      <c r="H815" s="57"/>
    </row>
    <row r="816" spans="1:8" x14ac:dyDescent="0.3">
      <c r="A816" s="1" t="s">
        <v>1148</v>
      </c>
      <c r="B816" s="1">
        <v>264.25</v>
      </c>
      <c r="C816" s="32">
        <f>'RATIO ANALYSIS'!$E$9</f>
        <v>9.4169104332079741</v>
      </c>
      <c r="D816" s="32">
        <f t="shared" si="12"/>
        <v>28.061220489911822</v>
      </c>
      <c r="F816" s="58"/>
      <c r="H816" s="57"/>
    </row>
    <row r="817" spans="1:8" x14ac:dyDescent="0.3">
      <c r="A817" s="1" t="s">
        <v>1149</v>
      </c>
      <c r="B817" s="1">
        <v>259</v>
      </c>
      <c r="C817" s="32">
        <f>'RATIO ANALYSIS'!$E$9</f>
        <v>9.4169104332079741</v>
      </c>
      <c r="D817" s="32">
        <f t="shared" si="12"/>
        <v>27.503712798059269</v>
      </c>
      <c r="F817" s="58"/>
      <c r="H817" s="57"/>
    </row>
    <row r="818" spans="1:8" x14ac:dyDescent="0.3">
      <c r="A818" s="1" t="s">
        <v>1150</v>
      </c>
      <c r="B818" s="1">
        <v>261.55</v>
      </c>
      <c r="C818" s="32">
        <f>'RATIO ANALYSIS'!$E$9</f>
        <v>9.4169104332079741</v>
      </c>
      <c r="D818" s="32">
        <f t="shared" si="12"/>
        <v>27.774502248387652</v>
      </c>
      <c r="F818" s="58"/>
      <c r="H818" s="57"/>
    </row>
    <row r="819" spans="1:8" x14ac:dyDescent="0.3">
      <c r="A819" s="1" t="s">
        <v>1151</v>
      </c>
      <c r="B819" s="1">
        <v>266.25</v>
      </c>
      <c r="C819" s="32">
        <f>'RATIO ANALYSIS'!$E$9</f>
        <v>9.4169104332079741</v>
      </c>
      <c r="D819" s="32">
        <f t="shared" si="12"/>
        <v>28.273604372522318</v>
      </c>
      <c r="F819" s="58"/>
      <c r="H819" s="57"/>
    </row>
    <row r="820" spans="1:8" x14ac:dyDescent="0.3">
      <c r="A820" s="1" t="s">
        <v>1152</v>
      </c>
      <c r="B820" s="1">
        <v>262.2</v>
      </c>
      <c r="C820" s="32">
        <f>'RATIO ANALYSIS'!$E$9</f>
        <v>9.4169104332079741</v>
      </c>
      <c r="D820" s="32">
        <f t="shared" si="12"/>
        <v>27.843527010236059</v>
      </c>
      <c r="F820" s="58"/>
      <c r="H820" s="57"/>
    </row>
    <row r="821" spans="1:8" x14ac:dyDescent="0.3">
      <c r="A821" s="1" t="s">
        <v>1153</v>
      </c>
      <c r="B821" s="1">
        <v>253.35</v>
      </c>
      <c r="C821" s="32">
        <f>'RATIO ANALYSIS'!$E$9</f>
        <v>9.4169104332079741</v>
      </c>
      <c r="D821" s="32">
        <f t="shared" si="12"/>
        <v>26.903728329684615</v>
      </c>
      <c r="F821" s="58"/>
      <c r="H821" s="57"/>
    </row>
    <row r="822" spans="1:8" x14ac:dyDescent="0.3">
      <c r="A822" s="1" t="s">
        <v>1154</v>
      </c>
      <c r="B822" s="1">
        <v>251.6</v>
      </c>
      <c r="C822" s="32">
        <f>'RATIO ANALYSIS'!$E$9</f>
        <v>9.4169104332079741</v>
      </c>
      <c r="D822" s="32">
        <f t="shared" si="12"/>
        <v>26.717892432400433</v>
      </c>
      <c r="F822" s="58"/>
      <c r="H822" s="57"/>
    </row>
    <row r="823" spans="1:8" x14ac:dyDescent="0.3">
      <c r="A823" s="1" t="s">
        <v>1155</v>
      </c>
      <c r="B823" s="1">
        <v>253.85</v>
      </c>
      <c r="C823" s="32">
        <f>'RATIO ANALYSIS'!$E$9</f>
        <v>9.4169104332079741</v>
      </c>
      <c r="D823" s="32">
        <f t="shared" si="12"/>
        <v>26.956824300337239</v>
      </c>
      <c r="F823" s="58"/>
      <c r="H823" s="57"/>
    </row>
    <row r="824" spans="1:8" x14ac:dyDescent="0.3">
      <c r="A824" s="1" t="s">
        <v>1156</v>
      </c>
      <c r="B824" s="1">
        <v>255.1</v>
      </c>
      <c r="C824" s="32">
        <f>'RATIO ANALYSIS'!$E$9</f>
        <v>9.4169104332079741</v>
      </c>
      <c r="D824" s="32">
        <f t="shared" si="12"/>
        <v>27.0895642269688</v>
      </c>
      <c r="F824" s="58"/>
      <c r="H824" s="57"/>
    </row>
    <row r="825" spans="1:8" x14ac:dyDescent="0.3">
      <c r="A825" s="1" t="s">
        <v>1157</v>
      </c>
      <c r="B825" s="1">
        <v>255.2</v>
      </c>
      <c r="C825" s="32">
        <f>'RATIO ANALYSIS'!$E$9</f>
        <v>9.4169104332079741</v>
      </c>
      <c r="D825" s="32">
        <f t="shared" si="12"/>
        <v>27.100183421099324</v>
      </c>
      <c r="F825" s="58"/>
      <c r="H825" s="57"/>
    </row>
    <row r="826" spans="1:8" x14ac:dyDescent="0.3">
      <c r="A826" s="1" t="s">
        <v>1158</v>
      </c>
      <c r="B826" s="1">
        <v>256.05</v>
      </c>
      <c r="C826" s="32">
        <f>'RATIO ANALYSIS'!$E$9</f>
        <v>9.4169104332079741</v>
      </c>
      <c r="D826" s="32">
        <f t="shared" si="12"/>
        <v>27.190446571208788</v>
      </c>
      <c r="F826" s="58"/>
      <c r="H826" s="57"/>
    </row>
    <row r="827" spans="1:8" x14ac:dyDescent="0.3">
      <c r="A827" s="1" t="s">
        <v>1159</v>
      </c>
      <c r="B827" s="1">
        <v>258.05</v>
      </c>
      <c r="C827" s="32">
        <f>'RATIO ANALYSIS'!$E$9</f>
        <v>9.4169104332079741</v>
      </c>
      <c r="D827" s="32">
        <f t="shared" si="12"/>
        <v>27.402830453819284</v>
      </c>
      <c r="F827" s="58"/>
      <c r="H827" s="57"/>
    </row>
    <row r="828" spans="1:8" x14ac:dyDescent="0.3">
      <c r="A828" s="1" t="s">
        <v>1160</v>
      </c>
      <c r="B828" s="1">
        <v>257</v>
      </c>
      <c r="C828" s="32">
        <f>'RATIO ANALYSIS'!$E$9</f>
        <v>9.4169104332079741</v>
      </c>
      <c r="D828" s="32">
        <f t="shared" si="12"/>
        <v>27.291328915448773</v>
      </c>
      <c r="F828" s="58"/>
      <c r="H828" s="57"/>
    </row>
    <row r="829" spans="1:8" x14ac:dyDescent="0.3">
      <c r="A829" s="1" t="s">
        <v>1161</v>
      </c>
      <c r="B829" s="1">
        <v>259.25</v>
      </c>
      <c r="C829" s="32">
        <f>'RATIO ANALYSIS'!$E$9</f>
        <v>9.4169104332079741</v>
      </c>
      <c r="D829" s="32">
        <f t="shared" si="12"/>
        <v>27.530260783385579</v>
      </c>
      <c r="F829" s="58"/>
      <c r="H829" s="57"/>
    </row>
    <row r="830" spans="1:8" x14ac:dyDescent="0.3">
      <c r="A830" s="1" t="s">
        <v>1162</v>
      </c>
      <c r="B830" s="1">
        <v>260.75</v>
      </c>
      <c r="C830" s="32">
        <f>'RATIO ANALYSIS'!$E$9</f>
        <v>9.4169104332079741</v>
      </c>
      <c r="D830" s="32">
        <f t="shared" si="12"/>
        <v>27.689548695343451</v>
      </c>
      <c r="F830" s="58"/>
      <c r="H830" s="57"/>
    </row>
    <row r="831" spans="1:8" x14ac:dyDescent="0.3">
      <c r="A831" s="1" t="s">
        <v>1163</v>
      </c>
      <c r="B831" s="1">
        <v>258.14999999999998</v>
      </c>
      <c r="C831" s="32">
        <f>'RATIO ANALYSIS'!$E$9</f>
        <v>9.4169104332079741</v>
      </c>
      <c r="D831" s="32">
        <f t="shared" si="12"/>
        <v>27.413449647949804</v>
      </c>
      <c r="F831" s="58"/>
      <c r="H831" s="57"/>
    </row>
    <row r="832" spans="1:8" x14ac:dyDescent="0.3">
      <c r="A832" s="1" t="s">
        <v>1164</v>
      </c>
      <c r="B832" s="1">
        <v>258.14999999999998</v>
      </c>
      <c r="C832" s="32">
        <f>'RATIO ANALYSIS'!$E$9</f>
        <v>9.4169104332079741</v>
      </c>
      <c r="D832" s="32">
        <f t="shared" si="12"/>
        <v>27.413449647949804</v>
      </c>
      <c r="F832" s="58"/>
      <c r="H832" s="57"/>
    </row>
    <row r="833" spans="1:8" x14ac:dyDescent="0.3">
      <c r="A833" s="1" t="s">
        <v>1165</v>
      </c>
      <c r="B833" s="1">
        <v>255.8</v>
      </c>
      <c r="C833" s="32">
        <f>'RATIO ANALYSIS'!$E$9</f>
        <v>9.4169104332079741</v>
      </c>
      <c r="D833" s="32">
        <f t="shared" si="12"/>
        <v>27.163898585882475</v>
      </c>
      <c r="F833" s="58"/>
      <c r="H833" s="57"/>
    </row>
    <row r="834" spans="1:8" x14ac:dyDescent="0.3">
      <c r="A834" s="1" t="s">
        <v>1166</v>
      </c>
      <c r="B834" s="1">
        <v>259.2</v>
      </c>
      <c r="C834" s="32">
        <f>'RATIO ANALYSIS'!$E$9</f>
        <v>9.4169104332079741</v>
      </c>
      <c r="D834" s="32">
        <f t="shared" si="12"/>
        <v>27.524951186320315</v>
      </c>
      <c r="F834" s="58"/>
      <c r="H834" s="57"/>
    </row>
    <row r="835" spans="1:8" x14ac:dyDescent="0.3">
      <c r="A835" s="1" t="s">
        <v>1167</v>
      </c>
      <c r="B835" s="1">
        <v>258</v>
      </c>
      <c r="C835" s="32">
        <f>'RATIO ANALYSIS'!$E$9</f>
        <v>9.4169104332079741</v>
      </c>
      <c r="D835" s="32">
        <f t="shared" ref="D835:D898" si="13">B835/C835</f>
        <v>27.397520856754021</v>
      </c>
      <c r="F835" s="58"/>
      <c r="H835" s="57"/>
    </row>
    <row r="836" spans="1:8" x14ac:dyDescent="0.3">
      <c r="A836" s="1" t="s">
        <v>1168</v>
      </c>
      <c r="B836" s="1">
        <v>255.1</v>
      </c>
      <c r="C836" s="32">
        <f>'RATIO ANALYSIS'!$E$9</f>
        <v>9.4169104332079741</v>
      </c>
      <c r="D836" s="32">
        <f t="shared" si="13"/>
        <v>27.0895642269688</v>
      </c>
      <c r="F836" s="58"/>
      <c r="H836" s="57"/>
    </row>
    <row r="837" spans="1:8" x14ac:dyDescent="0.3">
      <c r="A837" s="1" t="s">
        <v>1169</v>
      </c>
      <c r="B837" s="1">
        <v>253.3</v>
      </c>
      <c r="C837" s="32">
        <f>'RATIO ANALYSIS'!$E$9</f>
        <v>9.4169104332079741</v>
      </c>
      <c r="D837" s="32">
        <f t="shared" si="13"/>
        <v>26.898418732619355</v>
      </c>
      <c r="F837" s="58"/>
      <c r="H837" s="57"/>
    </row>
    <row r="838" spans="1:8" x14ac:dyDescent="0.3">
      <c r="A838" s="1" t="s">
        <v>1170</v>
      </c>
      <c r="B838" s="1">
        <v>256.55</v>
      </c>
      <c r="C838" s="32">
        <f>'RATIO ANALYSIS'!$E$9</f>
        <v>9.4169104332079741</v>
      </c>
      <c r="D838" s="32">
        <f t="shared" si="13"/>
        <v>27.243542541861412</v>
      </c>
      <c r="F838" s="58"/>
      <c r="H838" s="57"/>
    </row>
    <row r="839" spans="1:8" x14ac:dyDescent="0.3">
      <c r="A839" s="1" t="s">
        <v>1171</v>
      </c>
      <c r="B839" s="1">
        <v>258.3</v>
      </c>
      <c r="C839" s="32">
        <f>'RATIO ANALYSIS'!$E$9</f>
        <v>9.4169104332079741</v>
      </c>
      <c r="D839" s="32">
        <f t="shared" si="13"/>
        <v>27.429378439145594</v>
      </c>
      <c r="F839" s="58"/>
      <c r="H839" s="57"/>
    </row>
    <row r="840" spans="1:8" x14ac:dyDescent="0.3">
      <c r="A840" s="1" t="s">
        <v>1172</v>
      </c>
      <c r="B840" s="1">
        <v>261.7</v>
      </c>
      <c r="C840" s="32">
        <f>'RATIO ANALYSIS'!$E$9</f>
        <v>9.4169104332079741</v>
      </c>
      <c r="D840" s="32">
        <f t="shared" si="13"/>
        <v>27.790431039583435</v>
      </c>
      <c r="F840" s="58"/>
      <c r="H840" s="57"/>
    </row>
    <row r="841" spans="1:8" x14ac:dyDescent="0.3">
      <c r="A841" s="1" t="s">
        <v>1173</v>
      </c>
      <c r="B841" s="1">
        <v>260.05</v>
      </c>
      <c r="C841" s="32">
        <f>'RATIO ANALYSIS'!$E$9</f>
        <v>9.4169104332079741</v>
      </c>
      <c r="D841" s="32">
        <f t="shared" si="13"/>
        <v>27.61521433642978</v>
      </c>
      <c r="F841" s="58"/>
      <c r="H841" s="57"/>
    </row>
    <row r="842" spans="1:8" x14ac:dyDescent="0.3">
      <c r="A842" s="1" t="s">
        <v>1174</v>
      </c>
      <c r="B842" s="1">
        <v>265.39999999999998</v>
      </c>
      <c r="C842" s="32">
        <f>'RATIO ANALYSIS'!$E$9</f>
        <v>9.4169104332079741</v>
      </c>
      <c r="D842" s="32">
        <f t="shared" si="13"/>
        <v>28.183341222412853</v>
      </c>
      <c r="F842" s="58"/>
      <c r="H842" s="57"/>
    </row>
    <row r="843" spans="1:8" x14ac:dyDescent="0.3">
      <c r="A843" s="1" t="s">
        <v>1175</v>
      </c>
      <c r="B843" s="1">
        <v>265.3</v>
      </c>
      <c r="C843" s="32">
        <f>'RATIO ANALYSIS'!$E$9</f>
        <v>9.4169104332079741</v>
      </c>
      <c r="D843" s="32">
        <f t="shared" si="13"/>
        <v>28.172722028282333</v>
      </c>
      <c r="F843" s="58"/>
      <c r="H843" s="57"/>
    </row>
    <row r="844" spans="1:8" x14ac:dyDescent="0.3">
      <c r="A844" s="1" t="s">
        <v>1176</v>
      </c>
      <c r="B844" s="1">
        <v>264.89999999999998</v>
      </c>
      <c r="C844" s="32">
        <f>'RATIO ANALYSIS'!$E$9</f>
        <v>9.4169104332079741</v>
      </c>
      <c r="D844" s="32">
        <f t="shared" si="13"/>
        <v>28.130245251760229</v>
      </c>
      <c r="F844" s="58"/>
      <c r="H844" s="57"/>
    </row>
    <row r="845" spans="1:8" x14ac:dyDescent="0.3">
      <c r="A845" s="1" t="s">
        <v>1177</v>
      </c>
      <c r="B845" s="1">
        <v>265.39999999999998</v>
      </c>
      <c r="C845" s="32">
        <f>'RATIO ANALYSIS'!$E$9</f>
        <v>9.4169104332079741</v>
      </c>
      <c r="D845" s="32">
        <f t="shared" si="13"/>
        <v>28.183341222412853</v>
      </c>
      <c r="F845" s="58"/>
      <c r="H845" s="57"/>
    </row>
    <row r="846" spans="1:8" x14ac:dyDescent="0.3">
      <c r="A846" s="1" t="s">
        <v>1178</v>
      </c>
      <c r="B846" s="1">
        <v>265.64999999999998</v>
      </c>
      <c r="C846" s="32">
        <f>'RATIO ANALYSIS'!$E$9</f>
        <v>9.4169104332079741</v>
      </c>
      <c r="D846" s="32">
        <f t="shared" si="13"/>
        <v>28.209889207739167</v>
      </c>
      <c r="F846" s="58"/>
      <c r="H846" s="57"/>
    </row>
    <row r="847" spans="1:8" x14ac:dyDescent="0.3">
      <c r="A847" s="1" t="s">
        <v>1179</v>
      </c>
      <c r="B847" s="1">
        <v>269.85000000000002</v>
      </c>
      <c r="C847" s="32">
        <f>'RATIO ANALYSIS'!$E$9</f>
        <v>9.4169104332079741</v>
      </c>
      <c r="D847" s="32">
        <f t="shared" si="13"/>
        <v>28.655895361221212</v>
      </c>
      <c r="F847" s="58"/>
      <c r="H847" s="57"/>
    </row>
    <row r="848" spans="1:8" x14ac:dyDescent="0.3">
      <c r="A848" s="1" t="s">
        <v>1180</v>
      </c>
      <c r="B848" s="1">
        <v>265.7</v>
      </c>
      <c r="C848" s="32">
        <f>'RATIO ANALYSIS'!$E$9</f>
        <v>9.4169104332079741</v>
      </c>
      <c r="D848" s="32">
        <f t="shared" si="13"/>
        <v>28.21519880480443</v>
      </c>
      <c r="F848" s="58"/>
      <c r="H848" s="57"/>
    </row>
    <row r="849" spans="1:8" x14ac:dyDescent="0.3">
      <c r="A849" s="1" t="s">
        <v>1181</v>
      </c>
      <c r="B849" s="1">
        <v>265.14999999999998</v>
      </c>
      <c r="C849" s="32">
        <f>'RATIO ANALYSIS'!$E$9</f>
        <v>9.4169104332079741</v>
      </c>
      <c r="D849" s="32">
        <f t="shared" si="13"/>
        <v>28.156793237086543</v>
      </c>
      <c r="F849" s="58"/>
      <c r="H849" s="57"/>
    </row>
    <row r="850" spans="1:8" x14ac:dyDescent="0.3">
      <c r="A850" s="1" t="s">
        <v>1182</v>
      </c>
      <c r="B850" s="1">
        <v>269.35000000000002</v>
      </c>
      <c r="C850" s="32">
        <f>'RATIO ANALYSIS'!$E$9</f>
        <v>9.4169104332079741</v>
      </c>
      <c r="D850" s="32">
        <f t="shared" si="13"/>
        <v>28.602799390568588</v>
      </c>
      <c r="F850" s="58"/>
      <c r="H850" s="57"/>
    </row>
    <row r="851" spans="1:8" x14ac:dyDescent="0.3">
      <c r="A851" s="1" t="s">
        <v>1183</v>
      </c>
      <c r="B851" s="1">
        <v>268.39999999999998</v>
      </c>
      <c r="C851" s="32">
        <f>'RATIO ANALYSIS'!$E$9</f>
        <v>9.4169104332079741</v>
      </c>
      <c r="D851" s="32">
        <f t="shared" si="13"/>
        <v>28.501917046328597</v>
      </c>
      <c r="F851" s="58"/>
      <c r="H851" s="57"/>
    </row>
    <row r="852" spans="1:8" x14ac:dyDescent="0.3">
      <c r="A852" s="1" t="s">
        <v>1184</v>
      </c>
      <c r="B852" s="1">
        <v>269.25</v>
      </c>
      <c r="C852" s="32">
        <f>'RATIO ANALYSIS'!$E$9</f>
        <v>9.4169104332079741</v>
      </c>
      <c r="D852" s="32">
        <f t="shared" si="13"/>
        <v>28.592180196438061</v>
      </c>
      <c r="F852" s="58"/>
      <c r="H852" s="57"/>
    </row>
    <row r="853" spans="1:8" x14ac:dyDescent="0.3">
      <c r="A853" s="1" t="s">
        <v>1185</v>
      </c>
      <c r="B853" s="1">
        <v>267</v>
      </c>
      <c r="C853" s="32">
        <f>'RATIO ANALYSIS'!$E$9</f>
        <v>9.4169104332079741</v>
      </c>
      <c r="D853" s="32">
        <f t="shared" si="13"/>
        <v>28.353248328501252</v>
      </c>
      <c r="F853" s="58"/>
      <c r="H853" s="57"/>
    </row>
    <row r="854" spans="1:8" x14ac:dyDescent="0.3">
      <c r="A854" s="1" t="s">
        <v>1186</v>
      </c>
      <c r="B854" s="1">
        <v>267.05</v>
      </c>
      <c r="C854" s="32">
        <f>'RATIO ANALYSIS'!$E$9</f>
        <v>9.4169104332079741</v>
      </c>
      <c r="D854" s="32">
        <f t="shared" si="13"/>
        <v>28.358557925566515</v>
      </c>
      <c r="F854" s="58"/>
      <c r="H854" s="57"/>
    </row>
    <row r="855" spans="1:8" x14ac:dyDescent="0.3">
      <c r="A855" s="1" t="s">
        <v>1187</v>
      </c>
      <c r="B855" s="1">
        <v>269.64999999999998</v>
      </c>
      <c r="C855" s="32">
        <f>'RATIO ANALYSIS'!$E$9</f>
        <v>9.4169104332079741</v>
      </c>
      <c r="D855" s="32">
        <f t="shared" si="13"/>
        <v>28.634656972960158</v>
      </c>
      <c r="F855" s="58"/>
      <c r="H855" s="57"/>
    </row>
    <row r="856" spans="1:8" x14ac:dyDescent="0.3">
      <c r="A856" s="1" t="s">
        <v>1188</v>
      </c>
      <c r="B856" s="1">
        <v>270.35000000000002</v>
      </c>
      <c r="C856" s="32">
        <f>'RATIO ANALYSIS'!$E$9</f>
        <v>9.4169104332079741</v>
      </c>
      <c r="D856" s="32">
        <f t="shared" si="13"/>
        <v>28.708991331873836</v>
      </c>
      <c r="F856" s="58"/>
      <c r="H856" s="57"/>
    </row>
    <row r="857" spans="1:8" x14ac:dyDescent="0.3">
      <c r="A857" s="1" t="s">
        <v>1189</v>
      </c>
      <c r="B857" s="1">
        <v>267.25</v>
      </c>
      <c r="C857" s="32">
        <f>'RATIO ANALYSIS'!$E$9</f>
        <v>9.4169104332079741</v>
      </c>
      <c r="D857" s="32">
        <f t="shared" si="13"/>
        <v>28.379796313827566</v>
      </c>
      <c r="F857" s="58"/>
      <c r="H857" s="57"/>
    </row>
    <row r="858" spans="1:8" x14ac:dyDescent="0.3">
      <c r="A858" s="1" t="s">
        <v>1190</v>
      </c>
      <c r="B858" s="1">
        <v>267.5</v>
      </c>
      <c r="C858" s="32">
        <f>'RATIO ANALYSIS'!$E$9</f>
        <v>9.4169104332079741</v>
      </c>
      <c r="D858" s="32">
        <f t="shared" si="13"/>
        <v>28.406344299153876</v>
      </c>
      <c r="F858" s="58"/>
      <c r="H858" s="57"/>
    </row>
    <row r="859" spans="1:8" x14ac:dyDescent="0.3">
      <c r="A859" s="1" t="s">
        <v>1191</v>
      </c>
      <c r="B859" s="1">
        <v>265.95</v>
      </c>
      <c r="C859" s="32">
        <f>'RATIO ANALYSIS'!$E$9</f>
        <v>9.4169104332079741</v>
      </c>
      <c r="D859" s="32">
        <f t="shared" si="13"/>
        <v>28.24174679013074</v>
      </c>
      <c r="F859" s="58"/>
      <c r="H859" s="57"/>
    </row>
    <row r="860" spans="1:8" x14ac:dyDescent="0.3">
      <c r="A860" s="1" t="s">
        <v>1192</v>
      </c>
      <c r="B860" s="1">
        <v>267</v>
      </c>
      <c r="C860" s="32">
        <f>'RATIO ANALYSIS'!$E$9</f>
        <v>9.4169104332079741</v>
      </c>
      <c r="D860" s="32">
        <f t="shared" si="13"/>
        <v>28.353248328501252</v>
      </c>
      <c r="F860" s="58"/>
      <c r="H860" s="57"/>
    </row>
    <row r="861" spans="1:8" x14ac:dyDescent="0.3">
      <c r="A861" s="1" t="s">
        <v>1193</v>
      </c>
      <c r="B861" s="1">
        <v>265.39999999999998</v>
      </c>
      <c r="C861" s="32">
        <f>'RATIO ANALYSIS'!$E$9</f>
        <v>9.4169104332079741</v>
      </c>
      <c r="D861" s="32">
        <f t="shared" si="13"/>
        <v>28.183341222412853</v>
      </c>
      <c r="F861" s="58"/>
      <c r="H861" s="57"/>
    </row>
    <row r="862" spans="1:8" x14ac:dyDescent="0.3">
      <c r="A862" s="1" t="s">
        <v>1194</v>
      </c>
      <c r="B862" s="1">
        <v>266.2</v>
      </c>
      <c r="C862" s="32">
        <f>'RATIO ANALYSIS'!$E$9</f>
        <v>9.4169104332079741</v>
      </c>
      <c r="D862" s="32">
        <f t="shared" si="13"/>
        <v>28.268294775457054</v>
      </c>
      <c r="F862" s="58"/>
      <c r="H862" s="57"/>
    </row>
    <row r="863" spans="1:8" x14ac:dyDescent="0.3">
      <c r="A863" s="1" t="s">
        <v>1195</v>
      </c>
      <c r="B863" s="1">
        <v>268</v>
      </c>
      <c r="C863" s="32">
        <f>'RATIO ANALYSIS'!$E$9</f>
        <v>9.4169104332079741</v>
      </c>
      <c r="D863" s="32">
        <f t="shared" si="13"/>
        <v>28.4594402698065</v>
      </c>
      <c r="F863" s="58"/>
      <c r="H863" s="57"/>
    </row>
    <row r="864" spans="1:8" x14ac:dyDescent="0.3">
      <c r="A864" s="1" t="s">
        <v>1196</v>
      </c>
      <c r="B864" s="1">
        <v>266.14999999999998</v>
      </c>
      <c r="C864" s="32">
        <f>'RATIO ANALYSIS'!$E$9</f>
        <v>9.4169104332079741</v>
      </c>
      <c r="D864" s="32">
        <f t="shared" si="13"/>
        <v>28.262985178391791</v>
      </c>
      <c r="F864" s="58"/>
      <c r="H864" s="57"/>
    </row>
    <row r="865" spans="1:8" x14ac:dyDescent="0.3">
      <c r="A865" s="1" t="s">
        <v>1197</v>
      </c>
      <c r="B865" s="1">
        <v>265.25</v>
      </c>
      <c r="C865" s="32">
        <f>'RATIO ANALYSIS'!$E$9</f>
        <v>9.4169104332079741</v>
      </c>
      <c r="D865" s="32">
        <f t="shared" si="13"/>
        <v>28.16741243121707</v>
      </c>
      <c r="F865" s="58"/>
      <c r="H865" s="57"/>
    </row>
    <row r="866" spans="1:8" x14ac:dyDescent="0.3">
      <c r="A866" s="1" t="s">
        <v>1198</v>
      </c>
      <c r="B866" s="1">
        <v>267.39999999999998</v>
      </c>
      <c r="C866" s="32">
        <f>'RATIO ANALYSIS'!$E$9</f>
        <v>9.4169104332079741</v>
      </c>
      <c r="D866" s="32">
        <f t="shared" si="13"/>
        <v>28.395725105023349</v>
      </c>
      <c r="F866" s="58"/>
      <c r="H866" s="57"/>
    </row>
    <row r="867" spans="1:8" x14ac:dyDescent="0.3">
      <c r="A867" s="1" t="s">
        <v>1199</v>
      </c>
      <c r="B867" s="1">
        <v>261.39999999999998</v>
      </c>
      <c r="C867" s="32">
        <f>'RATIO ANALYSIS'!$E$9</f>
        <v>9.4169104332079741</v>
      </c>
      <c r="D867" s="32">
        <f t="shared" si="13"/>
        <v>27.758573457191861</v>
      </c>
      <c r="F867" s="58"/>
      <c r="H867" s="57"/>
    </row>
    <row r="868" spans="1:8" x14ac:dyDescent="0.3">
      <c r="A868" s="1" t="s">
        <v>1200</v>
      </c>
      <c r="B868" s="1">
        <v>258.3</v>
      </c>
      <c r="C868" s="32">
        <f>'RATIO ANALYSIS'!$E$9</f>
        <v>9.4169104332079741</v>
      </c>
      <c r="D868" s="32">
        <f t="shared" si="13"/>
        <v>27.429378439145594</v>
      </c>
      <c r="F868" s="58"/>
      <c r="H868" s="57"/>
    </row>
    <row r="869" spans="1:8" x14ac:dyDescent="0.3">
      <c r="A869" s="1" t="s">
        <v>1201</v>
      </c>
      <c r="B869" s="1">
        <v>261.55</v>
      </c>
      <c r="C869" s="32">
        <f>'RATIO ANALYSIS'!$E$9</f>
        <v>9.4169104332079741</v>
      </c>
      <c r="D869" s="32">
        <f t="shared" si="13"/>
        <v>27.774502248387652</v>
      </c>
      <c r="F869" s="58"/>
      <c r="H869" s="57"/>
    </row>
    <row r="870" spans="1:8" x14ac:dyDescent="0.3">
      <c r="A870" s="1" t="s">
        <v>1202</v>
      </c>
      <c r="B870" s="1">
        <v>258.5</v>
      </c>
      <c r="C870" s="32">
        <f>'RATIO ANALYSIS'!$E$9</f>
        <v>9.4169104332079741</v>
      </c>
      <c r="D870" s="32">
        <f t="shared" si="13"/>
        <v>27.450616827406645</v>
      </c>
      <c r="F870" s="58"/>
      <c r="H870" s="57"/>
    </row>
    <row r="871" spans="1:8" x14ac:dyDescent="0.3">
      <c r="A871" s="1" t="s">
        <v>1203</v>
      </c>
      <c r="B871" s="1">
        <v>262.45</v>
      </c>
      <c r="C871" s="32">
        <f>'RATIO ANALYSIS'!$E$9</f>
        <v>9.4169104332079741</v>
      </c>
      <c r="D871" s="32">
        <f t="shared" si="13"/>
        <v>27.870074995562373</v>
      </c>
      <c r="F871" s="58"/>
      <c r="H871" s="57"/>
    </row>
    <row r="872" spans="1:8" x14ac:dyDescent="0.3">
      <c r="A872" s="1" t="s">
        <v>1204</v>
      </c>
      <c r="B872" s="1">
        <v>262.25</v>
      </c>
      <c r="C872" s="32">
        <f>'RATIO ANALYSIS'!$E$9</f>
        <v>9.4169104332079741</v>
      </c>
      <c r="D872" s="32">
        <f t="shared" si="13"/>
        <v>27.848836607301326</v>
      </c>
      <c r="F872" s="58"/>
      <c r="H872" s="57"/>
    </row>
    <row r="873" spans="1:8" x14ac:dyDescent="0.3">
      <c r="A873" s="1" t="s">
        <v>1205</v>
      </c>
      <c r="B873" s="1">
        <v>268.45</v>
      </c>
      <c r="C873" s="32">
        <f>'RATIO ANALYSIS'!$E$9</f>
        <v>9.4169104332079741</v>
      </c>
      <c r="D873" s="32">
        <f t="shared" si="13"/>
        <v>28.50722664339386</v>
      </c>
      <c r="F873" s="58"/>
      <c r="H873" s="57"/>
    </row>
    <row r="874" spans="1:8" x14ac:dyDescent="0.3">
      <c r="A874" s="1" t="s">
        <v>1206</v>
      </c>
      <c r="B874" s="1">
        <v>269.55</v>
      </c>
      <c r="C874" s="32">
        <f>'RATIO ANALYSIS'!$E$9</f>
        <v>9.4169104332079741</v>
      </c>
      <c r="D874" s="32">
        <f t="shared" si="13"/>
        <v>28.624037778829639</v>
      </c>
      <c r="F874" s="58"/>
      <c r="H874" s="57"/>
    </row>
    <row r="875" spans="1:8" x14ac:dyDescent="0.3">
      <c r="A875" s="1" t="s">
        <v>1207</v>
      </c>
      <c r="B875" s="1">
        <v>271.55</v>
      </c>
      <c r="C875" s="32">
        <f>'RATIO ANALYSIS'!$E$9</f>
        <v>9.4169104332079741</v>
      </c>
      <c r="D875" s="32">
        <f t="shared" si="13"/>
        <v>28.836421661440134</v>
      </c>
      <c r="F875" s="58"/>
      <c r="H875" s="57"/>
    </row>
    <row r="876" spans="1:8" x14ac:dyDescent="0.3">
      <c r="A876" s="1" t="s">
        <v>1208</v>
      </c>
      <c r="B876" s="1">
        <v>267.85000000000002</v>
      </c>
      <c r="C876" s="32">
        <f>'RATIO ANALYSIS'!$E$9</f>
        <v>9.4169104332079741</v>
      </c>
      <c r="D876" s="32">
        <f t="shared" si="13"/>
        <v>28.443511478610716</v>
      </c>
      <c r="F876" s="58"/>
      <c r="H876" s="57"/>
    </row>
    <row r="877" spans="1:8" x14ac:dyDescent="0.3">
      <c r="A877" s="1" t="s">
        <v>1209</v>
      </c>
      <c r="B877" s="1">
        <v>267</v>
      </c>
      <c r="C877" s="32">
        <f>'RATIO ANALYSIS'!$E$9</f>
        <v>9.4169104332079741</v>
      </c>
      <c r="D877" s="32">
        <f t="shared" si="13"/>
        <v>28.353248328501252</v>
      </c>
      <c r="F877" s="58"/>
      <c r="H877" s="57"/>
    </row>
    <row r="878" spans="1:8" x14ac:dyDescent="0.3">
      <c r="A878" s="1" t="s">
        <v>1210</v>
      </c>
      <c r="B878" s="1">
        <v>269.3</v>
      </c>
      <c r="C878" s="32">
        <f>'RATIO ANALYSIS'!$E$9</f>
        <v>9.4169104332079741</v>
      </c>
      <c r="D878" s="32">
        <f t="shared" si="13"/>
        <v>28.597489793503325</v>
      </c>
      <c r="F878" s="58"/>
      <c r="H878" s="57"/>
    </row>
    <row r="879" spans="1:8" x14ac:dyDescent="0.3">
      <c r="A879" s="1" t="s">
        <v>1211</v>
      </c>
      <c r="B879" s="1">
        <v>272</v>
      </c>
      <c r="C879" s="32">
        <f>'RATIO ANALYSIS'!$E$9</f>
        <v>9.4169104332079741</v>
      </c>
      <c r="D879" s="32">
        <f t="shared" si="13"/>
        <v>28.884208035027495</v>
      </c>
      <c r="F879" s="58"/>
      <c r="H879" s="57"/>
    </row>
    <row r="880" spans="1:8" x14ac:dyDescent="0.3">
      <c r="A880" s="1" t="s">
        <v>1212</v>
      </c>
      <c r="B880" s="1">
        <v>271.5</v>
      </c>
      <c r="C880" s="32">
        <f>'RATIO ANALYSIS'!$E$9</f>
        <v>9.4169104332079741</v>
      </c>
      <c r="D880" s="32">
        <f t="shared" si="13"/>
        <v>28.831112064374871</v>
      </c>
      <c r="F880" s="58"/>
      <c r="H880" s="57"/>
    </row>
    <row r="881" spans="1:8" x14ac:dyDescent="0.3">
      <c r="A881" s="1" t="s">
        <v>1213</v>
      </c>
      <c r="B881" s="1">
        <v>277.64999999999998</v>
      </c>
      <c r="C881" s="32">
        <f>'RATIO ANALYSIS'!$E$9</f>
        <v>9.4169104332079741</v>
      </c>
      <c r="D881" s="32">
        <f t="shared" si="13"/>
        <v>29.484192503402141</v>
      </c>
      <c r="F881" s="58"/>
      <c r="H881" s="57"/>
    </row>
    <row r="882" spans="1:8" x14ac:dyDescent="0.3">
      <c r="A882" s="1" t="s">
        <v>1214</v>
      </c>
      <c r="B882" s="1">
        <v>273.60000000000002</v>
      </c>
      <c r="C882" s="32">
        <f>'RATIO ANALYSIS'!$E$9</f>
        <v>9.4169104332079741</v>
      </c>
      <c r="D882" s="32">
        <f t="shared" si="13"/>
        <v>29.054115141115894</v>
      </c>
      <c r="F882" s="58"/>
      <c r="H882" s="57"/>
    </row>
    <row r="883" spans="1:8" x14ac:dyDescent="0.3">
      <c r="A883" s="1" t="s">
        <v>1215</v>
      </c>
      <c r="B883" s="1">
        <v>272.35000000000002</v>
      </c>
      <c r="C883" s="32">
        <f>'RATIO ANALYSIS'!$E$9</f>
        <v>9.4169104332079741</v>
      </c>
      <c r="D883" s="32">
        <f t="shared" si="13"/>
        <v>28.921375214484332</v>
      </c>
      <c r="F883" s="58"/>
      <c r="H883" s="57"/>
    </row>
    <row r="884" spans="1:8" x14ac:dyDescent="0.3">
      <c r="A884" s="1" t="s">
        <v>1216</v>
      </c>
      <c r="B884" s="1">
        <v>270.39999999999998</v>
      </c>
      <c r="C884" s="32">
        <f>'RATIO ANALYSIS'!$E$9</f>
        <v>9.4169104332079741</v>
      </c>
      <c r="D884" s="32">
        <f t="shared" si="13"/>
        <v>28.714300928939092</v>
      </c>
      <c r="F884" s="58"/>
      <c r="H884" s="57"/>
    </row>
    <row r="885" spans="1:8" x14ac:dyDescent="0.3">
      <c r="A885" s="1" t="s">
        <v>1217</v>
      </c>
      <c r="B885" s="1">
        <v>275.7</v>
      </c>
      <c r="C885" s="32">
        <f>'RATIO ANALYSIS'!$E$9</f>
        <v>9.4169104332079741</v>
      </c>
      <c r="D885" s="32">
        <f t="shared" si="13"/>
        <v>29.277118217856909</v>
      </c>
      <c r="F885" s="58"/>
      <c r="H885" s="57"/>
    </row>
    <row r="886" spans="1:8" x14ac:dyDescent="0.3">
      <c r="A886" s="1" t="s">
        <v>1218</v>
      </c>
      <c r="B886" s="1">
        <v>282.85000000000002</v>
      </c>
      <c r="C886" s="32">
        <f>'RATIO ANALYSIS'!$E$9</f>
        <v>9.4169104332079741</v>
      </c>
      <c r="D886" s="32">
        <f t="shared" si="13"/>
        <v>30.036390598189438</v>
      </c>
      <c r="F886" s="58"/>
      <c r="H886" s="57"/>
    </row>
    <row r="887" spans="1:8" x14ac:dyDescent="0.3">
      <c r="A887" s="1" t="s">
        <v>1219</v>
      </c>
      <c r="B887" s="1">
        <v>283.10000000000002</v>
      </c>
      <c r="C887" s="32">
        <f>'RATIO ANALYSIS'!$E$9</f>
        <v>9.4169104332079741</v>
      </c>
      <c r="D887" s="32">
        <f t="shared" si="13"/>
        <v>30.062938583515752</v>
      </c>
      <c r="F887" s="58"/>
      <c r="H887" s="57"/>
    </row>
    <row r="888" spans="1:8" x14ac:dyDescent="0.3">
      <c r="A888" s="1" t="s">
        <v>1220</v>
      </c>
      <c r="B888" s="1">
        <v>283.60000000000002</v>
      </c>
      <c r="C888" s="32">
        <f>'RATIO ANALYSIS'!$E$9</f>
        <v>9.4169104332079741</v>
      </c>
      <c r="D888" s="32">
        <f t="shared" si="13"/>
        <v>30.116034554168376</v>
      </c>
      <c r="F888" s="58"/>
      <c r="H888" s="57"/>
    </row>
    <row r="889" spans="1:8" x14ac:dyDescent="0.3">
      <c r="A889" s="1" t="s">
        <v>1221</v>
      </c>
      <c r="B889" s="1">
        <v>282.25</v>
      </c>
      <c r="C889" s="32">
        <f>'RATIO ANALYSIS'!$E$9</f>
        <v>9.4169104332079741</v>
      </c>
      <c r="D889" s="32">
        <f t="shared" si="13"/>
        <v>29.972675433406287</v>
      </c>
      <c r="F889" s="58"/>
      <c r="H889" s="57"/>
    </row>
    <row r="890" spans="1:8" x14ac:dyDescent="0.3">
      <c r="A890" s="1" t="s">
        <v>1222</v>
      </c>
      <c r="B890" s="1">
        <v>282</v>
      </c>
      <c r="C890" s="32">
        <f>'RATIO ANALYSIS'!$E$9</f>
        <v>9.4169104332079741</v>
      </c>
      <c r="D890" s="32">
        <f t="shared" si="13"/>
        <v>29.946127448079974</v>
      </c>
      <c r="F890" s="58"/>
      <c r="H890" s="57"/>
    </row>
    <row r="891" spans="1:8" x14ac:dyDescent="0.3">
      <c r="A891" s="1" t="s">
        <v>1223</v>
      </c>
      <c r="B891" s="1">
        <v>280.25</v>
      </c>
      <c r="C891" s="32">
        <f>'RATIO ANALYSIS'!$E$9</f>
        <v>9.4169104332079741</v>
      </c>
      <c r="D891" s="32">
        <f t="shared" si="13"/>
        <v>29.760291550795792</v>
      </c>
      <c r="F891" s="58"/>
      <c r="H891" s="57"/>
    </row>
    <row r="892" spans="1:8" x14ac:dyDescent="0.3">
      <c r="A892" s="1" t="s">
        <v>1224</v>
      </c>
      <c r="B892" s="1">
        <v>282.45</v>
      </c>
      <c r="C892" s="32">
        <f>'RATIO ANALYSIS'!$E$9</f>
        <v>9.4169104332079741</v>
      </c>
      <c r="D892" s="32">
        <f t="shared" si="13"/>
        <v>29.993913821667334</v>
      </c>
      <c r="F892" s="58"/>
      <c r="H892" s="57"/>
    </row>
    <row r="893" spans="1:8" x14ac:dyDescent="0.3">
      <c r="A893" s="1" t="s">
        <v>1225</v>
      </c>
      <c r="B893" s="1">
        <v>281.45</v>
      </c>
      <c r="C893" s="32">
        <f>'RATIO ANALYSIS'!$E$9</f>
        <v>9.4169104332079741</v>
      </c>
      <c r="D893" s="32">
        <f t="shared" si="13"/>
        <v>29.887721880362086</v>
      </c>
      <c r="F893" s="58"/>
      <c r="H893" s="57"/>
    </row>
    <row r="894" spans="1:8" x14ac:dyDescent="0.3">
      <c r="A894" s="1" t="s">
        <v>1226</v>
      </c>
      <c r="B894" s="1">
        <v>282.55</v>
      </c>
      <c r="C894" s="32">
        <f>'RATIO ANALYSIS'!$E$9</f>
        <v>9.4169104332079741</v>
      </c>
      <c r="D894" s="32">
        <f t="shared" si="13"/>
        <v>30.004533015797861</v>
      </c>
      <c r="F894" s="58"/>
      <c r="H894" s="57"/>
    </row>
    <row r="895" spans="1:8" x14ac:dyDescent="0.3">
      <c r="A895" s="1" t="s">
        <v>1227</v>
      </c>
      <c r="B895" s="1">
        <v>282.89999999999998</v>
      </c>
      <c r="C895" s="32">
        <f>'RATIO ANALYSIS'!$E$9</f>
        <v>9.4169104332079741</v>
      </c>
      <c r="D895" s="32">
        <f t="shared" si="13"/>
        <v>30.041700195254695</v>
      </c>
      <c r="F895" s="58"/>
      <c r="H895" s="57"/>
    </row>
    <row r="896" spans="1:8" x14ac:dyDescent="0.3">
      <c r="A896" s="1" t="s">
        <v>1228</v>
      </c>
      <c r="B896" s="1">
        <v>281.60000000000002</v>
      </c>
      <c r="C896" s="32">
        <f>'RATIO ANALYSIS'!$E$9</f>
        <v>9.4169104332079741</v>
      </c>
      <c r="D896" s="32">
        <f t="shared" si="13"/>
        <v>29.903650671557877</v>
      </c>
      <c r="F896" s="58"/>
      <c r="H896" s="57"/>
    </row>
    <row r="897" spans="1:8" x14ac:dyDescent="0.3">
      <c r="A897" s="1" t="s">
        <v>1229</v>
      </c>
      <c r="B897" s="1">
        <v>281.85000000000002</v>
      </c>
      <c r="C897" s="32">
        <f>'RATIO ANALYSIS'!$E$9</f>
        <v>9.4169104332079741</v>
      </c>
      <c r="D897" s="32">
        <f t="shared" si="13"/>
        <v>29.93019865688419</v>
      </c>
      <c r="F897" s="58"/>
      <c r="H897" s="57"/>
    </row>
    <row r="898" spans="1:8" x14ac:dyDescent="0.3">
      <c r="A898" s="1" t="s">
        <v>1230</v>
      </c>
      <c r="B898" s="1">
        <v>280</v>
      </c>
      <c r="C898" s="32">
        <f>'RATIO ANALYSIS'!$E$9</f>
        <v>9.4169104332079741</v>
      </c>
      <c r="D898" s="32">
        <f t="shared" si="13"/>
        <v>29.733743565469478</v>
      </c>
      <c r="F898" s="58"/>
      <c r="H898" s="57"/>
    </row>
    <row r="899" spans="1:8" x14ac:dyDescent="0.3">
      <c r="A899" s="1" t="s">
        <v>1231</v>
      </c>
      <c r="B899" s="1">
        <v>279.2</v>
      </c>
      <c r="C899" s="32">
        <f>'RATIO ANALYSIS'!$E$9</f>
        <v>9.4169104332079741</v>
      </c>
      <c r="D899" s="32">
        <f t="shared" ref="D899:D962" si="14">B899/C899</f>
        <v>29.64879001242528</v>
      </c>
      <c r="F899" s="58"/>
      <c r="H899" s="57"/>
    </row>
    <row r="900" spans="1:8" x14ac:dyDescent="0.3">
      <c r="A900" s="1" t="s">
        <v>1232</v>
      </c>
      <c r="B900" s="1">
        <v>271.25</v>
      </c>
      <c r="C900" s="32">
        <f>'RATIO ANALYSIS'!$E$9</f>
        <v>9.4169104332079741</v>
      </c>
      <c r="D900" s="32">
        <f t="shared" si="14"/>
        <v>28.804564079048557</v>
      </c>
      <c r="F900" s="58"/>
      <c r="H900" s="57"/>
    </row>
    <row r="901" spans="1:8" x14ac:dyDescent="0.3">
      <c r="A901" s="1" t="s">
        <v>1233</v>
      </c>
      <c r="B901" s="1">
        <v>271.5</v>
      </c>
      <c r="C901" s="32">
        <f>'RATIO ANALYSIS'!$E$9</f>
        <v>9.4169104332079741</v>
      </c>
      <c r="D901" s="32">
        <f t="shared" si="14"/>
        <v>28.831112064374871</v>
      </c>
      <c r="F901" s="58"/>
      <c r="H901" s="57"/>
    </row>
    <row r="902" spans="1:8" x14ac:dyDescent="0.3">
      <c r="A902" s="1" t="s">
        <v>1234</v>
      </c>
      <c r="B902" s="1">
        <v>273.10000000000002</v>
      </c>
      <c r="C902" s="32">
        <f>'RATIO ANALYSIS'!$E$9</f>
        <v>9.4169104332079741</v>
      </c>
      <c r="D902" s="32">
        <f t="shared" si="14"/>
        <v>29.00101917046327</v>
      </c>
      <c r="F902" s="58"/>
      <c r="H902" s="57"/>
    </row>
    <row r="903" spans="1:8" x14ac:dyDescent="0.3">
      <c r="A903" s="1" t="s">
        <v>1235</v>
      </c>
      <c r="B903" s="1">
        <v>272.85000000000002</v>
      </c>
      <c r="C903" s="32">
        <f>'RATIO ANALYSIS'!$E$9</f>
        <v>9.4169104332079741</v>
      </c>
      <c r="D903" s="32">
        <f t="shared" si="14"/>
        <v>28.974471185136956</v>
      </c>
      <c r="F903" s="58"/>
      <c r="H903" s="57"/>
    </row>
    <row r="904" spans="1:8" x14ac:dyDescent="0.3">
      <c r="A904" s="1" t="s">
        <v>1236</v>
      </c>
      <c r="B904" s="1">
        <v>274.14999999999998</v>
      </c>
      <c r="C904" s="32">
        <f>'RATIO ANALYSIS'!$E$9</f>
        <v>9.4169104332079741</v>
      </c>
      <c r="D904" s="32">
        <f t="shared" si="14"/>
        <v>29.112520708833774</v>
      </c>
      <c r="F904" s="58"/>
      <c r="H904" s="57"/>
    </row>
    <row r="905" spans="1:8" x14ac:dyDescent="0.3">
      <c r="A905" s="1" t="s">
        <v>1237</v>
      </c>
      <c r="B905" s="1">
        <v>279.85000000000002</v>
      </c>
      <c r="C905" s="32">
        <f>'RATIO ANALYSIS'!$E$9</f>
        <v>9.4169104332079741</v>
      </c>
      <c r="D905" s="32">
        <f t="shared" si="14"/>
        <v>29.717814774273695</v>
      </c>
      <c r="F905" s="58"/>
      <c r="H905" s="57"/>
    </row>
    <row r="906" spans="1:8" x14ac:dyDescent="0.3">
      <c r="A906" s="1" t="s">
        <v>1238</v>
      </c>
      <c r="B906" s="1">
        <v>280.75</v>
      </c>
      <c r="C906" s="32">
        <f>'RATIO ANALYSIS'!$E$9</f>
        <v>9.4169104332079741</v>
      </c>
      <c r="D906" s="32">
        <f t="shared" si="14"/>
        <v>29.813387521448416</v>
      </c>
      <c r="F906" s="58"/>
      <c r="H906" s="57"/>
    </row>
    <row r="907" spans="1:8" x14ac:dyDescent="0.3">
      <c r="A907" s="1" t="s">
        <v>1239</v>
      </c>
      <c r="B907" s="1">
        <v>281.39999999999998</v>
      </c>
      <c r="C907" s="32">
        <f>'RATIO ANALYSIS'!$E$9</f>
        <v>9.4169104332079741</v>
      </c>
      <c r="D907" s="32">
        <f t="shared" si="14"/>
        <v>29.882412283296823</v>
      </c>
      <c r="F907" s="58"/>
      <c r="H907" s="57"/>
    </row>
    <row r="908" spans="1:8" x14ac:dyDescent="0.3">
      <c r="A908" s="1" t="s">
        <v>1240</v>
      </c>
      <c r="B908" s="1">
        <v>285.45</v>
      </c>
      <c r="C908" s="32">
        <f>'RATIO ANALYSIS'!$E$9</f>
        <v>9.4169104332079741</v>
      </c>
      <c r="D908" s="32">
        <f t="shared" si="14"/>
        <v>30.312489645583081</v>
      </c>
      <c r="F908" s="58"/>
      <c r="H908" s="57"/>
    </row>
    <row r="909" spans="1:8" x14ac:dyDescent="0.3">
      <c r="A909" s="1" t="s">
        <v>1241</v>
      </c>
      <c r="B909" s="1">
        <v>287.85000000000002</v>
      </c>
      <c r="C909" s="32">
        <f>'RATIO ANALYSIS'!$E$9</f>
        <v>9.4169104332079741</v>
      </c>
      <c r="D909" s="32">
        <f t="shared" si="14"/>
        <v>30.567350304715678</v>
      </c>
      <c r="F909" s="58"/>
      <c r="H909" s="57"/>
    </row>
    <row r="910" spans="1:8" x14ac:dyDescent="0.3">
      <c r="A910" s="1" t="s">
        <v>1242</v>
      </c>
      <c r="B910" s="1">
        <v>285.25</v>
      </c>
      <c r="C910" s="32">
        <f>'RATIO ANALYSIS'!$E$9</f>
        <v>9.4169104332079741</v>
      </c>
      <c r="D910" s="32">
        <f t="shared" si="14"/>
        <v>30.291251257322031</v>
      </c>
      <c r="F910" s="58"/>
      <c r="H910" s="57"/>
    </row>
    <row r="911" spans="1:8" x14ac:dyDescent="0.3">
      <c r="A911" s="1" t="s">
        <v>1243</v>
      </c>
      <c r="B911" s="1">
        <v>291.55</v>
      </c>
      <c r="C911" s="32">
        <f>'RATIO ANALYSIS'!$E$9</f>
        <v>9.4169104332079741</v>
      </c>
      <c r="D911" s="32">
        <f t="shared" si="14"/>
        <v>30.960260487545096</v>
      </c>
      <c r="F911" s="58"/>
      <c r="H911" s="57"/>
    </row>
    <row r="912" spans="1:8" x14ac:dyDescent="0.3">
      <c r="A912" s="1" t="s">
        <v>1244</v>
      </c>
      <c r="B912" s="1">
        <v>288.55</v>
      </c>
      <c r="C912" s="32">
        <f>'RATIO ANALYSIS'!$E$9</f>
        <v>9.4169104332079741</v>
      </c>
      <c r="D912" s="32">
        <f t="shared" si="14"/>
        <v>30.641684663629352</v>
      </c>
      <c r="F912" s="58"/>
      <c r="H912" s="57"/>
    </row>
    <row r="913" spans="1:8" x14ac:dyDescent="0.3">
      <c r="A913" s="1" t="s">
        <v>1245</v>
      </c>
      <c r="B913" s="1">
        <v>293.64999999999998</v>
      </c>
      <c r="C913" s="32">
        <f>'RATIO ANALYSIS'!$E$9</f>
        <v>9.4169104332079741</v>
      </c>
      <c r="D913" s="32">
        <f t="shared" si="14"/>
        <v>31.183263564286115</v>
      </c>
      <c r="F913" s="58"/>
      <c r="H913" s="57"/>
    </row>
    <row r="914" spans="1:8" x14ac:dyDescent="0.3">
      <c r="A914" s="1" t="s">
        <v>1246</v>
      </c>
      <c r="B914" s="1">
        <v>291.39999999999998</v>
      </c>
      <c r="C914" s="32">
        <f>'RATIO ANALYSIS'!$E$9</f>
        <v>9.4169104332079741</v>
      </c>
      <c r="D914" s="32">
        <f t="shared" si="14"/>
        <v>30.944331696349305</v>
      </c>
      <c r="F914" s="58"/>
      <c r="H914" s="57"/>
    </row>
    <row r="915" spans="1:8" x14ac:dyDescent="0.3">
      <c r="A915" s="1" t="s">
        <v>1247</v>
      </c>
      <c r="B915" s="1">
        <v>293.25</v>
      </c>
      <c r="C915" s="32">
        <f>'RATIO ANALYSIS'!$E$9</f>
        <v>9.4169104332079741</v>
      </c>
      <c r="D915" s="32">
        <f t="shared" si="14"/>
        <v>31.140786787764018</v>
      </c>
      <c r="F915" s="58"/>
      <c r="H915" s="57"/>
    </row>
    <row r="916" spans="1:8" x14ac:dyDescent="0.3">
      <c r="A916" s="1" t="s">
        <v>1248</v>
      </c>
      <c r="B916" s="1">
        <v>288.89999999999998</v>
      </c>
      <c r="C916" s="32">
        <f>'RATIO ANALYSIS'!$E$9</f>
        <v>9.4169104332079741</v>
      </c>
      <c r="D916" s="32">
        <f t="shared" si="14"/>
        <v>30.678851843086186</v>
      </c>
      <c r="F916" s="58"/>
      <c r="H916" s="57"/>
    </row>
    <row r="917" spans="1:8" x14ac:dyDescent="0.3">
      <c r="A917" s="1" t="s">
        <v>1249</v>
      </c>
      <c r="B917" s="1">
        <v>289.5</v>
      </c>
      <c r="C917" s="32">
        <f>'RATIO ANALYSIS'!$E$9</f>
        <v>9.4169104332079741</v>
      </c>
      <c r="D917" s="32">
        <f t="shared" si="14"/>
        <v>30.742567007869336</v>
      </c>
      <c r="F917" s="58"/>
      <c r="H917" s="57"/>
    </row>
    <row r="918" spans="1:8" x14ac:dyDescent="0.3">
      <c r="A918" s="1" t="s">
        <v>1250</v>
      </c>
      <c r="B918" s="1">
        <v>291.45</v>
      </c>
      <c r="C918" s="32">
        <f>'RATIO ANALYSIS'!$E$9</f>
        <v>9.4169104332079741</v>
      </c>
      <c r="D918" s="32">
        <f t="shared" si="14"/>
        <v>30.949641293414569</v>
      </c>
      <c r="F918" s="58"/>
      <c r="H918" s="57"/>
    </row>
    <row r="919" spans="1:8" x14ac:dyDescent="0.3">
      <c r="A919" s="1" t="s">
        <v>1251</v>
      </c>
      <c r="B919" s="1">
        <v>284.55</v>
      </c>
      <c r="C919" s="32">
        <f>'RATIO ANALYSIS'!$E$9</f>
        <v>9.4169104332079741</v>
      </c>
      <c r="D919" s="32">
        <f t="shared" si="14"/>
        <v>30.21691689840836</v>
      </c>
      <c r="F919" s="58"/>
      <c r="H919" s="57"/>
    </row>
    <row r="920" spans="1:8" x14ac:dyDescent="0.3">
      <c r="A920" s="1" t="s">
        <v>1252</v>
      </c>
      <c r="B920" s="1">
        <v>325.14999999999998</v>
      </c>
      <c r="C920" s="32">
        <f>'RATIO ANALYSIS'!$E$9</f>
        <v>9.4169104332079741</v>
      </c>
      <c r="D920" s="32">
        <f t="shared" si="14"/>
        <v>34.528309715401427</v>
      </c>
      <c r="F920" s="58"/>
      <c r="H920" s="57"/>
    </row>
    <row r="921" spans="1:8" x14ac:dyDescent="0.3">
      <c r="A921" s="1" t="s">
        <v>1253</v>
      </c>
      <c r="B921" s="1">
        <v>337.15</v>
      </c>
      <c r="C921" s="32">
        <f>'RATIO ANALYSIS'!$E$9</f>
        <v>9.4169104332079741</v>
      </c>
      <c r="D921" s="32">
        <f t="shared" si="14"/>
        <v>35.802613011064409</v>
      </c>
      <c r="F921" s="58"/>
      <c r="H921" s="57"/>
    </row>
    <row r="922" spans="1:8" x14ac:dyDescent="0.3">
      <c r="A922" s="1" t="s">
        <v>1254</v>
      </c>
      <c r="B922" s="1">
        <v>338.75</v>
      </c>
      <c r="C922" s="32">
        <f>'RATIO ANALYSIS'!$E$9</f>
        <v>9.4169104332079741</v>
      </c>
      <c r="D922" s="32">
        <f t="shared" si="14"/>
        <v>35.972520117152804</v>
      </c>
      <c r="F922" s="58"/>
      <c r="H922" s="57"/>
    </row>
    <row r="923" spans="1:8" x14ac:dyDescent="0.3">
      <c r="A923" s="1" t="s">
        <v>1255</v>
      </c>
      <c r="B923" s="1">
        <v>328.85</v>
      </c>
      <c r="C923" s="32">
        <f>'RATIO ANALYSIS'!$E$9</f>
        <v>9.4169104332079741</v>
      </c>
      <c r="D923" s="32">
        <f t="shared" si="14"/>
        <v>34.921219898230852</v>
      </c>
      <c r="F923" s="58"/>
      <c r="H923" s="57"/>
    </row>
    <row r="924" spans="1:8" x14ac:dyDescent="0.3">
      <c r="A924" s="1" t="s">
        <v>1256</v>
      </c>
      <c r="B924" s="1">
        <v>330.4</v>
      </c>
      <c r="C924" s="32">
        <f>'RATIO ANALYSIS'!$E$9</f>
        <v>9.4169104332079741</v>
      </c>
      <c r="D924" s="32">
        <f t="shared" si="14"/>
        <v>35.085817407253984</v>
      </c>
      <c r="F924" s="58"/>
      <c r="H924" s="57"/>
    </row>
    <row r="925" spans="1:8" x14ac:dyDescent="0.3">
      <c r="A925" s="1" t="s">
        <v>1257</v>
      </c>
      <c r="B925" s="1">
        <v>333.3</v>
      </c>
      <c r="C925" s="32">
        <f>'RATIO ANALYSIS'!$E$9</f>
        <v>9.4169104332079741</v>
      </c>
      <c r="D925" s="32">
        <f t="shared" si="14"/>
        <v>35.393774037039208</v>
      </c>
      <c r="F925" s="58"/>
      <c r="H925" s="57"/>
    </row>
    <row r="926" spans="1:8" x14ac:dyDescent="0.3">
      <c r="A926" s="1" t="s">
        <v>1258</v>
      </c>
      <c r="B926" s="1">
        <v>334.3</v>
      </c>
      <c r="C926" s="32">
        <f>'RATIO ANALYSIS'!$E$9</f>
        <v>9.4169104332079741</v>
      </c>
      <c r="D926" s="32">
        <f t="shared" si="14"/>
        <v>35.499965978344456</v>
      </c>
      <c r="F926" s="58"/>
      <c r="H926" s="57"/>
    </row>
    <row r="927" spans="1:8" x14ac:dyDescent="0.3">
      <c r="A927" s="1" t="s">
        <v>1259</v>
      </c>
      <c r="B927" s="1">
        <v>337.1</v>
      </c>
      <c r="C927" s="32">
        <f>'RATIO ANALYSIS'!$E$9</f>
        <v>9.4169104332079741</v>
      </c>
      <c r="D927" s="32">
        <f t="shared" si="14"/>
        <v>35.797303413999153</v>
      </c>
      <c r="F927" s="58"/>
      <c r="H927" s="57"/>
    </row>
    <row r="928" spans="1:8" x14ac:dyDescent="0.3">
      <c r="A928" s="1" t="s">
        <v>1260</v>
      </c>
      <c r="B928" s="1">
        <v>331.05</v>
      </c>
      <c r="C928" s="32">
        <f>'RATIO ANALYSIS'!$E$9</f>
        <v>9.4169104332079741</v>
      </c>
      <c r="D928" s="32">
        <f t="shared" si="14"/>
        <v>35.154842169102395</v>
      </c>
      <c r="F928" s="58"/>
      <c r="H928" s="57"/>
    </row>
    <row r="929" spans="1:8" x14ac:dyDescent="0.3">
      <c r="A929" s="1" t="s">
        <v>1261</v>
      </c>
      <c r="B929" s="1">
        <v>337.25</v>
      </c>
      <c r="C929" s="32">
        <f>'RATIO ANALYSIS'!$E$9</f>
        <v>9.4169104332079741</v>
      </c>
      <c r="D929" s="32">
        <f t="shared" si="14"/>
        <v>35.813232205194936</v>
      </c>
      <c r="F929" s="58"/>
      <c r="H929" s="57"/>
    </row>
    <row r="930" spans="1:8" x14ac:dyDescent="0.3">
      <c r="A930" s="1" t="s">
        <v>1262</v>
      </c>
      <c r="B930" s="1">
        <v>342.5</v>
      </c>
      <c r="C930" s="32">
        <f>'RATIO ANALYSIS'!$E$9</f>
        <v>9.4169104332079741</v>
      </c>
      <c r="D930" s="32">
        <f t="shared" si="14"/>
        <v>36.370739897047486</v>
      </c>
      <c r="F930" s="58"/>
      <c r="H930" s="57"/>
    </row>
    <row r="931" spans="1:8" x14ac:dyDescent="0.3">
      <c r="A931" s="1" t="s">
        <v>1263</v>
      </c>
      <c r="B931" s="1">
        <v>323.64999999999998</v>
      </c>
      <c r="C931" s="32">
        <f>'RATIO ANALYSIS'!$E$9</f>
        <v>9.4169104332079741</v>
      </c>
      <c r="D931" s="32">
        <f t="shared" si="14"/>
        <v>34.369021803443559</v>
      </c>
      <c r="F931" s="58"/>
      <c r="H931" s="57"/>
    </row>
    <row r="932" spans="1:8" x14ac:dyDescent="0.3">
      <c r="A932" s="1" t="s">
        <v>1264</v>
      </c>
      <c r="B932" s="1">
        <v>311.60000000000002</v>
      </c>
      <c r="C932" s="32">
        <f>'RATIO ANALYSIS'!$E$9</f>
        <v>9.4169104332079741</v>
      </c>
      <c r="D932" s="32">
        <f t="shared" si="14"/>
        <v>33.089408910715321</v>
      </c>
      <c r="F932" s="58"/>
      <c r="H932" s="57"/>
    </row>
    <row r="933" spans="1:8" x14ac:dyDescent="0.3">
      <c r="A933" s="1" t="s">
        <v>1265</v>
      </c>
      <c r="B933" s="1">
        <v>308.35000000000002</v>
      </c>
      <c r="C933" s="32">
        <f>'RATIO ANALYSIS'!$E$9</f>
        <v>9.4169104332079741</v>
      </c>
      <c r="D933" s="32">
        <f t="shared" si="14"/>
        <v>32.744285101473267</v>
      </c>
      <c r="F933" s="58"/>
      <c r="H933" s="57"/>
    </row>
    <row r="934" spans="1:8" x14ac:dyDescent="0.3">
      <c r="A934" s="1" t="s">
        <v>1266</v>
      </c>
      <c r="B934" s="1">
        <v>312.35000000000002</v>
      </c>
      <c r="C934" s="32">
        <f>'RATIO ANALYSIS'!$E$9</f>
        <v>9.4169104332079741</v>
      </c>
      <c r="D934" s="32">
        <f t="shared" si="14"/>
        <v>33.169052866694258</v>
      </c>
      <c r="F934" s="58"/>
      <c r="H934" s="57"/>
    </row>
    <row r="935" spans="1:8" x14ac:dyDescent="0.3">
      <c r="A935" s="1" t="s">
        <v>1267</v>
      </c>
      <c r="B935" s="1">
        <v>311</v>
      </c>
      <c r="C935" s="32">
        <f>'RATIO ANALYSIS'!$E$9</f>
        <v>9.4169104332079741</v>
      </c>
      <c r="D935" s="32">
        <f t="shared" si="14"/>
        <v>33.025693745932173</v>
      </c>
      <c r="F935" s="58"/>
      <c r="H935" s="57"/>
    </row>
    <row r="936" spans="1:8" x14ac:dyDescent="0.3">
      <c r="A936" s="1" t="s">
        <v>1268</v>
      </c>
      <c r="B936" s="1">
        <v>311.3</v>
      </c>
      <c r="C936" s="32">
        <f>'RATIO ANALYSIS'!$E$9</f>
        <v>9.4169104332079741</v>
      </c>
      <c r="D936" s="32">
        <f t="shared" si="14"/>
        <v>33.057551328323747</v>
      </c>
      <c r="F936" s="58"/>
      <c r="H936" s="57"/>
    </row>
    <row r="937" spans="1:8" x14ac:dyDescent="0.3">
      <c r="A937" s="1" t="s">
        <v>1269</v>
      </c>
      <c r="B937" s="1">
        <v>308.95</v>
      </c>
      <c r="C937" s="32">
        <f>'RATIO ANALYSIS'!$E$9</f>
        <v>9.4169104332079741</v>
      </c>
      <c r="D937" s="32">
        <f t="shared" si="14"/>
        <v>32.808000266256414</v>
      </c>
      <c r="F937" s="58"/>
      <c r="H937" s="57"/>
    </row>
    <row r="938" spans="1:8" x14ac:dyDescent="0.3">
      <c r="A938" s="1" t="s">
        <v>1270</v>
      </c>
      <c r="B938" s="1">
        <v>308.7</v>
      </c>
      <c r="C938" s="32">
        <f>'RATIO ANALYSIS'!$E$9</f>
        <v>9.4169104332079741</v>
      </c>
      <c r="D938" s="32">
        <f t="shared" si="14"/>
        <v>32.781452280930097</v>
      </c>
      <c r="F938" s="58"/>
      <c r="H938" s="57"/>
    </row>
    <row r="939" spans="1:8" x14ac:dyDescent="0.3">
      <c r="A939" s="1" t="s">
        <v>1271</v>
      </c>
      <c r="B939" s="1">
        <v>310.89999999999998</v>
      </c>
      <c r="C939" s="32">
        <f>'RATIO ANALYSIS'!$E$9</f>
        <v>9.4169104332079741</v>
      </c>
      <c r="D939" s="32">
        <f t="shared" si="14"/>
        <v>33.015074551801646</v>
      </c>
      <c r="F939" s="58"/>
      <c r="H939" s="57"/>
    </row>
    <row r="940" spans="1:8" x14ac:dyDescent="0.3">
      <c r="A940" s="1" t="s">
        <v>1272</v>
      </c>
      <c r="B940" s="1">
        <v>306.8</v>
      </c>
      <c r="C940" s="32">
        <f>'RATIO ANALYSIS'!$E$9</f>
        <v>9.4169104332079741</v>
      </c>
      <c r="D940" s="32">
        <f t="shared" si="14"/>
        <v>32.579687592450128</v>
      </c>
      <c r="F940" s="58"/>
      <c r="H940" s="57"/>
    </row>
    <row r="941" spans="1:8" x14ac:dyDescent="0.3">
      <c r="A941" s="1" t="s">
        <v>1273</v>
      </c>
      <c r="B941" s="1">
        <v>301.89999999999998</v>
      </c>
      <c r="C941" s="32">
        <f>'RATIO ANALYSIS'!$E$9</f>
        <v>9.4169104332079741</v>
      </c>
      <c r="D941" s="32">
        <f t="shared" si="14"/>
        <v>32.059347080054408</v>
      </c>
      <c r="F941" s="58"/>
      <c r="H941" s="57"/>
    </row>
    <row r="942" spans="1:8" x14ac:dyDescent="0.3">
      <c r="A942" s="1" t="s">
        <v>1274</v>
      </c>
      <c r="B942" s="1">
        <v>299.85000000000002</v>
      </c>
      <c r="C942" s="32">
        <f>'RATIO ANALYSIS'!$E$9</f>
        <v>9.4169104332079741</v>
      </c>
      <c r="D942" s="32">
        <f t="shared" si="14"/>
        <v>31.841653600378656</v>
      </c>
      <c r="F942" s="58"/>
      <c r="H942" s="57"/>
    </row>
    <row r="943" spans="1:8" x14ac:dyDescent="0.3">
      <c r="A943" s="1" t="s">
        <v>1275</v>
      </c>
      <c r="B943" s="1">
        <v>305.25</v>
      </c>
      <c r="C943" s="32">
        <f>'RATIO ANALYSIS'!$E$9</f>
        <v>9.4169104332079741</v>
      </c>
      <c r="D943" s="32">
        <f t="shared" si="14"/>
        <v>32.415090083426996</v>
      </c>
      <c r="F943" s="58"/>
      <c r="H943" s="57"/>
    </row>
    <row r="944" spans="1:8" x14ac:dyDescent="0.3">
      <c r="A944" s="1" t="s">
        <v>1276</v>
      </c>
      <c r="B944" s="1">
        <v>304.39999999999998</v>
      </c>
      <c r="C944" s="32">
        <f>'RATIO ANALYSIS'!$E$9</f>
        <v>9.4169104332079741</v>
      </c>
      <c r="D944" s="32">
        <f t="shared" si="14"/>
        <v>32.324826933317532</v>
      </c>
      <c r="F944" s="58"/>
      <c r="H944" s="57"/>
    </row>
    <row r="945" spans="1:8" x14ac:dyDescent="0.3">
      <c r="A945" s="1" t="s">
        <v>1277</v>
      </c>
      <c r="B945" s="1">
        <v>306</v>
      </c>
      <c r="C945" s="32">
        <f>'RATIO ANALYSIS'!$E$9</f>
        <v>9.4169104332079741</v>
      </c>
      <c r="D945" s="32">
        <f t="shared" si="14"/>
        <v>32.494734039405934</v>
      </c>
      <c r="F945" s="58"/>
      <c r="H945" s="57"/>
    </row>
    <row r="946" spans="1:8" x14ac:dyDescent="0.3">
      <c r="A946" s="1" t="s">
        <v>1278</v>
      </c>
      <c r="B946" s="1">
        <v>311.60000000000002</v>
      </c>
      <c r="C946" s="32">
        <f>'RATIO ANALYSIS'!$E$9</f>
        <v>9.4169104332079741</v>
      </c>
      <c r="D946" s="32">
        <f t="shared" si="14"/>
        <v>33.089408910715321</v>
      </c>
      <c r="F946" s="58"/>
      <c r="H946" s="57"/>
    </row>
    <row r="947" spans="1:8" x14ac:dyDescent="0.3">
      <c r="A947" s="1" t="s">
        <v>1279</v>
      </c>
      <c r="B947" s="1">
        <v>312.25</v>
      </c>
      <c r="C947" s="32">
        <f>'RATIO ANALYSIS'!$E$9</f>
        <v>9.4169104332079741</v>
      </c>
      <c r="D947" s="32">
        <f t="shared" si="14"/>
        <v>33.158433672563731</v>
      </c>
      <c r="F947" s="58"/>
      <c r="H947" s="57"/>
    </row>
    <row r="948" spans="1:8" x14ac:dyDescent="0.3">
      <c r="A948" s="1" t="s">
        <v>1280</v>
      </c>
      <c r="B948" s="1">
        <v>311.05</v>
      </c>
      <c r="C948" s="32">
        <f>'RATIO ANALYSIS'!$E$9</f>
        <v>9.4169104332079741</v>
      </c>
      <c r="D948" s="32">
        <f t="shared" si="14"/>
        <v>33.031003342997437</v>
      </c>
      <c r="F948" s="58"/>
      <c r="H948" s="57"/>
    </row>
    <row r="949" spans="1:8" x14ac:dyDescent="0.3">
      <c r="A949" s="1" t="s">
        <v>1281</v>
      </c>
      <c r="B949" s="1">
        <v>317.45</v>
      </c>
      <c r="C949" s="32">
        <f>'RATIO ANALYSIS'!$E$9</f>
        <v>9.4169104332079741</v>
      </c>
      <c r="D949" s="32">
        <f t="shared" si="14"/>
        <v>33.710631767351018</v>
      </c>
      <c r="F949" s="58"/>
      <c r="H949" s="57"/>
    </row>
    <row r="950" spans="1:8" x14ac:dyDescent="0.3">
      <c r="A950" s="1" t="s">
        <v>1282</v>
      </c>
      <c r="B950" s="1">
        <v>319.2</v>
      </c>
      <c r="C950" s="32">
        <f>'RATIO ANALYSIS'!$E$9</f>
        <v>9.4169104332079741</v>
      </c>
      <c r="D950" s="32">
        <f t="shared" si="14"/>
        <v>33.896467664635203</v>
      </c>
      <c r="F950" s="58"/>
      <c r="H950" s="57"/>
    </row>
    <row r="951" spans="1:8" x14ac:dyDescent="0.3">
      <c r="A951" s="1" t="s">
        <v>1283</v>
      </c>
      <c r="B951" s="1">
        <v>314.2</v>
      </c>
      <c r="C951" s="32">
        <f>'RATIO ANALYSIS'!$E$9</f>
        <v>9.4169104332079741</v>
      </c>
      <c r="D951" s="32">
        <f t="shared" si="14"/>
        <v>33.365507958108964</v>
      </c>
      <c r="F951" s="58"/>
      <c r="H951" s="57"/>
    </row>
    <row r="952" spans="1:8" x14ac:dyDescent="0.3">
      <c r="A952" s="1" t="s">
        <v>1284</v>
      </c>
      <c r="B952" s="1">
        <v>311.8</v>
      </c>
      <c r="C952" s="32">
        <f>'RATIO ANALYSIS'!$E$9</f>
        <v>9.4169104332079741</v>
      </c>
      <c r="D952" s="32">
        <f t="shared" si="14"/>
        <v>33.110647298976367</v>
      </c>
      <c r="F952" s="58"/>
      <c r="H952" s="57"/>
    </row>
    <row r="953" spans="1:8" x14ac:dyDescent="0.3">
      <c r="A953" s="1" t="s">
        <v>1285</v>
      </c>
      <c r="B953" s="1">
        <v>311.45</v>
      </c>
      <c r="C953" s="32">
        <f>'RATIO ANALYSIS'!$E$9</f>
        <v>9.4169104332079741</v>
      </c>
      <c r="D953" s="32">
        <f t="shared" si="14"/>
        <v>33.07348011951953</v>
      </c>
      <c r="F953" s="58"/>
      <c r="H953" s="57"/>
    </row>
    <row r="954" spans="1:8" x14ac:dyDescent="0.3">
      <c r="A954" s="1" t="s">
        <v>1286</v>
      </c>
      <c r="B954" s="1">
        <v>315.85000000000002</v>
      </c>
      <c r="C954" s="32">
        <f>'RATIO ANALYSIS'!$E$9</f>
        <v>9.4169104332079741</v>
      </c>
      <c r="D954" s="32">
        <f t="shared" si="14"/>
        <v>33.54072466126263</v>
      </c>
      <c r="F954" s="58"/>
      <c r="H954" s="57"/>
    </row>
    <row r="955" spans="1:8" x14ac:dyDescent="0.3">
      <c r="A955" s="1" t="s">
        <v>1287</v>
      </c>
      <c r="B955" s="1">
        <v>309.10000000000002</v>
      </c>
      <c r="C955" s="32">
        <f>'RATIO ANALYSIS'!$E$9</f>
        <v>9.4169104332079741</v>
      </c>
      <c r="D955" s="32">
        <f t="shared" si="14"/>
        <v>32.823929057452204</v>
      </c>
      <c r="F955" s="58"/>
      <c r="H955" s="57"/>
    </row>
    <row r="956" spans="1:8" x14ac:dyDescent="0.3">
      <c r="A956" s="1" t="s">
        <v>1288</v>
      </c>
      <c r="B956" s="1">
        <v>300.05</v>
      </c>
      <c r="C956" s="32">
        <f>'RATIO ANALYSIS'!$E$9</f>
        <v>9.4169104332079741</v>
      </c>
      <c r="D956" s="32">
        <f t="shared" si="14"/>
        <v>31.862891988639706</v>
      </c>
      <c r="F956" s="58"/>
      <c r="H956" s="57"/>
    </row>
    <row r="957" spans="1:8" x14ac:dyDescent="0.3">
      <c r="A957" s="1" t="s">
        <v>1289</v>
      </c>
      <c r="B957" s="1">
        <v>299.89999999999998</v>
      </c>
      <c r="C957" s="32">
        <f>'RATIO ANALYSIS'!$E$9</f>
        <v>9.4169104332079741</v>
      </c>
      <c r="D957" s="32">
        <f t="shared" si="14"/>
        <v>31.846963197443916</v>
      </c>
      <c r="F957" s="58"/>
      <c r="H957" s="57"/>
    </row>
    <row r="958" spans="1:8" x14ac:dyDescent="0.3">
      <c r="A958" s="1" t="s">
        <v>1290</v>
      </c>
      <c r="B958" s="1">
        <v>300.14999999999998</v>
      </c>
      <c r="C958" s="32">
        <f>'RATIO ANALYSIS'!$E$9</f>
        <v>9.4169104332079741</v>
      </c>
      <c r="D958" s="32">
        <f t="shared" si="14"/>
        <v>31.873511182770226</v>
      </c>
      <c r="F958" s="58"/>
      <c r="H958" s="57"/>
    </row>
    <row r="959" spans="1:8" x14ac:dyDescent="0.3">
      <c r="A959" s="1" t="s">
        <v>1291</v>
      </c>
      <c r="B959" s="1">
        <v>303.60000000000002</v>
      </c>
      <c r="C959" s="32">
        <f>'RATIO ANALYSIS'!$E$9</f>
        <v>9.4169104332079741</v>
      </c>
      <c r="D959" s="32">
        <f t="shared" si="14"/>
        <v>32.239873380273337</v>
      </c>
      <c r="F959" s="58"/>
      <c r="H959" s="57"/>
    </row>
    <row r="960" spans="1:8" x14ac:dyDescent="0.3">
      <c r="A960" s="1" t="s">
        <v>1292</v>
      </c>
      <c r="B960" s="1">
        <v>286.2</v>
      </c>
      <c r="C960" s="32">
        <f>'RATIO ANALYSIS'!$E$9</f>
        <v>9.4169104332079741</v>
      </c>
      <c r="D960" s="32">
        <f t="shared" si="14"/>
        <v>30.392133601562016</v>
      </c>
      <c r="F960" s="58"/>
      <c r="H960" s="57"/>
    </row>
    <row r="961" spans="1:8" x14ac:dyDescent="0.3">
      <c r="A961" s="1" t="s">
        <v>1293</v>
      </c>
      <c r="B961" s="1">
        <v>277.89999999999998</v>
      </c>
      <c r="C961" s="32">
        <f>'RATIO ANALYSIS'!$E$9</f>
        <v>9.4169104332079741</v>
      </c>
      <c r="D961" s="32">
        <f t="shared" si="14"/>
        <v>29.510740488728455</v>
      </c>
      <c r="F961" s="58"/>
      <c r="H961" s="57"/>
    </row>
    <row r="962" spans="1:8" x14ac:dyDescent="0.3">
      <c r="A962" s="1" t="s">
        <v>1294</v>
      </c>
      <c r="B962" s="1">
        <v>281.64999999999998</v>
      </c>
      <c r="C962" s="32">
        <f>'RATIO ANALYSIS'!$E$9</f>
        <v>9.4169104332079741</v>
      </c>
      <c r="D962" s="32">
        <f t="shared" si="14"/>
        <v>29.908960268623137</v>
      </c>
      <c r="F962" s="58"/>
      <c r="H962" s="57"/>
    </row>
    <row r="963" spans="1:8" x14ac:dyDescent="0.3">
      <c r="A963" s="1" t="s">
        <v>1295</v>
      </c>
      <c r="B963" s="1">
        <v>283.45</v>
      </c>
      <c r="C963" s="32">
        <f>'RATIO ANALYSIS'!$E$9</f>
        <v>9.4169104332079741</v>
      </c>
      <c r="D963" s="32">
        <f t="shared" ref="D963:D1026" si="15">B963/C963</f>
        <v>30.100105762972582</v>
      </c>
      <c r="F963" s="58"/>
      <c r="H963" s="57"/>
    </row>
    <row r="964" spans="1:8" x14ac:dyDescent="0.3">
      <c r="A964" s="1" t="s">
        <v>1296</v>
      </c>
      <c r="B964" s="1">
        <v>277.95</v>
      </c>
      <c r="C964" s="32">
        <f>'RATIO ANALYSIS'!$E$9</f>
        <v>9.4169104332079741</v>
      </c>
      <c r="D964" s="32">
        <f t="shared" si="15"/>
        <v>29.516050085793719</v>
      </c>
      <c r="F964" s="58"/>
      <c r="H964" s="57"/>
    </row>
    <row r="965" spans="1:8" x14ac:dyDescent="0.3">
      <c r="A965" s="1" t="s">
        <v>1297</v>
      </c>
      <c r="B965" s="1">
        <v>274.95</v>
      </c>
      <c r="C965" s="32">
        <f>'RATIO ANALYSIS'!$E$9</f>
        <v>9.4169104332079741</v>
      </c>
      <c r="D965" s="32">
        <f t="shared" si="15"/>
        <v>29.197474261877975</v>
      </c>
      <c r="F965" s="58"/>
      <c r="H965" s="57"/>
    </row>
    <row r="966" spans="1:8" x14ac:dyDescent="0.3">
      <c r="A966" s="1" t="s">
        <v>1298</v>
      </c>
      <c r="B966" s="1">
        <v>276.64999999999998</v>
      </c>
      <c r="C966" s="32">
        <f>'RATIO ANALYSIS'!$E$9</f>
        <v>9.4169104332079741</v>
      </c>
      <c r="D966" s="32">
        <f t="shared" si="15"/>
        <v>29.378000562096894</v>
      </c>
      <c r="F966" s="58"/>
      <c r="H966" s="57"/>
    </row>
    <row r="967" spans="1:8" x14ac:dyDescent="0.3">
      <c r="A967" s="1" t="s">
        <v>1299</v>
      </c>
      <c r="B967" s="1">
        <v>273.95</v>
      </c>
      <c r="C967" s="32">
        <f>'RATIO ANALYSIS'!$E$9</f>
        <v>9.4169104332079741</v>
      </c>
      <c r="D967" s="32">
        <f t="shared" si="15"/>
        <v>29.091282320572727</v>
      </c>
      <c r="F967" s="58"/>
      <c r="H967" s="57"/>
    </row>
    <row r="968" spans="1:8" x14ac:dyDescent="0.3">
      <c r="A968" s="1" t="s">
        <v>1300</v>
      </c>
      <c r="B968" s="1">
        <v>271.5</v>
      </c>
      <c r="C968" s="32">
        <f>'RATIO ANALYSIS'!$E$9</f>
        <v>9.4169104332079741</v>
      </c>
      <c r="D968" s="32">
        <f t="shared" si="15"/>
        <v>28.831112064374871</v>
      </c>
      <c r="F968" s="58"/>
      <c r="H968" s="57"/>
    </row>
    <row r="969" spans="1:8" x14ac:dyDescent="0.3">
      <c r="A969" s="1" t="s">
        <v>1301</v>
      </c>
      <c r="B969" s="1">
        <v>272.95</v>
      </c>
      <c r="C969" s="32">
        <f>'RATIO ANALYSIS'!$E$9</f>
        <v>9.4169104332079741</v>
      </c>
      <c r="D969" s="32">
        <f t="shared" si="15"/>
        <v>28.985090379267479</v>
      </c>
      <c r="F969" s="58"/>
      <c r="H969" s="57"/>
    </row>
    <row r="970" spans="1:8" x14ac:dyDescent="0.3">
      <c r="A970" s="1" t="s">
        <v>1302</v>
      </c>
      <c r="B970" s="1">
        <v>277.14999999999998</v>
      </c>
      <c r="C970" s="32">
        <f>'RATIO ANALYSIS'!$E$9</f>
        <v>9.4169104332079741</v>
      </c>
      <c r="D970" s="32">
        <f t="shared" si="15"/>
        <v>29.431096532749518</v>
      </c>
      <c r="F970" s="58"/>
      <c r="H970" s="57"/>
    </row>
    <row r="971" spans="1:8" x14ac:dyDescent="0.3">
      <c r="A971" s="1" t="s">
        <v>1303</v>
      </c>
      <c r="B971" s="1">
        <v>281.2</v>
      </c>
      <c r="C971" s="32">
        <f>'RATIO ANALYSIS'!$E$9</f>
        <v>9.4169104332079741</v>
      </c>
      <c r="D971" s="32">
        <f t="shared" si="15"/>
        <v>29.861173895035776</v>
      </c>
      <c r="F971" s="58"/>
      <c r="H971" s="57"/>
    </row>
    <row r="972" spans="1:8" x14ac:dyDescent="0.3">
      <c r="A972" s="1" t="s">
        <v>1304</v>
      </c>
      <c r="B972" s="1">
        <v>277.25</v>
      </c>
      <c r="C972" s="32">
        <f>'RATIO ANALYSIS'!$E$9</f>
        <v>9.4169104332079741</v>
      </c>
      <c r="D972" s="32">
        <f t="shared" si="15"/>
        <v>29.441715726880048</v>
      </c>
      <c r="F972" s="58"/>
      <c r="H972" s="57"/>
    </row>
    <row r="973" spans="1:8" x14ac:dyDescent="0.3">
      <c r="A973" s="1" t="s">
        <v>1305</v>
      </c>
      <c r="B973" s="1">
        <v>279.2</v>
      </c>
      <c r="C973" s="32">
        <f>'RATIO ANALYSIS'!$E$9</f>
        <v>9.4169104332079741</v>
      </c>
      <c r="D973" s="32">
        <f t="shared" si="15"/>
        <v>29.64879001242528</v>
      </c>
      <c r="F973" s="58"/>
      <c r="H973" s="57"/>
    </row>
    <row r="974" spans="1:8" x14ac:dyDescent="0.3">
      <c r="A974" s="1" t="s">
        <v>1306</v>
      </c>
      <c r="B974" s="1">
        <v>278</v>
      </c>
      <c r="C974" s="32">
        <f>'RATIO ANALYSIS'!$E$9</f>
        <v>9.4169104332079741</v>
      </c>
      <c r="D974" s="32">
        <f t="shared" si="15"/>
        <v>29.521359682858982</v>
      </c>
      <c r="F974" s="58"/>
      <c r="H974" s="57"/>
    </row>
    <row r="975" spans="1:8" x14ac:dyDescent="0.3">
      <c r="A975" s="1" t="s">
        <v>1307</v>
      </c>
      <c r="B975" s="1">
        <v>285.8</v>
      </c>
      <c r="C975" s="32">
        <f>'RATIO ANALYSIS'!$E$9</f>
        <v>9.4169104332079741</v>
      </c>
      <c r="D975" s="32">
        <f t="shared" si="15"/>
        <v>30.349656825039919</v>
      </c>
      <c r="F975" s="58"/>
      <c r="H975" s="57"/>
    </row>
    <row r="976" spans="1:8" x14ac:dyDescent="0.3">
      <c r="A976" s="1" t="s">
        <v>1308</v>
      </c>
      <c r="B976" s="1">
        <v>290.89999999999998</v>
      </c>
      <c r="C976" s="32">
        <f>'RATIO ANALYSIS'!$E$9</f>
        <v>9.4169104332079741</v>
      </c>
      <c r="D976" s="32">
        <f t="shared" si="15"/>
        <v>30.891235725696681</v>
      </c>
      <c r="F976" s="58"/>
      <c r="H976" s="57"/>
    </row>
    <row r="977" spans="1:8" x14ac:dyDescent="0.3">
      <c r="A977" s="1" t="s">
        <v>1309</v>
      </c>
      <c r="B977" s="1">
        <v>281.3</v>
      </c>
      <c r="C977" s="32">
        <f>'RATIO ANALYSIS'!$E$9</f>
        <v>9.4169104332079741</v>
      </c>
      <c r="D977" s="32">
        <f t="shared" si="15"/>
        <v>29.871793089166303</v>
      </c>
      <c r="F977" s="58"/>
      <c r="H977" s="57"/>
    </row>
    <row r="978" spans="1:8" x14ac:dyDescent="0.3">
      <c r="A978" s="1" t="s">
        <v>1310</v>
      </c>
      <c r="B978" s="1">
        <v>276.75</v>
      </c>
      <c r="C978" s="32">
        <f>'RATIO ANALYSIS'!$E$9</f>
        <v>9.4169104332079741</v>
      </c>
      <c r="D978" s="32">
        <f t="shared" si="15"/>
        <v>29.388619756227424</v>
      </c>
      <c r="F978" s="58"/>
      <c r="H978" s="57"/>
    </row>
    <row r="979" spans="1:8" x14ac:dyDescent="0.3">
      <c r="A979" s="1" t="s">
        <v>1311</v>
      </c>
      <c r="B979" s="1">
        <v>274.35000000000002</v>
      </c>
      <c r="C979" s="32">
        <f>'RATIO ANALYSIS'!$E$9</f>
        <v>9.4169104332079741</v>
      </c>
      <c r="D979" s="32">
        <f t="shared" si="15"/>
        <v>29.133759097094828</v>
      </c>
      <c r="F979" s="58"/>
      <c r="H979" s="57"/>
    </row>
    <row r="980" spans="1:8" x14ac:dyDescent="0.3">
      <c r="A980" s="1" t="s">
        <v>1312</v>
      </c>
      <c r="B980" s="1">
        <v>279.5</v>
      </c>
      <c r="C980" s="32">
        <f>'RATIO ANALYSIS'!$E$9</f>
        <v>9.4169104332079741</v>
      </c>
      <c r="D980" s="32">
        <f t="shared" si="15"/>
        <v>29.680647594816854</v>
      </c>
      <c r="F980" s="58"/>
      <c r="H980" s="57"/>
    </row>
    <row r="981" spans="1:8" x14ac:dyDescent="0.3">
      <c r="A981" s="1" t="s">
        <v>1313</v>
      </c>
      <c r="B981" s="1">
        <v>278.7</v>
      </c>
      <c r="C981" s="32">
        <f>'RATIO ANALYSIS'!$E$9</f>
        <v>9.4169104332079741</v>
      </c>
      <c r="D981" s="32">
        <f t="shared" si="15"/>
        <v>29.595694041772656</v>
      </c>
      <c r="F981" s="58"/>
      <c r="H981" s="57"/>
    </row>
    <row r="982" spans="1:8" x14ac:dyDescent="0.3">
      <c r="A982" s="1" t="s">
        <v>1314</v>
      </c>
      <c r="B982" s="1">
        <v>279.05</v>
      </c>
      <c r="C982" s="32">
        <f>'RATIO ANALYSIS'!$E$9</f>
        <v>9.4169104332079741</v>
      </c>
      <c r="D982" s="32">
        <f t="shared" si="15"/>
        <v>29.632861221229494</v>
      </c>
      <c r="F982" s="58"/>
      <c r="H982" s="57"/>
    </row>
    <row r="983" spans="1:8" x14ac:dyDescent="0.3">
      <c r="A983" s="1" t="s">
        <v>1315</v>
      </c>
      <c r="B983" s="1">
        <v>279.10000000000002</v>
      </c>
      <c r="C983" s="32">
        <f>'RATIO ANALYSIS'!$E$9</f>
        <v>9.4169104332079741</v>
      </c>
      <c r="D983" s="32">
        <f t="shared" si="15"/>
        <v>29.638170818294757</v>
      </c>
      <c r="F983" s="58"/>
      <c r="H983" s="57"/>
    </row>
    <row r="984" spans="1:8" x14ac:dyDescent="0.3">
      <c r="A984" s="1" t="s">
        <v>1316</v>
      </c>
      <c r="B984" s="1">
        <v>279.14999999999998</v>
      </c>
      <c r="C984" s="32">
        <f>'RATIO ANALYSIS'!$E$9</f>
        <v>9.4169104332079741</v>
      </c>
      <c r="D984" s="32">
        <f t="shared" si="15"/>
        <v>29.643480415360017</v>
      </c>
      <c r="F984" s="58"/>
      <c r="H984" s="57"/>
    </row>
    <row r="985" spans="1:8" x14ac:dyDescent="0.3">
      <c r="A985" s="1" t="s">
        <v>1317</v>
      </c>
      <c r="B985" s="1">
        <v>281.89999999999998</v>
      </c>
      <c r="C985" s="32">
        <f>'RATIO ANALYSIS'!$E$9</f>
        <v>9.4169104332079741</v>
      </c>
      <c r="D985" s="32">
        <f t="shared" si="15"/>
        <v>29.935508253949447</v>
      </c>
      <c r="F985" s="58"/>
      <c r="H985" s="57"/>
    </row>
    <row r="986" spans="1:8" x14ac:dyDescent="0.3">
      <c r="A986" s="1" t="s">
        <v>1318</v>
      </c>
      <c r="B986" s="1">
        <v>282.05</v>
      </c>
      <c r="C986" s="32">
        <f>'RATIO ANALYSIS'!$E$9</f>
        <v>9.4169104332079741</v>
      </c>
      <c r="D986" s="32">
        <f t="shared" si="15"/>
        <v>29.951437045145237</v>
      </c>
      <c r="F986" s="58"/>
      <c r="H986" s="57"/>
    </row>
    <row r="987" spans="1:8" x14ac:dyDescent="0.3">
      <c r="A987" s="1" t="s">
        <v>1319</v>
      </c>
      <c r="B987" s="1">
        <v>273.55</v>
      </c>
      <c r="C987" s="32">
        <f>'RATIO ANALYSIS'!$E$9</f>
        <v>9.4169104332079741</v>
      </c>
      <c r="D987" s="32">
        <f t="shared" si="15"/>
        <v>29.04880554405063</v>
      </c>
      <c r="F987" s="58"/>
      <c r="H987" s="57"/>
    </row>
    <row r="988" spans="1:8" x14ac:dyDescent="0.3">
      <c r="A988" s="1" t="s">
        <v>1320</v>
      </c>
      <c r="B988" s="1">
        <v>272.64999999999998</v>
      </c>
      <c r="C988" s="32">
        <f>'RATIO ANALYSIS'!$E$9</f>
        <v>9.4169104332079741</v>
      </c>
      <c r="D988" s="32">
        <f t="shared" si="15"/>
        <v>28.953232796875902</v>
      </c>
      <c r="F988" s="58"/>
      <c r="H988" s="57"/>
    </row>
    <row r="989" spans="1:8" x14ac:dyDescent="0.3">
      <c r="A989" s="1" t="s">
        <v>1321</v>
      </c>
      <c r="B989" s="1">
        <v>274.10000000000002</v>
      </c>
      <c r="C989" s="32">
        <f>'RATIO ANALYSIS'!$E$9</f>
        <v>9.4169104332079741</v>
      </c>
      <c r="D989" s="32">
        <f t="shared" si="15"/>
        <v>29.107211111768517</v>
      </c>
      <c r="F989" s="58"/>
      <c r="H989" s="57"/>
    </row>
    <row r="990" spans="1:8" x14ac:dyDescent="0.3">
      <c r="A990" s="1" t="s">
        <v>1322</v>
      </c>
      <c r="B990" s="1">
        <v>278.95</v>
      </c>
      <c r="C990" s="32">
        <f>'RATIO ANALYSIS'!$E$9</f>
        <v>9.4169104332079741</v>
      </c>
      <c r="D990" s="32">
        <f t="shared" si="15"/>
        <v>29.622242027098967</v>
      </c>
      <c r="F990" s="58"/>
      <c r="H990" s="57"/>
    </row>
    <row r="991" spans="1:8" x14ac:dyDescent="0.3">
      <c r="A991" s="1" t="s">
        <v>1323</v>
      </c>
      <c r="B991" s="1">
        <v>281.55</v>
      </c>
      <c r="C991" s="32">
        <f>'RATIO ANALYSIS'!$E$9</f>
        <v>9.4169104332079741</v>
      </c>
      <c r="D991" s="32">
        <f t="shared" si="15"/>
        <v>29.898341074492613</v>
      </c>
      <c r="F991" s="58"/>
      <c r="H991" s="57"/>
    </row>
    <row r="992" spans="1:8" x14ac:dyDescent="0.3">
      <c r="A992" s="1" t="s">
        <v>1324</v>
      </c>
      <c r="B992" s="1">
        <v>280.3</v>
      </c>
      <c r="C992" s="32">
        <f>'RATIO ANALYSIS'!$D$9</f>
        <v>8.6250802640894335</v>
      </c>
      <c r="D992" s="32">
        <f t="shared" si="15"/>
        <v>32.498248296544034</v>
      </c>
      <c r="F992" s="58"/>
      <c r="H992" s="57"/>
    </row>
    <row r="993" spans="1:8" x14ac:dyDescent="0.3">
      <c r="A993" s="1" t="s">
        <v>1325</v>
      </c>
      <c r="B993" s="1">
        <v>282.75</v>
      </c>
      <c r="C993" s="32">
        <f>'RATIO ANALYSIS'!$D$9</f>
        <v>8.6250802640894335</v>
      </c>
      <c r="D993" s="32">
        <f t="shared" si="15"/>
        <v>32.782303624144937</v>
      </c>
      <c r="F993" s="58"/>
      <c r="H993" s="57"/>
    </row>
    <row r="994" spans="1:8" x14ac:dyDescent="0.3">
      <c r="A994" s="1" t="s">
        <v>1326</v>
      </c>
      <c r="B994" s="1">
        <v>283.2</v>
      </c>
      <c r="C994" s="32">
        <f>'RATIO ANALYSIS'!$D$9</f>
        <v>8.6250802640894335</v>
      </c>
      <c r="D994" s="32">
        <f t="shared" si="15"/>
        <v>32.83447705166347</v>
      </c>
      <c r="F994" s="58"/>
      <c r="H994" s="57"/>
    </row>
    <row r="995" spans="1:8" x14ac:dyDescent="0.3">
      <c r="A995" s="1" t="s">
        <v>1327</v>
      </c>
      <c r="B995" s="1">
        <v>280.5</v>
      </c>
      <c r="C995" s="32">
        <f>'RATIO ANALYSIS'!$D$9</f>
        <v>8.6250802640894335</v>
      </c>
      <c r="D995" s="32">
        <f t="shared" si="15"/>
        <v>32.521436486552268</v>
      </c>
      <c r="F995" s="58"/>
      <c r="H995" s="57"/>
    </row>
    <row r="996" spans="1:8" x14ac:dyDescent="0.3">
      <c r="A996" s="1" t="s">
        <v>1328</v>
      </c>
      <c r="B996" s="1">
        <v>281.60000000000002</v>
      </c>
      <c r="C996" s="32">
        <f>'RATIO ANALYSIS'!$D$9</f>
        <v>8.6250802640894335</v>
      </c>
      <c r="D996" s="32">
        <f t="shared" si="15"/>
        <v>32.648971531597574</v>
      </c>
      <c r="F996" s="58"/>
      <c r="H996" s="57"/>
    </row>
    <row r="997" spans="1:8" x14ac:dyDescent="0.3">
      <c r="A997" s="1" t="s">
        <v>1329</v>
      </c>
      <c r="B997" s="1">
        <v>281</v>
      </c>
      <c r="C997" s="32">
        <f>'RATIO ANALYSIS'!$D$9</f>
        <v>8.6250802640894335</v>
      </c>
      <c r="D997" s="32">
        <f t="shared" si="15"/>
        <v>32.579406961572865</v>
      </c>
      <c r="F997" s="58"/>
      <c r="H997" s="57"/>
    </row>
    <row r="998" spans="1:8" x14ac:dyDescent="0.3">
      <c r="A998" s="1" t="s">
        <v>1330</v>
      </c>
      <c r="B998" s="1">
        <v>277.60000000000002</v>
      </c>
      <c r="C998" s="32">
        <f>'RATIO ANALYSIS'!$D$9</f>
        <v>8.6250802640894335</v>
      </c>
      <c r="D998" s="32">
        <f t="shared" si="15"/>
        <v>32.18520773143284</v>
      </c>
      <c r="F998" s="58"/>
      <c r="H998" s="57"/>
    </row>
    <row r="999" spans="1:8" x14ac:dyDescent="0.3">
      <c r="A999" s="1" t="s">
        <v>1331</v>
      </c>
      <c r="B999" s="1">
        <v>279.85000000000002</v>
      </c>
      <c r="C999" s="32">
        <f>'RATIO ANALYSIS'!$D$9</f>
        <v>8.6250802640894335</v>
      </c>
      <c r="D999" s="32">
        <f t="shared" si="15"/>
        <v>32.446074869025502</v>
      </c>
      <c r="F999" s="58"/>
      <c r="H999" s="57"/>
    </row>
    <row r="1000" spans="1:8" x14ac:dyDescent="0.3">
      <c r="A1000" s="1" t="s">
        <v>1332</v>
      </c>
      <c r="B1000" s="1">
        <v>287.89999999999998</v>
      </c>
      <c r="C1000" s="32">
        <f>'RATIO ANALYSIS'!$D$9</f>
        <v>8.6250802640894335</v>
      </c>
      <c r="D1000" s="32">
        <f t="shared" si="15"/>
        <v>33.379399516857035</v>
      </c>
      <c r="F1000" s="58"/>
      <c r="H1000" s="57"/>
    </row>
    <row r="1001" spans="1:8" x14ac:dyDescent="0.3">
      <c r="A1001" s="1" t="s">
        <v>1333</v>
      </c>
      <c r="B1001" s="1">
        <v>281.89999999999998</v>
      </c>
      <c r="C1001" s="32">
        <f>'RATIO ANALYSIS'!$D$9</f>
        <v>8.6250802640894335</v>
      </c>
      <c r="D1001" s="32">
        <f t="shared" si="15"/>
        <v>32.683753816609929</v>
      </c>
      <c r="F1001" s="58"/>
      <c r="H1001" s="57"/>
    </row>
    <row r="1002" spans="1:8" x14ac:dyDescent="0.3">
      <c r="A1002" s="1" t="s">
        <v>1334</v>
      </c>
      <c r="B1002" s="1">
        <v>281.25</v>
      </c>
      <c r="C1002" s="32">
        <f>'RATIO ANALYSIS'!$D$9</f>
        <v>8.6250802640894335</v>
      </c>
      <c r="D1002" s="32">
        <f t="shared" si="15"/>
        <v>32.608392199083163</v>
      </c>
      <c r="F1002" s="58"/>
      <c r="H1002" s="57"/>
    </row>
    <row r="1003" spans="1:8" x14ac:dyDescent="0.3">
      <c r="A1003" s="1" t="s">
        <v>1335</v>
      </c>
      <c r="B1003" s="1">
        <v>268.45</v>
      </c>
      <c r="C1003" s="32">
        <f>'RATIO ANALYSIS'!$D$9</f>
        <v>8.6250802640894335</v>
      </c>
      <c r="D1003" s="32">
        <f t="shared" si="15"/>
        <v>31.124348038555997</v>
      </c>
      <c r="F1003" s="58"/>
      <c r="H1003" s="57"/>
    </row>
    <row r="1004" spans="1:8" x14ac:dyDescent="0.3">
      <c r="A1004" s="1" t="s">
        <v>1336</v>
      </c>
      <c r="B1004" s="1">
        <v>268.2</v>
      </c>
      <c r="C1004" s="32">
        <f>'RATIO ANALYSIS'!$D$9</f>
        <v>8.6250802640894335</v>
      </c>
      <c r="D1004" s="32">
        <f t="shared" si="15"/>
        <v>31.095362801045699</v>
      </c>
      <c r="F1004" s="58"/>
      <c r="H1004" s="57"/>
    </row>
    <row r="1005" spans="1:8" x14ac:dyDescent="0.3">
      <c r="A1005" s="1" t="s">
        <v>1337</v>
      </c>
      <c r="B1005" s="1">
        <v>267.10000000000002</v>
      </c>
      <c r="C1005" s="32">
        <f>'RATIO ANALYSIS'!$D$9</f>
        <v>8.6250802640894335</v>
      </c>
      <c r="D1005" s="32">
        <f t="shared" si="15"/>
        <v>30.9678277560004</v>
      </c>
      <c r="F1005" s="58"/>
      <c r="H1005" s="57"/>
    </row>
    <row r="1006" spans="1:8" x14ac:dyDescent="0.3">
      <c r="A1006" s="1" t="s">
        <v>1338</v>
      </c>
      <c r="B1006" s="1">
        <v>263.45</v>
      </c>
      <c r="C1006" s="32">
        <f>'RATIO ANALYSIS'!$D$9</f>
        <v>8.6250802640894335</v>
      </c>
      <c r="D1006" s="32">
        <f t="shared" si="15"/>
        <v>30.544643288350073</v>
      </c>
      <c r="F1006" s="58"/>
      <c r="H1006" s="57"/>
    </row>
    <row r="1007" spans="1:8" x14ac:dyDescent="0.3">
      <c r="A1007" s="1" t="s">
        <v>1339</v>
      </c>
      <c r="B1007" s="1">
        <v>264.95</v>
      </c>
      <c r="C1007" s="32">
        <f>'RATIO ANALYSIS'!$D$9</f>
        <v>8.6250802640894335</v>
      </c>
      <c r="D1007" s="32">
        <f t="shared" si="15"/>
        <v>30.718554713411848</v>
      </c>
      <c r="F1007" s="58"/>
      <c r="H1007" s="57"/>
    </row>
    <row r="1008" spans="1:8" x14ac:dyDescent="0.3">
      <c r="A1008" s="1" t="s">
        <v>1340</v>
      </c>
      <c r="B1008" s="1">
        <v>264.14999999999998</v>
      </c>
      <c r="C1008" s="32">
        <f>'RATIO ANALYSIS'!$D$9</f>
        <v>8.6250802640894335</v>
      </c>
      <c r="D1008" s="32">
        <f t="shared" si="15"/>
        <v>30.6258019533789</v>
      </c>
      <c r="F1008" s="58"/>
      <c r="H1008" s="57"/>
    </row>
    <row r="1009" spans="1:8" x14ac:dyDescent="0.3">
      <c r="A1009" s="1" t="s">
        <v>1341</v>
      </c>
      <c r="B1009" s="1">
        <v>264.25</v>
      </c>
      <c r="C1009" s="32">
        <f>'RATIO ANALYSIS'!$D$9</f>
        <v>8.6250802640894335</v>
      </c>
      <c r="D1009" s="32">
        <f t="shared" si="15"/>
        <v>30.637396048383021</v>
      </c>
      <c r="F1009" s="58"/>
      <c r="H1009" s="57"/>
    </row>
    <row r="1010" spans="1:8" x14ac:dyDescent="0.3">
      <c r="A1010" s="1" t="s">
        <v>1342</v>
      </c>
      <c r="B1010" s="1">
        <v>264.10000000000002</v>
      </c>
      <c r="C1010" s="32">
        <f>'RATIO ANALYSIS'!$D$9</f>
        <v>8.6250802640894335</v>
      </c>
      <c r="D1010" s="32">
        <f t="shared" si="15"/>
        <v>30.620004905876847</v>
      </c>
      <c r="F1010" s="58"/>
      <c r="H1010" s="57"/>
    </row>
    <row r="1011" spans="1:8" x14ac:dyDescent="0.3">
      <c r="A1011" s="1" t="s">
        <v>1343</v>
      </c>
      <c r="B1011" s="1">
        <v>261.55</v>
      </c>
      <c r="C1011" s="32">
        <f>'RATIO ANALYSIS'!$D$9</f>
        <v>8.6250802640894335</v>
      </c>
      <c r="D1011" s="32">
        <f t="shared" si="15"/>
        <v>30.324355483271823</v>
      </c>
      <c r="F1011" s="58"/>
      <c r="H1011" s="57"/>
    </row>
    <row r="1012" spans="1:8" x14ac:dyDescent="0.3">
      <c r="A1012" s="1" t="s">
        <v>1344</v>
      </c>
      <c r="B1012" s="1">
        <v>264.75</v>
      </c>
      <c r="C1012" s="32">
        <f>'RATIO ANALYSIS'!$D$9</f>
        <v>8.6250802640894335</v>
      </c>
      <c r="D1012" s="32">
        <f t="shared" si="15"/>
        <v>30.695366523403614</v>
      </c>
      <c r="F1012" s="58"/>
      <c r="H1012" s="57"/>
    </row>
    <row r="1013" spans="1:8" x14ac:dyDescent="0.3">
      <c r="A1013" s="1" t="s">
        <v>1345</v>
      </c>
      <c r="B1013" s="1">
        <v>268.5</v>
      </c>
      <c r="C1013" s="32">
        <f>'RATIO ANALYSIS'!$D$9</f>
        <v>8.6250802640894335</v>
      </c>
      <c r="D1013" s="32">
        <f t="shared" si="15"/>
        <v>31.130145086058057</v>
      </c>
      <c r="F1013" s="58"/>
      <c r="H1013" s="57"/>
    </row>
    <row r="1014" spans="1:8" x14ac:dyDescent="0.3">
      <c r="A1014" s="1" t="s">
        <v>1346</v>
      </c>
      <c r="B1014" s="1">
        <v>262.2</v>
      </c>
      <c r="C1014" s="32">
        <f>'RATIO ANALYSIS'!$D$9</f>
        <v>8.6250802640894335</v>
      </c>
      <c r="D1014" s="32">
        <f t="shared" si="15"/>
        <v>30.399717100798593</v>
      </c>
      <c r="F1014" s="58"/>
      <c r="H1014" s="57"/>
    </row>
    <row r="1015" spans="1:8" x14ac:dyDescent="0.3">
      <c r="A1015" s="1" t="s">
        <v>1347</v>
      </c>
      <c r="B1015" s="1">
        <v>264.60000000000002</v>
      </c>
      <c r="C1015" s="32">
        <f>'RATIO ANALYSIS'!$D$9</f>
        <v>8.6250802640894335</v>
      </c>
      <c r="D1015" s="32">
        <f t="shared" si="15"/>
        <v>30.67797538089744</v>
      </c>
      <c r="F1015" s="58"/>
      <c r="H1015" s="57"/>
    </row>
    <row r="1016" spans="1:8" x14ac:dyDescent="0.3">
      <c r="A1016" s="1" t="s">
        <v>1348</v>
      </c>
      <c r="B1016" s="1">
        <v>265.64999999999998</v>
      </c>
      <c r="C1016" s="32">
        <f>'RATIO ANALYSIS'!$D$9</f>
        <v>8.6250802640894335</v>
      </c>
      <c r="D1016" s="32">
        <f t="shared" si="15"/>
        <v>30.799713378440678</v>
      </c>
      <c r="F1016" s="58"/>
      <c r="H1016" s="57"/>
    </row>
    <row r="1017" spans="1:8" x14ac:dyDescent="0.3">
      <c r="A1017" s="1" t="s">
        <v>1349</v>
      </c>
      <c r="B1017" s="1">
        <v>263.45</v>
      </c>
      <c r="C1017" s="32">
        <f>'RATIO ANALYSIS'!$D$9</f>
        <v>8.6250802640894335</v>
      </c>
      <c r="D1017" s="32">
        <f t="shared" si="15"/>
        <v>30.544643288350073</v>
      </c>
      <c r="F1017" s="58"/>
      <c r="H1017" s="57"/>
    </row>
    <row r="1018" spans="1:8" x14ac:dyDescent="0.3">
      <c r="A1018" s="1" t="s">
        <v>1350</v>
      </c>
      <c r="B1018" s="1">
        <v>263.14999999999998</v>
      </c>
      <c r="C1018" s="32">
        <f>'RATIO ANALYSIS'!$D$9</f>
        <v>8.6250802640894335</v>
      </c>
      <c r="D1018" s="32">
        <f t="shared" si="15"/>
        <v>30.509861003337715</v>
      </c>
      <c r="F1018" s="58"/>
      <c r="H1018" s="57"/>
    </row>
    <row r="1019" spans="1:8" x14ac:dyDescent="0.3">
      <c r="A1019" s="1" t="s">
        <v>1351</v>
      </c>
      <c r="B1019" s="1">
        <v>266.05</v>
      </c>
      <c r="C1019" s="32">
        <f>'RATIO ANALYSIS'!$D$9</f>
        <v>8.6250802640894335</v>
      </c>
      <c r="D1019" s="32">
        <f t="shared" si="15"/>
        <v>30.846089758457154</v>
      </c>
      <c r="F1019" s="58"/>
      <c r="H1019" s="57"/>
    </row>
    <row r="1020" spans="1:8" x14ac:dyDescent="0.3">
      <c r="A1020" s="1" t="s">
        <v>1352</v>
      </c>
      <c r="B1020" s="1">
        <v>268.14999999999998</v>
      </c>
      <c r="C1020" s="32">
        <f>'RATIO ANALYSIS'!$D$9</f>
        <v>8.6250802640894335</v>
      </c>
      <c r="D1020" s="32">
        <f t="shared" si="15"/>
        <v>31.089565753543638</v>
      </c>
      <c r="F1020" s="58"/>
      <c r="H1020" s="57"/>
    </row>
    <row r="1021" spans="1:8" x14ac:dyDescent="0.3">
      <c r="A1021" s="1" t="s">
        <v>1353</v>
      </c>
      <c r="B1021" s="1">
        <v>266.64999999999998</v>
      </c>
      <c r="C1021" s="32">
        <f>'RATIO ANALYSIS'!$D$9</f>
        <v>8.6250802640894335</v>
      </c>
      <c r="D1021" s="32">
        <f t="shared" si="15"/>
        <v>30.91565432848186</v>
      </c>
      <c r="F1021" s="58"/>
      <c r="H1021" s="57"/>
    </row>
    <row r="1022" spans="1:8" x14ac:dyDescent="0.3">
      <c r="A1022" s="1" t="s">
        <v>1354</v>
      </c>
      <c r="B1022" s="1">
        <v>273.39999999999998</v>
      </c>
      <c r="C1022" s="32">
        <f>'RATIO ANALYSIS'!$D$9</f>
        <v>8.6250802640894335</v>
      </c>
      <c r="D1022" s="32">
        <f t="shared" si="15"/>
        <v>31.698255741259857</v>
      </c>
      <c r="F1022" s="58"/>
      <c r="H1022" s="57"/>
    </row>
    <row r="1023" spans="1:8" x14ac:dyDescent="0.3">
      <c r="A1023" s="1" t="s">
        <v>1355</v>
      </c>
      <c r="B1023" s="1">
        <v>270.8</v>
      </c>
      <c r="C1023" s="32">
        <f>'RATIO ANALYSIS'!$D$9</f>
        <v>8.6250802640894335</v>
      </c>
      <c r="D1023" s="32">
        <f t="shared" si="15"/>
        <v>31.396809271152783</v>
      </c>
      <c r="F1023" s="58"/>
      <c r="H1023" s="57"/>
    </row>
    <row r="1024" spans="1:8" x14ac:dyDescent="0.3">
      <c r="A1024" s="1" t="s">
        <v>1356</v>
      </c>
      <c r="B1024" s="1">
        <v>270.60000000000002</v>
      </c>
      <c r="C1024" s="32">
        <f>'RATIO ANALYSIS'!$D$9</f>
        <v>8.6250802640894335</v>
      </c>
      <c r="D1024" s="32">
        <f t="shared" si="15"/>
        <v>31.373621081144545</v>
      </c>
      <c r="F1024" s="58"/>
      <c r="H1024" s="57"/>
    </row>
    <row r="1025" spans="1:8" x14ac:dyDescent="0.3">
      <c r="A1025" s="1" t="s">
        <v>1357</v>
      </c>
      <c r="B1025" s="1">
        <v>273.35000000000002</v>
      </c>
      <c r="C1025" s="32">
        <f>'RATIO ANALYSIS'!$D$9</f>
        <v>8.6250802640894335</v>
      </c>
      <c r="D1025" s="32">
        <f t="shared" si="15"/>
        <v>31.692458693757803</v>
      </c>
      <c r="F1025" s="58"/>
      <c r="H1025" s="57"/>
    </row>
    <row r="1026" spans="1:8" x14ac:dyDescent="0.3">
      <c r="A1026" s="1" t="s">
        <v>1358</v>
      </c>
      <c r="B1026" s="1">
        <v>277.64999999999998</v>
      </c>
      <c r="C1026" s="32">
        <f>'RATIO ANALYSIS'!$D$9</f>
        <v>8.6250802640894335</v>
      </c>
      <c r="D1026" s="32">
        <f t="shared" si="15"/>
        <v>32.191004778934889</v>
      </c>
      <c r="F1026" s="58"/>
      <c r="H1026" s="57"/>
    </row>
    <row r="1027" spans="1:8" x14ac:dyDescent="0.3">
      <c r="A1027" s="1" t="s">
        <v>1359</v>
      </c>
      <c r="B1027" s="1">
        <v>274.8</v>
      </c>
      <c r="C1027" s="32">
        <f>'RATIO ANALYSIS'!$D$9</f>
        <v>8.6250802640894335</v>
      </c>
      <c r="D1027" s="32">
        <f t="shared" ref="D1027:D1090" si="16">B1027/C1027</f>
        <v>31.860573071317521</v>
      </c>
      <c r="F1027" s="58"/>
      <c r="H1027" s="57"/>
    </row>
    <row r="1028" spans="1:8" x14ac:dyDescent="0.3">
      <c r="A1028" s="1" t="s">
        <v>1360</v>
      </c>
      <c r="B1028" s="1">
        <v>277.10000000000002</v>
      </c>
      <c r="C1028" s="32">
        <f>'RATIO ANALYSIS'!$D$9</f>
        <v>8.6250802640894335</v>
      </c>
      <c r="D1028" s="32">
        <f t="shared" si="16"/>
        <v>32.127237256412243</v>
      </c>
      <c r="F1028" s="58"/>
      <c r="H1028" s="57"/>
    </row>
    <row r="1029" spans="1:8" x14ac:dyDescent="0.3">
      <c r="A1029" s="1" t="s">
        <v>1361</v>
      </c>
      <c r="B1029" s="1">
        <v>276.8</v>
      </c>
      <c r="C1029" s="32">
        <f>'RATIO ANALYSIS'!$D$9</f>
        <v>8.6250802640894335</v>
      </c>
      <c r="D1029" s="32">
        <f t="shared" si="16"/>
        <v>32.092454971399889</v>
      </c>
      <c r="F1029" s="58"/>
      <c r="H1029" s="57"/>
    </row>
    <row r="1030" spans="1:8" x14ac:dyDescent="0.3">
      <c r="A1030" s="1" t="s">
        <v>1362</v>
      </c>
      <c r="B1030" s="1">
        <v>273.05</v>
      </c>
      <c r="C1030" s="32">
        <f>'RATIO ANALYSIS'!$D$9</f>
        <v>8.6250802640894335</v>
      </c>
      <c r="D1030" s="32">
        <f t="shared" si="16"/>
        <v>31.657676408745449</v>
      </c>
      <c r="F1030" s="58"/>
      <c r="H1030" s="57"/>
    </row>
    <row r="1031" spans="1:8" x14ac:dyDescent="0.3">
      <c r="A1031" s="1" t="s">
        <v>1363</v>
      </c>
      <c r="B1031" s="1">
        <v>274.3</v>
      </c>
      <c r="C1031" s="32">
        <f>'RATIO ANALYSIS'!$D$9</f>
        <v>8.6250802640894335</v>
      </c>
      <c r="D1031" s="32">
        <f t="shared" si="16"/>
        <v>31.802602596296929</v>
      </c>
      <c r="F1031" s="58"/>
      <c r="H1031" s="57"/>
    </row>
    <row r="1032" spans="1:8" x14ac:dyDescent="0.3">
      <c r="A1032" s="1" t="s">
        <v>1364</v>
      </c>
      <c r="B1032" s="1">
        <v>269.7</v>
      </c>
      <c r="C1032" s="32">
        <f>'RATIO ANALYSIS'!$D$9</f>
        <v>8.6250802640894335</v>
      </c>
      <c r="D1032" s="32">
        <f t="shared" si="16"/>
        <v>31.269274226107477</v>
      </c>
      <c r="F1032" s="58"/>
      <c r="H1032" s="57"/>
    </row>
    <row r="1033" spans="1:8" x14ac:dyDescent="0.3">
      <c r="A1033" s="1" t="s">
        <v>1365</v>
      </c>
      <c r="B1033" s="1">
        <v>258.10000000000002</v>
      </c>
      <c r="C1033" s="32">
        <f>'RATIO ANALYSIS'!$D$9</f>
        <v>8.6250802640894335</v>
      </c>
      <c r="D1033" s="32">
        <f t="shared" si="16"/>
        <v>29.924359205629738</v>
      </c>
      <c r="F1033" s="58"/>
      <c r="H1033" s="57"/>
    </row>
    <row r="1034" spans="1:8" x14ac:dyDescent="0.3">
      <c r="A1034" s="1" t="s">
        <v>1366</v>
      </c>
      <c r="B1034" s="1">
        <v>256.10000000000002</v>
      </c>
      <c r="C1034" s="32">
        <f>'RATIO ANALYSIS'!$D$9</f>
        <v>8.6250802640894335</v>
      </c>
      <c r="D1034" s="32">
        <f t="shared" si="16"/>
        <v>29.692477305547371</v>
      </c>
      <c r="F1034" s="58"/>
      <c r="H1034" s="57"/>
    </row>
    <row r="1035" spans="1:8" x14ac:dyDescent="0.3">
      <c r="A1035" s="1" t="s">
        <v>1367</v>
      </c>
      <c r="B1035" s="1">
        <v>257.39999999999998</v>
      </c>
      <c r="C1035" s="32">
        <f>'RATIO ANALYSIS'!$D$9</f>
        <v>8.6250802640894335</v>
      </c>
      <c r="D1035" s="32">
        <f t="shared" si="16"/>
        <v>29.843200540600904</v>
      </c>
      <c r="F1035" s="58"/>
      <c r="H1035" s="57"/>
    </row>
    <row r="1036" spans="1:8" x14ac:dyDescent="0.3">
      <c r="A1036" s="1" t="s">
        <v>1368</v>
      </c>
      <c r="B1036" s="1">
        <v>265.5</v>
      </c>
      <c r="C1036" s="32">
        <f>'RATIO ANALYSIS'!$D$9</f>
        <v>8.6250802640894335</v>
      </c>
      <c r="D1036" s="32">
        <f t="shared" si="16"/>
        <v>30.782322235934501</v>
      </c>
      <c r="F1036" s="58"/>
      <c r="H1036" s="57"/>
    </row>
    <row r="1037" spans="1:8" x14ac:dyDescent="0.3">
      <c r="A1037" s="1" t="s">
        <v>1369</v>
      </c>
      <c r="B1037" s="1">
        <v>259.85000000000002</v>
      </c>
      <c r="C1037" s="32">
        <f>'RATIO ANALYSIS'!$D$9</f>
        <v>8.6250802640894335</v>
      </c>
      <c r="D1037" s="32">
        <f t="shared" si="16"/>
        <v>30.127255868201811</v>
      </c>
      <c r="F1037" s="58"/>
      <c r="H1037" s="57"/>
    </row>
    <row r="1038" spans="1:8" x14ac:dyDescent="0.3">
      <c r="A1038" s="1" t="s">
        <v>1370</v>
      </c>
      <c r="B1038" s="1">
        <v>259.64999999999998</v>
      </c>
      <c r="C1038" s="32">
        <f>'RATIO ANALYSIS'!$D$9</f>
        <v>8.6250802640894335</v>
      </c>
      <c r="D1038" s="32">
        <f t="shared" si="16"/>
        <v>30.104067678193569</v>
      </c>
      <c r="F1038" s="58"/>
      <c r="H1038" s="57"/>
    </row>
    <row r="1039" spans="1:8" x14ac:dyDescent="0.3">
      <c r="A1039" s="1" t="s">
        <v>1371</v>
      </c>
      <c r="B1039" s="1">
        <v>255.4</v>
      </c>
      <c r="C1039" s="32">
        <f>'RATIO ANALYSIS'!$D$9</f>
        <v>8.6250802640894335</v>
      </c>
      <c r="D1039" s="32">
        <f t="shared" si="16"/>
        <v>29.61131864051854</v>
      </c>
      <c r="F1039" s="58"/>
      <c r="H1039" s="57"/>
    </row>
    <row r="1040" spans="1:8" x14ac:dyDescent="0.3">
      <c r="A1040" s="1" t="s">
        <v>1372</v>
      </c>
      <c r="B1040" s="1">
        <v>254.15</v>
      </c>
      <c r="C1040" s="32">
        <f>'RATIO ANALYSIS'!$D$9</f>
        <v>8.6250802640894335</v>
      </c>
      <c r="D1040" s="32">
        <f t="shared" si="16"/>
        <v>29.466392452967057</v>
      </c>
      <c r="F1040" s="58"/>
      <c r="H1040" s="57"/>
    </row>
    <row r="1041" spans="1:8" x14ac:dyDescent="0.3">
      <c r="A1041" s="1" t="s">
        <v>1373</v>
      </c>
      <c r="B1041" s="1">
        <v>250.85</v>
      </c>
      <c r="C1041" s="32">
        <f>'RATIO ANALYSIS'!$D$9</f>
        <v>8.6250802640894335</v>
      </c>
      <c r="D1041" s="32">
        <f t="shared" si="16"/>
        <v>29.083787317831149</v>
      </c>
      <c r="F1041" s="58"/>
      <c r="H1041" s="57"/>
    </row>
    <row r="1042" spans="1:8" x14ac:dyDescent="0.3">
      <c r="A1042" s="1" t="s">
        <v>1374</v>
      </c>
      <c r="B1042" s="1">
        <v>251.95</v>
      </c>
      <c r="C1042" s="32">
        <f>'RATIO ANALYSIS'!$D$9</f>
        <v>8.6250802640894335</v>
      </c>
      <c r="D1042" s="32">
        <f t="shared" si="16"/>
        <v>29.211322362876452</v>
      </c>
      <c r="F1042" s="58"/>
      <c r="H1042" s="57"/>
    </row>
    <row r="1043" spans="1:8" x14ac:dyDescent="0.3">
      <c r="A1043" s="1" t="s">
        <v>1375</v>
      </c>
      <c r="B1043" s="1">
        <v>248.8</v>
      </c>
      <c r="C1043" s="32">
        <f>'RATIO ANALYSIS'!$D$9</f>
        <v>8.6250802640894335</v>
      </c>
      <c r="D1043" s="32">
        <f t="shared" si="16"/>
        <v>28.846108370246721</v>
      </c>
      <c r="F1043" s="58"/>
      <c r="H1043" s="57"/>
    </row>
    <row r="1044" spans="1:8" x14ac:dyDescent="0.3">
      <c r="A1044" s="1" t="s">
        <v>1376</v>
      </c>
      <c r="B1044" s="1">
        <v>249.65</v>
      </c>
      <c r="C1044" s="32">
        <f>'RATIO ANALYSIS'!$D$9</f>
        <v>8.6250802640894335</v>
      </c>
      <c r="D1044" s="32">
        <f t="shared" si="16"/>
        <v>28.944658177781729</v>
      </c>
      <c r="F1044" s="58"/>
      <c r="H1044" s="57"/>
    </row>
    <row r="1045" spans="1:8" x14ac:dyDescent="0.3">
      <c r="A1045" s="1" t="s">
        <v>1377</v>
      </c>
      <c r="B1045" s="1">
        <v>244.65</v>
      </c>
      <c r="C1045" s="32">
        <f>'RATIO ANALYSIS'!$D$9</f>
        <v>8.6250802640894335</v>
      </c>
      <c r="D1045" s="32">
        <f t="shared" si="16"/>
        <v>28.364953427575806</v>
      </c>
      <c r="F1045" s="58"/>
      <c r="H1045" s="57"/>
    </row>
    <row r="1046" spans="1:8" x14ac:dyDescent="0.3">
      <c r="A1046" s="1" t="s">
        <v>1378</v>
      </c>
      <c r="B1046" s="1">
        <v>247.55</v>
      </c>
      <c r="C1046" s="32">
        <f>'RATIO ANALYSIS'!$D$9</f>
        <v>8.6250802640894335</v>
      </c>
      <c r="D1046" s="32">
        <f t="shared" si="16"/>
        <v>28.701182182695241</v>
      </c>
      <c r="F1046" s="58"/>
      <c r="H1046" s="57"/>
    </row>
    <row r="1047" spans="1:8" x14ac:dyDescent="0.3">
      <c r="A1047" s="1" t="s">
        <v>1379</v>
      </c>
      <c r="B1047" s="1">
        <v>248.95</v>
      </c>
      <c r="C1047" s="32">
        <f>'RATIO ANALYSIS'!$D$9</f>
        <v>8.6250802640894335</v>
      </c>
      <c r="D1047" s="32">
        <f t="shared" si="16"/>
        <v>28.863499512752895</v>
      </c>
      <c r="F1047" s="58"/>
      <c r="H1047" s="57"/>
    </row>
    <row r="1048" spans="1:8" x14ac:dyDescent="0.3">
      <c r="A1048" s="1" t="s">
        <v>1380</v>
      </c>
      <c r="B1048" s="1">
        <v>245.85</v>
      </c>
      <c r="C1048" s="32">
        <f>'RATIO ANALYSIS'!$D$9</f>
        <v>8.6250802640894335</v>
      </c>
      <c r="D1048" s="32">
        <f t="shared" si="16"/>
        <v>28.504082567625225</v>
      </c>
      <c r="F1048" s="58"/>
      <c r="H1048" s="57"/>
    </row>
    <row r="1049" spans="1:8" x14ac:dyDescent="0.3">
      <c r="A1049" s="1" t="s">
        <v>1381</v>
      </c>
      <c r="B1049" s="1">
        <v>242.7</v>
      </c>
      <c r="C1049" s="32">
        <f>'RATIO ANALYSIS'!$D$9</f>
        <v>8.6250802640894335</v>
      </c>
      <c r="D1049" s="32">
        <f t="shared" si="16"/>
        <v>28.138868574995492</v>
      </c>
      <c r="F1049" s="58"/>
      <c r="H1049" s="57"/>
    </row>
    <row r="1050" spans="1:8" x14ac:dyDescent="0.3">
      <c r="A1050" s="1" t="s">
        <v>1382</v>
      </c>
      <c r="B1050" s="1">
        <v>246.75</v>
      </c>
      <c r="C1050" s="32">
        <f>'RATIO ANALYSIS'!$D$9</f>
        <v>8.6250802640894335</v>
      </c>
      <c r="D1050" s="32">
        <f t="shared" si="16"/>
        <v>28.60842942266229</v>
      </c>
      <c r="F1050" s="58"/>
      <c r="H1050" s="57"/>
    </row>
    <row r="1051" spans="1:8" x14ac:dyDescent="0.3">
      <c r="A1051" s="1" t="s">
        <v>1383</v>
      </c>
      <c r="B1051" s="1">
        <v>245.45</v>
      </c>
      <c r="C1051" s="32">
        <f>'RATIO ANALYSIS'!$D$9</f>
        <v>8.6250802640894335</v>
      </c>
      <c r="D1051" s="32">
        <f t="shared" si="16"/>
        <v>28.45770618760875</v>
      </c>
      <c r="F1051" s="58"/>
      <c r="H1051" s="57"/>
    </row>
    <row r="1052" spans="1:8" x14ac:dyDescent="0.3">
      <c r="A1052" s="1" t="s">
        <v>1384</v>
      </c>
      <c r="B1052" s="1">
        <v>243.35</v>
      </c>
      <c r="C1052" s="32">
        <f>'RATIO ANALYSIS'!$D$9</f>
        <v>8.6250802640894335</v>
      </c>
      <c r="D1052" s="32">
        <f t="shared" si="16"/>
        <v>28.214230192522265</v>
      </c>
      <c r="F1052" s="58"/>
      <c r="H1052" s="57"/>
    </row>
    <row r="1053" spans="1:8" x14ac:dyDescent="0.3">
      <c r="A1053" s="1" t="s">
        <v>1385</v>
      </c>
      <c r="B1053" s="1">
        <v>240.95</v>
      </c>
      <c r="C1053" s="32">
        <f>'RATIO ANALYSIS'!$D$9</f>
        <v>8.6250802640894335</v>
      </c>
      <c r="D1053" s="32">
        <f t="shared" si="16"/>
        <v>27.935971912423419</v>
      </c>
      <c r="F1053" s="58"/>
      <c r="H1053" s="57"/>
    </row>
    <row r="1054" spans="1:8" x14ac:dyDescent="0.3">
      <c r="A1054" s="1" t="s">
        <v>1386</v>
      </c>
      <c r="B1054" s="1">
        <v>241.65</v>
      </c>
      <c r="C1054" s="32">
        <f>'RATIO ANALYSIS'!$D$9</f>
        <v>8.6250802640894335</v>
      </c>
      <c r="D1054" s="32">
        <f t="shared" si="16"/>
        <v>28.017130577452249</v>
      </c>
      <c r="F1054" s="58"/>
      <c r="H1054" s="57"/>
    </row>
    <row r="1055" spans="1:8" x14ac:dyDescent="0.3">
      <c r="A1055" s="1" t="s">
        <v>1387</v>
      </c>
      <c r="B1055" s="1">
        <v>236</v>
      </c>
      <c r="C1055" s="32">
        <f>'RATIO ANALYSIS'!$D$9</f>
        <v>8.6250802640894335</v>
      </c>
      <c r="D1055" s="32">
        <f t="shared" si="16"/>
        <v>27.362064209719559</v>
      </c>
      <c r="F1055" s="58"/>
      <c r="H1055" s="57"/>
    </row>
    <row r="1056" spans="1:8" x14ac:dyDescent="0.3">
      <c r="A1056" s="1" t="s">
        <v>1388</v>
      </c>
      <c r="B1056" s="1">
        <v>235.45</v>
      </c>
      <c r="C1056" s="32">
        <f>'RATIO ANALYSIS'!$D$9</f>
        <v>8.6250802640894335</v>
      </c>
      <c r="D1056" s="32">
        <f t="shared" si="16"/>
        <v>27.298296687196906</v>
      </c>
      <c r="F1056" s="58"/>
      <c r="H1056" s="57"/>
    </row>
    <row r="1057" spans="1:8" x14ac:dyDescent="0.3">
      <c r="A1057" s="1" t="s">
        <v>1389</v>
      </c>
      <c r="B1057" s="1">
        <v>234.05</v>
      </c>
      <c r="C1057" s="32">
        <f>'RATIO ANALYSIS'!$D$9</f>
        <v>8.6250802640894335</v>
      </c>
      <c r="D1057" s="32">
        <f t="shared" si="16"/>
        <v>27.135979357139249</v>
      </c>
      <c r="F1057" s="58"/>
      <c r="H1057" s="57"/>
    </row>
    <row r="1058" spans="1:8" x14ac:dyDescent="0.3">
      <c r="A1058" s="1" t="s">
        <v>1390</v>
      </c>
      <c r="B1058" s="1">
        <v>225</v>
      </c>
      <c r="C1058" s="32">
        <f>'RATIO ANALYSIS'!$D$9</f>
        <v>8.6250802640894335</v>
      </c>
      <c r="D1058" s="32">
        <f t="shared" si="16"/>
        <v>26.086713759266527</v>
      </c>
      <c r="F1058" s="58"/>
      <c r="H1058" s="57"/>
    </row>
    <row r="1059" spans="1:8" x14ac:dyDescent="0.3">
      <c r="A1059" s="1" t="s">
        <v>1391</v>
      </c>
      <c r="B1059" s="1">
        <v>224.7</v>
      </c>
      <c r="C1059" s="32">
        <f>'RATIO ANALYSIS'!$D$9</f>
        <v>8.6250802640894335</v>
      </c>
      <c r="D1059" s="32">
        <f t="shared" si="16"/>
        <v>26.051931474254172</v>
      </c>
      <c r="F1059" s="58"/>
      <c r="H1059" s="57"/>
    </row>
    <row r="1060" spans="1:8" x14ac:dyDescent="0.3">
      <c r="A1060" s="1" t="s">
        <v>1392</v>
      </c>
      <c r="B1060" s="1">
        <v>227.55</v>
      </c>
      <c r="C1060" s="32">
        <f>'RATIO ANALYSIS'!$D$9</f>
        <v>8.6250802640894335</v>
      </c>
      <c r="D1060" s="32">
        <f t="shared" si="16"/>
        <v>26.38236318187155</v>
      </c>
      <c r="F1060" s="58"/>
      <c r="H1060" s="57"/>
    </row>
    <row r="1061" spans="1:8" x14ac:dyDescent="0.3">
      <c r="A1061" s="1" t="s">
        <v>1393</v>
      </c>
      <c r="B1061" s="1">
        <v>226.3</v>
      </c>
      <c r="C1061" s="32">
        <f>'RATIO ANALYSIS'!$D$9</f>
        <v>8.6250802640894335</v>
      </c>
      <c r="D1061" s="32">
        <f t="shared" si="16"/>
        <v>26.23743699432007</v>
      </c>
      <c r="F1061" s="58"/>
      <c r="H1061" s="57"/>
    </row>
    <row r="1062" spans="1:8" x14ac:dyDescent="0.3">
      <c r="A1062" s="1" t="s">
        <v>1394</v>
      </c>
      <c r="B1062" s="1">
        <v>229.95</v>
      </c>
      <c r="C1062" s="32">
        <f>'RATIO ANALYSIS'!$D$9</f>
        <v>8.6250802640894335</v>
      </c>
      <c r="D1062" s="32">
        <f t="shared" si="16"/>
        <v>26.66062146197039</v>
      </c>
      <c r="F1062" s="58"/>
      <c r="H1062" s="57"/>
    </row>
    <row r="1063" spans="1:8" x14ac:dyDescent="0.3">
      <c r="A1063" s="1" t="s">
        <v>1395</v>
      </c>
      <c r="B1063" s="1">
        <v>227</v>
      </c>
      <c r="C1063" s="32">
        <f>'RATIO ANALYSIS'!$D$9</f>
        <v>8.6250802640894335</v>
      </c>
      <c r="D1063" s="32">
        <f t="shared" si="16"/>
        <v>26.318595659348897</v>
      </c>
      <c r="F1063" s="58"/>
      <c r="H1063" s="57"/>
    </row>
    <row r="1064" spans="1:8" x14ac:dyDescent="0.3">
      <c r="A1064" s="1" t="s">
        <v>1396</v>
      </c>
      <c r="B1064" s="1">
        <v>226.35</v>
      </c>
      <c r="C1064" s="32">
        <f>'RATIO ANALYSIS'!$D$9</f>
        <v>8.6250802640894335</v>
      </c>
      <c r="D1064" s="32">
        <f t="shared" si="16"/>
        <v>26.243234041822127</v>
      </c>
      <c r="F1064" s="58"/>
      <c r="H1064" s="57"/>
    </row>
    <row r="1065" spans="1:8" x14ac:dyDescent="0.3">
      <c r="A1065" s="1" t="s">
        <v>1397</v>
      </c>
      <c r="B1065" s="1">
        <v>229.7</v>
      </c>
      <c r="C1065" s="32">
        <f>'RATIO ANALYSIS'!$D$9</f>
        <v>8.6250802640894335</v>
      </c>
      <c r="D1065" s="32">
        <f t="shared" si="16"/>
        <v>26.631636224460095</v>
      </c>
      <c r="F1065" s="58"/>
      <c r="H1065" s="57"/>
    </row>
    <row r="1066" spans="1:8" x14ac:dyDescent="0.3">
      <c r="A1066" s="1" t="s">
        <v>1398</v>
      </c>
      <c r="B1066" s="1">
        <v>233.15</v>
      </c>
      <c r="C1066" s="32">
        <f>'RATIO ANALYSIS'!$D$9</f>
        <v>8.6250802640894335</v>
      </c>
      <c r="D1066" s="32">
        <f t="shared" si="16"/>
        <v>27.031632502102184</v>
      </c>
      <c r="F1066" s="58"/>
      <c r="H1066" s="57"/>
    </row>
    <row r="1067" spans="1:8" x14ac:dyDescent="0.3">
      <c r="A1067" s="1" t="s">
        <v>1399</v>
      </c>
      <c r="B1067" s="1">
        <v>235.65</v>
      </c>
      <c r="C1067" s="32">
        <f>'RATIO ANALYSIS'!$D$9</f>
        <v>8.6250802640894335</v>
      </c>
      <c r="D1067" s="32">
        <f t="shared" si="16"/>
        <v>27.321484877205144</v>
      </c>
      <c r="F1067" s="58"/>
      <c r="H1067" s="57"/>
    </row>
    <row r="1068" spans="1:8" x14ac:dyDescent="0.3">
      <c r="A1068" s="1" t="s">
        <v>1400</v>
      </c>
      <c r="B1068" s="1">
        <v>232.3</v>
      </c>
      <c r="C1068" s="32">
        <f>'RATIO ANALYSIS'!$D$9</f>
        <v>8.6250802640894335</v>
      </c>
      <c r="D1068" s="32">
        <f t="shared" si="16"/>
        <v>26.933082694567176</v>
      </c>
      <c r="F1068" s="58"/>
      <c r="H1068" s="57"/>
    </row>
    <row r="1069" spans="1:8" x14ac:dyDescent="0.3">
      <c r="A1069" s="1" t="s">
        <v>1401</v>
      </c>
      <c r="B1069" s="1">
        <v>236.15</v>
      </c>
      <c r="C1069" s="32">
        <f>'RATIO ANALYSIS'!$D$9</f>
        <v>8.6250802640894335</v>
      </c>
      <c r="D1069" s="32">
        <f t="shared" si="16"/>
        <v>27.379455352225737</v>
      </c>
      <c r="F1069" s="58"/>
      <c r="H1069" s="57"/>
    </row>
    <row r="1070" spans="1:8" x14ac:dyDescent="0.3">
      <c r="A1070" s="1" t="s">
        <v>1402</v>
      </c>
      <c r="B1070" s="1">
        <v>233.3</v>
      </c>
      <c r="C1070" s="32">
        <f>'RATIO ANALYSIS'!$D$9</f>
        <v>8.6250802640894335</v>
      </c>
      <c r="D1070" s="32">
        <f t="shared" si="16"/>
        <v>27.049023644608361</v>
      </c>
      <c r="F1070" s="58"/>
      <c r="H1070" s="57"/>
    </row>
    <row r="1071" spans="1:8" x14ac:dyDescent="0.3">
      <c r="A1071" s="1" t="s">
        <v>1403</v>
      </c>
      <c r="B1071" s="1">
        <v>227.2</v>
      </c>
      <c r="C1071" s="32">
        <f>'RATIO ANALYSIS'!$D$9</f>
        <v>8.6250802640894335</v>
      </c>
      <c r="D1071" s="32">
        <f t="shared" si="16"/>
        <v>26.341783849357132</v>
      </c>
      <c r="F1071" s="58"/>
      <c r="H1071" s="57"/>
    </row>
    <row r="1072" spans="1:8" x14ac:dyDescent="0.3">
      <c r="A1072" s="1" t="s">
        <v>1404</v>
      </c>
      <c r="B1072" s="1">
        <v>230.2</v>
      </c>
      <c r="C1072" s="32">
        <f>'RATIO ANALYSIS'!$D$9</f>
        <v>8.6250802640894335</v>
      </c>
      <c r="D1072" s="32">
        <f t="shared" si="16"/>
        <v>26.689606699480684</v>
      </c>
      <c r="F1072" s="58"/>
      <c r="H1072" s="57"/>
    </row>
    <row r="1073" spans="1:8" x14ac:dyDescent="0.3">
      <c r="A1073" s="1" t="s">
        <v>1405</v>
      </c>
      <c r="B1073" s="1">
        <v>232.55</v>
      </c>
      <c r="C1073" s="32">
        <f>'RATIO ANALYSIS'!$D$9</f>
        <v>8.6250802640894335</v>
      </c>
      <c r="D1073" s="32">
        <f t="shared" si="16"/>
        <v>26.962067932077471</v>
      </c>
      <c r="F1073" s="58"/>
      <c r="H1073" s="57"/>
    </row>
    <row r="1074" spans="1:8" x14ac:dyDescent="0.3">
      <c r="A1074" s="1" t="s">
        <v>1406</v>
      </c>
      <c r="B1074" s="1">
        <v>228.5</v>
      </c>
      <c r="C1074" s="32">
        <f>'RATIO ANALYSIS'!$D$9</f>
        <v>8.6250802640894335</v>
      </c>
      <c r="D1074" s="32">
        <f t="shared" si="16"/>
        <v>26.492507084410672</v>
      </c>
      <c r="F1074" s="58"/>
      <c r="H1074" s="57"/>
    </row>
    <row r="1075" spans="1:8" x14ac:dyDescent="0.3">
      <c r="A1075" s="1" t="s">
        <v>1407</v>
      </c>
      <c r="B1075" s="1">
        <v>233.5</v>
      </c>
      <c r="C1075" s="32">
        <f>'RATIO ANALYSIS'!$D$9</f>
        <v>8.6250802640894335</v>
      </c>
      <c r="D1075" s="32">
        <f t="shared" si="16"/>
        <v>27.072211834616596</v>
      </c>
      <c r="F1075" s="58"/>
      <c r="H1075" s="57"/>
    </row>
    <row r="1076" spans="1:8" x14ac:dyDescent="0.3">
      <c r="A1076" s="1" t="s">
        <v>1408</v>
      </c>
      <c r="B1076" s="1">
        <v>232.5</v>
      </c>
      <c r="C1076" s="32">
        <f>'RATIO ANALYSIS'!$D$9</f>
        <v>8.6250802640894335</v>
      </c>
      <c r="D1076" s="32">
        <f t="shared" si="16"/>
        <v>26.95627088457541</v>
      </c>
      <c r="F1076" s="58"/>
      <c r="H1076" s="57"/>
    </row>
    <row r="1077" spans="1:8" x14ac:dyDescent="0.3">
      <c r="A1077" s="1" t="s">
        <v>1409</v>
      </c>
      <c r="B1077" s="1">
        <v>231.05</v>
      </c>
      <c r="C1077" s="32">
        <f>'RATIO ANALYSIS'!$D$9</f>
        <v>8.6250802640894335</v>
      </c>
      <c r="D1077" s="32">
        <f t="shared" si="16"/>
        <v>26.788156507015696</v>
      </c>
      <c r="F1077" s="58"/>
      <c r="H1077" s="57"/>
    </row>
    <row r="1078" spans="1:8" x14ac:dyDescent="0.3">
      <c r="A1078" s="1" t="s">
        <v>1410</v>
      </c>
      <c r="B1078" s="1">
        <v>233.7</v>
      </c>
      <c r="C1078" s="32">
        <f>'RATIO ANALYSIS'!$D$9</f>
        <v>8.6250802640894335</v>
      </c>
      <c r="D1078" s="32">
        <f t="shared" si="16"/>
        <v>27.095400024624833</v>
      </c>
      <c r="F1078" s="58"/>
      <c r="H1078" s="57"/>
    </row>
    <row r="1079" spans="1:8" x14ac:dyDescent="0.3">
      <c r="A1079" s="1" t="s">
        <v>1411</v>
      </c>
      <c r="B1079" s="1">
        <v>228.8</v>
      </c>
      <c r="C1079" s="32">
        <f>'RATIO ANALYSIS'!$D$9</f>
        <v>8.6250802640894335</v>
      </c>
      <c r="D1079" s="32">
        <f t="shared" si="16"/>
        <v>26.527289369423031</v>
      </c>
      <c r="F1079" s="58"/>
      <c r="H1079" s="57"/>
    </row>
    <row r="1080" spans="1:8" x14ac:dyDescent="0.3">
      <c r="A1080" s="1" t="s">
        <v>1412</v>
      </c>
      <c r="B1080" s="1">
        <v>223.5</v>
      </c>
      <c r="C1080" s="32">
        <f>'RATIO ANALYSIS'!$D$9</f>
        <v>8.6250802640894335</v>
      </c>
      <c r="D1080" s="32">
        <f t="shared" si="16"/>
        <v>25.912802334204752</v>
      </c>
      <c r="F1080" s="58"/>
      <c r="H1080" s="57"/>
    </row>
    <row r="1081" spans="1:8" x14ac:dyDescent="0.3">
      <c r="A1081" s="1" t="s">
        <v>1413</v>
      </c>
      <c r="B1081" s="1">
        <v>224.65</v>
      </c>
      <c r="C1081" s="32">
        <f>'RATIO ANALYSIS'!$D$9</f>
        <v>8.6250802640894335</v>
      </c>
      <c r="D1081" s="32">
        <f t="shared" si="16"/>
        <v>26.046134426752115</v>
      </c>
      <c r="F1081" s="58"/>
      <c r="H1081" s="57"/>
    </row>
    <row r="1082" spans="1:8" x14ac:dyDescent="0.3">
      <c r="A1082" s="1" t="s">
        <v>1414</v>
      </c>
      <c r="B1082" s="1">
        <v>226.1</v>
      </c>
      <c r="C1082" s="32">
        <f>'RATIO ANALYSIS'!$D$9</f>
        <v>8.6250802640894335</v>
      </c>
      <c r="D1082" s="32">
        <f t="shared" si="16"/>
        <v>26.214248804311829</v>
      </c>
      <c r="F1082" s="58"/>
      <c r="H1082" s="57"/>
    </row>
    <row r="1083" spans="1:8" x14ac:dyDescent="0.3">
      <c r="A1083" s="1" t="s">
        <v>1415</v>
      </c>
      <c r="B1083" s="1">
        <v>224.2</v>
      </c>
      <c r="C1083" s="32">
        <f>'RATIO ANALYSIS'!$D$9</f>
        <v>8.6250802640894335</v>
      </c>
      <c r="D1083" s="32">
        <f t="shared" si="16"/>
        <v>25.993960999233579</v>
      </c>
      <c r="F1083" s="58"/>
      <c r="H1083" s="57"/>
    </row>
    <row r="1084" spans="1:8" x14ac:dyDescent="0.3">
      <c r="A1084" s="1" t="s">
        <v>1416</v>
      </c>
      <c r="B1084" s="1">
        <v>227.85</v>
      </c>
      <c r="C1084" s="32">
        <f>'RATIO ANALYSIS'!$D$9</f>
        <v>8.6250802640894335</v>
      </c>
      <c r="D1084" s="32">
        <f t="shared" si="16"/>
        <v>26.417145466883902</v>
      </c>
      <c r="F1084" s="58"/>
      <c r="H1084" s="57"/>
    </row>
    <row r="1085" spans="1:8" x14ac:dyDescent="0.3">
      <c r="A1085" s="1" t="s">
        <v>1417</v>
      </c>
      <c r="B1085" s="1">
        <v>231.5</v>
      </c>
      <c r="C1085" s="32">
        <f>'RATIO ANALYSIS'!$D$9</f>
        <v>8.6250802640894335</v>
      </c>
      <c r="D1085" s="32">
        <f t="shared" si="16"/>
        <v>26.840329934534228</v>
      </c>
      <c r="F1085" s="58"/>
      <c r="H1085" s="57"/>
    </row>
    <row r="1086" spans="1:8" x14ac:dyDescent="0.3">
      <c r="A1086" s="1" t="s">
        <v>1418</v>
      </c>
      <c r="B1086" s="1">
        <v>230.9</v>
      </c>
      <c r="C1086" s="32">
        <f>'RATIO ANALYSIS'!$D$9</f>
        <v>8.6250802640894335</v>
      </c>
      <c r="D1086" s="32">
        <f t="shared" si="16"/>
        <v>26.770765364509518</v>
      </c>
      <c r="F1086" s="58"/>
      <c r="H1086" s="57"/>
    </row>
    <row r="1087" spans="1:8" x14ac:dyDescent="0.3">
      <c r="A1087" s="1" t="s">
        <v>1419</v>
      </c>
      <c r="B1087" s="1">
        <v>237.5</v>
      </c>
      <c r="C1087" s="32">
        <f>'RATIO ANALYSIS'!$D$9</f>
        <v>8.6250802640894335</v>
      </c>
      <c r="D1087" s="32">
        <f t="shared" si="16"/>
        <v>27.535975634781334</v>
      </c>
      <c r="F1087" s="58"/>
      <c r="H1087" s="57"/>
    </row>
    <row r="1088" spans="1:8" x14ac:dyDescent="0.3">
      <c r="A1088" s="1" t="s">
        <v>1420</v>
      </c>
      <c r="B1088" s="1">
        <v>242.95</v>
      </c>
      <c r="C1088" s="32">
        <f>'RATIO ANALYSIS'!$D$9</f>
        <v>8.6250802640894335</v>
      </c>
      <c r="D1088" s="32">
        <f t="shared" si="16"/>
        <v>28.16785381250579</v>
      </c>
      <c r="F1088" s="58"/>
      <c r="H1088" s="57"/>
    </row>
    <row r="1089" spans="1:8" x14ac:dyDescent="0.3">
      <c r="A1089" s="1" t="s">
        <v>1421</v>
      </c>
      <c r="B1089" s="1">
        <v>251.05</v>
      </c>
      <c r="C1089" s="32">
        <f>'RATIO ANALYSIS'!$D$9</f>
        <v>8.6250802640894335</v>
      </c>
      <c r="D1089" s="32">
        <f t="shared" si="16"/>
        <v>29.106975507839387</v>
      </c>
      <c r="F1089" s="58"/>
      <c r="H1089" s="57"/>
    </row>
    <row r="1090" spans="1:8" x14ac:dyDescent="0.3">
      <c r="A1090" s="1" t="s">
        <v>1422</v>
      </c>
      <c r="B1090" s="1">
        <v>248.15</v>
      </c>
      <c r="C1090" s="32">
        <f>'RATIO ANALYSIS'!$D$9</f>
        <v>8.6250802640894335</v>
      </c>
      <c r="D1090" s="32">
        <f t="shared" si="16"/>
        <v>28.770746752719951</v>
      </c>
      <c r="F1090" s="58"/>
      <c r="H1090" s="57"/>
    </row>
    <row r="1091" spans="1:8" x14ac:dyDescent="0.3">
      <c r="A1091" s="1" t="s">
        <v>1423</v>
      </c>
      <c r="B1091" s="1">
        <v>255.6</v>
      </c>
      <c r="C1091" s="32">
        <f>'RATIO ANALYSIS'!$D$9</f>
        <v>8.6250802640894335</v>
      </c>
      <c r="D1091" s="32">
        <f t="shared" ref="D1091:D1154" si="17">B1091/C1091</f>
        <v>29.634506830526774</v>
      </c>
      <c r="F1091" s="58"/>
      <c r="H1091" s="57"/>
    </row>
    <row r="1092" spans="1:8" x14ac:dyDescent="0.3">
      <c r="A1092" s="1" t="s">
        <v>1424</v>
      </c>
      <c r="B1092" s="1">
        <v>256.5</v>
      </c>
      <c r="C1092" s="32">
        <f>'RATIO ANALYSIS'!$D$9</f>
        <v>8.6250802640894335</v>
      </c>
      <c r="D1092" s="32">
        <f t="shared" si="17"/>
        <v>29.738853685563843</v>
      </c>
      <c r="F1092" s="58"/>
      <c r="H1092" s="57"/>
    </row>
    <row r="1093" spans="1:8" x14ac:dyDescent="0.3">
      <c r="A1093" s="1" t="s">
        <v>1425</v>
      </c>
      <c r="B1093" s="1">
        <v>249.05</v>
      </c>
      <c r="C1093" s="32">
        <f>'RATIO ANALYSIS'!$D$9</f>
        <v>8.6250802640894335</v>
      </c>
      <c r="D1093" s="32">
        <f t="shared" si="17"/>
        <v>28.875093607757016</v>
      </c>
      <c r="F1093" s="58"/>
      <c r="H1093" s="57"/>
    </row>
    <row r="1094" spans="1:8" x14ac:dyDescent="0.3">
      <c r="A1094" s="1" t="s">
        <v>1426</v>
      </c>
      <c r="B1094" s="1">
        <v>240.3</v>
      </c>
      <c r="C1094" s="32">
        <f>'RATIO ANALYSIS'!$D$9</f>
        <v>8.6250802640894335</v>
      </c>
      <c r="D1094" s="32">
        <f t="shared" si="17"/>
        <v>27.860610294896652</v>
      </c>
      <c r="F1094" s="58"/>
      <c r="H1094" s="57"/>
    </row>
    <row r="1095" spans="1:8" x14ac:dyDescent="0.3">
      <c r="A1095" s="1" t="s">
        <v>1427</v>
      </c>
      <c r="B1095" s="1">
        <v>237.3</v>
      </c>
      <c r="C1095" s="32">
        <f>'RATIO ANALYSIS'!$D$9</f>
        <v>8.6250802640894335</v>
      </c>
      <c r="D1095" s="32">
        <f t="shared" si="17"/>
        <v>27.5127874447731</v>
      </c>
      <c r="F1095" s="58"/>
      <c r="H1095" s="57"/>
    </row>
    <row r="1096" spans="1:8" x14ac:dyDescent="0.3">
      <c r="A1096" s="1" t="s">
        <v>1428</v>
      </c>
      <c r="B1096" s="1">
        <v>239.95</v>
      </c>
      <c r="C1096" s="32">
        <f>'RATIO ANALYSIS'!$D$9</f>
        <v>8.6250802640894335</v>
      </c>
      <c r="D1096" s="32">
        <f t="shared" si="17"/>
        <v>27.820030962382237</v>
      </c>
      <c r="F1096" s="58"/>
      <c r="H1096" s="57"/>
    </row>
    <row r="1097" spans="1:8" x14ac:dyDescent="0.3">
      <c r="A1097" s="1" t="s">
        <v>1429</v>
      </c>
      <c r="B1097" s="1">
        <v>241.65</v>
      </c>
      <c r="C1097" s="32">
        <f>'RATIO ANALYSIS'!$D$9</f>
        <v>8.6250802640894335</v>
      </c>
      <c r="D1097" s="32">
        <f t="shared" si="17"/>
        <v>28.017130577452249</v>
      </c>
      <c r="F1097" s="58"/>
      <c r="H1097" s="57"/>
    </row>
    <row r="1098" spans="1:8" x14ac:dyDescent="0.3">
      <c r="A1098" s="1" t="s">
        <v>1430</v>
      </c>
      <c r="B1098" s="1">
        <v>243.1</v>
      </c>
      <c r="C1098" s="32">
        <f>'RATIO ANALYSIS'!$D$9</f>
        <v>8.6250802640894335</v>
      </c>
      <c r="D1098" s="32">
        <f t="shared" si="17"/>
        <v>28.185244955011967</v>
      </c>
      <c r="F1098" s="58"/>
      <c r="H1098" s="57"/>
    </row>
    <row r="1099" spans="1:8" x14ac:dyDescent="0.3">
      <c r="A1099" s="1" t="s">
        <v>1431</v>
      </c>
      <c r="B1099" s="1">
        <v>243.1</v>
      </c>
      <c r="C1099" s="32">
        <f>'RATIO ANALYSIS'!$D$9</f>
        <v>8.6250802640894335</v>
      </c>
      <c r="D1099" s="32">
        <f t="shared" si="17"/>
        <v>28.185244955011967</v>
      </c>
      <c r="F1099" s="58"/>
      <c r="H1099" s="57"/>
    </row>
    <row r="1100" spans="1:8" x14ac:dyDescent="0.3">
      <c r="A1100" s="1" t="s">
        <v>1432</v>
      </c>
      <c r="B1100" s="1">
        <v>238.75</v>
      </c>
      <c r="C1100" s="32">
        <f>'RATIO ANALYSIS'!$D$9</f>
        <v>8.6250802640894335</v>
      </c>
      <c r="D1100" s="32">
        <f t="shared" si="17"/>
        <v>27.680901822332814</v>
      </c>
      <c r="F1100" s="58"/>
      <c r="H1100" s="57"/>
    </row>
    <row r="1101" spans="1:8" x14ac:dyDescent="0.3">
      <c r="A1101" s="1" t="s">
        <v>1433</v>
      </c>
      <c r="B1101" s="1">
        <v>238.75</v>
      </c>
      <c r="C1101" s="32">
        <f>'RATIO ANALYSIS'!$D$9</f>
        <v>8.6250802640894335</v>
      </c>
      <c r="D1101" s="32">
        <f t="shared" si="17"/>
        <v>27.680901822332814</v>
      </c>
      <c r="F1101" s="58"/>
      <c r="H1101" s="57"/>
    </row>
    <row r="1102" spans="1:8" x14ac:dyDescent="0.3">
      <c r="A1102" s="1" t="s">
        <v>1434</v>
      </c>
      <c r="B1102" s="1">
        <v>241.35</v>
      </c>
      <c r="C1102" s="32">
        <f>'RATIO ANALYSIS'!$D$9</f>
        <v>8.6250802640894335</v>
      </c>
      <c r="D1102" s="32">
        <f t="shared" si="17"/>
        <v>27.982348292439895</v>
      </c>
      <c r="F1102" s="58"/>
      <c r="H1102" s="57"/>
    </row>
    <row r="1103" spans="1:8" x14ac:dyDescent="0.3">
      <c r="A1103" s="1" t="s">
        <v>1435</v>
      </c>
      <c r="B1103" s="1">
        <v>240.15</v>
      </c>
      <c r="C1103" s="32">
        <f>'RATIO ANALYSIS'!$D$9</f>
        <v>8.6250802640894335</v>
      </c>
      <c r="D1103" s="32">
        <f t="shared" si="17"/>
        <v>27.843219152390475</v>
      </c>
      <c r="F1103" s="58"/>
      <c r="H1103" s="57"/>
    </row>
    <row r="1104" spans="1:8" x14ac:dyDescent="0.3">
      <c r="A1104" s="1" t="s">
        <v>1436</v>
      </c>
      <c r="B1104" s="1">
        <v>239.35</v>
      </c>
      <c r="C1104" s="32">
        <f>'RATIO ANALYSIS'!$D$9</f>
        <v>8.6250802640894335</v>
      </c>
      <c r="D1104" s="32">
        <f t="shared" si="17"/>
        <v>27.750466392357524</v>
      </c>
      <c r="F1104" s="58"/>
      <c r="H1104" s="57"/>
    </row>
    <row r="1105" spans="1:8" x14ac:dyDescent="0.3">
      <c r="A1105" s="1" t="s">
        <v>1437</v>
      </c>
      <c r="B1105" s="1">
        <v>239.45</v>
      </c>
      <c r="C1105" s="32">
        <f>'RATIO ANALYSIS'!$D$9</f>
        <v>8.6250802640894335</v>
      </c>
      <c r="D1105" s="32">
        <f t="shared" si="17"/>
        <v>27.762060487361644</v>
      </c>
      <c r="F1105" s="58"/>
      <c r="H1105" s="57"/>
    </row>
    <row r="1106" spans="1:8" x14ac:dyDescent="0.3">
      <c r="A1106" s="1" t="s">
        <v>1438</v>
      </c>
      <c r="B1106" s="1">
        <v>245.95</v>
      </c>
      <c r="C1106" s="32">
        <f>'RATIO ANALYSIS'!$D$9</f>
        <v>8.6250802640894335</v>
      </c>
      <c r="D1106" s="32">
        <f t="shared" si="17"/>
        <v>28.515676662629343</v>
      </c>
      <c r="F1106" s="58"/>
      <c r="H1106" s="57"/>
    </row>
    <row r="1107" spans="1:8" x14ac:dyDescent="0.3">
      <c r="A1107" s="1" t="s">
        <v>1439</v>
      </c>
      <c r="B1107" s="1">
        <v>240.6</v>
      </c>
      <c r="C1107" s="32">
        <f>'RATIO ANALYSIS'!$D$9</f>
        <v>8.6250802640894335</v>
      </c>
      <c r="D1107" s="32">
        <f t="shared" si="17"/>
        <v>27.895392579909007</v>
      </c>
      <c r="F1107" s="58"/>
      <c r="H1107" s="57"/>
    </row>
    <row r="1108" spans="1:8" x14ac:dyDescent="0.3">
      <c r="A1108" s="1" t="s">
        <v>1440</v>
      </c>
      <c r="B1108" s="1">
        <v>239.9</v>
      </c>
      <c r="C1108" s="32">
        <f>'RATIO ANALYSIS'!$D$9</f>
        <v>8.6250802640894335</v>
      </c>
      <c r="D1108" s="32">
        <f t="shared" si="17"/>
        <v>27.814233914880177</v>
      </c>
      <c r="F1108" s="58"/>
      <c r="H1108" s="57"/>
    </row>
    <row r="1109" spans="1:8" x14ac:dyDescent="0.3">
      <c r="A1109" s="1" t="s">
        <v>1441</v>
      </c>
      <c r="B1109" s="1">
        <v>238.95</v>
      </c>
      <c r="C1109" s="32">
        <f>'RATIO ANALYSIS'!$D$9</f>
        <v>8.6250802640894335</v>
      </c>
      <c r="D1109" s="32">
        <f t="shared" si="17"/>
        <v>27.704090012341052</v>
      </c>
      <c r="F1109" s="58"/>
      <c r="H1109" s="57"/>
    </row>
    <row r="1110" spans="1:8" x14ac:dyDescent="0.3">
      <c r="A1110" s="1" t="s">
        <v>1442</v>
      </c>
      <c r="B1110" s="1">
        <v>240.1</v>
      </c>
      <c r="C1110" s="32">
        <f>'RATIO ANALYSIS'!$D$9</f>
        <v>8.6250802640894335</v>
      </c>
      <c r="D1110" s="32">
        <f t="shared" si="17"/>
        <v>27.837422104888415</v>
      </c>
      <c r="F1110" s="58"/>
      <c r="H1110" s="57"/>
    </row>
    <row r="1111" spans="1:8" x14ac:dyDescent="0.3">
      <c r="A1111" s="1" t="s">
        <v>1443</v>
      </c>
      <c r="B1111" s="1">
        <v>238.95</v>
      </c>
      <c r="C1111" s="32">
        <f>'RATIO ANALYSIS'!$D$9</f>
        <v>8.6250802640894335</v>
      </c>
      <c r="D1111" s="32">
        <f t="shared" si="17"/>
        <v>27.704090012341052</v>
      </c>
      <c r="F1111" s="58"/>
      <c r="H1111" s="57"/>
    </row>
    <row r="1112" spans="1:8" x14ac:dyDescent="0.3">
      <c r="A1112" s="1" t="s">
        <v>1444</v>
      </c>
      <c r="B1112" s="1">
        <v>237.4</v>
      </c>
      <c r="C1112" s="32">
        <f>'RATIO ANALYSIS'!$D$9</f>
        <v>8.6250802640894335</v>
      </c>
      <c r="D1112" s="32">
        <f t="shared" si="17"/>
        <v>27.524381539777217</v>
      </c>
      <c r="F1112" s="58"/>
      <c r="H1112" s="57"/>
    </row>
    <row r="1113" spans="1:8" x14ac:dyDescent="0.3">
      <c r="A1113" s="1" t="s">
        <v>1445</v>
      </c>
      <c r="B1113" s="1">
        <v>240.2</v>
      </c>
      <c r="C1113" s="32">
        <f>'RATIO ANALYSIS'!$D$9</f>
        <v>8.6250802640894335</v>
      </c>
      <c r="D1113" s="32">
        <f t="shared" si="17"/>
        <v>27.849016199892532</v>
      </c>
      <c r="F1113" s="58"/>
      <c r="H1113" s="57"/>
    </row>
    <row r="1114" spans="1:8" x14ac:dyDescent="0.3">
      <c r="A1114" s="1" t="s">
        <v>1446</v>
      </c>
      <c r="B1114" s="1">
        <v>241.2</v>
      </c>
      <c r="C1114" s="32">
        <f>'RATIO ANALYSIS'!$D$9</f>
        <v>8.6250802640894335</v>
      </c>
      <c r="D1114" s="32">
        <f t="shared" si="17"/>
        <v>27.964957149933717</v>
      </c>
      <c r="F1114" s="58"/>
      <c r="H1114" s="57"/>
    </row>
    <row r="1115" spans="1:8" x14ac:dyDescent="0.3">
      <c r="A1115" s="1" t="s">
        <v>1447</v>
      </c>
      <c r="B1115" s="1">
        <v>242.3</v>
      </c>
      <c r="C1115" s="32">
        <f>'RATIO ANALYSIS'!$D$9</f>
        <v>8.6250802640894335</v>
      </c>
      <c r="D1115" s="32">
        <f t="shared" si="17"/>
        <v>28.092492194979023</v>
      </c>
      <c r="F1115" s="58"/>
      <c r="H1115" s="57"/>
    </row>
    <row r="1116" spans="1:8" x14ac:dyDescent="0.3">
      <c r="A1116" s="1" t="s">
        <v>1448</v>
      </c>
      <c r="B1116" s="1">
        <v>241.35</v>
      </c>
      <c r="C1116" s="32">
        <f>'RATIO ANALYSIS'!$D$9</f>
        <v>8.6250802640894335</v>
      </c>
      <c r="D1116" s="32">
        <f t="shared" si="17"/>
        <v>27.982348292439895</v>
      </c>
      <c r="F1116" s="58"/>
      <c r="H1116" s="57"/>
    </row>
    <row r="1117" spans="1:8" x14ac:dyDescent="0.3">
      <c r="A1117" s="1" t="s">
        <v>1449</v>
      </c>
      <c r="B1117" s="1">
        <v>245.7</v>
      </c>
      <c r="C1117" s="32">
        <f>'RATIO ANALYSIS'!$D$9</f>
        <v>8.6250802640894335</v>
      </c>
      <c r="D1117" s="32">
        <f t="shared" si="17"/>
        <v>28.486691425119048</v>
      </c>
      <c r="F1117" s="58"/>
      <c r="H1117" s="57"/>
    </row>
    <row r="1118" spans="1:8" x14ac:dyDescent="0.3">
      <c r="A1118" s="1" t="s">
        <v>1450</v>
      </c>
      <c r="B1118" s="1">
        <v>246.95</v>
      </c>
      <c r="C1118" s="32">
        <f>'RATIO ANALYSIS'!$D$9</f>
        <v>8.6250802640894335</v>
      </c>
      <c r="D1118" s="32">
        <f t="shared" si="17"/>
        <v>28.631617612670528</v>
      </c>
      <c r="F1118" s="58"/>
      <c r="H1118" s="57"/>
    </row>
    <row r="1119" spans="1:8" x14ac:dyDescent="0.3">
      <c r="A1119" s="1" t="s">
        <v>1451</v>
      </c>
      <c r="B1119" s="1">
        <v>245.85</v>
      </c>
      <c r="C1119" s="32">
        <f>'RATIO ANALYSIS'!$D$9</f>
        <v>8.6250802640894335</v>
      </c>
      <c r="D1119" s="32">
        <f t="shared" si="17"/>
        <v>28.504082567625225</v>
      </c>
      <c r="F1119" s="58"/>
      <c r="H1119" s="57"/>
    </row>
    <row r="1120" spans="1:8" x14ac:dyDescent="0.3">
      <c r="A1120" s="1" t="s">
        <v>1452</v>
      </c>
      <c r="B1120" s="1">
        <v>248.05</v>
      </c>
      <c r="C1120" s="32">
        <f>'RATIO ANALYSIS'!$D$9</f>
        <v>8.6250802640894335</v>
      </c>
      <c r="D1120" s="32">
        <f t="shared" si="17"/>
        <v>28.759152657715834</v>
      </c>
      <c r="F1120" s="58"/>
      <c r="H1120" s="57"/>
    </row>
    <row r="1121" spans="1:8" x14ac:dyDescent="0.3">
      <c r="A1121" s="1" t="s">
        <v>1453</v>
      </c>
      <c r="B1121" s="1">
        <v>253.45</v>
      </c>
      <c r="C1121" s="32">
        <f>'RATIO ANALYSIS'!$D$9</f>
        <v>8.6250802640894335</v>
      </c>
      <c r="D1121" s="32">
        <f t="shared" si="17"/>
        <v>29.385233787938226</v>
      </c>
      <c r="F1121" s="58"/>
      <c r="H1121" s="57"/>
    </row>
    <row r="1122" spans="1:8" x14ac:dyDescent="0.3">
      <c r="A1122" s="1" t="s">
        <v>1454</v>
      </c>
      <c r="B1122" s="1">
        <v>255.25</v>
      </c>
      <c r="C1122" s="32">
        <f>'RATIO ANALYSIS'!$D$9</f>
        <v>8.6250802640894335</v>
      </c>
      <c r="D1122" s="32">
        <f t="shared" si="17"/>
        <v>29.593927498012359</v>
      </c>
      <c r="F1122" s="58"/>
      <c r="H1122" s="57"/>
    </row>
    <row r="1123" spans="1:8" x14ac:dyDescent="0.3">
      <c r="A1123" s="1" t="s">
        <v>1455</v>
      </c>
      <c r="B1123" s="1">
        <v>253.65</v>
      </c>
      <c r="C1123" s="32">
        <f>'RATIO ANALYSIS'!$D$9</f>
        <v>8.6250802640894335</v>
      </c>
      <c r="D1123" s="32">
        <f t="shared" si="17"/>
        <v>29.408421977946468</v>
      </c>
      <c r="F1123" s="58"/>
      <c r="H1123" s="57"/>
    </row>
    <row r="1124" spans="1:8" x14ac:dyDescent="0.3">
      <c r="A1124" s="1" t="s">
        <v>1456</v>
      </c>
      <c r="B1124" s="1">
        <v>256.95</v>
      </c>
      <c r="C1124" s="32">
        <f>'RATIO ANALYSIS'!$D$9</f>
        <v>8.6250802640894335</v>
      </c>
      <c r="D1124" s="32">
        <f t="shared" si="17"/>
        <v>29.791027113082372</v>
      </c>
      <c r="F1124" s="58"/>
      <c r="H1124" s="57"/>
    </row>
    <row r="1125" spans="1:8" x14ac:dyDescent="0.3">
      <c r="A1125" s="1" t="s">
        <v>1457</v>
      </c>
      <c r="B1125" s="1">
        <v>258.85000000000002</v>
      </c>
      <c r="C1125" s="32">
        <f>'RATIO ANALYSIS'!$D$9</f>
        <v>8.6250802640894335</v>
      </c>
      <c r="D1125" s="32">
        <f t="shared" si="17"/>
        <v>30.011314918160629</v>
      </c>
      <c r="F1125" s="58"/>
      <c r="H1125" s="57"/>
    </row>
    <row r="1126" spans="1:8" x14ac:dyDescent="0.3">
      <c r="A1126" s="1" t="s">
        <v>1458</v>
      </c>
      <c r="B1126" s="1">
        <v>260.35000000000002</v>
      </c>
      <c r="C1126" s="32">
        <f>'RATIO ANALYSIS'!$D$9</f>
        <v>8.6250802640894335</v>
      </c>
      <c r="D1126" s="32">
        <f t="shared" si="17"/>
        <v>30.185226343222404</v>
      </c>
      <c r="F1126" s="58"/>
      <c r="H1126" s="57"/>
    </row>
    <row r="1127" spans="1:8" x14ac:dyDescent="0.3">
      <c r="A1127" s="1" t="s">
        <v>1459</v>
      </c>
      <c r="B1127" s="1">
        <v>255.9</v>
      </c>
      <c r="C1127" s="32">
        <f>'RATIO ANALYSIS'!$D$9</f>
        <v>8.6250802640894335</v>
      </c>
      <c r="D1127" s="32">
        <f t="shared" si="17"/>
        <v>29.669289115539133</v>
      </c>
      <c r="F1127" s="58"/>
      <c r="H1127" s="57"/>
    </row>
    <row r="1128" spans="1:8" x14ac:dyDescent="0.3">
      <c r="A1128" s="1" t="s">
        <v>1460</v>
      </c>
      <c r="B1128" s="1">
        <v>251.85</v>
      </c>
      <c r="C1128" s="32">
        <f>'RATIO ANALYSIS'!$D$9</f>
        <v>8.6250802640894335</v>
      </c>
      <c r="D1128" s="32">
        <f t="shared" si="17"/>
        <v>29.199728267872331</v>
      </c>
      <c r="F1128" s="58"/>
      <c r="H1128" s="57"/>
    </row>
    <row r="1129" spans="1:8" x14ac:dyDescent="0.3">
      <c r="A1129" s="1" t="s">
        <v>1461</v>
      </c>
      <c r="B1129" s="1">
        <v>252.25</v>
      </c>
      <c r="C1129" s="32">
        <f>'RATIO ANALYSIS'!$D$9</f>
        <v>8.6250802640894335</v>
      </c>
      <c r="D1129" s="32">
        <f t="shared" si="17"/>
        <v>29.246104647888806</v>
      </c>
      <c r="F1129" s="58"/>
      <c r="H1129" s="57"/>
    </row>
    <row r="1130" spans="1:8" x14ac:dyDescent="0.3">
      <c r="A1130" s="1" t="s">
        <v>1462</v>
      </c>
      <c r="B1130" s="1">
        <v>258.3</v>
      </c>
      <c r="C1130" s="32">
        <f>'RATIO ANALYSIS'!$D$9</f>
        <v>8.6250802640894335</v>
      </c>
      <c r="D1130" s="32">
        <f t="shared" si="17"/>
        <v>29.947547395637976</v>
      </c>
      <c r="F1130" s="58"/>
      <c r="H1130" s="57"/>
    </row>
    <row r="1131" spans="1:8" x14ac:dyDescent="0.3">
      <c r="A1131" s="1" t="s">
        <v>1463</v>
      </c>
      <c r="B1131" s="1">
        <v>264.89999999999998</v>
      </c>
      <c r="C1131" s="32">
        <f>'RATIO ANALYSIS'!$D$9</f>
        <v>8.6250802640894335</v>
      </c>
      <c r="D1131" s="32">
        <f t="shared" si="17"/>
        <v>30.712757665909788</v>
      </c>
      <c r="F1131" s="58"/>
      <c r="H1131" s="57"/>
    </row>
    <row r="1132" spans="1:8" x14ac:dyDescent="0.3">
      <c r="A1132" s="1" t="s">
        <v>1464</v>
      </c>
      <c r="B1132" s="1">
        <v>262.8</v>
      </c>
      <c r="C1132" s="32">
        <f>'RATIO ANALYSIS'!$D$9</f>
        <v>8.6250802640894335</v>
      </c>
      <c r="D1132" s="32">
        <f t="shared" si="17"/>
        <v>30.469281670823307</v>
      </c>
      <c r="F1132" s="58"/>
      <c r="H1132" s="57"/>
    </row>
    <row r="1133" spans="1:8" x14ac:dyDescent="0.3">
      <c r="A1133" s="1" t="s">
        <v>1465</v>
      </c>
      <c r="B1133" s="1">
        <v>262.60000000000002</v>
      </c>
      <c r="C1133" s="32">
        <f>'RATIO ANALYSIS'!$D$9</f>
        <v>8.6250802640894335</v>
      </c>
      <c r="D1133" s="32">
        <f t="shared" si="17"/>
        <v>30.446093480815069</v>
      </c>
      <c r="F1133" s="58"/>
      <c r="H1133" s="57"/>
    </row>
    <row r="1134" spans="1:8" x14ac:dyDescent="0.3">
      <c r="A1134" s="1" t="s">
        <v>1466</v>
      </c>
      <c r="B1134" s="1">
        <v>262.89999999999998</v>
      </c>
      <c r="C1134" s="32">
        <f>'RATIO ANALYSIS'!$D$9</f>
        <v>8.6250802640894335</v>
      </c>
      <c r="D1134" s="32">
        <f t="shared" si="17"/>
        <v>30.48087576582742</v>
      </c>
      <c r="F1134" s="58"/>
      <c r="H1134" s="57"/>
    </row>
    <row r="1135" spans="1:8" x14ac:dyDescent="0.3">
      <c r="A1135" s="1" t="s">
        <v>1467</v>
      </c>
      <c r="B1135" s="1">
        <v>261</v>
      </c>
      <c r="C1135" s="32">
        <f>'RATIO ANALYSIS'!$D$9</f>
        <v>8.6250802640894335</v>
      </c>
      <c r="D1135" s="32">
        <f t="shared" si="17"/>
        <v>30.260587960749174</v>
      </c>
      <c r="F1135" s="58"/>
      <c r="H1135" s="57"/>
    </row>
    <row r="1136" spans="1:8" x14ac:dyDescent="0.3">
      <c r="A1136" s="1" t="s">
        <v>1468</v>
      </c>
      <c r="B1136" s="1">
        <v>260.05</v>
      </c>
      <c r="C1136" s="32">
        <f>'RATIO ANALYSIS'!$D$9</f>
        <v>8.6250802640894335</v>
      </c>
      <c r="D1136" s="32">
        <f t="shared" si="17"/>
        <v>30.150444058210049</v>
      </c>
      <c r="F1136" s="58"/>
      <c r="H1136" s="57"/>
    </row>
    <row r="1137" spans="1:8" x14ac:dyDescent="0.3">
      <c r="A1137" s="1" t="s">
        <v>1469</v>
      </c>
      <c r="B1137" s="1">
        <v>257.3</v>
      </c>
      <c r="C1137" s="32">
        <f>'RATIO ANALYSIS'!$D$9</f>
        <v>8.6250802640894335</v>
      </c>
      <c r="D1137" s="32">
        <f t="shared" si="17"/>
        <v>29.83160644559679</v>
      </c>
      <c r="F1137" s="58"/>
      <c r="H1137" s="57"/>
    </row>
    <row r="1138" spans="1:8" x14ac:dyDescent="0.3">
      <c r="A1138" s="1" t="s">
        <v>1470</v>
      </c>
      <c r="B1138" s="1">
        <v>252.8</v>
      </c>
      <c r="C1138" s="32">
        <f>'RATIO ANALYSIS'!$D$9</f>
        <v>8.6250802640894335</v>
      </c>
      <c r="D1138" s="32">
        <f t="shared" si="17"/>
        <v>29.30987217041146</v>
      </c>
      <c r="F1138" s="58"/>
      <c r="H1138" s="57"/>
    </row>
    <row r="1139" spans="1:8" x14ac:dyDescent="0.3">
      <c r="A1139" s="1" t="s">
        <v>1471</v>
      </c>
      <c r="B1139" s="1">
        <v>253.8</v>
      </c>
      <c r="C1139" s="32">
        <f>'RATIO ANALYSIS'!$D$9</f>
        <v>8.6250802640894335</v>
      </c>
      <c r="D1139" s="32">
        <f t="shared" si="17"/>
        <v>29.425813120452645</v>
      </c>
      <c r="F1139" s="58"/>
      <c r="H1139" s="57"/>
    </row>
    <row r="1140" spans="1:8" x14ac:dyDescent="0.3">
      <c r="A1140" s="1" t="s">
        <v>1472</v>
      </c>
      <c r="B1140" s="1">
        <v>253.45</v>
      </c>
      <c r="C1140" s="32">
        <f>'RATIO ANALYSIS'!$D$9</f>
        <v>8.6250802640894335</v>
      </c>
      <c r="D1140" s="32">
        <f t="shared" si="17"/>
        <v>29.385233787938226</v>
      </c>
      <c r="F1140" s="58"/>
      <c r="H1140" s="57"/>
    </row>
    <row r="1141" spans="1:8" x14ac:dyDescent="0.3">
      <c r="A1141" s="1" t="s">
        <v>1473</v>
      </c>
      <c r="B1141" s="1">
        <v>250.25</v>
      </c>
      <c r="C1141" s="32">
        <f>'RATIO ANALYSIS'!$D$9</f>
        <v>8.6250802640894335</v>
      </c>
      <c r="D1141" s="32">
        <f t="shared" si="17"/>
        <v>29.014222747806439</v>
      </c>
      <c r="F1141" s="58"/>
      <c r="H1141" s="57"/>
    </row>
    <row r="1142" spans="1:8" x14ac:dyDescent="0.3">
      <c r="A1142" s="1" t="s">
        <v>1474</v>
      </c>
      <c r="B1142" s="1">
        <v>251.4</v>
      </c>
      <c r="C1142" s="32">
        <f>'RATIO ANALYSIS'!$D$9</f>
        <v>8.6250802640894335</v>
      </c>
      <c r="D1142" s="32">
        <f t="shared" si="17"/>
        <v>29.147554840353802</v>
      </c>
      <c r="F1142" s="58"/>
      <c r="H1142" s="57"/>
    </row>
    <row r="1143" spans="1:8" x14ac:dyDescent="0.3">
      <c r="A1143" s="1" t="s">
        <v>1475</v>
      </c>
      <c r="B1143" s="1">
        <v>254.1</v>
      </c>
      <c r="C1143" s="32">
        <f>'RATIO ANALYSIS'!$D$9</f>
        <v>8.6250802640894335</v>
      </c>
      <c r="D1143" s="32">
        <f t="shared" si="17"/>
        <v>29.460595405464996</v>
      </c>
      <c r="F1143" s="58"/>
      <c r="H1143" s="57"/>
    </row>
    <row r="1144" spans="1:8" x14ac:dyDescent="0.3">
      <c r="A1144" s="1" t="s">
        <v>1476</v>
      </c>
      <c r="B1144" s="1">
        <v>250.95</v>
      </c>
      <c r="C1144" s="32">
        <f>'RATIO ANALYSIS'!$D$9</f>
        <v>8.6250802640894335</v>
      </c>
      <c r="D1144" s="32">
        <f t="shared" si="17"/>
        <v>29.095381412835266</v>
      </c>
      <c r="F1144" s="58"/>
      <c r="H1144" s="57"/>
    </row>
    <row r="1145" spans="1:8" x14ac:dyDescent="0.3">
      <c r="A1145" s="1" t="s">
        <v>1477</v>
      </c>
      <c r="B1145" s="1">
        <v>252.15</v>
      </c>
      <c r="C1145" s="32">
        <f>'RATIO ANALYSIS'!$D$9</f>
        <v>8.6250802640894335</v>
      </c>
      <c r="D1145" s="32">
        <f t="shared" si="17"/>
        <v>29.234510552884689</v>
      </c>
      <c r="F1145" s="58"/>
      <c r="H1145" s="57"/>
    </row>
    <row r="1146" spans="1:8" x14ac:dyDescent="0.3">
      <c r="A1146" s="1" t="s">
        <v>1478</v>
      </c>
      <c r="B1146" s="1">
        <v>253.7</v>
      </c>
      <c r="C1146" s="32">
        <f>'RATIO ANALYSIS'!$D$9</f>
        <v>8.6250802640894335</v>
      </c>
      <c r="D1146" s="32">
        <f t="shared" si="17"/>
        <v>29.414219025448524</v>
      </c>
      <c r="F1146" s="58"/>
      <c r="H1146" s="57"/>
    </row>
    <row r="1147" spans="1:8" x14ac:dyDescent="0.3">
      <c r="A1147" s="1" t="s">
        <v>1479</v>
      </c>
      <c r="B1147" s="1">
        <v>255.1</v>
      </c>
      <c r="C1147" s="32">
        <f>'RATIO ANALYSIS'!$D$9</f>
        <v>8.6250802640894335</v>
      </c>
      <c r="D1147" s="32">
        <f t="shared" si="17"/>
        <v>29.576536355506182</v>
      </c>
      <c r="F1147" s="58"/>
      <c r="H1147" s="57"/>
    </row>
    <row r="1148" spans="1:8" x14ac:dyDescent="0.3">
      <c r="A1148" s="1" t="s">
        <v>1480</v>
      </c>
      <c r="B1148" s="1">
        <v>254.1</v>
      </c>
      <c r="C1148" s="32">
        <f>'RATIO ANALYSIS'!$D$9</f>
        <v>8.6250802640894335</v>
      </c>
      <c r="D1148" s="32">
        <f t="shared" si="17"/>
        <v>29.460595405464996</v>
      </c>
      <c r="F1148" s="58"/>
      <c r="H1148" s="57"/>
    </row>
    <row r="1149" spans="1:8" x14ac:dyDescent="0.3">
      <c r="A1149" s="1" t="s">
        <v>1481</v>
      </c>
      <c r="B1149" s="1">
        <v>251.65</v>
      </c>
      <c r="C1149" s="32">
        <f>'RATIO ANALYSIS'!$D$9</f>
        <v>8.6250802640894335</v>
      </c>
      <c r="D1149" s="32">
        <f t="shared" si="17"/>
        <v>29.176540077864097</v>
      </c>
      <c r="F1149" s="58"/>
      <c r="H1149" s="57"/>
    </row>
    <row r="1150" spans="1:8" x14ac:dyDescent="0.3">
      <c r="A1150" s="1" t="s">
        <v>1482</v>
      </c>
      <c r="B1150" s="1">
        <v>246.5</v>
      </c>
      <c r="C1150" s="32">
        <f>'RATIO ANALYSIS'!$D$9</f>
        <v>8.6250802640894335</v>
      </c>
      <c r="D1150" s="32">
        <f t="shared" si="17"/>
        <v>28.579444185151996</v>
      </c>
      <c r="F1150" s="58"/>
      <c r="H1150" s="57"/>
    </row>
    <row r="1151" spans="1:8" x14ac:dyDescent="0.3">
      <c r="A1151" s="1" t="s">
        <v>1483</v>
      </c>
      <c r="B1151" s="1">
        <v>247.65</v>
      </c>
      <c r="C1151" s="32">
        <f>'RATIO ANALYSIS'!$D$9</f>
        <v>8.6250802640894335</v>
      </c>
      <c r="D1151" s="32">
        <f t="shared" si="17"/>
        <v>28.712776277699358</v>
      </c>
      <c r="F1151" s="58"/>
      <c r="H1151" s="57"/>
    </row>
    <row r="1152" spans="1:8" x14ac:dyDescent="0.3">
      <c r="A1152" s="1" t="s">
        <v>1484</v>
      </c>
      <c r="B1152" s="1">
        <v>249.95</v>
      </c>
      <c r="C1152" s="32">
        <f>'RATIO ANALYSIS'!$D$9</f>
        <v>8.6250802640894335</v>
      </c>
      <c r="D1152" s="32">
        <f t="shared" si="17"/>
        <v>28.979440462794081</v>
      </c>
      <c r="F1152" s="58"/>
      <c r="H1152" s="57"/>
    </row>
    <row r="1153" spans="1:8" x14ac:dyDescent="0.3">
      <c r="A1153" s="1" t="s">
        <v>1485</v>
      </c>
      <c r="B1153" s="1">
        <v>252.55</v>
      </c>
      <c r="C1153" s="32">
        <f>'RATIO ANALYSIS'!$D$9</f>
        <v>8.6250802640894335</v>
      </c>
      <c r="D1153" s="32">
        <f t="shared" si="17"/>
        <v>29.280886932901165</v>
      </c>
      <c r="F1153" s="58"/>
      <c r="H1153" s="57"/>
    </row>
    <row r="1154" spans="1:8" x14ac:dyDescent="0.3">
      <c r="A1154" s="1" t="s">
        <v>1486</v>
      </c>
      <c r="B1154" s="1">
        <v>252.1</v>
      </c>
      <c r="C1154" s="32">
        <f>'RATIO ANALYSIS'!$D$9</f>
        <v>8.6250802640894335</v>
      </c>
      <c r="D1154" s="32">
        <f t="shared" si="17"/>
        <v>29.228713505382629</v>
      </c>
      <c r="F1154" s="58"/>
      <c r="H1154" s="57"/>
    </row>
    <row r="1155" spans="1:8" x14ac:dyDescent="0.3">
      <c r="A1155" s="1" t="s">
        <v>1487</v>
      </c>
      <c r="B1155" s="1">
        <v>252.7</v>
      </c>
      <c r="C1155" s="32">
        <f>'RATIO ANALYSIS'!$D$9</f>
        <v>8.6250802640894335</v>
      </c>
      <c r="D1155" s="32">
        <f t="shared" ref="D1155:D1218" si="18">B1155/C1155</f>
        <v>29.298278075407339</v>
      </c>
      <c r="F1155" s="58"/>
      <c r="H1155" s="57"/>
    </row>
    <row r="1156" spans="1:8" x14ac:dyDescent="0.3">
      <c r="A1156" s="1" t="s">
        <v>1488</v>
      </c>
      <c r="B1156" s="1">
        <v>260.8</v>
      </c>
      <c r="C1156" s="32">
        <f>'RATIO ANALYSIS'!$D$9</f>
        <v>8.6250802640894335</v>
      </c>
      <c r="D1156" s="32">
        <f t="shared" si="18"/>
        <v>30.237399770740936</v>
      </c>
      <c r="F1156" s="58"/>
      <c r="H1156" s="57"/>
    </row>
    <row r="1157" spans="1:8" x14ac:dyDescent="0.3">
      <c r="A1157" s="1" t="s">
        <v>1489</v>
      </c>
      <c r="B1157" s="1">
        <v>250.6</v>
      </c>
      <c r="C1157" s="32">
        <f>'RATIO ANALYSIS'!$D$9</f>
        <v>8.6250802640894335</v>
      </c>
      <c r="D1157" s="32">
        <f t="shared" si="18"/>
        <v>29.054802080320851</v>
      </c>
      <c r="F1157" s="58"/>
      <c r="H1157" s="57"/>
    </row>
    <row r="1158" spans="1:8" x14ac:dyDescent="0.3">
      <c r="A1158" s="1" t="s">
        <v>1490</v>
      </c>
      <c r="B1158" s="1">
        <v>252.45</v>
      </c>
      <c r="C1158" s="32">
        <f>'RATIO ANALYSIS'!$D$9</f>
        <v>8.6250802640894335</v>
      </c>
      <c r="D1158" s="32">
        <f t="shared" si="18"/>
        <v>29.269292837897044</v>
      </c>
      <c r="F1158" s="58"/>
      <c r="H1158" s="57"/>
    </row>
    <row r="1159" spans="1:8" x14ac:dyDescent="0.3">
      <c r="A1159" s="1" t="s">
        <v>1491</v>
      </c>
      <c r="B1159" s="1">
        <v>254.3</v>
      </c>
      <c r="C1159" s="32">
        <f>'RATIO ANALYSIS'!$D$9</f>
        <v>8.6250802640894335</v>
      </c>
      <c r="D1159" s="32">
        <f t="shared" si="18"/>
        <v>29.483783595473238</v>
      </c>
      <c r="F1159" s="58"/>
      <c r="H1159" s="57"/>
    </row>
    <row r="1160" spans="1:8" x14ac:dyDescent="0.3">
      <c r="A1160" s="1" t="s">
        <v>1492</v>
      </c>
      <c r="B1160" s="1">
        <v>247.4</v>
      </c>
      <c r="C1160" s="32">
        <f>'RATIO ANALYSIS'!$D$9</f>
        <v>8.6250802640894335</v>
      </c>
      <c r="D1160" s="32">
        <f t="shared" si="18"/>
        <v>28.683791040189064</v>
      </c>
      <c r="F1160" s="58"/>
      <c r="H1160" s="57"/>
    </row>
    <row r="1161" spans="1:8" x14ac:dyDescent="0.3">
      <c r="A1161" s="1" t="s">
        <v>1493</v>
      </c>
      <c r="B1161" s="1">
        <v>251.75</v>
      </c>
      <c r="C1161" s="32">
        <f>'RATIO ANALYSIS'!$D$9</f>
        <v>8.6250802640894335</v>
      </c>
      <c r="D1161" s="32">
        <f t="shared" si="18"/>
        <v>29.188134172868214</v>
      </c>
      <c r="F1161" s="58"/>
      <c r="H1161" s="57"/>
    </row>
    <row r="1162" spans="1:8" x14ac:dyDescent="0.3">
      <c r="A1162" s="1" t="s">
        <v>1494</v>
      </c>
      <c r="B1162" s="1">
        <v>251.75</v>
      </c>
      <c r="C1162" s="32">
        <f>'RATIO ANALYSIS'!$D$9</f>
        <v>8.6250802640894335</v>
      </c>
      <c r="D1162" s="32">
        <f t="shared" si="18"/>
        <v>29.188134172868214</v>
      </c>
      <c r="F1162" s="58"/>
      <c r="H1162" s="57"/>
    </row>
    <row r="1163" spans="1:8" x14ac:dyDescent="0.3">
      <c r="A1163" s="1" t="s">
        <v>1495</v>
      </c>
      <c r="B1163" s="1">
        <v>249.85</v>
      </c>
      <c r="C1163" s="32">
        <f>'RATIO ANALYSIS'!$D$9</f>
        <v>8.6250802640894335</v>
      </c>
      <c r="D1163" s="32">
        <f t="shared" si="18"/>
        <v>28.967846367789964</v>
      </c>
      <c r="F1163" s="58"/>
      <c r="H1163" s="57"/>
    </row>
    <row r="1164" spans="1:8" x14ac:dyDescent="0.3">
      <c r="A1164" s="1" t="s">
        <v>1496</v>
      </c>
      <c r="B1164" s="1">
        <v>250.6</v>
      </c>
      <c r="C1164" s="32">
        <f>'RATIO ANALYSIS'!$D$9</f>
        <v>8.6250802640894335</v>
      </c>
      <c r="D1164" s="32">
        <f t="shared" si="18"/>
        <v>29.054802080320851</v>
      </c>
      <c r="F1164" s="58"/>
      <c r="H1164" s="57"/>
    </row>
    <row r="1165" spans="1:8" x14ac:dyDescent="0.3">
      <c r="A1165" s="1" t="s">
        <v>1497</v>
      </c>
      <c r="B1165" s="1">
        <v>250.25</v>
      </c>
      <c r="C1165" s="32">
        <f>'RATIO ANALYSIS'!$D$9</f>
        <v>8.6250802640894335</v>
      </c>
      <c r="D1165" s="32">
        <f t="shared" si="18"/>
        <v>29.014222747806439</v>
      </c>
      <c r="F1165" s="58"/>
      <c r="H1165" s="57"/>
    </row>
    <row r="1166" spans="1:8" x14ac:dyDescent="0.3">
      <c r="A1166" s="1" t="s">
        <v>1498</v>
      </c>
      <c r="B1166" s="1">
        <v>249.05</v>
      </c>
      <c r="C1166" s="32">
        <f>'RATIO ANALYSIS'!$D$9</f>
        <v>8.6250802640894335</v>
      </c>
      <c r="D1166" s="32">
        <f t="shared" si="18"/>
        <v>28.875093607757016</v>
      </c>
      <c r="F1166" s="58"/>
      <c r="H1166" s="57"/>
    </row>
    <row r="1167" spans="1:8" x14ac:dyDescent="0.3">
      <c r="A1167" s="1" t="s">
        <v>1499</v>
      </c>
      <c r="B1167" s="1">
        <v>248.9</v>
      </c>
      <c r="C1167" s="32">
        <f>'RATIO ANALYSIS'!$D$9</f>
        <v>8.6250802640894335</v>
      </c>
      <c r="D1167" s="32">
        <f t="shared" si="18"/>
        <v>28.857702465250838</v>
      </c>
      <c r="F1167" s="58"/>
      <c r="H1167" s="57"/>
    </row>
    <row r="1168" spans="1:8" x14ac:dyDescent="0.3">
      <c r="A1168" s="1" t="s">
        <v>1500</v>
      </c>
      <c r="B1168" s="1">
        <v>248.85</v>
      </c>
      <c r="C1168" s="32">
        <f>'RATIO ANALYSIS'!$D$9</f>
        <v>8.6250802640894335</v>
      </c>
      <c r="D1168" s="32">
        <f t="shared" si="18"/>
        <v>28.851905417748778</v>
      </c>
      <c r="F1168" s="58"/>
      <c r="H1168" s="57"/>
    </row>
    <row r="1169" spans="1:8" x14ac:dyDescent="0.3">
      <c r="A1169" s="1" t="s">
        <v>1501</v>
      </c>
      <c r="B1169" s="1">
        <v>248.7</v>
      </c>
      <c r="C1169" s="32">
        <f>'RATIO ANALYSIS'!$D$9</f>
        <v>8.6250802640894335</v>
      </c>
      <c r="D1169" s="32">
        <f t="shared" si="18"/>
        <v>28.834514275242601</v>
      </c>
      <c r="F1169" s="58"/>
      <c r="H1169" s="57"/>
    </row>
    <row r="1170" spans="1:8" x14ac:dyDescent="0.3">
      <c r="A1170" s="1" t="s">
        <v>1502</v>
      </c>
      <c r="B1170" s="1">
        <v>247.1</v>
      </c>
      <c r="C1170" s="32">
        <f>'RATIO ANALYSIS'!$D$9</f>
        <v>8.6250802640894335</v>
      </c>
      <c r="D1170" s="32">
        <f t="shared" si="18"/>
        <v>28.649008755176705</v>
      </c>
      <c r="F1170" s="58"/>
      <c r="H1170" s="57"/>
    </row>
    <row r="1171" spans="1:8" x14ac:dyDescent="0.3">
      <c r="A1171" s="1" t="s">
        <v>1503</v>
      </c>
      <c r="B1171" s="1">
        <v>248.4</v>
      </c>
      <c r="C1171" s="32">
        <f>'RATIO ANALYSIS'!$D$9</f>
        <v>8.6250802640894335</v>
      </c>
      <c r="D1171" s="32">
        <f t="shared" si="18"/>
        <v>28.799731990230246</v>
      </c>
      <c r="F1171" s="58"/>
      <c r="H1171" s="57"/>
    </row>
    <row r="1172" spans="1:8" x14ac:dyDescent="0.3">
      <c r="A1172" s="1" t="s">
        <v>1504</v>
      </c>
      <c r="B1172" s="1">
        <v>249.15</v>
      </c>
      <c r="C1172" s="32">
        <f>'RATIO ANALYSIS'!$D$9</f>
        <v>8.6250802640894335</v>
      </c>
      <c r="D1172" s="32">
        <f t="shared" si="18"/>
        <v>28.886687702761137</v>
      </c>
      <c r="F1172" s="58"/>
      <c r="H1172" s="57"/>
    </row>
    <row r="1173" spans="1:8" x14ac:dyDescent="0.3">
      <c r="A1173" s="1" t="s">
        <v>1505</v>
      </c>
      <c r="B1173" s="1">
        <v>245.85</v>
      </c>
      <c r="C1173" s="32">
        <f>'RATIO ANALYSIS'!$D$9</f>
        <v>8.6250802640894335</v>
      </c>
      <c r="D1173" s="32">
        <f t="shared" si="18"/>
        <v>28.504082567625225</v>
      </c>
      <c r="F1173" s="58"/>
      <c r="H1173" s="57"/>
    </row>
    <row r="1174" spans="1:8" x14ac:dyDescent="0.3">
      <c r="A1174" s="1" t="s">
        <v>1506</v>
      </c>
      <c r="B1174" s="1">
        <v>247</v>
      </c>
      <c r="C1174" s="32">
        <f>'RATIO ANALYSIS'!$D$9</f>
        <v>8.6250802640894335</v>
      </c>
      <c r="D1174" s="32">
        <f t="shared" si="18"/>
        <v>28.637414660172588</v>
      </c>
      <c r="F1174" s="58"/>
      <c r="H1174" s="57"/>
    </row>
    <row r="1175" spans="1:8" x14ac:dyDescent="0.3">
      <c r="A1175" s="1" t="s">
        <v>1507</v>
      </c>
      <c r="B1175" s="1">
        <v>243.55</v>
      </c>
      <c r="C1175" s="32">
        <f>'RATIO ANALYSIS'!$D$9</f>
        <v>8.6250802640894335</v>
      </c>
      <c r="D1175" s="32">
        <f t="shared" si="18"/>
        <v>28.237418382530503</v>
      </c>
      <c r="F1175" s="58"/>
      <c r="H1175" s="57"/>
    </row>
    <row r="1176" spans="1:8" x14ac:dyDescent="0.3">
      <c r="A1176" s="1" t="s">
        <v>1508</v>
      </c>
      <c r="B1176" s="1">
        <v>244.9</v>
      </c>
      <c r="C1176" s="32">
        <f>'RATIO ANALYSIS'!$D$9</f>
        <v>8.6250802640894335</v>
      </c>
      <c r="D1176" s="32">
        <f t="shared" si="18"/>
        <v>28.3939386650861</v>
      </c>
      <c r="F1176" s="58"/>
      <c r="H1176" s="57"/>
    </row>
    <row r="1177" spans="1:8" x14ac:dyDescent="0.3">
      <c r="A1177" s="1" t="s">
        <v>1509</v>
      </c>
      <c r="B1177" s="1">
        <v>252.35</v>
      </c>
      <c r="C1177" s="32">
        <f>'RATIO ANALYSIS'!$D$9</f>
        <v>8.6250802640894335</v>
      </c>
      <c r="D1177" s="32">
        <f t="shared" si="18"/>
        <v>29.257698742892924</v>
      </c>
      <c r="F1177" s="58"/>
      <c r="H1177" s="57"/>
    </row>
    <row r="1178" spans="1:8" x14ac:dyDescent="0.3">
      <c r="A1178" s="1" t="s">
        <v>1510</v>
      </c>
      <c r="B1178" s="1">
        <v>245.6</v>
      </c>
      <c r="C1178" s="32">
        <f>'RATIO ANALYSIS'!$D$9</f>
        <v>8.6250802640894335</v>
      </c>
      <c r="D1178" s="32">
        <f t="shared" si="18"/>
        <v>28.475097330114927</v>
      </c>
      <c r="F1178" s="58"/>
      <c r="H1178" s="57"/>
    </row>
    <row r="1179" spans="1:8" x14ac:dyDescent="0.3">
      <c r="A1179" s="1" t="s">
        <v>1511</v>
      </c>
      <c r="B1179" s="1">
        <v>244.2</v>
      </c>
      <c r="C1179" s="32">
        <f>'RATIO ANALYSIS'!$D$9</f>
        <v>8.6250802640894335</v>
      </c>
      <c r="D1179" s="32">
        <f t="shared" si="18"/>
        <v>28.31278000005727</v>
      </c>
      <c r="F1179" s="58"/>
      <c r="H1179" s="57"/>
    </row>
    <row r="1180" spans="1:8" x14ac:dyDescent="0.3">
      <c r="A1180" s="1" t="s">
        <v>1512</v>
      </c>
      <c r="B1180" s="1">
        <v>245.67</v>
      </c>
      <c r="C1180" s="32">
        <f>'RATIO ANALYSIS'!$D$9</f>
        <v>8.6250802640894335</v>
      </c>
      <c r="D1180" s="32">
        <f t="shared" si="18"/>
        <v>28.483213196617811</v>
      </c>
      <c r="F1180" s="58"/>
      <c r="H1180" s="57"/>
    </row>
    <row r="1181" spans="1:8" x14ac:dyDescent="0.3">
      <c r="A1181" s="1" t="s">
        <v>1513</v>
      </c>
      <c r="B1181" s="1">
        <v>239.3</v>
      </c>
      <c r="C1181" s="32">
        <f>'RATIO ANALYSIS'!$D$9</f>
        <v>8.6250802640894335</v>
      </c>
      <c r="D1181" s="32">
        <f t="shared" si="18"/>
        <v>27.744669344855467</v>
      </c>
      <c r="F1181" s="58"/>
      <c r="H1181" s="57"/>
    </row>
    <row r="1182" spans="1:8" x14ac:dyDescent="0.3">
      <c r="A1182" s="1" t="s">
        <v>1514</v>
      </c>
      <c r="B1182" s="1">
        <v>236.07</v>
      </c>
      <c r="C1182" s="32">
        <f>'RATIO ANALYSIS'!$D$9</f>
        <v>8.6250802640894335</v>
      </c>
      <c r="D1182" s="32">
        <f t="shared" si="18"/>
        <v>27.370180076222439</v>
      </c>
      <c r="F1182" s="58"/>
      <c r="H1182" s="57"/>
    </row>
    <row r="1183" spans="1:8" x14ac:dyDescent="0.3">
      <c r="A1183" s="1" t="s">
        <v>1515</v>
      </c>
      <c r="B1183" s="1">
        <v>240.17</v>
      </c>
      <c r="C1183" s="32">
        <f>'RATIO ANALYSIS'!$D$9</f>
        <v>8.6250802640894335</v>
      </c>
      <c r="D1183" s="32">
        <f t="shared" si="18"/>
        <v>27.845537971391295</v>
      </c>
      <c r="F1183" s="58"/>
      <c r="H1183" s="57"/>
    </row>
    <row r="1184" spans="1:8" x14ac:dyDescent="0.3">
      <c r="A1184" s="1" t="s">
        <v>1516</v>
      </c>
      <c r="B1184" s="1">
        <v>236.47</v>
      </c>
      <c r="C1184" s="32">
        <f>'RATIO ANALYSIS'!$D$9</f>
        <v>8.6250802640894335</v>
      </c>
      <c r="D1184" s="32">
        <f t="shared" si="18"/>
        <v>27.416556456238915</v>
      </c>
      <c r="F1184" s="58"/>
      <c r="H1184" s="57"/>
    </row>
    <row r="1185" spans="1:8" x14ac:dyDescent="0.3">
      <c r="A1185" s="1" t="s">
        <v>1517</v>
      </c>
      <c r="B1185" s="1">
        <v>239</v>
      </c>
      <c r="C1185" s="32">
        <f>'RATIO ANALYSIS'!$D$9</f>
        <v>8.6250802640894335</v>
      </c>
      <c r="D1185" s="32">
        <f t="shared" si="18"/>
        <v>27.709887059843112</v>
      </c>
      <c r="F1185" s="58"/>
      <c r="H1185" s="57"/>
    </row>
    <row r="1186" spans="1:8" x14ac:dyDescent="0.3">
      <c r="A1186" s="1" t="s">
        <v>1518</v>
      </c>
      <c r="B1186" s="1">
        <v>238.7</v>
      </c>
      <c r="C1186" s="32">
        <f>'RATIO ANALYSIS'!$D$9</f>
        <v>8.6250802640894335</v>
      </c>
      <c r="D1186" s="32">
        <f t="shared" si="18"/>
        <v>27.675104774830753</v>
      </c>
      <c r="F1186" s="58"/>
      <c r="H1186" s="57"/>
    </row>
    <row r="1187" spans="1:8" x14ac:dyDescent="0.3">
      <c r="A1187" s="1" t="s">
        <v>1519</v>
      </c>
      <c r="B1187" s="1">
        <v>239.9</v>
      </c>
      <c r="C1187" s="32">
        <f>'RATIO ANALYSIS'!$D$9</f>
        <v>8.6250802640894335</v>
      </c>
      <c r="D1187" s="32">
        <f t="shared" si="18"/>
        <v>27.814233914880177</v>
      </c>
      <c r="F1187" s="58"/>
      <c r="H1187" s="57"/>
    </row>
    <row r="1188" spans="1:8" x14ac:dyDescent="0.3">
      <c r="A1188" s="1" t="s">
        <v>1520</v>
      </c>
      <c r="B1188" s="1">
        <v>236.6</v>
      </c>
      <c r="C1188" s="32">
        <f>'RATIO ANALYSIS'!$D$9</f>
        <v>8.6250802640894335</v>
      </c>
      <c r="D1188" s="32">
        <f t="shared" si="18"/>
        <v>27.431628779744269</v>
      </c>
      <c r="F1188" s="58"/>
      <c r="H1188" s="57"/>
    </row>
    <row r="1189" spans="1:8" x14ac:dyDescent="0.3">
      <c r="A1189" s="1" t="s">
        <v>1521</v>
      </c>
      <c r="B1189" s="1">
        <v>239.7</v>
      </c>
      <c r="C1189" s="32">
        <f>'RATIO ANALYSIS'!$D$9</f>
        <v>8.6250802640894335</v>
      </c>
      <c r="D1189" s="32">
        <f t="shared" si="18"/>
        <v>27.791045724871939</v>
      </c>
      <c r="F1189" s="58"/>
      <c r="H1189" s="57"/>
    </row>
    <row r="1190" spans="1:8" x14ac:dyDescent="0.3">
      <c r="A1190" s="1" t="s">
        <v>1522</v>
      </c>
      <c r="B1190" s="1">
        <v>235.53</v>
      </c>
      <c r="C1190" s="32">
        <f>'RATIO ANALYSIS'!$D$9</f>
        <v>8.6250802640894335</v>
      </c>
      <c r="D1190" s="32">
        <f t="shared" si="18"/>
        <v>27.3075719632002</v>
      </c>
      <c r="F1190" s="58"/>
      <c r="H1190" s="57"/>
    </row>
    <row r="1191" spans="1:8" x14ac:dyDescent="0.3">
      <c r="A1191" s="1" t="s">
        <v>1523</v>
      </c>
      <c r="B1191" s="1">
        <v>233.27</v>
      </c>
      <c r="C1191" s="32">
        <f>'RATIO ANALYSIS'!$D$9</f>
        <v>8.6250802640894335</v>
      </c>
      <c r="D1191" s="32">
        <f t="shared" si="18"/>
        <v>27.045545416107124</v>
      </c>
      <c r="F1191" s="58"/>
      <c r="H1191" s="57"/>
    </row>
    <row r="1192" spans="1:8" x14ac:dyDescent="0.3">
      <c r="A1192" s="1" t="s">
        <v>1524</v>
      </c>
      <c r="B1192" s="1">
        <v>233.8</v>
      </c>
      <c r="C1192" s="32">
        <f>'RATIO ANALYSIS'!$D$9</f>
        <v>8.6250802640894335</v>
      </c>
      <c r="D1192" s="32">
        <f t="shared" si="18"/>
        <v>27.106994119628954</v>
      </c>
      <c r="F1192" s="58"/>
      <c r="H1192" s="57"/>
    </row>
    <row r="1193" spans="1:8" x14ac:dyDescent="0.3">
      <c r="A1193" s="1" t="s">
        <v>1525</v>
      </c>
      <c r="B1193" s="1">
        <v>236.07</v>
      </c>
      <c r="C1193" s="32">
        <f>'RATIO ANALYSIS'!$D$9</f>
        <v>8.6250802640894335</v>
      </c>
      <c r="D1193" s="32">
        <f t="shared" si="18"/>
        <v>27.370180076222439</v>
      </c>
      <c r="F1193" s="58"/>
      <c r="H1193" s="57"/>
    </row>
    <row r="1194" spans="1:8" x14ac:dyDescent="0.3">
      <c r="A1194" s="1" t="s">
        <v>1526</v>
      </c>
      <c r="B1194" s="1">
        <v>241.87</v>
      </c>
      <c r="C1194" s="32">
        <f>'RATIO ANALYSIS'!$D$9</f>
        <v>8.6250802640894335</v>
      </c>
      <c r="D1194" s="32">
        <f t="shared" si="18"/>
        <v>28.042637586461311</v>
      </c>
      <c r="F1194" s="58"/>
      <c r="H1194" s="57"/>
    </row>
    <row r="1195" spans="1:8" x14ac:dyDescent="0.3">
      <c r="A1195" s="1" t="s">
        <v>1527</v>
      </c>
      <c r="B1195" s="1">
        <v>241.83</v>
      </c>
      <c r="C1195" s="32">
        <f>'RATIO ANALYSIS'!$D$9</f>
        <v>8.6250802640894335</v>
      </c>
      <c r="D1195" s="32">
        <f t="shared" si="18"/>
        <v>28.037999948459664</v>
      </c>
      <c r="F1195" s="58"/>
      <c r="H1195" s="57"/>
    </row>
    <row r="1196" spans="1:8" x14ac:dyDescent="0.3">
      <c r="A1196" s="1" t="s">
        <v>1528</v>
      </c>
      <c r="B1196" s="1">
        <v>237.07</v>
      </c>
      <c r="C1196" s="32">
        <f>'RATIO ANALYSIS'!$D$9</f>
        <v>8.6250802640894335</v>
      </c>
      <c r="D1196" s="32">
        <f t="shared" si="18"/>
        <v>27.486121026263625</v>
      </c>
      <c r="F1196" s="58"/>
      <c r="H1196" s="57"/>
    </row>
    <row r="1197" spans="1:8" x14ac:dyDescent="0.3">
      <c r="A1197" s="1" t="s">
        <v>1529</v>
      </c>
      <c r="B1197" s="1">
        <v>235.93</v>
      </c>
      <c r="C1197" s="32">
        <f>'RATIO ANALYSIS'!$D$9</f>
        <v>8.6250802640894335</v>
      </c>
      <c r="D1197" s="32">
        <f t="shared" si="18"/>
        <v>27.353948343216675</v>
      </c>
      <c r="F1197" s="58"/>
      <c r="H1197" s="57"/>
    </row>
    <row r="1198" spans="1:8" x14ac:dyDescent="0.3">
      <c r="A1198" s="1" t="s">
        <v>1530</v>
      </c>
      <c r="B1198" s="1">
        <v>238.67</v>
      </c>
      <c r="C1198" s="32">
        <f>'RATIO ANALYSIS'!$D$9</f>
        <v>8.6250802640894335</v>
      </c>
      <c r="D1198" s="32">
        <f t="shared" si="18"/>
        <v>27.67162654632952</v>
      </c>
      <c r="F1198" s="58"/>
      <c r="H1198" s="57"/>
    </row>
    <row r="1199" spans="1:8" x14ac:dyDescent="0.3">
      <c r="A1199" s="1" t="s">
        <v>1531</v>
      </c>
      <c r="B1199" s="1">
        <v>240.93</v>
      </c>
      <c r="C1199" s="32">
        <f>'RATIO ANALYSIS'!$D$9</f>
        <v>8.6250802640894335</v>
      </c>
      <c r="D1199" s="32">
        <f t="shared" si="18"/>
        <v>27.933653093422599</v>
      </c>
      <c r="F1199" s="58"/>
      <c r="H1199" s="57"/>
    </row>
    <row r="1200" spans="1:8" x14ac:dyDescent="0.3">
      <c r="A1200" s="1" t="s">
        <v>1532</v>
      </c>
      <c r="B1200" s="1">
        <v>234.03</v>
      </c>
      <c r="C1200" s="32">
        <f>'RATIO ANALYSIS'!$D$9</f>
        <v>8.6250802640894335</v>
      </c>
      <c r="D1200" s="32">
        <f t="shared" si="18"/>
        <v>27.133660538138425</v>
      </c>
      <c r="F1200" s="58"/>
      <c r="H1200" s="57"/>
    </row>
    <row r="1201" spans="1:8" x14ac:dyDescent="0.3">
      <c r="A1201" s="1" t="s">
        <v>1533</v>
      </c>
      <c r="B1201" s="1">
        <v>237.67</v>
      </c>
      <c r="C1201" s="32">
        <f>'RATIO ANALYSIS'!$D$9</f>
        <v>8.6250802640894335</v>
      </c>
      <c r="D1201" s="32">
        <f t="shared" si="18"/>
        <v>27.555685596288335</v>
      </c>
      <c r="F1201" s="58"/>
      <c r="H1201" s="57"/>
    </row>
    <row r="1202" spans="1:8" x14ac:dyDescent="0.3">
      <c r="A1202" s="1" t="s">
        <v>1534</v>
      </c>
      <c r="B1202" s="1">
        <v>238.2</v>
      </c>
      <c r="C1202" s="32">
        <f>'RATIO ANALYSIS'!$D$9</f>
        <v>8.6250802640894335</v>
      </c>
      <c r="D1202" s="32">
        <f t="shared" si="18"/>
        <v>27.617134299810161</v>
      </c>
      <c r="F1202" s="58"/>
      <c r="H1202" s="57"/>
    </row>
    <row r="1203" spans="1:8" x14ac:dyDescent="0.3">
      <c r="A1203" s="1" t="s">
        <v>1535</v>
      </c>
      <c r="B1203" s="1">
        <v>240.29</v>
      </c>
      <c r="C1203" s="32">
        <f>'RATIO ANALYSIS'!$D$9</f>
        <v>8.6250802640894335</v>
      </c>
      <c r="D1203" s="32">
        <f t="shared" si="18"/>
        <v>27.859450885396239</v>
      </c>
      <c r="F1203" s="58"/>
      <c r="H1203" s="57"/>
    </row>
    <row r="1204" spans="1:8" x14ac:dyDescent="0.3">
      <c r="A1204" s="1" t="s">
        <v>1536</v>
      </c>
      <c r="B1204" s="1">
        <v>236.05</v>
      </c>
      <c r="C1204" s="32">
        <f>'RATIO ANALYSIS'!$D$9</f>
        <v>8.6250802640894335</v>
      </c>
      <c r="D1204" s="32">
        <f t="shared" si="18"/>
        <v>27.36786125722162</v>
      </c>
      <c r="F1204" s="58"/>
      <c r="H1204" s="57"/>
    </row>
    <row r="1205" spans="1:8" x14ac:dyDescent="0.3">
      <c r="A1205" s="1" t="s">
        <v>1537</v>
      </c>
      <c r="B1205" s="1">
        <v>230.74</v>
      </c>
      <c r="C1205" s="32">
        <f>'RATIO ANALYSIS'!$D$9</f>
        <v>8.6250802640894335</v>
      </c>
      <c r="D1205" s="32">
        <f t="shared" si="18"/>
        <v>26.752214812502928</v>
      </c>
      <c r="F1205" s="58"/>
      <c r="H1205" s="57"/>
    </row>
    <row r="1206" spans="1:8" x14ac:dyDescent="0.3">
      <c r="A1206" s="1" t="s">
        <v>1538</v>
      </c>
      <c r="B1206" s="1">
        <v>229.95</v>
      </c>
      <c r="C1206" s="32">
        <f>'RATIO ANALYSIS'!$D$9</f>
        <v>8.6250802640894335</v>
      </c>
      <c r="D1206" s="32">
        <f t="shared" si="18"/>
        <v>26.66062146197039</v>
      </c>
      <c r="F1206" s="58"/>
      <c r="H1206" s="57"/>
    </row>
    <row r="1207" spans="1:8" x14ac:dyDescent="0.3">
      <c r="A1207" s="1" t="s">
        <v>1539</v>
      </c>
      <c r="B1207" s="1">
        <v>219.01</v>
      </c>
      <c r="C1207" s="32">
        <f>'RATIO ANALYSIS'!$D$9</f>
        <v>8.6250802640894335</v>
      </c>
      <c r="D1207" s="32">
        <f t="shared" si="18"/>
        <v>25.392227468519831</v>
      </c>
      <c r="F1207" s="58"/>
      <c r="H1207" s="57"/>
    </row>
    <row r="1208" spans="1:8" x14ac:dyDescent="0.3">
      <c r="A1208" s="1" t="s">
        <v>1540</v>
      </c>
      <c r="B1208" s="1">
        <v>215.36</v>
      </c>
      <c r="C1208" s="32">
        <f>'RATIO ANALYSIS'!$D$9</f>
        <v>8.6250802640894335</v>
      </c>
      <c r="D1208" s="32">
        <f t="shared" si="18"/>
        <v>24.969043000869508</v>
      </c>
      <c r="F1208" s="58"/>
      <c r="H1208" s="57"/>
    </row>
    <row r="1209" spans="1:8" x14ac:dyDescent="0.3">
      <c r="A1209" s="1" t="s">
        <v>1541</v>
      </c>
      <c r="B1209" s="1">
        <v>220.57</v>
      </c>
      <c r="C1209" s="32">
        <f>'RATIO ANALYSIS'!$D$9</f>
        <v>8.6250802640894335</v>
      </c>
      <c r="D1209" s="32">
        <f t="shared" si="18"/>
        <v>25.573095350584079</v>
      </c>
      <c r="F1209" s="58"/>
      <c r="H1209" s="57"/>
    </row>
    <row r="1210" spans="1:8" x14ac:dyDescent="0.3">
      <c r="A1210" s="1" t="s">
        <v>1542</v>
      </c>
      <c r="B1210" s="1">
        <v>219.11</v>
      </c>
      <c r="C1210" s="32">
        <f>'RATIO ANALYSIS'!$D$9</f>
        <v>8.6250802640894335</v>
      </c>
      <c r="D1210" s="32">
        <f t="shared" si="18"/>
        <v>25.403821563523952</v>
      </c>
      <c r="F1210" s="58"/>
      <c r="H1210" s="57"/>
    </row>
    <row r="1211" spans="1:8" x14ac:dyDescent="0.3">
      <c r="A1211" s="1" t="s">
        <v>1543</v>
      </c>
      <c r="B1211" s="1">
        <v>218.38</v>
      </c>
      <c r="C1211" s="32">
        <f>'RATIO ANALYSIS'!$D$9</f>
        <v>8.6250802640894335</v>
      </c>
      <c r="D1211" s="32">
        <f t="shared" si="18"/>
        <v>25.319184669993884</v>
      </c>
      <c r="F1211" s="58"/>
      <c r="H1211" s="57"/>
    </row>
    <row r="1212" spans="1:8" x14ac:dyDescent="0.3">
      <c r="A1212" s="1" t="s">
        <v>1544</v>
      </c>
      <c r="B1212" s="1">
        <v>211.72</v>
      </c>
      <c r="C1212" s="32">
        <f>'RATIO ANALYSIS'!$D$9</f>
        <v>8.6250802640894335</v>
      </c>
      <c r="D1212" s="32">
        <f t="shared" si="18"/>
        <v>24.547017942719595</v>
      </c>
      <c r="F1212" s="58"/>
      <c r="H1212" s="57"/>
    </row>
    <row r="1213" spans="1:8" x14ac:dyDescent="0.3">
      <c r="A1213" s="1" t="s">
        <v>1545</v>
      </c>
      <c r="B1213" s="1">
        <v>210.95</v>
      </c>
      <c r="C1213" s="32">
        <f>'RATIO ANALYSIS'!$D$9</f>
        <v>8.6250802640894335</v>
      </c>
      <c r="D1213" s="32">
        <f t="shared" si="18"/>
        <v>24.457743411187884</v>
      </c>
      <c r="F1213" s="58"/>
      <c r="H1213" s="57"/>
    </row>
    <row r="1214" spans="1:8" x14ac:dyDescent="0.3">
      <c r="A1214" s="1" t="s">
        <v>1546</v>
      </c>
      <c r="B1214" s="1">
        <v>210.82</v>
      </c>
      <c r="C1214" s="32">
        <f>'RATIO ANALYSIS'!$D$9</f>
        <v>8.6250802640894335</v>
      </c>
      <c r="D1214" s="32">
        <f t="shared" si="18"/>
        <v>24.44267108768253</v>
      </c>
      <c r="F1214" s="58"/>
      <c r="H1214" s="57"/>
    </row>
    <row r="1215" spans="1:8" x14ac:dyDescent="0.3">
      <c r="A1215" s="1" t="s">
        <v>1547</v>
      </c>
      <c r="B1215" s="1">
        <v>214.47</v>
      </c>
      <c r="C1215" s="32">
        <f>'RATIO ANALYSIS'!$D$9</f>
        <v>8.6250802640894335</v>
      </c>
      <c r="D1215" s="32">
        <f t="shared" si="18"/>
        <v>24.865855555332853</v>
      </c>
      <c r="F1215" s="58"/>
      <c r="H1215" s="57"/>
    </row>
    <row r="1216" spans="1:8" x14ac:dyDescent="0.3">
      <c r="A1216" s="1" t="s">
        <v>1548</v>
      </c>
      <c r="B1216" s="1">
        <v>215.33</v>
      </c>
      <c r="C1216" s="32">
        <f>'RATIO ANALYSIS'!$D$9</f>
        <v>8.6250802640894335</v>
      </c>
      <c r="D1216" s="32">
        <f t="shared" si="18"/>
        <v>24.965564772368275</v>
      </c>
      <c r="F1216" s="58"/>
      <c r="H1216" s="57"/>
    </row>
    <row r="1217" spans="1:8" x14ac:dyDescent="0.3">
      <c r="A1217" s="1" t="s">
        <v>1554</v>
      </c>
      <c r="B1217" s="1">
        <v>210.62</v>
      </c>
      <c r="C1217" s="32">
        <f>'RATIO ANALYSIS'!$D$9</f>
        <v>8.6250802640894335</v>
      </c>
      <c r="D1217" s="32">
        <f t="shared" si="18"/>
        <v>24.419482897674293</v>
      </c>
      <c r="F1217" s="58"/>
      <c r="H1217" s="57"/>
    </row>
    <row r="1218" spans="1:8" x14ac:dyDescent="0.3">
      <c r="A1218" s="1" t="s">
        <v>1555</v>
      </c>
      <c r="B1218" s="1">
        <v>210.59</v>
      </c>
      <c r="C1218" s="32">
        <f>'RATIO ANALYSIS'!$D$9</f>
        <v>8.6250802640894335</v>
      </c>
      <c r="D1218" s="32">
        <f t="shared" si="18"/>
        <v>24.416004669173059</v>
      </c>
      <c r="F1218" s="58"/>
      <c r="H1218" s="57"/>
    </row>
    <row r="1219" spans="1:8" x14ac:dyDescent="0.3">
      <c r="A1219" s="1" t="s">
        <v>1556</v>
      </c>
      <c r="B1219" s="1">
        <v>207.27</v>
      </c>
      <c r="C1219" s="32">
        <f>'RATIO ANALYSIS'!$D$9</f>
        <v>8.6250802640894335</v>
      </c>
      <c r="D1219" s="32">
        <f t="shared" ref="D1219:D1239" si="19">B1219/C1219</f>
        <v>24.031080715036325</v>
      </c>
      <c r="F1219" s="58"/>
      <c r="H1219" s="57"/>
    </row>
    <row r="1220" spans="1:8" x14ac:dyDescent="0.3">
      <c r="A1220" s="1" t="s">
        <v>1557</v>
      </c>
      <c r="B1220" s="1">
        <v>209.53</v>
      </c>
      <c r="C1220" s="32">
        <f>'RATIO ANALYSIS'!$D$9</f>
        <v>8.6250802640894335</v>
      </c>
      <c r="D1220" s="32">
        <f t="shared" si="19"/>
        <v>24.293107262129404</v>
      </c>
      <c r="F1220" s="58"/>
      <c r="H1220" s="57"/>
    </row>
    <row r="1221" spans="1:8" x14ac:dyDescent="0.3">
      <c r="A1221" s="1" t="s">
        <v>1558</v>
      </c>
      <c r="B1221" s="1">
        <v>212.91</v>
      </c>
      <c r="C1221" s="32">
        <f>'RATIO ANALYSIS'!$D$9</f>
        <v>8.6250802640894335</v>
      </c>
      <c r="D1221" s="32">
        <f t="shared" si="19"/>
        <v>24.684987673268605</v>
      </c>
      <c r="F1221" s="58"/>
      <c r="H1221" s="57"/>
    </row>
    <row r="1222" spans="1:8" x14ac:dyDescent="0.3">
      <c r="A1222" s="1" t="s">
        <v>1559</v>
      </c>
      <c r="B1222" s="1">
        <v>215.43</v>
      </c>
      <c r="C1222" s="32">
        <f>'RATIO ANALYSIS'!$D$9</f>
        <v>8.6250802640894335</v>
      </c>
      <c r="D1222" s="32">
        <f t="shared" si="19"/>
        <v>24.977158867372392</v>
      </c>
      <c r="F1222" s="58"/>
      <c r="H1222" s="57"/>
    </row>
    <row r="1223" spans="1:8" x14ac:dyDescent="0.3">
      <c r="A1223" s="1" t="s">
        <v>1560</v>
      </c>
      <c r="B1223" s="1">
        <v>214.07</v>
      </c>
      <c r="C1223" s="32">
        <f>'RATIO ANALYSIS'!$D$9</f>
        <v>8.6250802640894335</v>
      </c>
      <c r="D1223" s="32">
        <f t="shared" si="19"/>
        <v>24.819479175316378</v>
      </c>
      <c r="F1223" s="58"/>
      <c r="H1223" s="57"/>
    </row>
    <row r="1224" spans="1:8" x14ac:dyDescent="0.3">
      <c r="A1224" s="1" t="s">
        <v>1561</v>
      </c>
      <c r="B1224" s="1">
        <v>221.13</v>
      </c>
      <c r="C1224" s="32">
        <f>'RATIO ANALYSIS'!$D$9</f>
        <v>8.6250802640894335</v>
      </c>
      <c r="D1224" s="32">
        <f t="shared" si="19"/>
        <v>25.638022282607142</v>
      </c>
      <c r="F1224" s="58"/>
      <c r="H1224" s="57"/>
    </row>
    <row r="1225" spans="1:8" x14ac:dyDescent="0.3">
      <c r="A1225" s="1" t="s">
        <v>1562</v>
      </c>
      <c r="B1225" s="1">
        <v>217.05</v>
      </c>
      <c r="C1225" s="32">
        <f>'RATIO ANALYSIS'!$D$9</f>
        <v>8.6250802640894335</v>
      </c>
      <c r="D1225" s="32">
        <f t="shared" si="19"/>
        <v>25.164983206439111</v>
      </c>
      <c r="F1225" s="58"/>
      <c r="H1225" s="57"/>
    </row>
    <row r="1226" spans="1:8" x14ac:dyDescent="0.3">
      <c r="A1226" s="1" t="s">
        <v>1563</v>
      </c>
      <c r="B1226" s="1">
        <v>212.78</v>
      </c>
      <c r="C1226" s="32">
        <f>'RATIO ANALYSIS'!$D$9</f>
        <v>8.6250802640894335</v>
      </c>
      <c r="D1226" s="32">
        <f t="shared" si="19"/>
        <v>24.669915349763251</v>
      </c>
      <c r="F1226" s="58"/>
      <c r="H1226" s="57"/>
    </row>
    <row r="1227" spans="1:8" x14ac:dyDescent="0.3">
      <c r="A1227" s="1" t="s">
        <v>1564</v>
      </c>
      <c r="B1227" s="1">
        <v>215.99</v>
      </c>
      <c r="C1227" s="32">
        <f>'RATIO ANALYSIS'!$D$9</f>
        <v>8.6250802640894335</v>
      </c>
      <c r="D1227" s="32">
        <f t="shared" si="19"/>
        <v>25.042085799395455</v>
      </c>
      <c r="F1227" s="58"/>
      <c r="H1227" s="57"/>
    </row>
    <row r="1228" spans="1:8" x14ac:dyDescent="0.3">
      <c r="A1228" s="1" t="s">
        <v>1565</v>
      </c>
      <c r="B1228" s="1">
        <v>218.74</v>
      </c>
      <c r="C1228" s="32">
        <f>'RATIO ANALYSIS'!$D$9</f>
        <v>8.6250802640894335</v>
      </c>
      <c r="D1228" s="32">
        <f t="shared" si="19"/>
        <v>25.360923412008713</v>
      </c>
      <c r="F1228" s="58"/>
      <c r="H1228" s="57"/>
    </row>
    <row r="1229" spans="1:8" x14ac:dyDescent="0.3">
      <c r="A1229" s="1" t="s">
        <v>1566</v>
      </c>
      <c r="B1229" s="1">
        <v>222.42</v>
      </c>
      <c r="C1229" s="32">
        <f>'RATIO ANALYSIS'!$D$9</f>
        <v>8.6250802640894335</v>
      </c>
      <c r="D1229" s="32">
        <f t="shared" si="19"/>
        <v>25.787586108160269</v>
      </c>
      <c r="F1229" s="58"/>
      <c r="H1229" s="57"/>
    </row>
    <row r="1230" spans="1:8" x14ac:dyDescent="0.3">
      <c r="A1230" s="1" t="s">
        <v>1567</v>
      </c>
      <c r="B1230" s="1">
        <v>222.36</v>
      </c>
      <c r="C1230" s="32">
        <f>'RATIO ANALYSIS'!$D$9</f>
        <v>8.6250802640894335</v>
      </c>
      <c r="D1230" s="32">
        <f t="shared" si="19"/>
        <v>25.780629651157803</v>
      </c>
      <c r="F1230" s="58"/>
      <c r="H1230" s="57"/>
    </row>
    <row r="1231" spans="1:8" x14ac:dyDescent="0.3">
      <c r="A1231" s="1" t="s">
        <v>1568</v>
      </c>
      <c r="B1231" s="1">
        <v>219.6</v>
      </c>
      <c r="C1231" s="32">
        <f>'RATIO ANALYSIS'!$D$9</f>
        <v>8.6250802640894335</v>
      </c>
      <c r="D1231" s="32">
        <f t="shared" si="19"/>
        <v>25.460632629044131</v>
      </c>
      <c r="F1231" s="58"/>
      <c r="H1231" s="57"/>
    </row>
    <row r="1232" spans="1:8" x14ac:dyDescent="0.3">
      <c r="A1232" s="1" t="s">
        <v>1569</v>
      </c>
      <c r="B1232" s="1">
        <v>213.74</v>
      </c>
      <c r="C1232" s="32">
        <f>'RATIO ANALYSIS'!$D$9</f>
        <v>8.6250802640894335</v>
      </c>
      <c r="D1232" s="32">
        <f t="shared" si="19"/>
        <v>24.781218661802789</v>
      </c>
      <c r="F1232" s="58"/>
      <c r="H1232" s="57"/>
    </row>
    <row r="1233" spans="1:8" x14ac:dyDescent="0.3">
      <c r="A1233" s="1" t="s">
        <v>1570</v>
      </c>
      <c r="B1233" s="1">
        <v>216.95</v>
      </c>
      <c r="C1233" s="32">
        <f>'RATIO ANALYSIS'!$D$9</f>
        <v>8.6250802640894335</v>
      </c>
      <c r="D1233" s="32">
        <f t="shared" si="19"/>
        <v>25.15338911143499</v>
      </c>
      <c r="F1233" s="58"/>
      <c r="H1233" s="57"/>
    </row>
    <row r="1234" spans="1:8" x14ac:dyDescent="0.3">
      <c r="A1234" s="1" t="s">
        <v>1571</v>
      </c>
      <c r="B1234" s="1">
        <v>212.94</v>
      </c>
      <c r="C1234" s="32">
        <f>'RATIO ANALYSIS'!$D$9</f>
        <v>8.6250802640894335</v>
      </c>
      <c r="D1234" s="32">
        <f t="shared" si="19"/>
        <v>24.688465901769842</v>
      </c>
      <c r="F1234" s="58"/>
      <c r="H1234" s="57"/>
    </row>
    <row r="1235" spans="1:8" x14ac:dyDescent="0.3">
      <c r="A1235" s="1" t="s">
        <v>1572</v>
      </c>
      <c r="B1235" s="1">
        <v>211.78</v>
      </c>
      <c r="C1235" s="32">
        <f>'RATIO ANALYSIS'!$D$9</f>
        <v>8.6250802640894335</v>
      </c>
      <c r="D1235" s="32">
        <f t="shared" si="19"/>
        <v>24.553974399722069</v>
      </c>
      <c r="F1235" s="58"/>
      <c r="H1235" s="57"/>
    </row>
    <row r="1236" spans="1:8" x14ac:dyDescent="0.3">
      <c r="A1236" s="1" t="s">
        <v>1573</v>
      </c>
      <c r="B1236" s="1">
        <v>216.06</v>
      </c>
      <c r="C1236" s="32">
        <f>'RATIO ANALYSIS'!$D$9</f>
        <v>8.6250802640894335</v>
      </c>
      <c r="D1236" s="32">
        <f t="shared" si="19"/>
        <v>25.050201665898339</v>
      </c>
      <c r="F1236" s="58"/>
      <c r="H1236" s="57"/>
    </row>
    <row r="1237" spans="1:8" x14ac:dyDescent="0.3">
      <c r="A1237" s="1" t="s">
        <v>1574</v>
      </c>
      <c r="B1237" s="1">
        <v>216.42</v>
      </c>
      <c r="C1237" s="32">
        <f>'RATIO ANALYSIS'!$D$9</f>
        <v>8.6250802640894335</v>
      </c>
      <c r="D1237" s="32">
        <f t="shared" si="19"/>
        <v>25.091940407913164</v>
      </c>
      <c r="F1237" s="58"/>
      <c r="H1237" s="57"/>
    </row>
    <row r="1238" spans="1:8" x14ac:dyDescent="0.3">
      <c r="A1238" s="1" t="s">
        <v>1575</v>
      </c>
      <c r="B1238" s="1">
        <v>219.24</v>
      </c>
      <c r="C1238" s="32">
        <f>'RATIO ANALYSIS'!$D$9</f>
        <v>8.6250802640894335</v>
      </c>
      <c r="D1238" s="32">
        <f t="shared" si="19"/>
        <v>25.418893887029306</v>
      </c>
    </row>
    <row r="1239" spans="1:8" x14ac:dyDescent="0.3">
      <c r="A1239" s="1" t="s">
        <v>1576</v>
      </c>
      <c r="B1239" s="1">
        <v>222.79</v>
      </c>
      <c r="C1239" s="32">
        <f>'RATIO ANALYSIS'!$D$9</f>
        <v>8.6250802640894335</v>
      </c>
      <c r="D1239" s="32">
        <f t="shared" si="19"/>
        <v>25.830484259675508</v>
      </c>
    </row>
    <row r="1240" spans="1:8" x14ac:dyDescent="0.3">
      <c r="B1240" s="55"/>
    </row>
    <row r="1241" spans="1:8" x14ac:dyDescent="0.3">
      <c r="B1241" s="55"/>
    </row>
    <row r="1242" spans="1:8" x14ac:dyDescent="0.3">
      <c r="B1242" s="55"/>
    </row>
    <row r="1243" spans="1:8" x14ac:dyDescent="0.3">
      <c r="B1243" s="55"/>
    </row>
    <row r="1244" spans="1:8" x14ac:dyDescent="0.3">
      <c r="B1244" s="55"/>
    </row>
    <row r="1245" spans="1:8" x14ac:dyDescent="0.3">
      <c r="B1245" s="55"/>
    </row>
    <row r="1246" spans="1:8" x14ac:dyDescent="0.3">
      <c r="B1246" s="55"/>
    </row>
    <row r="1247" spans="1:8" x14ac:dyDescent="0.3">
      <c r="B1247" s="55"/>
    </row>
    <row r="1248" spans="1:8" x14ac:dyDescent="0.3">
      <c r="B1248" s="55"/>
    </row>
    <row r="1249" spans="2:2" x14ac:dyDescent="0.3">
      <c r="B1249" s="55"/>
    </row>
    <row r="1250" spans="2:2" x14ac:dyDescent="0.3">
      <c r="B1250" s="55"/>
    </row>
    <row r="1251" spans="2:2" x14ac:dyDescent="0.3">
      <c r="B1251" s="55"/>
    </row>
    <row r="1252" spans="2:2" x14ac:dyDescent="0.3">
      <c r="B1252" s="55"/>
    </row>
    <row r="1253" spans="2:2" x14ac:dyDescent="0.3">
      <c r="B1253" s="55"/>
    </row>
    <row r="1254" spans="2:2" x14ac:dyDescent="0.3">
      <c r="B1254" s="55"/>
    </row>
    <row r="1255" spans="2:2" x14ac:dyDescent="0.3">
      <c r="B1255" s="55"/>
    </row>
    <row r="1256" spans="2:2" x14ac:dyDescent="0.3">
      <c r="B1256" s="55"/>
    </row>
    <row r="1257" spans="2:2" x14ac:dyDescent="0.3">
      <c r="B1257" s="55"/>
    </row>
    <row r="1258" spans="2:2" x14ac:dyDescent="0.3">
      <c r="B1258" s="55"/>
    </row>
    <row r="1259" spans="2:2" x14ac:dyDescent="0.3">
      <c r="B1259" s="55"/>
    </row>
    <row r="1260" spans="2:2" x14ac:dyDescent="0.3">
      <c r="B1260" s="55"/>
    </row>
    <row r="1261" spans="2:2" x14ac:dyDescent="0.3">
      <c r="B1261" s="55"/>
    </row>
    <row r="1262" spans="2:2" x14ac:dyDescent="0.3">
      <c r="B1262" s="55"/>
    </row>
    <row r="1263" spans="2:2" x14ac:dyDescent="0.3">
      <c r="B1263" s="55"/>
    </row>
    <row r="1264" spans="2:2" x14ac:dyDescent="0.3">
      <c r="B1264" s="55"/>
    </row>
    <row r="1265" spans="2:2" x14ac:dyDescent="0.3">
      <c r="B1265" s="55"/>
    </row>
    <row r="1266" spans="2:2" x14ac:dyDescent="0.3">
      <c r="B1266" s="55"/>
    </row>
    <row r="1267" spans="2:2" x14ac:dyDescent="0.3">
      <c r="B1267" s="55"/>
    </row>
    <row r="1268" spans="2:2" x14ac:dyDescent="0.3">
      <c r="B1268" s="55"/>
    </row>
    <row r="1269" spans="2:2" x14ac:dyDescent="0.3">
      <c r="B1269" s="55"/>
    </row>
    <row r="1270" spans="2:2" x14ac:dyDescent="0.3">
      <c r="B1270" s="55"/>
    </row>
    <row r="1271" spans="2:2" x14ac:dyDescent="0.3">
      <c r="B1271" s="55"/>
    </row>
    <row r="1272" spans="2:2" x14ac:dyDescent="0.3">
      <c r="B1272" s="55"/>
    </row>
    <row r="1273" spans="2:2" x14ac:dyDescent="0.3">
      <c r="B1273" s="55"/>
    </row>
    <row r="1274" spans="2:2" x14ac:dyDescent="0.3">
      <c r="B1274" s="55"/>
    </row>
    <row r="1275" spans="2:2" x14ac:dyDescent="0.3">
      <c r="B1275" s="55"/>
    </row>
    <row r="1276" spans="2:2" x14ac:dyDescent="0.3">
      <c r="B1276" s="55"/>
    </row>
    <row r="1277" spans="2:2" x14ac:dyDescent="0.3">
      <c r="B1277" s="55"/>
    </row>
    <row r="1278" spans="2:2" x14ac:dyDescent="0.3">
      <c r="B1278" s="55"/>
    </row>
    <row r="1279" spans="2:2" x14ac:dyDescent="0.3">
      <c r="B1279" s="55"/>
    </row>
    <row r="1280" spans="2:2" x14ac:dyDescent="0.3">
      <c r="B1280" s="55"/>
    </row>
    <row r="1281" spans="2:2" x14ac:dyDescent="0.3">
      <c r="B1281" s="55"/>
    </row>
    <row r="1282" spans="2:2" x14ac:dyDescent="0.3">
      <c r="B1282" s="55"/>
    </row>
    <row r="1283" spans="2:2" x14ac:dyDescent="0.3">
      <c r="B1283" s="55"/>
    </row>
    <row r="1284" spans="2:2" x14ac:dyDescent="0.3">
      <c r="B1284" s="55"/>
    </row>
    <row r="1285" spans="2:2" x14ac:dyDescent="0.3">
      <c r="B1285" s="55"/>
    </row>
    <row r="1286" spans="2:2" x14ac:dyDescent="0.3">
      <c r="B1286" s="55"/>
    </row>
    <row r="1287" spans="2:2" x14ac:dyDescent="0.3">
      <c r="B1287" s="55"/>
    </row>
    <row r="1288" spans="2:2" x14ac:dyDescent="0.3">
      <c r="B1288" s="55"/>
    </row>
    <row r="1289" spans="2:2" x14ac:dyDescent="0.3">
      <c r="B1289" s="55"/>
    </row>
    <row r="1290" spans="2:2" x14ac:dyDescent="0.3">
      <c r="B1290" s="55"/>
    </row>
    <row r="1291" spans="2:2" x14ac:dyDescent="0.3">
      <c r="B1291" s="55"/>
    </row>
    <row r="1292" spans="2:2" x14ac:dyDescent="0.3">
      <c r="B1292" s="55"/>
    </row>
    <row r="1293" spans="2:2" x14ac:dyDescent="0.3">
      <c r="B1293" s="55"/>
    </row>
    <row r="1294" spans="2:2" x14ac:dyDescent="0.3">
      <c r="B1294" s="55"/>
    </row>
    <row r="1295" spans="2:2" x14ac:dyDescent="0.3">
      <c r="B1295" s="55"/>
    </row>
    <row r="1296" spans="2:2" x14ac:dyDescent="0.3">
      <c r="B1296" s="55"/>
    </row>
    <row r="1297" spans="2:2" x14ac:dyDescent="0.3">
      <c r="B1297" s="55"/>
    </row>
    <row r="1298" spans="2:2" x14ac:dyDescent="0.3">
      <c r="B1298" s="55"/>
    </row>
    <row r="1299" spans="2:2" x14ac:dyDescent="0.3">
      <c r="B1299" s="55"/>
    </row>
    <row r="1300" spans="2:2" x14ac:dyDescent="0.3">
      <c r="B1300" s="55"/>
    </row>
    <row r="1301" spans="2:2" x14ac:dyDescent="0.3">
      <c r="B1301" s="55"/>
    </row>
    <row r="1302" spans="2:2" x14ac:dyDescent="0.3">
      <c r="B1302" s="55"/>
    </row>
    <row r="1303" spans="2:2" x14ac:dyDescent="0.3">
      <c r="B1303" s="55"/>
    </row>
    <row r="1304" spans="2:2" x14ac:dyDescent="0.3">
      <c r="B1304" s="55"/>
    </row>
    <row r="1305" spans="2:2" x14ac:dyDescent="0.3">
      <c r="B1305" s="55"/>
    </row>
    <row r="1306" spans="2:2" x14ac:dyDescent="0.3">
      <c r="B1306" s="55"/>
    </row>
    <row r="1307" spans="2:2" x14ac:dyDescent="0.3">
      <c r="B1307" s="55"/>
    </row>
    <row r="1308" spans="2:2" x14ac:dyDescent="0.3">
      <c r="B1308" s="55"/>
    </row>
    <row r="1309" spans="2:2" x14ac:dyDescent="0.3">
      <c r="B1309" s="55"/>
    </row>
    <row r="1310" spans="2:2" x14ac:dyDescent="0.3">
      <c r="B1310" s="55"/>
    </row>
    <row r="1311" spans="2:2" x14ac:dyDescent="0.3">
      <c r="B1311" s="55"/>
    </row>
    <row r="1312" spans="2:2" x14ac:dyDescent="0.3">
      <c r="B1312" s="55"/>
    </row>
    <row r="1313" spans="2:2" x14ac:dyDescent="0.3">
      <c r="B1313" s="55"/>
    </row>
    <row r="1314" spans="2:2" x14ac:dyDescent="0.3">
      <c r="B1314" s="55"/>
    </row>
    <row r="1315" spans="2:2" x14ac:dyDescent="0.3">
      <c r="B1315" s="55"/>
    </row>
    <row r="1316" spans="2:2" x14ac:dyDescent="0.3">
      <c r="B1316" s="55"/>
    </row>
    <row r="1317" spans="2:2" x14ac:dyDescent="0.3">
      <c r="B1317" s="55"/>
    </row>
    <row r="1318" spans="2:2" x14ac:dyDescent="0.3">
      <c r="B1318" s="55"/>
    </row>
    <row r="1319" spans="2:2" x14ac:dyDescent="0.3">
      <c r="B1319" s="55"/>
    </row>
    <row r="1320" spans="2:2" x14ac:dyDescent="0.3">
      <c r="B1320" s="55"/>
    </row>
    <row r="1321" spans="2:2" x14ac:dyDescent="0.3">
      <c r="B1321" s="55"/>
    </row>
    <row r="1322" spans="2:2" x14ac:dyDescent="0.3">
      <c r="B1322" s="55"/>
    </row>
    <row r="1323" spans="2:2" x14ac:dyDescent="0.3">
      <c r="B1323" s="55"/>
    </row>
    <row r="1324" spans="2:2" x14ac:dyDescent="0.3">
      <c r="B1324" s="55"/>
    </row>
    <row r="1325" spans="2:2" x14ac:dyDescent="0.3">
      <c r="B1325" s="55"/>
    </row>
    <row r="1326" spans="2:2" x14ac:dyDescent="0.3">
      <c r="B1326" s="55"/>
    </row>
    <row r="1327" spans="2:2" x14ac:dyDescent="0.3">
      <c r="B1327" s="55"/>
    </row>
    <row r="1328" spans="2:2" x14ac:dyDescent="0.3">
      <c r="B1328" s="55"/>
    </row>
    <row r="1329" spans="2:2" x14ac:dyDescent="0.3">
      <c r="B1329" s="55"/>
    </row>
    <row r="1330" spans="2:2" x14ac:dyDescent="0.3">
      <c r="B1330" s="55"/>
    </row>
    <row r="1331" spans="2:2" x14ac:dyDescent="0.3">
      <c r="B1331" s="55"/>
    </row>
    <row r="1332" spans="2:2" x14ac:dyDescent="0.3">
      <c r="B1332" s="55"/>
    </row>
    <row r="1333" spans="2:2" x14ac:dyDescent="0.3">
      <c r="B1333" s="55"/>
    </row>
    <row r="1334" spans="2:2" x14ac:dyDescent="0.3">
      <c r="B1334" s="55"/>
    </row>
    <row r="1335" spans="2:2" x14ac:dyDescent="0.3">
      <c r="B1335" s="55"/>
    </row>
    <row r="1336" spans="2:2" x14ac:dyDescent="0.3">
      <c r="B1336" s="55"/>
    </row>
    <row r="1337" spans="2:2" x14ac:dyDescent="0.3">
      <c r="B1337" s="55"/>
    </row>
    <row r="1338" spans="2:2" x14ac:dyDescent="0.3">
      <c r="B1338" s="55"/>
    </row>
    <row r="1339" spans="2:2" x14ac:dyDescent="0.3">
      <c r="B1339" s="55"/>
    </row>
    <row r="1340" spans="2:2" x14ac:dyDescent="0.3">
      <c r="B1340" s="55"/>
    </row>
    <row r="1341" spans="2:2" x14ac:dyDescent="0.3">
      <c r="B1341" s="55"/>
    </row>
    <row r="1342" spans="2:2" x14ac:dyDescent="0.3">
      <c r="B1342" s="55"/>
    </row>
    <row r="1343" spans="2:2" x14ac:dyDescent="0.3">
      <c r="B1343" s="55"/>
    </row>
    <row r="1344" spans="2:2" x14ac:dyDescent="0.3">
      <c r="B1344" s="55"/>
    </row>
    <row r="1345" spans="2:2" x14ac:dyDescent="0.3">
      <c r="B1345" s="55"/>
    </row>
    <row r="1346" spans="2:2" x14ac:dyDescent="0.3">
      <c r="B1346" s="55"/>
    </row>
    <row r="1347" spans="2:2" x14ac:dyDescent="0.3">
      <c r="B1347" s="55"/>
    </row>
    <row r="1348" spans="2:2" x14ac:dyDescent="0.3">
      <c r="B1348" s="55"/>
    </row>
    <row r="1349" spans="2:2" x14ac:dyDescent="0.3">
      <c r="B1349" s="55"/>
    </row>
    <row r="1350" spans="2:2" x14ac:dyDescent="0.3">
      <c r="B1350" s="55"/>
    </row>
    <row r="1351" spans="2:2" x14ac:dyDescent="0.3">
      <c r="B1351" s="55"/>
    </row>
    <row r="1352" spans="2:2" x14ac:dyDescent="0.3">
      <c r="B1352" s="55"/>
    </row>
    <row r="1353" spans="2:2" x14ac:dyDescent="0.3">
      <c r="B1353" s="55"/>
    </row>
    <row r="1354" spans="2:2" x14ac:dyDescent="0.3">
      <c r="B1354" s="55"/>
    </row>
    <row r="1355" spans="2:2" x14ac:dyDescent="0.3">
      <c r="B1355" s="55"/>
    </row>
    <row r="1356" spans="2:2" x14ac:dyDescent="0.3">
      <c r="B1356" s="55"/>
    </row>
    <row r="1357" spans="2:2" x14ac:dyDescent="0.3">
      <c r="B1357" s="55"/>
    </row>
    <row r="1358" spans="2:2" x14ac:dyDescent="0.3">
      <c r="B1358" s="55"/>
    </row>
    <row r="1359" spans="2:2" x14ac:dyDescent="0.3">
      <c r="B1359" s="55"/>
    </row>
    <row r="1360" spans="2:2" x14ac:dyDescent="0.3">
      <c r="B1360" s="55"/>
    </row>
    <row r="1361" spans="2:2" x14ac:dyDescent="0.3">
      <c r="B1361" s="55"/>
    </row>
    <row r="1362" spans="2:2" x14ac:dyDescent="0.3">
      <c r="B1362" s="55"/>
    </row>
    <row r="1363" spans="2:2" x14ac:dyDescent="0.3">
      <c r="B1363" s="55"/>
    </row>
    <row r="1364" spans="2:2" x14ac:dyDescent="0.3">
      <c r="B1364" s="55"/>
    </row>
    <row r="1365" spans="2:2" x14ac:dyDescent="0.3">
      <c r="B1365" s="55"/>
    </row>
    <row r="1366" spans="2:2" x14ac:dyDescent="0.3">
      <c r="B1366" s="55"/>
    </row>
    <row r="1367" spans="2:2" x14ac:dyDescent="0.3">
      <c r="B1367" s="55"/>
    </row>
    <row r="1368" spans="2:2" x14ac:dyDescent="0.3">
      <c r="B1368" s="55"/>
    </row>
    <row r="1369" spans="2:2" x14ac:dyDescent="0.3">
      <c r="B1369" s="55"/>
    </row>
    <row r="1370" spans="2:2" x14ac:dyDescent="0.3">
      <c r="B1370" s="55"/>
    </row>
    <row r="1371" spans="2:2" x14ac:dyDescent="0.3">
      <c r="B1371" s="55"/>
    </row>
    <row r="1372" spans="2:2" x14ac:dyDescent="0.3">
      <c r="B1372" s="55"/>
    </row>
    <row r="1373" spans="2:2" x14ac:dyDescent="0.3">
      <c r="B1373" s="55"/>
    </row>
    <row r="1374" spans="2:2" x14ac:dyDescent="0.3">
      <c r="B1374" s="55"/>
    </row>
    <row r="1375" spans="2:2" x14ac:dyDescent="0.3">
      <c r="B1375" s="55"/>
    </row>
    <row r="1376" spans="2:2" x14ac:dyDescent="0.3">
      <c r="B1376" s="55"/>
    </row>
    <row r="1377" spans="2:2" x14ac:dyDescent="0.3">
      <c r="B1377" s="55"/>
    </row>
    <row r="1378" spans="2:2" x14ac:dyDescent="0.3">
      <c r="B1378" s="55"/>
    </row>
    <row r="1379" spans="2:2" x14ac:dyDescent="0.3">
      <c r="B1379" s="55"/>
    </row>
    <row r="1380" spans="2:2" x14ac:dyDescent="0.3">
      <c r="B1380" s="55"/>
    </row>
    <row r="1381" spans="2:2" x14ac:dyDescent="0.3">
      <c r="B1381" s="55"/>
    </row>
    <row r="1382" spans="2:2" x14ac:dyDescent="0.3">
      <c r="B1382" s="55"/>
    </row>
    <row r="1383" spans="2:2" x14ac:dyDescent="0.3">
      <c r="B1383" s="55"/>
    </row>
    <row r="1384" spans="2:2" x14ac:dyDescent="0.3">
      <c r="B1384" s="55"/>
    </row>
    <row r="1385" spans="2:2" x14ac:dyDescent="0.3">
      <c r="B1385" s="55"/>
    </row>
    <row r="1386" spans="2:2" x14ac:dyDescent="0.3">
      <c r="B1386" s="55"/>
    </row>
    <row r="1387" spans="2:2" x14ac:dyDescent="0.3">
      <c r="B1387" s="55"/>
    </row>
    <row r="1388" spans="2:2" x14ac:dyDescent="0.3">
      <c r="B1388" s="55"/>
    </row>
    <row r="1389" spans="2:2" x14ac:dyDescent="0.3">
      <c r="B1389" s="55"/>
    </row>
    <row r="1390" spans="2:2" x14ac:dyDescent="0.3">
      <c r="B1390" s="55"/>
    </row>
    <row r="1391" spans="2:2" x14ac:dyDescent="0.3">
      <c r="B1391" s="55"/>
    </row>
    <row r="1392" spans="2:2" x14ac:dyDescent="0.3">
      <c r="B1392" s="55"/>
    </row>
    <row r="1393" spans="2:2" x14ac:dyDescent="0.3">
      <c r="B1393" s="55"/>
    </row>
    <row r="1394" spans="2:2" x14ac:dyDescent="0.3">
      <c r="B1394" s="55"/>
    </row>
    <row r="1395" spans="2:2" x14ac:dyDescent="0.3">
      <c r="B1395" s="55"/>
    </row>
    <row r="1396" spans="2:2" x14ac:dyDescent="0.3">
      <c r="B1396" s="55"/>
    </row>
    <row r="1397" spans="2:2" x14ac:dyDescent="0.3">
      <c r="B1397" s="55"/>
    </row>
    <row r="1398" spans="2:2" x14ac:dyDescent="0.3">
      <c r="B1398" s="55"/>
    </row>
    <row r="1399" spans="2:2" x14ac:dyDescent="0.3">
      <c r="B1399" s="55"/>
    </row>
    <row r="1400" spans="2:2" x14ac:dyDescent="0.3">
      <c r="B1400" s="55"/>
    </row>
    <row r="1401" spans="2:2" x14ac:dyDescent="0.3">
      <c r="B1401" s="55"/>
    </row>
    <row r="1402" spans="2:2" x14ac:dyDescent="0.3">
      <c r="B1402" s="55"/>
    </row>
    <row r="1403" spans="2:2" x14ac:dyDescent="0.3">
      <c r="B1403" s="55"/>
    </row>
    <row r="1404" spans="2:2" x14ac:dyDescent="0.3">
      <c r="B1404" s="55"/>
    </row>
    <row r="1405" spans="2:2" x14ac:dyDescent="0.3">
      <c r="B1405" s="55"/>
    </row>
    <row r="1406" spans="2:2" x14ac:dyDescent="0.3">
      <c r="B1406" s="55"/>
    </row>
    <row r="1407" spans="2:2" x14ac:dyDescent="0.3">
      <c r="B1407" s="55"/>
    </row>
    <row r="1408" spans="2:2" x14ac:dyDescent="0.3">
      <c r="B1408" s="55"/>
    </row>
    <row r="1409" spans="2:2" x14ac:dyDescent="0.3">
      <c r="B1409" s="55"/>
    </row>
    <row r="1410" spans="2:2" x14ac:dyDescent="0.3">
      <c r="B1410" s="55"/>
    </row>
    <row r="1411" spans="2:2" x14ac:dyDescent="0.3">
      <c r="B1411" s="55"/>
    </row>
    <row r="1412" spans="2:2" x14ac:dyDescent="0.3">
      <c r="B1412" s="55"/>
    </row>
    <row r="1413" spans="2:2" x14ac:dyDescent="0.3">
      <c r="B1413" s="55"/>
    </row>
    <row r="1414" spans="2:2" x14ac:dyDescent="0.3">
      <c r="B1414" s="55"/>
    </row>
    <row r="1415" spans="2:2" x14ac:dyDescent="0.3">
      <c r="B1415" s="55"/>
    </row>
    <row r="1416" spans="2:2" x14ac:dyDescent="0.3">
      <c r="B1416" s="55"/>
    </row>
    <row r="1417" spans="2:2" x14ac:dyDescent="0.3">
      <c r="B1417" s="55"/>
    </row>
    <row r="1418" spans="2:2" x14ac:dyDescent="0.3">
      <c r="B1418" s="55"/>
    </row>
    <row r="1419" spans="2:2" x14ac:dyDescent="0.3">
      <c r="B1419" s="55"/>
    </row>
    <row r="1420" spans="2:2" x14ac:dyDescent="0.3">
      <c r="B1420" s="55"/>
    </row>
    <row r="1421" spans="2:2" x14ac:dyDescent="0.3">
      <c r="B1421" s="55"/>
    </row>
    <row r="1422" spans="2:2" x14ac:dyDescent="0.3">
      <c r="B1422" s="55"/>
    </row>
    <row r="1423" spans="2:2" x14ac:dyDescent="0.3">
      <c r="B1423" s="55"/>
    </row>
    <row r="1424" spans="2:2" x14ac:dyDescent="0.3">
      <c r="B1424" s="55"/>
    </row>
    <row r="1425" spans="2:2" x14ac:dyDescent="0.3">
      <c r="B1425" s="55"/>
    </row>
    <row r="1426" spans="2:2" x14ac:dyDescent="0.3">
      <c r="B1426" s="55"/>
    </row>
    <row r="1427" spans="2:2" x14ac:dyDescent="0.3">
      <c r="B1427" s="55"/>
    </row>
    <row r="1428" spans="2:2" x14ac:dyDescent="0.3">
      <c r="B1428" s="55"/>
    </row>
    <row r="1429" spans="2:2" x14ac:dyDescent="0.3">
      <c r="B1429" s="55"/>
    </row>
    <row r="1430" spans="2:2" x14ac:dyDescent="0.3">
      <c r="B1430" s="55"/>
    </row>
    <row r="1431" spans="2:2" x14ac:dyDescent="0.3">
      <c r="B1431" s="55"/>
    </row>
    <row r="1432" spans="2:2" x14ac:dyDescent="0.3">
      <c r="B1432" s="55"/>
    </row>
    <row r="1433" spans="2:2" x14ac:dyDescent="0.3">
      <c r="B1433" s="55"/>
    </row>
    <row r="1434" spans="2:2" x14ac:dyDescent="0.3">
      <c r="B1434" s="55"/>
    </row>
    <row r="1435" spans="2:2" x14ac:dyDescent="0.3">
      <c r="B1435" s="55"/>
    </row>
    <row r="1436" spans="2:2" x14ac:dyDescent="0.3">
      <c r="B1436" s="55"/>
    </row>
    <row r="1437" spans="2:2" x14ac:dyDescent="0.3">
      <c r="B1437" s="55"/>
    </row>
    <row r="1438" spans="2:2" x14ac:dyDescent="0.3">
      <c r="B1438" s="55"/>
    </row>
    <row r="1439" spans="2:2" x14ac:dyDescent="0.3">
      <c r="B1439" s="55"/>
    </row>
    <row r="1440" spans="2:2" x14ac:dyDescent="0.3">
      <c r="B1440" s="55"/>
    </row>
    <row r="1441" spans="2:2" x14ac:dyDescent="0.3">
      <c r="B1441" s="55"/>
    </row>
    <row r="1442" spans="2:2" x14ac:dyDescent="0.3">
      <c r="B1442" s="55"/>
    </row>
    <row r="1443" spans="2:2" x14ac:dyDescent="0.3">
      <c r="B1443" s="55"/>
    </row>
    <row r="1444" spans="2:2" x14ac:dyDescent="0.3">
      <c r="B1444" s="55"/>
    </row>
    <row r="1445" spans="2:2" x14ac:dyDescent="0.3">
      <c r="B1445" s="55"/>
    </row>
    <row r="1446" spans="2:2" x14ac:dyDescent="0.3">
      <c r="B1446" s="55"/>
    </row>
    <row r="1447" spans="2:2" x14ac:dyDescent="0.3">
      <c r="B1447" s="55"/>
    </row>
    <row r="1448" spans="2:2" x14ac:dyDescent="0.3">
      <c r="B1448" s="55"/>
    </row>
    <row r="1449" spans="2:2" x14ac:dyDescent="0.3">
      <c r="B1449" s="55"/>
    </row>
    <row r="1450" spans="2:2" x14ac:dyDescent="0.3">
      <c r="B1450" s="55"/>
    </row>
    <row r="1451" spans="2:2" x14ac:dyDescent="0.3">
      <c r="B1451" s="55"/>
    </row>
    <row r="1452" spans="2:2" x14ac:dyDescent="0.3">
      <c r="B1452" s="55"/>
    </row>
    <row r="1453" spans="2:2" x14ac:dyDescent="0.3">
      <c r="B1453" s="55"/>
    </row>
    <row r="1454" spans="2:2" x14ac:dyDescent="0.3">
      <c r="B1454" s="55"/>
    </row>
    <row r="1455" spans="2:2" x14ac:dyDescent="0.3">
      <c r="B1455" s="55"/>
    </row>
    <row r="1456" spans="2:2" x14ac:dyDescent="0.3">
      <c r="B1456" s="55"/>
    </row>
    <row r="1457" spans="2:2" x14ac:dyDescent="0.3">
      <c r="B1457" s="55"/>
    </row>
    <row r="1458" spans="2:2" x14ac:dyDescent="0.3">
      <c r="B1458" s="55"/>
    </row>
    <row r="1459" spans="2:2" x14ac:dyDescent="0.3">
      <c r="B1459" s="55"/>
    </row>
    <row r="1460" spans="2:2" x14ac:dyDescent="0.3">
      <c r="B1460" s="55"/>
    </row>
    <row r="1461" spans="2:2" x14ac:dyDescent="0.3">
      <c r="B1461" s="55"/>
    </row>
    <row r="1462" spans="2:2" x14ac:dyDescent="0.3">
      <c r="B1462" s="55"/>
    </row>
    <row r="1463" spans="2:2" x14ac:dyDescent="0.3">
      <c r="B1463" s="55"/>
    </row>
    <row r="1464" spans="2:2" x14ac:dyDescent="0.3">
      <c r="B1464" s="55"/>
    </row>
    <row r="1465" spans="2:2" x14ac:dyDescent="0.3">
      <c r="B1465" s="55"/>
    </row>
    <row r="1466" spans="2:2" x14ac:dyDescent="0.3">
      <c r="B1466" s="55"/>
    </row>
    <row r="1467" spans="2:2" x14ac:dyDescent="0.3">
      <c r="B1467" s="55"/>
    </row>
    <row r="1468" spans="2:2" x14ac:dyDescent="0.3">
      <c r="B1468" s="55"/>
    </row>
    <row r="1469" spans="2:2" x14ac:dyDescent="0.3">
      <c r="B1469" s="55"/>
    </row>
    <row r="1470" spans="2:2" x14ac:dyDescent="0.3">
      <c r="B1470" s="55"/>
    </row>
    <row r="1471" spans="2:2" x14ac:dyDescent="0.3">
      <c r="B1471" s="55"/>
    </row>
    <row r="1472" spans="2:2" x14ac:dyDescent="0.3">
      <c r="B1472" s="55"/>
    </row>
    <row r="1473" spans="2:2" x14ac:dyDescent="0.3">
      <c r="B1473" s="55"/>
    </row>
    <row r="1474" spans="2:2" x14ac:dyDescent="0.3">
      <c r="B1474" s="55"/>
    </row>
    <row r="1475" spans="2:2" x14ac:dyDescent="0.3">
      <c r="B1475" s="55"/>
    </row>
    <row r="1476" spans="2:2" x14ac:dyDescent="0.3">
      <c r="B1476" s="55"/>
    </row>
    <row r="1477" spans="2:2" x14ac:dyDescent="0.3">
      <c r="B1477" s="55"/>
    </row>
    <row r="1478" spans="2:2" x14ac:dyDescent="0.3">
      <c r="B1478" s="55"/>
    </row>
    <row r="1479" spans="2:2" x14ac:dyDescent="0.3">
      <c r="B1479" s="55"/>
    </row>
    <row r="1480" spans="2:2" x14ac:dyDescent="0.3">
      <c r="B1480" s="55"/>
    </row>
    <row r="1481" spans="2:2" x14ac:dyDescent="0.3">
      <c r="B1481" s="55"/>
    </row>
    <row r="1482" spans="2:2" x14ac:dyDescent="0.3">
      <c r="B1482" s="55"/>
    </row>
    <row r="1483" spans="2:2" x14ac:dyDescent="0.3">
      <c r="B1483" s="55"/>
    </row>
    <row r="1484" spans="2:2" x14ac:dyDescent="0.3">
      <c r="B1484" s="55"/>
    </row>
    <row r="1485" spans="2:2" x14ac:dyDescent="0.3">
      <c r="B1485" s="5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BS</vt:lpstr>
      <vt:lpstr>P&amp;L</vt:lpstr>
      <vt:lpstr>RATIO ANALYSIS</vt:lpstr>
      <vt:lpstr>CFS</vt:lpstr>
      <vt:lpstr>SEGMENTAL ANALYSIS</vt:lpstr>
      <vt:lpstr>CAPEX</vt:lpstr>
      <vt:lpstr>ABSOLUTE VALUTION</vt:lpstr>
      <vt:lpstr>RELATIVE VALUATION</vt:lpstr>
      <vt:lpstr>Sheet1</vt:lpstr>
      <vt:lpstr>BETA</vt:lpstr>
      <vt:lpstr>RP</vt:lpstr>
      <vt:lpstr>P&amp;L %</vt:lpstr>
      <vt:lpstr>BS %</vt:lpstr>
      <vt:lpstr>SEGMENTAL ANALYSIS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2021-08-01T11:36:16Z</dcterms:modified>
</cp:coreProperties>
</file>