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9095" windowHeight="8385" activeTab="4"/>
  </bookViews>
  <sheets>
    <sheet name="Hitung Bobot Kriteria" sheetId="1" r:id="rId1"/>
    <sheet name="Kuesioner Asumsi (Bahan)" sheetId="2" r:id="rId2"/>
    <sheet name="Hitung Bobot Alternatif" sheetId="3" r:id="rId3"/>
    <sheet name="Matrix" sheetId="4" r:id="rId4"/>
    <sheet name="Rangking" sheetId="5" r:id="rId5"/>
  </sheets>
  <calcPr calcId="144525"/>
</workbook>
</file>

<file path=xl/calcChain.xml><?xml version="1.0" encoding="utf-8"?>
<calcChain xmlns="http://schemas.openxmlformats.org/spreadsheetml/2006/main">
  <c r="M14" i="4" l="1"/>
  <c r="M15" i="4"/>
  <c r="M16" i="4"/>
  <c r="M17" i="4"/>
  <c r="M13" i="4"/>
  <c r="K12" i="1"/>
  <c r="I11" i="1"/>
  <c r="H11" i="1"/>
  <c r="G11" i="1"/>
  <c r="F11" i="1"/>
  <c r="E11" i="1"/>
  <c r="D11" i="1"/>
  <c r="C11" i="1"/>
  <c r="J10" i="1"/>
  <c r="H10" i="1"/>
  <c r="G10" i="1"/>
  <c r="F10" i="1"/>
  <c r="D10" i="1"/>
  <c r="J9" i="1"/>
  <c r="I9" i="1"/>
  <c r="G9" i="1"/>
  <c r="F9" i="1"/>
  <c r="E9" i="1"/>
  <c r="D9" i="1"/>
  <c r="C9" i="1"/>
  <c r="J8" i="1"/>
  <c r="I8" i="1"/>
  <c r="H8" i="1"/>
  <c r="F8" i="1"/>
  <c r="E8" i="1"/>
  <c r="D8" i="1"/>
  <c r="C8" i="1"/>
  <c r="J7" i="1"/>
  <c r="I7" i="1"/>
  <c r="H7" i="1"/>
  <c r="G7" i="1"/>
  <c r="E7" i="1"/>
  <c r="D7" i="1"/>
  <c r="C7" i="1"/>
  <c r="J6" i="1"/>
  <c r="I6" i="1"/>
  <c r="H6" i="1"/>
  <c r="G6" i="1"/>
  <c r="F6" i="1"/>
  <c r="D6" i="1"/>
  <c r="C6" i="1"/>
  <c r="J5" i="1"/>
  <c r="I5" i="1"/>
  <c r="H5" i="1"/>
  <c r="G5" i="1"/>
  <c r="F5" i="1"/>
  <c r="E5" i="1"/>
  <c r="C5" i="1"/>
  <c r="J4" i="1"/>
  <c r="H4" i="1"/>
  <c r="G4" i="1"/>
  <c r="F4" i="1"/>
  <c r="E4" i="1"/>
  <c r="D4" i="1"/>
  <c r="G46" i="3"/>
  <c r="G47" i="3"/>
  <c r="G48" i="3"/>
  <c r="G49" i="3"/>
  <c r="G45" i="3"/>
  <c r="F46" i="3"/>
  <c r="F47" i="3"/>
  <c r="F48" i="3"/>
  <c r="F49" i="3"/>
  <c r="E46" i="3"/>
  <c r="E47" i="3"/>
  <c r="E48" i="3"/>
  <c r="E49" i="3"/>
  <c r="F45" i="3"/>
  <c r="E45" i="3"/>
  <c r="D46" i="3"/>
  <c r="D47" i="3"/>
  <c r="D48" i="3"/>
  <c r="D49" i="3"/>
  <c r="D45" i="3"/>
  <c r="H45" i="3" s="1"/>
  <c r="C46" i="3"/>
  <c r="H46" i="3" s="1"/>
  <c r="C47" i="3"/>
  <c r="H47" i="3" s="1"/>
  <c r="C48" i="3"/>
  <c r="H48" i="3" s="1"/>
  <c r="C49" i="3"/>
  <c r="H49" i="3" s="1"/>
  <c r="C45" i="3"/>
  <c r="G87" i="3"/>
  <c r="G88" i="3"/>
  <c r="G89" i="3"/>
  <c r="G90" i="3"/>
  <c r="G86" i="3"/>
  <c r="F87" i="3"/>
  <c r="F88" i="3"/>
  <c r="F89" i="3"/>
  <c r="H89" i="3" s="1"/>
  <c r="F90" i="3"/>
  <c r="F86" i="3"/>
  <c r="E87" i="3"/>
  <c r="E88" i="3"/>
  <c r="H88" i="3" s="1"/>
  <c r="E89" i="3"/>
  <c r="E90" i="3"/>
  <c r="E86" i="3"/>
  <c r="D87" i="3"/>
  <c r="D88" i="3"/>
  <c r="D89" i="3"/>
  <c r="D90" i="3"/>
  <c r="D86" i="3"/>
  <c r="C87" i="3"/>
  <c r="C88" i="3"/>
  <c r="C89" i="3"/>
  <c r="C90" i="3"/>
  <c r="C86" i="3"/>
  <c r="G76" i="3"/>
  <c r="G77" i="3"/>
  <c r="G78" i="3"/>
  <c r="G79" i="3"/>
  <c r="G75" i="3"/>
  <c r="F76" i="3"/>
  <c r="F77" i="3"/>
  <c r="H77" i="3" s="1"/>
  <c r="F78" i="3"/>
  <c r="F79" i="3"/>
  <c r="F75" i="3"/>
  <c r="E76" i="3"/>
  <c r="E77" i="3"/>
  <c r="E78" i="3"/>
  <c r="E79" i="3"/>
  <c r="E75" i="3"/>
  <c r="D76" i="3"/>
  <c r="D77" i="3"/>
  <c r="D78" i="3"/>
  <c r="D79" i="3"/>
  <c r="D75" i="3"/>
  <c r="C76" i="3"/>
  <c r="C77" i="3"/>
  <c r="C78" i="3"/>
  <c r="C79" i="3"/>
  <c r="C75" i="3"/>
  <c r="G66" i="3"/>
  <c r="G67" i="3"/>
  <c r="G68" i="3"/>
  <c r="G69" i="3"/>
  <c r="G65" i="3"/>
  <c r="F66" i="3"/>
  <c r="F67" i="3"/>
  <c r="F68" i="3"/>
  <c r="F69" i="3"/>
  <c r="F65" i="3"/>
  <c r="E66" i="3"/>
  <c r="E67" i="3"/>
  <c r="E68" i="3"/>
  <c r="E69" i="3"/>
  <c r="E65" i="3"/>
  <c r="D66" i="3"/>
  <c r="D67" i="3"/>
  <c r="D68" i="3"/>
  <c r="D69" i="3"/>
  <c r="D65" i="3"/>
  <c r="C66" i="3"/>
  <c r="C67" i="3"/>
  <c r="C68" i="3"/>
  <c r="C69" i="3"/>
  <c r="C65" i="3"/>
  <c r="G55" i="3"/>
  <c r="G56" i="3"/>
  <c r="G57" i="3"/>
  <c r="G58" i="3"/>
  <c r="G54" i="3"/>
  <c r="F55" i="3"/>
  <c r="F56" i="3"/>
  <c r="F57" i="3"/>
  <c r="F58" i="3"/>
  <c r="H58" i="3" s="1"/>
  <c r="F54" i="3"/>
  <c r="D55" i="3"/>
  <c r="D56" i="3"/>
  <c r="D57" i="3"/>
  <c r="H57" i="3" s="1"/>
  <c r="D58" i="3"/>
  <c r="E58" i="3"/>
  <c r="E55" i="3"/>
  <c r="E56" i="3"/>
  <c r="E57" i="3"/>
  <c r="E54" i="3"/>
  <c r="D54" i="3"/>
  <c r="C55" i="3"/>
  <c r="C56" i="3"/>
  <c r="C57" i="3"/>
  <c r="C58" i="3"/>
  <c r="C54" i="3"/>
  <c r="G36" i="3"/>
  <c r="G37" i="3"/>
  <c r="G38" i="3"/>
  <c r="G39" i="3"/>
  <c r="G35" i="3"/>
  <c r="F36" i="3"/>
  <c r="F37" i="3"/>
  <c r="F38" i="3"/>
  <c r="H38" i="3" s="1"/>
  <c r="F39" i="3"/>
  <c r="F35" i="3"/>
  <c r="E36" i="3"/>
  <c r="E37" i="3"/>
  <c r="E38" i="3"/>
  <c r="E39" i="3"/>
  <c r="E35" i="3"/>
  <c r="D36" i="3"/>
  <c r="D37" i="3"/>
  <c r="D38" i="3"/>
  <c r="D39" i="3"/>
  <c r="D35" i="3"/>
  <c r="C36" i="3"/>
  <c r="C37" i="3"/>
  <c r="C38" i="3"/>
  <c r="C39" i="3"/>
  <c r="H39" i="3" s="1"/>
  <c r="C35" i="3"/>
  <c r="G25" i="3"/>
  <c r="G26" i="3"/>
  <c r="G27" i="3"/>
  <c r="G28" i="3"/>
  <c r="G24" i="3"/>
  <c r="F25" i="3"/>
  <c r="F26" i="3"/>
  <c r="F27" i="3"/>
  <c r="F28" i="3"/>
  <c r="F24" i="3"/>
  <c r="E25" i="3"/>
  <c r="E26" i="3"/>
  <c r="E27" i="3"/>
  <c r="E28" i="3"/>
  <c r="E24" i="3"/>
  <c r="D25" i="3"/>
  <c r="D26" i="3"/>
  <c r="D27" i="3"/>
  <c r="D28" i="3"/>
  <c r="D24" i="3"/>
  <c r="C25" i="3"/>
  <c r="C26" i="3"/>
  <c r="C27" i="3"/>
  <c r="C28" i="3"/>
  <c r="C24" i="3"/>
  <c r="E15" i="3"/>
  <c r="E16" i="3"/>
  <c r="E17" i="3"/>
  <c r="E18" i="3"/>
  <c r="F15" i="3"/>
  <c r="F16" i="3"/>
  <c r="F17" i="3"/>
  <c r="F18" i="3"/>
  <c r="G15" i="3"/>
  <c r="G16" i="3"/>
  <c r="G17" i="3"/>
  <c r="G18" i="3"/>
  <c r="G14" i="3"/>
  <c r="F14" i="3"/>
  <c r="E14" i="3"/>
  <c r="D15" i="3"/>
  <c r="D16" i="3"/>
  <c r="D17" i="3"/>
  <c r="H17" i="3" s="1"/>
  <c r="D18" i="3"/>
  <c r="D14" i="3"/>
  <c r="C15" i="3"/>
  <c r="C16" i="3"/>
  <c r="H16" i="3" s="1"/>
  <c r="C17" i="3"/>
  <c r="C18" i="3"/>
  <c r="C14" i="3"/>
  <c r="G5" i="3"/>
  <c r="G6" i="3"/>
  <c r="G7" i="3"/>
  <c r="G8" i="3"/>
  <c r="G4" i="3"/>
  <c r="F5" i="3"/>
  <c r="F6" i="3"/>
  <c r="F7" i="3"/>
  <c r="F8" i="3"/>
  <c r="F4" i="3"/>
  <c r="E5" i="3"/>
  <c r="E6" i="3"/>
  <c r="H6" i="3" s="1"/>
  <c r="E7" i="3"/>
  <c r="E8" i="3"/>
  <c r="E4" i="3"/>
  <c r="D5" i="3"/>
  <c r="D6" i="3"/>
  <c r="D7" i="3"/>
  <c r="D8" i="3"/>
  <c r="D4" i="3"/>
  <c r="H4" i="3" s="1"/>
  <c r="C5" i="3"/>
  <c r="C6" i="3"/>
  <c r="C7" i="3"/>
  <c r="H7" i="3" s="1"/>
  <c r="C8" i="3"/>
  <c r="C4" i="3"/>
  <c r="H85" i="3"/>
  <c r="H90" i="3" s="1"/>
  <c r="H74" i="3"/>
  <c r="H78" i="3" s="1"/>
  <c r="H64" i="3"/>
  <c r="H66" i="3" s="1"/>
  <c r="H53" i="3"/>
  <c r="H55" i="3" s="1"/>
  <c r="H34" i="3"/>
  <c r="H35" i="3" s="1"/>
  <c r="H23" i="3"/>
  <c r="H25" i="3" s="1"/>
  <c r="H13" i="3"/>
  <c r="H15" i="3" s="1"/>
  <c r="H3" i="3"/>
  <c r="H5" i="3" s="1"/>
  <c r="L2" i="1"/>
  <c r="U10" i="2"/>
  <c r="U8" i="2"/>
  <c r="U6" i="2"/>
  <c r="V11" i="2"/>
  <c r="V10" i="2"/>
  <c r="W12" i="2"/>
  <c r="W10" i="2"/>
  <c r="W9" i="2"/>
  <c r="W8" i="2"/>
  <c r="W6" i="2"/>
  <c r="X11" i="2"/>
  <c r="X7" i="2"/>
  <c r="W14" i="2"/>
  <c r="V14" i="2"/>
  <c r="U13" i="2"/>
  <c r="T14" i="2"/>
  <c r="S14" i="2"/>
  <c r="S12" i="2"/>
  <c r="S11" i="2"/>
  <c r="R14" i="2"/>
  <c r="R12" i="2"/>
  <c r="Q13" i="2"/>
  <c r="Q12" i="2"/>
  <c r="Q11" i="2"/>
  <c r="P14" i="2"/>
  <c r="P13" i="2"/>
  <c r="P12" i="2"/>
  <c r="I53" i="2"/>
  <c r="E53" i="2"/>
  <c r="L52" i="2"/>
  <c r="J52" i="2"/>
  <c r="H52" i="2"/>
  <c r="G52" i="2"/>
  <c r="F52" i="2"/>
  <c r="R13" i="2" s="1"/>
  <c r="L51" i="2"/>
  <c r="I51" i="2"/>
  <c r="H51" i="2"/>
  <c r="K50" i="2"/>
  <c r="H50" i="2"/>
  <c r="F50" i="2"/>
  <c r="D50" i="2"/>
  <c r="L49" i="2"/>
  <c r="X10" i="2" s="1"/>
  <c r="G49" i="2"/>
  <c r="E49" i="2"/>
  <c r="D49" i="2"/>
  <c r="L48" i="2"/>
  <c r="X9" i="2" s="1"/>
  <c r="J48" i="2"/>
  <c r="I48" i="2"/>
  <c r="F48" i="2"/>
  <c r="L47" i="2"/>
  <c r="J47" i="2"/>
  <c r="E47" i="2"/>
  <c r="K46" i="2"/>
  <c r="J46" i="2"/>
  <c r="I46" i="2"/>
  <c r="D46" i="2"/>
  <c r="L45" i="2"/>
  <c r="J45" i="2"/>
  <c r="V6" i="2" s="1"/>
  <c r="G45" i="2"/>
  <c r="F45" i="2"/>
  <c r="I40" i="2"/>
  <c r="E40" i="2"/>
  <c r="L39" i="2"/>
  <c r="J39" i="2"/>
  <c r="H39" i="2"/>
  <c r="G39" i="2"/>
  <c r="F39" i="2"/>
  <c r="L38" i="2"/>
  <c r="I38" i="2"/>
  <c r="H38" i="2"/>
  <c r="T12" i="2" s="1"/>
  <c r="K37" i="2"/>
  <c r="H37" i="2"/>
  <c r="F37" i="2"/>
  <c r="D37" i="2"/>
  <c r="L36" i="2"/>
  <c r="G36" i="2"/>
  <c r="E36" i="2"/>
  <c r="D36" i="2"/>
  <c r="L35" i="2"/>
  <c r="J35" i="2"/>
  <c r="I35" i="2"/>
  <c r="F35" i="2"/>
  <c r="L34" i="2"/>
  <c r="J34" i="2"/>
  <c r="E34" i="2"/>
  <c r="K33" i="2"/>
  <c r="J33" i="2"/>
  <c r="I33" i="2"/>
  <c r="D33" i="2"/>
  <c r="L32" i="2"/>
  <c r="X6" i="2" s="1"/>
  <c r="J32" i="2"/>
  <c r="G32" i="2"/>
  <c r="F32" i="2"/>
  <c r="I27" i="2"/>
  <c r="U14" i="2" s="1"/>
  <c r="E27" i="2"/>
  <c r="L26" i="2"/>
  <c r="J26" i="2"/>
  <c r="H26" i="2"/>
  <c r="G26" i="2"/>
  <c r="F26" i="2"/>
  <c r="L25" i="2"/>
  <c r="I25" i="2"/>
  <c r="H25" i="2"/>
  <c r="K24" i="2"/>
  <c r="H24" i="2"/>
  <c r="F24" i="2"/>
  <c r="D24" i="2"/>
  <c r="L23" i="2"/>
  <c r="G23" i="2"/>
  <c r="E23" i="2"/>
  <c r="D23" i="2"/>
  <c r="L22" i="2"/>
  <c r="J22" i="2"/>
  <c r="I22" i="2"/>
  <c r="F22" i="2"/>
  <c r="L21" i="2"/>
  <c r="J21" i="2"/>
  <c r="E21" i="2"/>
  <c r="K20" i="2"/>
  <c r="J20" i="2"/>
  <c r="I20" i="2"/>
  <c r="D20" i="2"/>
  <c r="L19" i="2"/>
  <c r="J19" i="2"/>
  <c r="G19" i="2"/>
  <c r="F19" i="2"/>
  <c r="J13" i="2"/>
  <c r="V13" i="2" s="1"/>
  <c r="I14" i="2"/>
  <c r="I12" i="2"/>
  <c r="U12" i="2" s="1"/>
  <c r="H13" i="2"/>
  <c r="T13" i="2" s="1"/>
  <c r="H12" i="2"/>
  <c r="H11" i="2"/>
  <c r="T11" i="2" s="1"/>
  <c r="G13" i="2"/>
  <c r="S13" i="2" s="1"/>
  <c r="G10" i="2"/>
  <c r="S10" i="2" s="1"/>
  <c r="F13" i="2"/>
  <c r="F11" i="2"/>
  <c r="R11" i="2" s="1"/>
  <c r="F9" i="2"/>
  <c r="E14" i="2"/>
  <c r="Q14" i="2" s="1"/>
  <c r="E10" i="2"/>
  <c r="Q10" i="2" s="1"/>
  <c r="E8" i="2"/>
  <c r="D11" i="2"/>
  <c r="P11" i="2" s="1"/>
  <c r="D10" i="2"/>
  <c r="D7" i="2"/>
  <c r="L13" i="2"/>
  <c r="X13" i="2" s="1"/>
  <c r="L12" i="2"/>
  <c r="X12" i="2" s="1"/>
  <c r="K11" i="2"/>
  <c r="W11" i="2" s="1"/>
  <c r="L10" i="2"/>
  <c r="L9" i="2"/>
  <c r="J9" i="2"/>
  <c r="V9" i="2" s="1"/>
  <c r="I9" i="2"/>
  <c r="U9" i="2" s="1"/>
  <c r="L8" i="2"/>
  <c r="X8" i="2" s="1"/>
  <c r="J8" i="2"/>
  <c r="V8" i="2" s="1"/>
  <c r="K7" i="2"/>
  <c r="W7" i="2" s="1"/>
  <c r="J7" i="2"/>
  <c r="V7" i="2" s="1"/>
  <c r="I7" i="2"/>
  <c r="U7" i="2" s="1"/>
  <c r="L6" i="2"/>
  <c r="J6" i="2"/>
  <c r="G6" i="2"/>
  <c r="F6" i="2"/>
  <c r="Q9" i="2"/>
  <c r="T10" i="2"/>
  <c r="R10" i="2"/>
  <c r="T9" i="2"/>
  <c r="S9" i="2"/>
  <c r="P9" i="2"/>
  <c r="R8" i="2"/>
  <c r="T8" i="2"/>
  <c r="S8" i="2"/>
  <c r="P8" i="2"/>
  <c r="S7" i="2"/>
  <c r="R7" i="2"/>
  <c r="Q7" i="2"/>
  <c r="T7" i="2"/>
  <c r="T6" i="2"/>
  <c r="Q6" i="2"/>
  <c r="P6" i="2"/>
  <c r="K10" i="1" l="1"/>
  <c r="J12" i="1"/>
  <c r="U11" i="1" s="1"/>
  <c r="D12" i="1"/>
  <c r="O7" i="1" s="1"/>
  <c r="H12" i="1"/>
  <c r="S9" i="1" s="1"/>
  <c r="Q6" i="1"/>
  <c r="E12" i="1"/>
  <c r="P7" i="1" s="1"/>
  <c r="C12" i="1"/>
  <c r="N11" i="1" s="1"/>
  <c r="F12" i="1"/>
  <c r="Q8" i="1" s="1"/>
  <c r="S8" i="1"/>
  <c r="G12" i="1"/>
  <c r="R11" i="1" s="1"/>
  <c r="K6" i="1"/>
  <c r="K8" i="1"/>
  <c r="I12" i="1"/>
  <c r="K9" i="1"/>
  <c r="H50" i="3"/>
  <c r="I45" i="3" s="1"/>
  <c r="I48" i="3"/>
  <c r="I47" i="3"/>
  <c r="I49" i="3"/>
  <c r="I46" i="3"/>
  <c r="K7" i="1"/>
  <c r="K11" i="1"/>
  <c r="N5" i="1"/>
  <c r="N8" i="1"/>
  <c r="U5" i="1"/>
  <c r="U8" i="1"/>
  <c r="H26" i="3"/>
  <c r="H37" i="3"/>
  <c r="H69" i="3"/>
  <c r="H75" i="3"/>
  <c r="H76" i="3"/>
  <c r="Q8" i="2"/>
  <c r="K4" i="1"/>
  <c r="N6" i="1"/>
  <c r="N9" i="1"/>
  <c r="P11" i="1"/>
  <c r="U9" i="1"/>
  <c r="H14" i="3"/>
  <c r="H28" i="3"/>
  <c r="H8" i="3"/>
  <c r="H18" i="3"/>
  <c r="H27" i="3"/>
  <c r="H36" i="3"/>
  <c r="H40" i="3" s="1"/>
  <c r="H56" i="3"/>
  <c r="H68" i="3"/>
  <c r="H70" i="3" s="1"/>
  <c r="H79" i="3"/>
  <c r="H86" i="3"/>
  <c r="H91" i="3" s="1"/>
  <c r="H87" i="3"/>
  <c r="P7" i="2"/>
  <c r="K5" i="1"/>
  <c r="N7" i="1"/>
  <c r="N10" i="1"/>
  <c r="U7" i="1"/>
  <c r="U10" i="1"/>
  <c r="H24" i="3"/>
  <c r="H54" i="3"/>
  <c r="H59" i="3" s="1"/>
  <c r="I56" i="3" s="1"/>
  <c r="H67" i="3"/>
  <c r="N4" i="1"/>
  <c r="H65" i="3"/>
  <c r="H80" i="3"/>
  <c r="I75" i="3" s="1"/>
  <c r="I54" i="3"/>
  <c r="I55" i="3"/>
  <c r="I57" i="3"/>
  <c r="R6" i="2"/>
  <c r="R9" i="2"/>
  <c r="S6" i="2"/>
  <c r="P10" i="2"/>
  <c r="Q4" i="1" l="1"/>
  <c r="Q11" i="1"/>
  <c r="Q10" i="1"/>
  <c r="S10" i="1"/>
  <c r="S7" i="1"/>
  <c r="S5" i="1"/>
  <c r="S4" i="1"/>
  <c r="Q9" i="1"/>
  <c r="S6" i="1"/>
  <c r="O5" i="1"/>
  <c r="U4" i="1"/>
  <c r="U6" i="1"/>
  <c r="R9" i="1"/>
  <c r="S11" i="1"/>
  <c r="Q7" i="1"/>
  <c r="O11" i="1"/>
  <c r="Q5" i="1"/>
  <c r="P9" i="1"/>
  <c r="R6" i="1"/>
  <c r="T10" i="1"/>
  <c r="T9" i="1"/>
  <c r="R4" i="1"/>
  <c r="O10" i="1"/>
  <c r="P10" i="1"/>
  <c r="P8" i="1"/>
  <c r="T4" i="1"/>
  <c r="P5" i="1"/>
  <c r="T7" i="1"/>
  <c r="R8" i="1"/>
  <c r="P4" i="1"/>
  <c r="T6" i="1"/>
  <c r="O4" i="1"/>
  <c r="O9" i="1"/>
  <c r="P6" i="1"/>
  <c r="R7" i="1"/>
  <c r="O6" i="1"/>
  <c r="R5" i="1"/>
  <c r="O8" i="1"/>
  <c r="T11" i="1"/>
  <c r="T8" i="1"/>
  <c r="R10" i="1"/>
  <c r="T5" i="1"/>
  <c r="I35" i="3"/>
  <c r="I37" i="3"/>
  <c r="I38" i="3"/>
  <c r="I39" i="3"/>
  <c r="I26" i="3"/>
  <c r="I36" i="3"/>
  <c r="I58" i="3"/>
  <c r="I28" i="3"/>
  <c r="I88" i="3"/>
  <c r="I90" i="3"/>
  <c r="I86" i="3"/>
  <c r="I87" i="3"/>
  <c r="I89" i="3"/>
  <c r="I77" i="3"/>
  <c r="I78" i="3"/>
  <c r="I76" i="3"/>
  <c r="I79" i="3"/>
  <c r="I67" i="3"/>
  <c r="I69" i="3"/>
  <c r="I66" i="3"/>
  <c r="I65" i="3"/>
  <c r="I68" i="3"/>
  <c r="I8" i="3"/>
  <c r="H29" i="3"/>
  <c r="I25" i="3" s="1"/>
  <c r="H19" i="3"/>
  <c r="I14" i="3" s="1"/>
  <c r="V4" i="1" l="1"/>
  <c r="V11" i="1"/>
  <c r="V7" i="1"/>
  <c r="V10" i="1"/>
  <c r="V9" i="1"/>
  <c r="V8" i="1"/>
  <c r="V5" i="1"/>
  <c r="V6" i="1"/>
  <c r="L7" i="1"/>
  <c r="L4" i="1"/>
  <c r="L11" i="1"/>
  <c r="W11" i="1" s="1"/>
  <c r="L5" i="1"/>
  <c r="I27" i="3"/>
  <c r="I15" i="3"/>
  <c r="I16" i="3"/>
  <c r="I17" i="3"/>
  <c r="L8" i="1"/>
  <c r="W8" i="1" s="1"/>
  <c r="L9" i="1"/>
  <c r="L10" i="1"/>
  <c r="L6" i="1"/>
  <c r="I18" i="3"/>
  <c r="I24" i="3"/>
  <c r="H9" i="3"/>
  <c r="W10" i="1" l="1"/>
  <c r="W9" i="1"/>
  <c r="W4" i="1"/>
  <c r="W7" i="1"/>
  <c r="W6" i="1"/>
  <c r="L12" i="1"/>
  <c r="W5" i="1"/>
  <c r="I4" i="3"/>
  <c r="I6" i="3"/>
  <c r="I5" i="3"/>
  <c r="I7" i="3"/>
  <c r="X13" i="1" l="1"/>
  <c r="P15" i="1" s="1"/>
  <c r="X16" i="1" l="1"/>
  <c r="T15" i="1"/>
</calcChain>
</file>

<file path=xl/sharedStrings.xml><?xml version="1.0" encoding="utf-8"?>
<sst xmlns="http://schemas.openxmlformats.org/spreadsheetml/2006/main" count="295" uniqueCount="57">
  <si>
    <t>Kriteria</t>
  </si>
  <si>
    <t>Status Sekolah</t>
  </si>
  <si>
    <t>2. Eigen Value</t>
  </si>
  <si>
    <t>3. Bobot Prioritas</t>
  </si>
  <si>
    <t xml:space="preserve">4. Jumlah Total </t>
  </si>
  <si>
    <t xml:space="preserve">1. Matriks perbandingan berpasangan (pairwaise comparison) dalam desimal            </t>
  </si>
  <si>
    <t>Langkah-langkah penentuan bobot kriteria dan validitas :</t>
  </si>
  <si>
    <t>Matriks perbandingan berpasangan (pairwaise comparison) dalam desimal</t>
  </si>
  <si>
    <t xml:space="preserve">Eigen Value </t>
  </si>
  <si>
    <t xml:space="preserve">Bobot Prioritas </t>
  </si>
  <si>
    <t>Jumlah Total</t>
  </si>
  <si>
    <t>Bagi setiap kolom dengan jumlah total</t>
  </si>
  <si>
    <t>Bobot Sintesa</t>
  </si>
  <si>
    <t>Eigen Maks (X)</t>
  </si>
  <si>
    <t>λ maks(lamda maks)</t>
  </si>
  <si>
    <t>CI (konsistensi Index)</t>
  </si>
  <si>
    <t>CR (konsistensi Ratio)</t>
  </si>
  <si>
    <t>Isi</t>
  </si>
  <si>
    <t>Proses</t>
  </si>
  <si>
    <t>Lulusan</t>
  </si>
  <si>
    <t>Tendik</t>
  </si>
  <si>
    <t xml:space="preserve">Sarpras  </t>
  </si>
  <si>
    <t xml:space="preserve">Penrgelolaan </t>
  </si>
  <si>
    <t>Pembiayaan</t>
  </si>
  <si>
    <t>Penilaian</t>
  </si>
  <si>
    <t>FINAL BOBOT PERHITUNGAN BERPASANGAN</t>
  </si>
  <si>
    <t>RESPONDEN 1</t>
  </si>
  <si>
    <t>RESPONDEN 2</t>
  </si>
  <si>
    <t>RESPONDEN 3</t>
  </si>
  <si>
    <t>RESPONDEN 4</t>
  </si>
  <si>
    <t>6. Bobot Sintesa</t>
  </si>
  <si>
    <t>7. Eigen Maks (X)</t>
  </si>
  <si>
    <t>8. λ maks(lamda maks)</t>
  </si>
  <si>
    <t xml:space="preserve">     9. CI (konsistensi Index)</t>
  </si>
  <si>
    <t xml:space="preserve">   10. CR (konsistensi Ratio)</t>
  </si>
  <si>
    <t>IR (Index Ratio) 8 kriteria</t>
  </si>
  <si>
    <t>SMP NEGERI 1 UNGARAN</t>
  </si>
  <si>
    <t>SMP NEGERI 2 TENGARAN</t>
  </si>
  <si>
    <t>SMP NEGERI 2 TUNTANG</t>
  </si>
  <si>
    <t>SMP PANGUDI LUHUR AMBARAWA</t>
  </si>
  <si>
    <t>SMP NEGERI 2 AMBARAWA</t>
  </si>
  <si>
    <t>Eigen Value</t>
  </si>
  <si>
    <t>Bobot Alternatif</t>
  </si>
  <si>
    <t>Kriteria Standar Isi</t>
  </si>
  <si>
    <t>Kriteria Standar Proses</t>
  </si>
  <si>
    <t>Kriteria Standar Lulusan</t>
  </si>
  <si>
    <t>Kriteria Standar Tendik</t>
  </si>
  <si>
    <t>Kriteria Standar Sarpras</t>
  </si>
  <si>
    <t>Kriteria Standar Pengelolaan</t>
  </si>
  <si>
    <t>Kriteria Standar Pembiayaan</t>
  </si>
  <si>
    <t>Kriteria Standar Penilaian</t>
  </si>
  <si>
    <t>Bobot Prioritas</t>
  </si>
  <si>
    <t>Nilai Matrix</t>
  </si>
  <si>
    <t xml:space="preserve">Pengelolaan </t>
  </si>
  <si>
    <t>Nama Sekolah</t>
  </si>
  <si>
    <t>Bobot</t>
  </si>
  <si>
    <t>Peringkat / Rangking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</si>
</sst>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Border="1"/>
    <xf numFmtId="0" fontId="0" fillId="0" borderId="6" xfId="0" applyBorder="1"/>
    <xf numFmtId="2" fontId="0" fillId="3" borderId="0" xfId="0" applyNumberFormat="1" applyFill="1" applyBorder="1"/>
    <xf numFmtId="0" fontId="0" fillId="2" borderId="4" xfId="0" applyFill="1" applyBorder="1"/>
    <xf numFmtId="0" fontId="0" fillId="0" borderId="5" xfId="0" applyBorder="1"/>
    <xf numFmtId="0" fontId="0" fillId="0" borderId="7" xfId="0" applyBorder="1"/>
    <xf numFmtId="0" fontId="0" fillId="2" borderId="3" xfId="0" applyFill="1" applyBorder="1"/>
    <xf numFmtId="2" fontId="0" fillId="0" borderId="3" xfId="0" applyNumberFormat="1" applyBorder="1"/>
    <xf numFmtId="2" fontId="0" fillId="3" borderId="3" xfId="0" applyNumberFormat="1" applyFill="1" applyBorder="1"/>
    <xf numFmtId="0" fontId="0" fillId="0" borderId="3" xfId="0" applyBorder="1"/>
    <xf numFmtId="2" fontId="0" fillId="0" borderId="9" xfId="0" applyNumberFormat="1" applyBorder="1"/>
    <xf numFmtId="164" fontId="0" fillId="4" borderId="3" xfId="0" applyNumberFormat="1" applyFill="1" applyBorder="1"/>
    <xf numFmtId="164" fontId="0" fillId="0" borderId="3" xfId="0" applyNumberFormat="1" applyBorder="1"/>
    <xf numFmtId="164" fontId="0" fillId="3" borderId="3" xfId="0" applyNumberFormat="1" applyFill="1" applyBorder="1"/>
    <xf numFmtId="164" fontId="0" fillId="5" borderId="3" xfId="0" applyNumberFormat="1" applyFill="1" applyBorder="1"/>
    <xf numFmtId="164" fontId="0" fillId="6" borderId="3" xfId="0" applyNumberFormat="1" applyFill="1" applyBorder="1"/>
    <xf numFmtId="2" fontId="0" fillId="2" borderId="3" xfId="0" applyNumberFormat="1" applyFill="1" applyBorder="1"/>
    <xf numFmtId="4" fontId="0" fillId="2" borderId="3" xfId="0" applyNumberFormat="1" applyFill="1" applyBorder="1"/>
    <xf numFmtId="164" fontId="0" fillId="0" borderId="0" xfId="0" applyNumberFormat="1"/>
    <xf numFmtId="164" fontId="0" fillId="6" borderId="0" xfId="0" applyNumberFormat="1" applyFill="1"/>
    <xf numFmtId="164" fontId="1" fillId="6" borderId="0" xfId="0" applyNumberFormat="1" applyFont="1" applyFill="1"/>
    <xf numFmtId="164" fontId="0" fillId="0" borderId="1" xfId="0" applyNumberFormat="1" applyBorder="1"/>
    <xf numFmtId="164" fontId="0" fillId="7" borderId="3" xfId="0" applyNumberFormat="1" applyFill="1" applyBorder="1"/>
    <xf numFmtId="0" fontId="0" fillId="0" borderId="9" xfId="0" applyBorder="1"/>
    <xf numFmtId="164" fontId="0" fillId="0" borderId="9" xfId="0" applyNumberFormat="1" applyBorder="1"/>
    <xf numFmtId="2" fontId="0" fillId="7" borderId="3" xfId="0" applyNumberFormat="1" applyFill="1" applyBorder="1"/>
    <xf numFmtId="0" fontId="0" fillId="7" borderId="3" xfId="0" applyFill="1" applyBorder="1"/>
    <xf numFmtId="164" fontId="0" fillId="0" borderId="10" xfId="0" applyNumberFormat="1" applyBorder="1" applyAlignment="1"/>
    <xf numFmtId="164" fontId="0" fillId="0" borderId="8" xfId="0" applyNumberFormat="1" applyBorder="1" applyAlignment="1"/>
    <xf numFmtId="164" fontId="0" fillId="0" borderId="11" xfId="0" applyNumberFormat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8" xfId="0" applyBorder="1" applyAlignment="1"/>
    <xf numFmtId="164" fontId="0" fillId="0" borderId="10" xfId="0" applyNumberFormat="1" applyBorder="1" applyAlignment="1">
      <alignment horizontal="center"/>
    </xf>
    <xf numFmtId="164" fontId="2" fillId="0" borderId="3" xfId="0" applyNumberFormat="1" applyFont="1" applyBorder="1" applyAlignment="1">
      <alignment wrapText="1"/>
    </xf>
    <xf numFmtId="0" fontId="0" fillId="5" borderId="3" xfId="0" applyFill="1" applyBorder="1"/>
    <xf numFmtId="164" fontId="0" fillId="4" borderId="3" xfId="0" applyNumberFormat="1" applyFill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6" borderId="3" xfId="0" applyNumberFormat="1" applyFill="1" applyBorder="1" applyAlignment="1">
      <alignment horizontal="left"/>
    </xf>
    <xf numFmtId="164" fontId="3" fillId="0" borderId="0" xfId="0" applyNumberFormat="1" applyFont="1"/>
    <xf numFmtId="164" fontId="3" fillId="10" borderId="0" xfId="0" applyNumberFormat="1" applyFont="1" applyFill="1"/>
    <xf numFmtId="164" fontId="3" fillId="9" borderId="3" xfId="0" applyNumberFormat="1" applyFont="1" applyFill="1" applyBorder="1" applyAlignment="1">
      <alignment textRotation="90"/>
    </xf>
    <xf numFmtId="164" fontId="4" fillId="9" borderId="3" xfId="0" applyNumberFormat="1" applyFont="1" applyFill="1" applyBorder="1" applyAlignment="1">
      <alignment textRotation="90" wrapText="1"/>
    </xf>
    <xf numFmtId="164" fontId="4" fillId="0" borderId="3" xfId="0" applyNumberFormat="1" applyFont="1" applyBorder="1" applyAlignment="1">
      <alignment wrapText="1"/>
    </xf>
    <xf numFmtId="164" fontId="3" fillId="0" borderId="3" xfId="0" applyNumberFormat="1" applyFont="1" applyBorder="1"/>
    <xf numFmtId="164" fontId="3" fillId="0" borderId="0" xfId="0" applyNumberFormat="1" applyFont="1" applyBorder="1"/>
    <xf numFmtId="164" fontId="3" fillId="8" borderId="3" xfId="0" applyNumberFormat="1" applyFont="1" applyFill="1" applyBorder="1" applyAlignment="1">
      <alignment textRotation="90"/>
    </xf>
    <xf numFmtId="164" fontId="4" fillId="8" borderId="3" xfId="0" applyNumberFormat="1" applyFont="1" applyFill="1" applyBorder="1" applyAlignment="1">
      <alignment textRotation="90" wrapText="1"/>
    </xf>
    <xf numFmtId="2" fontId="0" fillId="2" borderId="3" xfId="0" applyNumberFormat="1" applyFill="1" applyBorder="1" applyAlignment="1">
      <alignment textRotation="90"/>
    </xf>
    <xf numFmtId="0" fontId="0" fillId="2" borderId="3" xfId="0" applyFill="1" applyBorder="1" applyAlignment="1">
      <alignment textRotation="90"/>
    </xf>
    <xf numFmtId="164" fontId="0" fillId="5" borderId="3" xfId="0" applyNumberFormat="1" applyFill="1" applyBorder="1" applyAlignment="1">
      <alignment textRotation="90"/>
    </xf>
    <xf numFmtId="0" fontId="0" fillId="2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0</xdr:rowOff>
    </xdr:from>
    <xdr:to>
      <xdr:col>4</xdr:col>
      <xdr:colOff>161925</xdr:colOff>
      <xdr:row>15</xdr:row>
      <xdr:rowOff>66675</xdr:rowOff>
    </xdr:to>
    <xdr:sp macro="" textlink="">
      <xdr:nvSpPr>
        <xdr:cNvPr id="2" name="Up Arrow 1"/>
        <xdr:cNvSpPr/>
      </xdr:nvSpPr>
      <xdr:spPr>
        <a:xfrm>
          <a:off x="2952750" y="2695575"/>
          <a:ext cx="704850" cy="4476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990600</xdr:colOff>
      <xdr:row>15</xdr:row>
      <xdr:rowOff>57150</xdr:rowOff>
    </xdr:from>
    <xdr:to>
      <xdr:col>12</xdr:col>
      <xdr:colOff>790575</xdr:colOff>
      <xdr:row>18</xdr:row>
      <xdr:rowOff>19050</xdr:rowOff>
    </xdr:to>
    <xdr:sp macro="" textlink="">
      <xdr:nvSpPr>
        <xdr:cNvPr id="3" name="Right Arrow 2"/>
        <xdr:cNvSpPr/>
      </xdr:nvSpPr>
      <xdr:spPr>
        <a:xfrm>
          <a:off x="9591675" y="2914650"/>
          <a:ext cx="990600" cy="542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200026</xdr:colOff>
      <xdr:row>11</xdr:row>
      <xdr:rowOff>66675</xdr:rowOff>
    </xdr:from>
    <xdr:to>
      <xdr:col>23</xdr:col>
      <xdr:colOff>9526</xdr:colOff>
      <xdr:row>12</xdr:row>
      <xdr:rowOff>123825</xdr:rowOff>
    </xdr:to>
    <xdr:cxnSp macro="">
      <xdr:nvCxnSpPr>
        <xdr:cNvPr id="4" name="Straight Arrow Connector 3"/>
        <xdr:cNvCxnSpPr/>
      </xdr:nvCxnSpPr>
      <xdr:spPr>
        <a:xfrm rot="10800000" flipV="1">
          <a:off x="13782676" y="2352675"/>
          <a:ext cx="5076825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180975</xdr:colOff>
      <xdr:row>13</xdr:row>
      <xdr:rowOff>76200</xdr:rowOff>
    </xdr:from>
    <xdr:to>
      <xdr:col>18</xdr:col>
      <xdr:colOff>381000</xdr:colOff>
      <xdr:row>14</xdr:row>
      <xdr:rowOff>85725</xdr:rowOff>
    </xdr:to>
    <xdr:sp macro="" textlink="">
      <xdr:nvSpPr>
        <xdr:cNvPr id="6" name="Right Arrow 5"/>
        <xdr:cNvSpPr/>
      </xdr:nvSpPr>
      <xdr:spPr>
        <a:xfrm>
          <a:off x="14230350" y="2743200"/>
          <a:ext cx="200025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152400</xdr:colOff>
      <xdr:row>13</xdr:row>
      <xdr:rowOff>66675</xdr:rowOff>
    </xdr:from>
    <xdr:to>
      <xdr:col>22</xdr:col>
      <xdr:colOff>352425</xdr:colOff>
      <xdr:row>14</xdr:row>
      <xdr:rowOff>76200</xdr:rowOff>
    </xdr:to>
    <xdr:sp macro="" textlink="">
      <xdr:nvSpPr>
        <xdr:cNvPr id="7" name="Right Arrow 6"/>
        <xdr:cNvSpPr/>
      </xdr:nvSpPr>
      <xdr:spPr>
        <a:xfrm>
          <a:off x="17364075" y="2733675"/>
          <a:ext cx="200025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209550</xdr:colOff>
      <xdr:row>14</xdr:row>
      <xdr:rowOff>28575</xdr:rowOff>
    </xdr:from>
    <xdr:to>
      <xdr:col>25</xdr:col>
      <xdr:colOff>409575</xdr:colOff>
      <xdr:row>15</xdr:row>
      <xdr:rowOff>38100</xdr:rowOff>
    </xdr:to>
    <xdr:sp macro="" textlink="">
      <xdr:nvSpPr>
        <xdr:cNvPr id="8" name="Right Arrow 7"/>
        <xdr:cNvSpPr/>
      </xdr:nvSpPr>
      <xdr:spPr>
        <a:xfrm>
          <a:off x="20126325" y="2695575"/>
          <a:ext cx="200025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7"/>
  <sheetViews>
    <sheetView workbookViewId="0">
      <selection activeCell="B4" sqref="B4:B11"/>
    </sheetView>
  </sheetViews>
  <sheetFormatPr defaultRowHeight="15" x14ac:dyDescent="0.25"/>
  <cols>
    <col min="2" max="2" width="14.7109375" bestFit="1" customWidth="1"/>
    <col min="3" max="3" width="12.7109375" bestFit="1" customWidth="1"/>
    <col min="4" max="4" width="8.140625" bestFit="1" customWidth="1"/>
    <col min="5" max="5" width="7.5703125" bestFit="1" customWidth="1"/>
    <col min="6" max="6" width="11.85546875" bestFit="1" customWidth="1"/>
    <col min="7" max="7" width="14" bestFit="1" customWidth="1"/>
    <col min="8" max="8" width="13.5703125" bestFit="1" customWidth="1"/>
    <col min="9" max="9" width="16.28515625" bestFit="1" customWidth="1"/>
    <col min="10" max="10" width="11.85546875" bestFit="1" customWidth="1"/>
    <col min="12" max="12" width="17.85546875" bestFit="1" customWidth="1"/>
    <col min="13" max="13" width="16.28515625" bestFit="1" customWidth="1"/>
    <col min="16" max="16" width="8.7109375" customWidth="1"/>
    <col min="17" max="17" width="7.7109375" bestFit="1" customWidth="1"/>
    <col min="18" max="18" width="7" bestFit="1" customWidth="1"/>
    <col min="19" max="19" width="14" bestFit="1" customWidth="1"/>
    <col min="20" max="20" width="8.28515625" bestFit="1" customWidth="1"/>
    <col min="21" max="21" width="13.28515625" bestFit="1" customWidth="1"/>
    <col min="22" max="22" width="11.85546875" bestFit="1" customWidth="1"/>
    <col min="23" max="23" width="9.28515625" bestFit="1" customWidth="1"/>
    <col min="24" max="24" width="15.28515625" bestFit="1" customWidth="1"/>
    <col min="25" max="25" width="16" bestFit="1" customWidth="1"/>
  </cols>
  <sheetData>
    <row r="2" spans="2:29" x14ac:dyDescent="0.25">
      <c r="B2" s="56" t="s">
        <v>5</v>
      </c>
      <c r="C2" s="57"/>
      <c r="D2" s="57"/>
      <c r="E2" s="57"/>
      <c r="F2" s="57"/>
      <c r="G2" s="57"/>
      <c r="H2" s="57"/>
      <c r="I2" s="57"/>
      <c r="J2" s="57"/>
      <c r="K2" s="58"/>
      <c r="L2">
        <f>1/8</f>
        <v>0.125</v>
      </c>
    </row>
    <row r="3" spans="2:29" x14ac:dyDescent="0.25">
      <c r="B3" s="13" t="s">
        <v>0</v>
      </c>
      <c r="C3" s="10" t="s">
        <v>17</v>
      </c>
      <c r="D3" s="10" t="s">
        <v>18</v>
      </c>
      <c r="E3" s="10" t="s">
        <v>19</v>
      </c>
      <c r="F3" s="10" t="s">
        <v>20</v>
      </c>
      <c r="G3" s="11" t="s">
        <v>21</v>
      </c>
      <c r="H3" s="12" t="s">
        <v>22</v>
      </c>
      <c r="I3" s="12" t="s">
        <v>23</v>
      </c>
      <c r="J3" s="12" t="s">
        <v>24</v>
      </c>
      <c r="K3" s="19" t="s">
        <v>2</v>
      </c>
      <c r="L3" s="20" t="s">
        <v>3</v>
      </c>
      <c r="N3" s="28" t="s">
        <v>17</v>
      </c>
      <c r="O3" s="28" t="s">
        <v>18</v>
      </c>
      <c r="P3" s="28" t="s">
        <v>19</v>
      </c>
      <c r="Q3" s="28" t="s">
        <v>20</v>
      </c>
      <c r="R3" s="28" t="s">
        <v>21</v>
      </c>
      <c r="S3" s="29" t="s">
        <v>22</v>
      </c>
      <c r="T3" s="29" t="s">
        <v>23</v>
      </c>
      <c r="U3" s="29" t="s">
        <v>24</v>
      </c>
      <c r="V3" s="9" t="s">
        <v>30</v>
      </c>
      <c r="W3" s="9" t="s">
        <v>31</v>
      </c>
    </row>
    <row r="4" spans="2:29" x14ac:dyDescent="0.25">
      <c r="B4" s="10" t="s">
        <v>17</v>
      </c>
      <c r="C4" s="39">
        <v>1</v>
      </c>
      <c r="D4" s="40">
        <f>5/1</f>
        <v>5</v>
      </c>
      <c r="E4" s="40">
        <f>1/5</f>
        <v>0.2</v>
      </c>
      <c r="F4" s="40">
        <f>1/9</f>
        <v>0.1111111111111111</v>
      </c>
      <c r="G4" s="40">
        <f>7/1</f>
        <v>7</v>
      </c>
      <c r="H4" s="40">
        <f>1/7</f>
        <v>0.14285714285714285</v>
      </c>
      <c r="I4" s="40">
        <v>1</v>
      </c>
      <c r="J4" s="40">
        <f>1/7</f>
        <v>0.14285714285714285</v>
      </c>
      <c r="K4" s="15">
        <f>PRODUCT(C4:J4)^L2</f>
        <v>0.5957752139867899</v>
      </c>
      <c r="L4" s="15">
        <f>K4/K12</f>
        <v>5.3050738631021839E-2</v>
      </c>
      <c r="N4" s="15">
        <f t="shared" ref="N4:S11" si="0">C4/C$12</f>
        <v>3.2956685499058384E-2</v>
      </c>
      <c r="O4" s="15">
        <f t="shared" si="0"/>
        <v>0.35046728971962621</v>
      </c>
      <c r="P4" s="15">
        <f t="shared" si="0"/>
        <v>7.5757575757575768E-3</v>
      </c>
      <c r="Q4" s="15">
        <f t="shared" si="0"/>
        <v>1.570915619389587E-2</v>
      </c>
      <c r="R4" s="15">
        <f t="shared" si="0"/>
        <v>0.15217391304347827</v>
      </c>
      <c r="S4" s="15">
        <f t="shared" si="0"/>
        <v>1.461988304093567E-2</v>
      </c>
      <c r="T4" s="15">
        <f t="shared" ref="T4:T11" si="1">I4/G$12</f>
        <v>2.1739130434782608E-2</v>
      </c>
      <c r="U4" s="15">
        <f t="shared" ref="U4:U11" si="2">J4/J$12</f>
        <v>1.4450867052023123E-2</v>
      </c>
      <c r="V4" s="15">
        <f t="shared" ref="V4:V11" si="3">SUM(N4:U4)</f>
        <v>0.60969268255955766</v>
      </c>
      <c r="W4" s="15">
        <f t="shared" ref="W4:W11" si="4">V4/L4</f>
        <v>11.492633246825994</v>
      </c>
    </row>
    <row r="5" spans="2:29" x14ac:dyDescent="0.25">
      <c r="B5" s="10" t="s">
        <v>18</v>
      </c>
      <c r="C5" s="40">
        <f>1/5</f>
        <v>0.2</v>
      </c>
      <c r="D5" s="39">
        <v>1</v>
      </c>
      <c r="E5" s="40">
        <f>5/1</f>
        <v>5</v>
      </c>
      <c r="F5" s="40">
        <f>1/7</f>
        <v>0.14285714285714285</v>
      </c>
      <c r="G5" s="40">
        <f>5/1</f>
        <v>5</v>
      </c>
      <c r="H5" s="40">
        <f>3/1</f>
        <v>3</v>
      </c>
      <c r="I5" s="40">
        <f>5/1</f>
        <v>5</v>
      </c>
      <c r="J5" s="40">
        <f>3/1</f>
        <v>3</v>
      </c>
      <c r="K5" s="15">
        <f>PRODUCT(C5:J5)^L2</f>
        <v>1.5430697579260197</v>
      </c>
      <c r="L5" s="15">
        <f>K5/K12</f>
        <v>0.13740247747027373</v>
      </c>
      <c r="N5" s="15">
        <f t="shared" si="0"/>
        <v>6.5913370998116763E-3</v>
      </c>
      <c r="O5" s="15">
        <f t="shared" si="0"/>
        <v>7.0093457943925241E-2</v>
      </c>
      <c r="P5" s="15">
        <f t="shared" si="0"/>
        <v>0.18939393939393939</v>
      </c>
      <c r="Q5" s="15">
        <f t="shared" si="0"/>
        <v>2.0197486535008975E-2</v>
      </c>
      <c r="R5" s="15">
        <f t="shared" si="0"/>
        <v>0.10869565217391304</v>
      </c>
      <c r="S5" s="15">
        <f t="shared" si="0"/>
        <v>0.30701754385964908</v>
      </c>
      <c r="T5" s="15">
        <f t="shared" si="1"/>
        <v>0.10869565217391304</v>
      </c>
      <c r="U5" s="15">
        <f t="shared" si="2"/>
        <v>0.30346820809248559</v>
      </c>
      <c r="V5" s="15">
        <f t="shared" si="3"/>
        <v>1.1141532772726461</v>
      </c>
      <c r="W5" s="15">
        <f t="shared" si="4"/>
        <v>8.108684048391245</v>
      </c>
    </row>
    <row r="6" spans="2:29" x14ac:dyDescent="0.25">
      <c r="B6" s="10" t="s">
        <v>19</v>
      </c>
      <c r="C6" s="40">
        <f>5/1</f>
        <v>5</v>
      </c>
      <c r="D6" s="40">
        <f>1/5</f>
        <v>0.2</v>
      </c>
      <c r="E6" s="39">
        <v>1</v>
      </c>
      <c r="F6" s="40">
        <f>1/7</f>
        <v>0.14285714285714285</v>
      </c>
      <c r="G6" s="40">
        <f>5/1</f>
        <v>5</v>
      </c>
      <c r="H6" s="40">
        <f>1/7</f>
        <v>0.14285714285714285</v>
      </c>
      <c r="I6" s="40">
        <f>5/1</f>
        <v>5</v>
      </c>
      <c r="J6" s="40">
        <f>1/5</f>
        <v>0.2</v>
      </c>
      <c r="K6" s="15">
        <f>PRODUCT(C6:J6)^L2</f>
        <v>0.7517903391632994</v>
      </c>
      <c r="L6" s="15">
        <f>K6/K12</f>
        <v>6.6943088352721877E-2</v>
      </c>
      <c r="N6" s="15">
        <f t="shared" si="0"/>
        <v>0.1647834274952919</v>
      </c>
      <c r="O6" s="15">
        <f t="shared" si="0"/>
        <v>1.4018691588785048E-2</v>
      </c>
      <c r="P6" s="15">
        <f t="shared" si="0"/>
        <v>3.787878787878788E-2</v>
      </c>
      <c r="Q6" s="15">
        <f t="shared" si="0"/>
        <v>2.0197486535008975E-2</v>
      </c>
      <c r="R6" s="15">
        <f t="shared" si="0"/>
        <v>0.10869565217391304</v>
      </c>
      <c r="S6" s="15">
        <f t="shared" si="0"/>
        <v>1.461988304093567E-2</v>
      </c>
      <c r="T6" s="15">
        <f t="shared" si="1"/>
        <v>0.10869565217391304</v>
      </c>
      <c r="U6" s="15">
        <f t="shared" si="2"/>
        <v>2.0231213872832374E-2</v>
      </c>
      <c r="V6" s="15">
        <f t="shared" si="3"/>
        <v>0.4891207947594679</v>
      </c>
      <c r="W6" s="15">
        <f t="shared" si="4"/>
        <v>7.3065167263018944</v>
      </c>
    </row>
    <row r="7" spans="2:29" x14ac:dyDescent="0.25">
      <c r="B7" s="10" t="s">
        <v>20</v>
      </c>
      <c r="C7" s="40">
        <f>9/1</f>
        <v>9</v>
      </c>
      <c r="D7" s="40">
        <f>7/1</f>
        <v>7</v>
      </c>
      <c r="E7" s="40">
        <f>7/1</f>
        <v>7</v>
      </c>
      <c r="F7" s="39">
        <v>1</v>
      </c>
      <c r="G7" s="40">
        <f>7/1</f>
        <v>7</v>
      </c>
      <c r="H7" s="40">
        <f>1/5</f>
        <v>0.2</v>
      </c>
      <c r="I7" s="40">
        <f>3/1</f>
        <v>3</v>
      </c>
      <c r="J7" s="40">
        <f>5/1</f>
        <v>5</v>
      </c>
      <c r="K7" s="15">
        <f>PRODUCT(C7:J7)^L2</f>
        <v>3.1320755949197974</v>
      </c>
      <c r="L7" s="15">
        <f>K7/K12</f>
        <v>0.27889532806642847</v>
      </c>
      <c r="N7" s="15">
        <f t="shared" si="0"/>
        <v>0.29661016949152541</v>
      </c>
      <c r="O7" s="15">
        <f t="shared" si="0"/>
        <v>0.49065420560747669</v>
      </c>
      <c r="P7" s="15">
        <f t="shared" si="0"/>
        <v>0.26515151515151514</v>
      </c>
      <c r="Q7" s="15">
        <f t="shared" si="0"/>
        <v>0.14138240574506283</v>
      </c>
      <c r="R7" s="15">
        <f t="shared" si="0"/>
        <v>0.15217391304347827</v>
      </c>
      <c r="S7" s="15">
        <f t="shared" si="0"/>
        <v>2.046783625730994E-2</v>
      </c>
      <c r="T7" s="15">
        <f t="shared" si="1"/>
        <v>6.5217391304347824E-2</v>
      </c>
      <c r="U7" s="15">
        <f t="shared" si="2"/>
        <v>0.5057803468208093</v>
      </c>
      <c r="V7" s="15">
        <f t="shared" si="3"/>
        <v>1.9374377834215253</v>
      </c>
      <c r="W7" s="15">
        <f t="shared" si="4"/>
        <v>6.9468276749335081</v>
      </c>
    </row>
    <row r="8" spans="2:29" x14ac:dyDescent="0.25">
      <c r="B8" s="11" t="s">
        <v>21</v>
      </c>
      <c r="C8" s="40">
        <f>1/7</f>
        <v>0.14285714285714285</v>
      </c>
      <c r="D8" s="40">
        <f>1/5</f>
        <v>0.2</v>
      </c>
      <c r="E8" s="40">
        <f>1/5</f>
        <v>0.2</v>
      </c>
      <c r="F8" s="40">
        <f>1/7</f>
        <v>0.14285714285714285</v>
      </c>
      <c r="G8" s="41">
        <v>1</v>
      </c>
      <c r="H8" s="40">
        <f>1/7</f>
        <v>0.14285714285714285</v>
      </c>
      <c r="I8" s="40">
        <f>1/7</f>
        <v>0.14285714285714285</v>
      </c>
      <c r="J8" s="40">
        <f>1/7</f>
        <v>0.14285714285714285</v>
      </c>
      <c r="K8" s="15">
        <f>PRODUCT(C8:J8)^L2</f>
        <v>0.19818520211160098</v>
      </c>
      <c r="L8" s="15">
        <f>K8/K12</f>
        <v>1.7647379600440889E-2</v>
      </c>
      <c r="N8" s="15">
        <f t="shared" si="0"/>
        <v>4.7080979284369112E-3</v>
      </c>
      <c r="O8" s="15">
        <f t="shared" si="0"/>
        <v>1.4018691588785048E-2</v>
      </c>
      <c r="P8" s="15">
        <f t="shared" si="0"/>
        <v>7.5757575757575768E-3</v>
      </c>
      <c r="Q8" s="15">
        <f t="shared" si="0"/>
        <v>2.0197486535008975E-2</v>
      </c>
      <c r="R8" s="15">
        <f t="shared" si="0"/>
        <v>2.1739130434782608E-2</v>
      </c>
      <c r="S8" s="15">
        <f t="shared" si="0"/>
        <v>1.461988304093567E-2</v>
      </c>
      <c r="T8" s="15">
        <f t="shared" si="1"/>
        <v>3.105590062111801E-3</v>
      </c>
      <c r="U8" s="15">
        <f t="shared" si="2"/>
        <v>1.4450867052023123E-2</v>
      </c>
      <c r="V8" s="15">
        <f t="shared" si="3"/>
        <v>0.10041550421784172</v>
      </c>
      <c r="W8" s="15">
        <f t="shared" si="4"/>
        <v>5.6901084745370927</v>
      </c>
    </row>
    <row r="9" spans="2:29" x14ac:dyDescent="0.25">
      <c r="B9" s="12" t="s">
        <v>22</v>
      </c>
      <c r="C9" s="40">
        <f>7/1</f>
        <v>7</v>
      </c>
      <c r="D9" s="40">
        <f>1/3</f>
        <v>0.33333333333333331</v>
      </c>
      <c r="E9" s="40">
        <f>7/1</f>
        <v>7</v>
      </c>
      <c r="F9" s="40">
        <f>5/1</f>
        <v>5</v>
      </c>
      <c r="G9" s="40">
        <f>7/1</f>
        <v>7</v>
      </c>
      <c r="H9" s="41">
        <v>1</v>
      </c>
      <c r="I9" s="40">
        <f>7/1</f>
        <v>7</v>
      </c>
      <c r="J9" s="40">
        <f>1/5</f>
        <v>0.2</v>
      </c>
      <c r="K9" s="15">
        <f>PRODUCT(C9:J9)^L2</f>
        <v>2.306263167888944</v>
      </c>
      <c r="L9" s="15">
        <f>K9/K12</f>
        <v>0.20536095101254354</v>
      </c>
      <c r="N9" s="15">
        <f t="shared" si="0"/>
        <v>0.23069679849340868</v>
      </c>
      <c r="O9" s="15">
        <f t="shared" si="0"/>
        <v>2.336448598130841E-2</v>
      </c>
      <c r="P9" s="15">
        <f t="shared" si="0"/>
        <v>0.26515151515151514</v>
      </c>
      <c r="Q9" s="15">
        <f t="shared" si="0"/>
        <v>0.70691202872531422</v>
      </c>
      <c r="R9" s="15">
        <f t="shared" si="0"/>
        <v>0.15217391304347827</v>
      </c>
      <c r="S9" s="15">
        <f t="shared" si="0"/>
        <v>0.1023391812865497</v>
      </c>
      <c r="T9" s="15">
        <f t="shared" si="1"/>
        <v>0.15217391304347827</v>
      </c>
      <c r="U9" s="15">
        <f t="shared" si="2"/>
        <v>2.0231213872832374E-2</v>
      </c>
      <c r="V9" s="15">
        <f t="shared" si="3"/>
        <v>1.6530430495978852</v>
      </c>
      <c r="W9" s="15">
        <f t="shared" si="4"/>
        <v>8.0494516676489116</v>
      </c>
    </row>
    <row r="10" spans="2:29" x14ac:dyDescent="0.25">
      <c r="B10" s="12" t="s">
        <v>23</v>
      </c>
      <c r="C10" s="40">
        <v>1</v>
      </c>
      <c r="D10" s="40">
        <f>1/5</f>
        <v>0.2</v>
      </c>
      <c r="E10" s="40">
        <v>1</v>
      </c>
      <c r="F10" s="40">
        <f>1/3</f>
        <v>0.33333333333333331</v>
      </c>
      <c r="G10" s="40">
        <f>7/1</f>
        <v>7</v>
      </c>
      <c r="H10" s="40">
        <f>1/7</f>
        <v>0.14285714285714285</v>
      </c>
      <c r="I10" s="41">
        <v>1</v>
      </c>
      <c r="J10" s="40">
        <f>1/5</f>
        <v>0.2</v>
      </c>
      <c r="K10" s="15">
        <f>PRODUCT(C10:J10)^0.125</f>
        <v>0.58293125578358251</v>
      </c>
      <c r="L10" s="15">
        <f>K10/K12</f>
        <v>5.1907049780546714E-2</v>
      </c>
      <c r="N10" s="15">
        <f t="shared" si="0"/>
        <v>3.2956685499058384E-2</v>
      </c>
      <c r="O10" s="15">
        <f t="shared" si="0"/>
        <v>1.4018691588785048E-2</v>
      </c>
      <c r="P10" s="15">
        <f t="shared" si="0"/>
        <v>3.787878787878788E-2</v>
      </c>
      <c r="Q10" s="15">
        <f t="shared" si="0"/>
        <v>4.7127468581687613E-2</v>
      </c>
      <c r="R10" s="15">
        <f t="shared" si="0"/>
        <v>0.15217391304347827</v>
      </c>
      <c r="S10" s="15">
        <f t="shared" si="0"/>
        <v>1.461988304093567E-2</v>
      </c>
      <c r="T10" s="15">
        <f t="shared" si="1"/>
        <v>2.1739130434782608E-2</v>
      </c>
      <c r="U10" s="15">
        <f t="shared" si="2"/>
        <v>2.0231213872832374E-2</v>
      </c>
      <c r="V10" s="15">
        <f t="shared" si="3"/>
        <v>0.34074577394034783</v>
      </c>
      <c r="W10" s="15">
        <f t="shared" si="4"/>
        <v>6.5645374834624031</v>
      </c>
    </row>
    <row r="11" spans="2:29" x14ac:dyDescent="0.25">
      <c r="B11" s="26" t="s">
        <v>24</v>
      </c>
      <c r="C11" s="40">
        <f>7/1</f>
        <v>7</v>
      </c>
      <c r="D11" s="40">
        <f>1/3</f>
        <v>0.33333333333333331</v>
      </c>
      <c r="E11" s="40">
        <f>5/1</f>
        <v>5</v>
      </c>
      <c r="F11" s="40">
        <f>1/5</f>
        <v>0.2</v>
      </c>
      <c r="G11" s="40">
        <f>7/1</f>
        <v>7</v>
      </c>
      <c r="H11" s="40">
        <f>5/1</f>
        <v>5</v>
      </c>
      <c r="I11" s="40">
        <f>5/1</f>
        <v>5</v>
      </c>
      <c r="J11" s="41">
        <v>1</v>
      </c>
      <c r="K11" s="27">
        <f>PRODUCT(C11:J11)^L2</f>
        <v>2.1202001175268861</v>
      </c>
      <c r="L11" s="27">
        <f>K11/K12</f>
        <v>0.18879298708602299</v>
      </c>
      <c r="N11" s="15">
        <f t="shared" si="0"/>
        <v>0.23069679849340868</v>
      </c>
      <c r="O11" s="15">
        <f t="shared" si="0"/>
        <v>2.336448598130841E-2</v>
      </c>
      <c r="P11" s="15">
        <f t="shared" si="0"/>
        <v>0.18939393939393939</v>
      </c>
      <c r="Q11" s="15">
        <f t="shared" si="0"/>
        <v>2.8276481149012569E-2</v>
      </c>
      <c r="R11" s="15">
        <f t="shared" si="0"/>
        <v>0.15217391304347827</v>
      </c>
      <c r="S11" s="15">
        <f t="shared" si="0"/>
        <v>0.51169590643274854</v>
      </c>
      <c r="T11" s="15">
        <f t="shared" si="1"/>
        <v>0.10869565217391304</v>
      </c>
      <c r="U11" s="15">
        <f t="shared" si="2"/>
        <v>0.10115606936416187</v>
      </c>
      <c r="V11" s="15">
        <f t="shared" si="3"/>
        <v>1.3454532460319706</v>
      </c>
      <c r="W11" s="15">
        <f t="shared" si="4"/>
        <v>7.1266060609492801</v>
      </c>
    </row>
    <row r="12" spans="2:29" x14ac:dyDescent="0.25">
      <c r="B12" s="19" t="s">
        <v>4</v>
      </c>
      <c r="C12" s="25">
        <f t="shared" ref="C12:L12" si="5">SUM(C4:C11)</f>
        <v>30.342857142857142</v>
      </c>
      <c r="D12" s="25">
        <f t="shared" si="5"/>
        <v>14.266666666666666</v>
      </c>
      <c r="E12" s="25">
        <f t="shared" si="5"/>
        <v>26.4</v>
      </c>
      <c r="F12" s="25">
        <f t="shared" si="5"/>
        <v>7.0730158730158728</v>
      </c>
      <c r="G12" s="25">
        <f t="shared" si="5"/>
        <v>46</v>
      </c>
      <c r="H12" s="25">
        <f t="shared" si="5"/>
        <v>9.7714285714285722</v>
      </c>
      <c r="I12" s="25">
        <f t="shared" si="5"/>
        <v>27.142857142857142</v>
      </c>
      <c r="J12" s="25">
        <f t="shared" si="5"/>
        <v>9.8857142857142843</v>
      </c>
      <c r="K12" s="25">
        <f t="shared" si="5"/>
        <v>11.230290649306919</v>
      </c>
      <c r="L12" s="25">
        <f t="shared" si="5"/>
        <v>1</v>
      </c>
    </row>
    <row r="13" spans="2:29" x14ac:dyDescent="0.25">
      <c r="X13" s="15">
        <f>SUM(W4:W11)</f>
        <v>61.285365383050319</v>
      </c>
    </row>
    <row r="14" spans="2:29" x14ac:dyDescent="0.25">
      <c r="O14" s="21"/>
      <c r="P14" s="59" t="s">
        <v>32</v>
      </c>
      <c r="Q14" s="59"/>
      <c r="R14" s="59"/>
      <c r="S14" s="21"/>
      <c r="T14" s="54" t="s">
        <v>33</v>
      </c>
      <c r="U14" s="54"/>
      <c r="V14" s="54"/>
      <c r="W14" s="21"/>
    </row>
    <row r="15" spans="2:29" x14ac:dyDescent="0.25">
      <c r="O15" s="21"/>
      <c r="P15" s="30">
        <f>X13/8</f>
        <v>7.6606706728812899</v>
      </c>
      <c r="Q15" s="32"/>
      <c r="R15" s="31"/>
      <c r="S15" s="21"/>
      <c r="T15" s="36">
        <f>(P15-8)/7</f>
        <v>-4.8475618159815728E-2</v>
      </c>
      <c r="U15" s="32"/>
      <c r="V15" s="31"/>
      <c r="W15" s="21"/>
      <c r="X15" s="54" t="s">
        <v>34</v>
      </c>
      <c r="Y15" s="54"/>
      <c r="Z15" s="21"/>
      <c r="AA15" s="54" t="s">
        <v>35</v>
      </c>
      <c r="AB15" s="54"/>
      <c r="AC15" s="54"/>
    </row>
    <row r="16" spans="2:29" x14ac:dyDescent="0.25">
      <c r="O16" s="21"/>
      <c r="P16" s="21"/>
      <c r="Q16" s="21"/>
      <c r="R16" s="21"/>
      <c r="S16" s="21"/>
      <c r="T16" s="21"/>
      <c r="U16" s="21"/>
      <c r="V16" s="21"/>
      <c r="W16" s="21"/>
      <c r="X16" s="30">
        <f>T15/AA16</f>
        <v>-3.4379871035330307E-2</v>
      </c>
      <c r="Y16" s="31"/>
      <c r="Z16" s="21"/>
      <c r="AA16" s="33">
        <v>1.41</v>
      </c>
      <c r="AB16" s="34"/>
      <c r="AC16" s="35"/>
    </row>
    <row r="17" spans="2:26" ht="15.75" thickBot="1" x14ac:dyDescent="0.3">
      <c r="C17" s="9" t="s">
        <v>6</v>
      </c>
      <c r="D17" s="9"/>
      <c r="E17" s="9"/>
      <c r="F17" s="9"/>
      <c r="G17" s="9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2:26" x14ac:dyDescent="0.25">
      <c r="B18" s="1">
        <v>1</v>
      </c>
      <c r="C18" s="3" t="s">
        <v>7</v>
      </c>
      <c r="D18" s="3"/>
      <c r="E18" s="3"/>
      <c r="F18" s="3"/>
      <c r="G18" s="4"/>
      <c r="O18" s="21"/>
      <c r="P18" s="21"/>
      <c r="Q18" s="21"/>
      <c r="R18" s="21"/>
      <c r="S18" s="55"/>
      <c r="T18" s="55"/>
      <c r="U18" s="55"/>
      <c r="V18" s="55"/>
      <c r="W18" s="55"/>
      <c r="X18" s="21"/>
      <c r="Y18" s="21"/>
      <c r="Z18" s="21"/>
    </row>
    <row r="19" spans="2:26" x14ac:dyDescent="0.25">
      <c r="B19" s="2">
        <v>2</v>
      </c>
      <c r="C19" s="3" t="s">
        <v>8</v>
      </c>
      <c r="D19" s="3"/>
      <c r="E19" s="3"/>
      <c r="F19" s="3"/>
      <c r="G19" s="4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2:26" x14ac:dyDescent="0.25">
      <c r="B20" s="2">
        <v>3</v>
      </c>
      <c r="C20" s="3" t="s">
        <v>9</v>
      </c>
      <c r="D20" s="3"/>
      <c r="E20" s="3"/>
      <c r="F20" s="3"/>
      <c r="G20" s="4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2:26" x14ac:dyDescent="0.25">
      <c r="B21" s="2">
        <v>4</v>
      </c>
      <c r="C21" s="5" t="s">
        <v>10</v>
      </c>
      <c r="D21" s="3"/>
      <c r="E21" s="3"/>
      <c r="F21" s="3"/>
      <c r="G21" s="4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2:26" x14ac:dyDescent="0.25">
      <c r="B22" s="2">
        <v>5</v>
      </c>
      <c r="C22" s="3" t="s">
        <v>11</v>
      </c>
      <c r="D22" s="3"/>
      <c r="E22" s="3"/>
      <c r="F22" s="3"/>
      <c r="G22" s="4"/>
      <c r="X22" s="21"/>
      <c r="Y22" s="21"/>
      <c r="Z22" s="21"/>
    </row>
    <row r="23" spans="2:26" x14ac:dyDescent="0.25">
      <c r="B23" s="2">
        <v>6</v>
      </c>
      <c r="C23" s="3" t="s">
        <v>12</v>
      </c>
      <c r="D23" s="3"/>
      <c r="E23" s="3"/>
      <c r="F23" s="3"/>
      <c r="G23" s="4"/>
    </row>
    <row r="24" spans="2:26" x14ac:dyDescent="0.25">
      <c r="B24" s="2">
        <v>7</v>
      </c>
      <c r="C24" s="3" t="s">
        <v>13</v>
      </c>
      <c r="D24" s="3"/>
      <c r="E24" s="3"/>
      <c r="F24" s="3"/>
      <c r="G24" s="4"/>
    </row>
    <row r="25" spans="2:26" x14ac:dyDescent="0.25">
      <c r="B25" s="2">
        <v>8</v>
      </c>
      <c r="C25" s="3" t="s">
        <v>14</v>
      </c>
      <c r="D25" s="3"/>
      <c r="E25" s="3"/>
      <c r="F25" s="3"/>
      <c r="G25" s="4"/>
    </row>
    <row r="26" spans="2:26" x14ac:dyDescent="0.25">
      <c r="B26" s="2">
        <v>9</v>
      </c>
      <c r="C26" s="3" t="s">
        <v>15</v>
      </c>
      <c r="D26" s="3"/>
      <c r="E26" s="3"/>
      <c r="F26" s="3"/>
      <c r="G26" s="4"/>
    </row>
    <row r="27" spans="2:26" ht="15.75" thickBot="1" x14ac:dyDescent="0.3">
      <c r="B27" s="6">
        <v>10</v>
      </c>
      <c r="C27" s="7" t="s">
        <v>16</v>
      </c>
      <c r="D27" s="7"/>
      <c r="E27" s="7"/>
      <c r="F27" s="7"/>
      <c r="G27" s="8"/>
    </row>
  </sheetData>
  <mergeCells count="6">
    <mergeCell ref="X15:Y15"/>
    <mergeCell ref="AA15:AC15"/>
    <mergeCell ref="S18:W18"/>
    <mergeCell ref="B2:K2"/>
    <mergeCell ref="P14:R14"/>
    <mergeCell ref="T14:V1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53"/>
  <sheetViews>
    <sheetView topLeftCell="A46" zoomScale="85" zoomScaleNormal="85" workbookViewId="0">
      <selection activeCell="F74" sqref="F74"/>
    </sheetView>
  </sheetViews>
  <sheetFormatPr defaultRowHeight="15" x14ac:dyDescent="0.25"/>
  <cols>
    <col min="1" max="2" width="9.140625" style="21"/>
    <col min="3" max="3" width="14.85546875" style="21" customWidth="1"/>
    <col min="4" max="4" width="13.5703125" style="21" customWidth="1"/>
    <col min="5" max="5" width="9" style="21" customWidth="1"/>
    <col min="6" max="6" width="7.7109375" style="21" bestFit="1" customWidth="1"/>
    <col min="7" max="7" width="12.140625" style="21" customWidth="1"/>
    <col min="8" max="8" width="15.140625" style="21" customWidth="1"/>
    <col min="9" max="9" width="9.140625" style="21"/>
    <col min="10" max="10" width="13.28515625" style="21" bestFit="1" customWidth="1"/>
    <col min="11" max="11" width="11.85546875" style="21" bestFit="1" customWidth="1"/>
    <col min="12" max="14" width="9.140625" style="21"/>
    <col min="15" max="15" width="13.7109375" style="21" customWidth="1"/>
    <col min="16" max="16" width="13.5703125" style="21" customWidth="1"/>
    <col min="17" max="17" width="9.140625" style="21"/>
    <col min="18" max="18" width="7.7109375" style="21" customWidth="1"/>
    <col min="19" max="19" width="12.42578125" style="21" customWidth="1"/>
    <col min="20" max="20" width="14" style="21" customWidth="1"/>
    <col min="21" max="16384" width="9.140625" style="21"/>
  </cols>
  <sheetData>
    <row r="3" spans="3:24" x14ac:dyDescent="0.25">
      <c r="P3" s="22" t="s">
        <v>25</v>
      </c>
      <c r="Q3" s="23"/>
      <c r="R3" s="23"/>
      <c r="S3" s="23"/>
    </row>
    <row r="4" spans="3:24" ht="15.75" thickBot="1" x14ac:dyDescent="0.3">
      <c r="C4" s="22" t="s">
        <v>26</v>
      </c>
    </row>
    <row r="5" spans="3:24" x14ac:dyDescent="0.25">
      <c r="C5" s="24" t="s">
        <v>0</v>
      </c>
      <c r="D5" s="15" t="s">
        <v>17</v>
      </c>
      <c r="E5" s="15" t="s">
        <v>18</v>
      </c>
      <c r="F5" s="15" t="s">
        <v>19</v>
      </c>
      <c r="G5" s="15" t="s">
        <v>20</v>
      </c>
      <c r="H5" s="15" t="s">
        <v>1</v>
      </c>
      <c r="I5" s="16" t="s">
        <v>21</v>
      </c>
      <c r="J5" s="15" t="s">
        <v>22</v>
      </c>
      <c r="K5" s="15" t="s">
        <v>23</v>
      </c>
      <c r="L5" s="15" t="s">
        <v>24</v>
      </c>
      <c r="O5" s="24" t="s">
        <v>0</v>
      </c>
      <c r="P5" s="15" t="s">
        <v>17</v>
      </c>
      <c r="Q5" s="15" t="s">
        <v>18</v>
      </c>
      <c r="R5" s="15" t="s">
        <v>19</v>
      </c>
      <c r="S5" s="15" t="s">
        <v>20</v>
      </c>
      <c r="T5" s="15" t="s">
        <v>1</v>
      </c>
      <c r="U5" s="16" t="s">
        <v>21</v>
      </c>
      <c r="V5" s="15" t="s">
        <v>22</v>
      </c>
      <c r="W5" s="15" t="s">
        <v>23</v>
      </c>
      <c r="X5" s="15" t="s">
        <v>24</v>
      </c>
    </row>
    <row r="6" spans="3:24" x14ac:dyDescent="0.25">
      <c r="C6" s="15" t="s">
        <v>17</v>
      </c>
      <c r="D6" s="14">
        <v>1</v>
      </c>
      <c r="E6" s="15">
        <v>5</v>
      </c>
      <c r="F6" s="15">
        <f>1/5</f>
        <v>0.2</v>
      </c>
      <c r="G6" s="15">
        <f>1/3</f>
        <v>0.33333333333333331</v>
      </c>
      <c r="H6" s="15">
        <v>3</v>
      </c>
      <c r="I6" s="15">
        <v>7</v>
      </c>
      <c r="J6" s="15">
        <f>1/7</f>
        <v>0.14285714285714285</v>
      </c>
      <c r="K6" s="15">
        <v>1</v>
      </c>
      <c r="L6" s="15">
        <f>1/5</f>
        <v>0.2</v>
      </c>
      <c r="O6" s="15" t="s">
        <v>17</v>
      </c>
      <c r="P6" s="25">
        <f t="shared" ref="P6:W10" si="0">PRODUCT(D6,D19,D32,D45)^0.25</f>
        <v>1</v>
      </c>
      <c r="Q6" s="15">
        <f t="shared" si="0"/>
        <v>4.9999999999999991</v>
      </c>
      <c r="R6" s="15">
        <f t="shared" si="0"/>
        <v>0.2</v>
      </c>
      <c r="S6" s="15">
        <f t="shared" si="0"/>
        <v>0.33333333333333331</v>
      </c>
      <c r="T6" s="15">
        <f t="shared" si="0"/>
        <v>3.0000000000000004</v>
      </c>
      <c r="U6" s="15">
        <f t="shared" si="0"/>
        <v>6.9999999999999991</v>
      </c>
      <c r="V6" s="15">
        <f t="shared" si="0"/>
        <v>0.14285714285714285</v>
      </c>
      <c r="W6" s="15">
        <f t="shared" si="0"/>
        <v>1</v>
      </c>
      <c r="X6" s="15">
        <f>PRODUCT(,L6,L19,L32,L45)^0.25</f>
        <v>0.2</v>
      </c>
    </row>
    <row r="7" spans="3:24" x14ac:dyDescent="0.25">
      <c r="C7" s="15" t="s">
        <v>18</v>
      </c>
      <c r="D7" s="15">
        <f>1/5</f>
        <v>0.2</v>
      </c>
      <c r="E7" s="14">
        <v>1</v>
      </c>
      <c r="F7" s="15">
        <v>5</v>
      </c>
      <c r="G7" s="15">
        <v>1</v>
      </c>
      <c r="H7" s="15">
        <v>5</v>
      </c>
      <c r="I7" s="15">
        <f>1/7</f>
        <v>0.14285714285714285</v>
      </c>
      <c r="J7" s="15">
        <f>1/5</f>
        <v>0.2</v>
      </c>
      <c r="K7" s="15">
        <f>1/5</f>
        <v>0.2</v>
      </c>
      <c r="L7" s="15">
        <v>3</v>
      </c>
      <c r="O7" s="15" t="s">
        <v>18</v>
      </c>
      <c r="P7" s="15">
        <f t="shared" si="0"/>
        <v>0.2</v>
      </c>
      <c r="Q7" s="25">
        <f t="shared" si="0"/>
        <v>1</v>
      </c>
      <c r="R7" s="15">
        <f t="shared" si="0"/>
        <v>4.9999999999999991</v>
      </c>
      <c r="S7" s="15">
        <f t="shared" si="0"/>
        <v>1</v>
      </c>
      <c r="T7" s="15">
        <f t="shared" si="0"/>
        <v>4.9999999999999991</v>
      </c>
      <c r="U7" s="15">
        <f t="shared" si="0"/>
        <v>0.14285714285714285</v>
      </c>
      <c r="V7" s="15">
        <f t="shared" si="0"/>
        <v>0.2</v>
      </c>
      <c r="W7" s="15">
        <f t="shared" si="0"/>
        <v>0.2</v>
      </c>
      <c r="X7" s="15">
        <f>PRODUCT(L7,L20,L33,L46)^0.25</f>
        <v>3.0000000000000004</v>
      </c>
    </row>
    <row r="8" spans="3:24" x14ac:dyDescent="0.25">
      <c r="C8" s="15" t="s">
        <v>19</v>
      </c>
      <c r="D8" s="15">
        <v>5</v>
      </c>
      <c r="E8" s="15">
        <f>1/5</f>
        <v>0.2</v>
      </c>
      <c r="F8" s="14">
        <v>1</v>
      </c>
      <c r="G8" s="15">
        <v>5</v>
      </c>
      <c r="H8" s="15">
        <v>1</v>
      </c>
      <c r="I8" s="15">
        <v>3</v>
      </c>
      <c r="J8" s="15">
        <f>1/7</f>
        <v>0.14285714285714285</v>
      </c>
      <c r="K8" s="15">
        <v>3</v>
      </c>
      <c r="L8" s="15">
        <f>1/3</f>
        <v>0.33333333333333331</v>
      </c>
      <c r="O8" s="15" t="s">
        <v>19</v>
      </c>
      <c r="P8" s="15">
        <f t="shared" si="0"/>
        <v>4.9999999999999991</v>
      </c>
      <c r="Q8" s="15">
        <f t="shared" si="0"/>
        <v>0.2</v>
      </c>
      <c r="R8" s="25">
        <f t="shared" si="0"/>
        <v>1</v>
      </c>
      <c r="S8" s="15">
        <f t="shared" si="0"/>
        <v>4.9999999999999991</v>
      </c>
      <c r="T8" s="15">
        <f t="shared" si="0"/>
        <v>1</v>
      </c>
      <c r="U8" s="15">
        <f t="shared" si="0"/>
        <v>3.0000000000000004</v>
      </c>
      <c r="V8" s="15">
        <f t="shared" si="0"/>
        <v>0.14285714285714285</v>
      </c>
      <c r="W8" s="15">
        <f t="shared" si="0"/>
        <v>3.0000000000000004</v>
      </c>
      <c r="X8" s="15">
        <f>PRODUCT(L8,L21,L34,L47)^0.25</f>
        <v>0.33333333333333331</v>
      </c>
    </row>
    <row r="9" spans="3:24" x14ac:dyDescent="0.25">
      <c r="C9" s="15" t="s">
        <v>20</v>
      </c>
      <c r="D9" s="15">
        <v>3</v>
      </c>
      <c r="E9" s="15">
        <v>1</v>
      </c>
      <c r="F9" s="15">
        <f>1/5</f>
        <v>0.2</v>
      </c>
      <c r="G9" s="14">
        <v>1</v>
      </c>
      <c r="H9" s="15">
        <v>5</v>
      </c>
      <c r="I9" s="15">
        <f>1/7</f>
        <v>0.14285714285714285</v>
      </c>
      <c r="J9" s="15">
        <f>1/5</f>
        <v>0.2</v>
      </c>
      <c r="K9" s="15">
        <v>3</v>
      </c>
      <c r="L9" s="15">
        <f>1/3</f>
        <v>0.33333333333333331</v>
      </c>
      <c r="O9" s="15" t="s">
        <v>20</v>
      </c>
      <c r="P9" s="15">
        <f t="shared" si="0"/>
        <v>3.0000000000000004</v>
      </c>
      <c r="Q9" s="15">
        <f t="shared" si="0"/>
        <v>1</v>
      </c>
      <c r="R9" s="15">
        <f t="shared" si="0"/>
        <v>0.2</v>
      </c>
      <c r="S9" s="25">
        <f t="shared" si="0"/>
        <v>1</v>
      </c>
      <c r="T9" s="15">
        <f t="shared" si="0"/>
        <v>4.9999999999999991</v>
      </c>
      <c r="U9" s="15">
        <f t="shared" si="0"/>
        <v>0.14285714285714285</v>
      </c>
      <c r="V9" s="15">
        <f t="shared" si="0"/>
        <v>0.2</v>
      </c>
      <c r="W9" s="15">
        <f t="shared" si="0"/>
        <v>3.0000000000000004</v>
      </c>
      <c r="X9" s="15">
        <f>PRODUCT(L9,L22,L35,L48)^0.25</f>
        <v>0.33333333333333331</v>
      </c>
    </row>
    <row r="10" spans="3:24" x14ac:dyDescent="0.25">
      <c r="C10" s="60" t="s">
        <v>1</v>
      </c>
      <c r="D10" s="15">
        <f>1/3</f>
        <v>0.33333333333333331</v>
      </c>
      <c r="E10" s="15">
        <f>1/5</f>
        <v>0.2</v>
      </c>
      <c r="F10" s="15">
        <v>1</v>
      </c>
      <c r="G10" s="15">
        <f>1/5</f>
        <v>0.2</v>
      </c>
      <c r="H10" s="14">
        <v>1</v>
      </c>
      <c r="I10" s="15">
        <v>3</v>
      </c>
      <c r="J10" s="15">
        <v>5</v>
      </c>
      <c r="K10" s="15">
        <v>7</v>
      </c>
      <c r="L10" s="15">
        <f>1/7</f>
        <v>0.14285714285714285</v>
      </c>
      <c r="O10" s="60" t="s">
        <v>1</v>
      </c>
      <c r="P10" s="15">
        <f t="shared" si="0"/>
        <v>0.33333333333333331</v>
      </c>
      <c r="Q10" s="15">
        <f t="shared" si="0"/>
        <v>0.2</v>
      </c>
      <c r="R10" s="15">
        <f t="shared" si="0"/>
        <v>1</v>
      </c>
      <c r="S10" s="15">
        <f t="shared" si="0"/>
        <v>0.2</v>
      </c>
      <c r="T10" s="25">
        <f t="shared" si="0"/>
        <v>1</v>
      </c>
      <c r="U10" s="15">
        <f t="shared" si="0"/>
        <v>3.0000000000000004</v>
      </c>
      <c r="V10" s="15">
        <f t="shared" si="0"/>
        <v>4.9999999999999991</v>
      </c>
      <c r="W10" s="15">
        <f t="shared" si="0"/>
        <v>6.9999999999999991</v>
      </c>
      <c r="X10" s="15">
        <f>PRODUCT(L10,L23,L36,L49)^0.25</f>
        <v>0.14285714285714285</v>
      </c>
    </row>
    <row r="11" spans="3:24" x14ac:dyDescent="0.25">
      <c r="C11" s="16" t="s">
        <v>21</v>
      </c>
      <c r="D11" s="15">
        <f>1/7</f>
        <v>0.14285714285714285</v>
      </c>
      <c r="E11" s="15">
        <v>7</v>
      </c>
      <c r="F11" s="15">
        <f>1/3</f>
        <v>0.33333333333333331</v>
      </c>
      <c r="G11" s="15">
        <v>7</v>
      </c>
      <c r="H11" s="15">
        <f>1/3</f>
        <v>0.33333333333333331</v>
      </c>
      <c r="I11" s="18">
        <v>1</v>
      </c>
      <c r="J11" s="15">
        <v>5</v>
      </c>
      <c r="K11" s="15">
        <f>1/7</f>
        <v>0.14285714285714285</v>
      </c>
      <c r="L11" s="15">
        <v>3</v>
      </c>
      <c r="O11" s="16" t="s">
        <v>21</v>
      </c>
      <c r="P11" s="15">
        <f>PRODUCT(D11,D24,D37,D50)^0.25</f>
        <v>0.14285714285714285</v>
      </c>
      <c r="Q11" s="15">
        <f>PRODUCT(E11,E24,E37,E50)^0.25</f>
        <v>6.9999999999999991</v>
      </c>
      <c r="R11" s="15">
        <f>PRODUCT(F11,F24,F37,F50)^0.25</f>
        <v>0.33333333333333331</v>
      </c>
      <c r="S11" s="15">
        <f>PRODUCT(G11,G24,G37,G50)^0.25</f>
        <v>6.9999999999999991</v>
      </c>
      <c r="T11" s="15">
        <f>PRODUCT(H11,H24,H37,H50)^0.25</f>
        <v>0.33333333333333331</v>
      </c>
      <c r="U11" s="25">
        <v>1</v>
      </c>
      <c r="V11" s="15">
        <f>PRODUCT(J11,J24,J37,J50)^0.25</f>
        <v>4.9999999999999991</v>
      </c>
      <c r="W11" s="15">
        <f>PRODUCT(K11,K24,K37,K50)^0.25</f>
        <v>0.14285714285714285</v>
      </c>
      <c r="X11" s="15">
        <f>PRODUCT(L11,L24,L37,L50)^0.25</f>
        <v>3.0000000000000004</v>
      </c>
    </row>
    <row r="12" spans="3:24" x14ac:dyDescent="0.25">
      <c r="C12" s="15" t="s">
        <v>22</v>
      </c>
      <c r="D12" s="15">
        <v>7</v>
      </c>
      <c r="E12" s="15">
        <v>5</v>
      </c>
      <c r="F12" s="15">
        <v>7</v>
      </c>
      <c r="G12" s="15">
        <v>5</v>
      </c>
      <c r="H12" s="15">
        <f>1/5</f>
        <v>0.2</v>
      </c>
      <c r="I12" s="15">
        <f>1/5</f>
        <v>0.2</v>
      </c>
      <c r="J12" s="18">
        <v>1</v>
      </c>
      <c r="K12" s="15">
        <v>5</v>
      </c>
      <c r="L12" s="15">
        <f>1/3</f>
        <v>0.33333333333333331</v>
      </c>
      <c r="O12" s="15" t="s">
        <v>22</v>
      </c>
      <c r="P12" s="15">
        <f>PRODUCT(D12,D25,D38,D51,)^0.25</f>
        <v>6.9999999999999991</v>
      </c>
      <c r="Q12" s="15">
        <f>PRODUCT(E12,E25,E38,E51)^0.25</f>
        <v>4.9999999999999991</v>
      </c>
      <c r="R12" s="15">
        <f>PRODUCT(G12,G25,G38,G51)^0.25</f>
        <v>4.9999999999999991</v>
      </c>
      <c r="S12" s="15">
        <f t="shared" ref="S12:U14" si="1">PRODUCT(G12,G25,G38,G51)^0.25</f>
        <v>4.9999999999999991</v>
      </c>
      <c r="T12" s="15">
        <f t="shared" si="1"/>
        <v>0.2</v>
      </c>
      <c r="U12" s="15">
        <f t="shared" si="1"/>
        <v>0.2</v>
      </c>
      <c r="V12" s="25">
        <v>1</v>
      </c>
      <c r="W12" s="15">
        <f>PRODUCT(K12,K25,K38,K51)^0.25</f>
        <v>4.9999999999999991</v>
      </c>
      <c r="X12" s="15">
        <f>PRODUCT(L12,L25,L51,L38)^0.25</f>
        <v>0.33333333333333331</v>
      </c>
    </row>
    <row r="13" spans="3:24" x14ac:dyDescent="0.25">
      <c r="C13" s="15" t="s">
        <v>23</v>
      </c>
      <c r="D13" s="15">
        <v>1</v>
      </c>
      <c r="E13" s="15">
        <v>5</v>
      </c>
      <c r="F13" s="15">
        <f>1/3</f>
        <v>0.33333333333333331</v>
      </c>
      <c r="G13" s="15">
        <f>1/3</f>
        <v>0.33333333333333331</v>
      </c>
      <c r="H13" s="15">
        <f>1/7</f>
        <v>0.14285714285714285</v>
      </c>
      <c r="I13" s="15">
        <v>7</v>
      </c>
      <c r="J13" s="15">
        <f>1/5</f>
        <v>0.2</v>
      </c>
      <c r="K13" s="18">
        <v>1</v>
      </c>
      <c r="L13" s="15">
        <f>1/5</f>
        <v>0.2</v>
      </c>
      <c r="O13" s="15" t="s">
        <v>23</v>
      </c>
      <c r="P13" s="15">
        <f>PRODUCT(D13,D26,D52)^0.25</f>
        <v>1</v>
      </c>
      <c r="Q13" s="15">
        <f>PRODUCT(E13,E26,E39,E52)^0.25</f>
        <v>4.9999999999999991</v>
      </c>
      <c r="R13" s="15">
        <f>PRODUCT(F13,F26,F39,F52)^0.25</f>
        <v>0.33333333333333331</v>
      </c>
      <c r="S13" s="15">
        <f t="shared" si="1"/>
        <v>0.33333333333333331</v>
      </c>
      <c r="T13" s="15">
        <f t="shared" si="1"/>
        <v>0.14285714285714285</v>
      </c>
      <c r="U13" s="15">
        <f t="shared" si="1"/>
        <v>6.9999999999999991</v>
      </c>
      <c r="V13" s="15">
        <f>PRODUCT(J13,J26,J39,J52)^0.25</f>
        <v>0.2</v>
      </c>
      <c r="W13" s="25">
        <v>1</v>
      </c>
      <c r="X13" s="15">
        <f>PRODUCT(L13,L26,L52,L39)^0.25</f>
        <v>0.2</v>
      </c>
    </row>
    <row r="14" spans="3:24" x14ac:dyDescent="0.25">
      <c r="C14" s="15" t="s">
        <v>24</v>
      </c>
      <c r="D14" s="15">
        <v>5</v>
      </c>
      <c r="E14" s="15">
        <f>1/3</f>
        <v>0.33333333333333331</v>
      </c>
      <c r="F14" s="15">
        <v>3</v>
      </c>
      <c r="G14" s="15">
        <v>3</v>
      </c>
      <c r="H14" s="15">
        <v>7</v>
      </c>
      <c r="I14" s="15">
        <f>1/3</f>
        <v>0.33333333333333331</v>
      </c>
      <c r="J14" s="15">
        <v>3</v>
      </c>
      <c r="K14" s="15">
        <v>5</v>
      </c>
      <c r="L14" s="18">
        <v>1</v>
      </c>
      <c r="O14" s="15" t="s">
        <v>24</v>
      </c>
      <c r="P14" s="15">
        <f>PRODUCT(D14,D27,D40,D53)^0.25</f>
        <v>4.9999999999999991</v>
      </c>
      <c r="Q14" s="15">
        <f>PRODUCT(E14,E27,E40,E53)^0.25</f>
        <v>0.33333333333333331</v>
      </c>
      <c r="R14" s="15">
        <f>PRODUCT(F14,F27,F40,F53)^0.25</f>
        <v>3.0000000000000004</v>
      </c>
      <c r="S14" s="15">
        <f t="shared" si="1"/>
        <v>3.0000000000000004</v>
      </c>
      <c r="T14" s="15">
        <f t="shared" si="1"/>
        <v>6.9999999999999991</v>
      </c>
      <c r="U14" s="15">
        <f t="shared" si="1"/>
        <v>0.33333333333333331</v>
      </c>
      <c r="V14" s="15">
        <f>PRODUCT(J14,J27,J40,J53)^0.25</f>
        <v>3.0000000000000004</v>
      </c>
      <c r="W14" s="15">
        <f>PRODUCT(K14,K27,K40,K53)^0.25</f>
        <v>4.9999999999999991</v>
      </c>
      <c r="X14" s="25">
        <v>1</v>
      </c>
    </row>
    <row r="17" spans="3:12" ht="15.75" thickBot="1" x14ac:dyDescent="0.3">
      <c r="C17" s="22" t="s">
        <v>27</v>
      </c>
    </row>
    <row r="18" spans="3:12" x14ac:dyDescent="0.25">
      <c r="C18" s="24" t="s">
        <v>0</v>
      </c>
      <c r="D18" s="15" t="s">
        <v>17</v>
      </c>
      <c r="E18" s="15" t="s">
        <v>18</v>
      </c>
      <c r="F18" s="15" t="s">
        <v>19</v>
      </c>
      <c r="G18" s="15" t="s">
        <v>20</v>
      </c>
      <c r="H18" s="15" t="s">
        <v>1</v>
      </c>
      <c r="I18" s="16" t="s">
        <v>21</v>
      </c>
      <c r="J18" s="15" t="s">
        <v>22</v>
      </c>
      <c r="K18" s="15" t="s">
        <v>23</v>
      </c>
      <c r="L18" s="15" t="s">
        <v>24</v>
      </c>
    </row>
    <row r="19" spans="3:12" x14ac:dyDescent="0.25">
      <c r="C19" s="15" t="s">
        <v>17</v>
      </c>
      <c r="D19" s="14">
        <v>1</v>
      </c>
      <c r="E19" s="15">
        <v>5</v>
      </c>
      <c r="F19" s="15">
        <f>1/5</f>
        <v>0.2</v>
      </c>
      <c r="G19" s="15">
        <f>1/3</f>
        <v>0.33333333333333331</v>
      </c>
      <c r="H19" s="15">
        <v>3</v>
      </c>
      <c r="I19" s="15">
        <v>7</v>
      </c>
      <c r="J19" s="15">
        <f>1/7</f>
        <v>0.14285714285714285</v>
      </c>
      <c r="K19" s="15">
        <v>1</v>
      </c>
      <c r="L19" s="15">
        <f>1/5</f>
        <v>0.2</v>
      </c>
    </row>
    <row r="20" spans="3:12" x14ac:dyDescent="0.25">
      <c r="C20" s="15" t="s">
        <v>18</v>
      </c>
      <c r="D20" s="15">
        <f>1/5</f>
        <v>0.2</v>
      </c>
      <c r="E20" s="14">
        <v>1</v>
      </c>
      <c r="F20" s="15">
        <v>5</v>
      </c>
      <c r="G20" s="15">
        <v>1</v>
      </c>
      <c r="H20" s="15">
        <v>5</v>
      </c>
      <c r="I20" s="15">
        <f>1/7</f>
        <v>0.14285714285714285</v>
      </c>
      <c r="J20" s="15">
        <f>1/5</f>
        <v>0.2</v>
      </c>
      <c r="K20" s="15">
        <f>1/5</f>
        <v>0.2</v>
      </c>
      <c r="L20" s="15">
        <v>3</v>
      </c>
    </row>
    <row r="21" spans="3:12" x14ac:dyDescent="0.25">
      <c r="C21" s="15" t="s">
        <v>19</v>
      </c>
      <c r="D21" s="15">
        <v>5</v>
      </c>
      <c r="E21" s="15">
        <f>1/5</f>
        <v>0.2</v>
      </c>
      <c r="F21" s="14">
        <v>1</v>
      </c>
      <c r="G21" s="15">
        <v>5</v>
      </c>
      <c r="H21" s="15">
        <v>1</v>
      </c>
      <c r="I21" s="15">
        <v>3</v>
      </c>
      <c r="J21" s="15">
        <f>1/7</f>
        <v>0.14285714285714285</v>
      </c>
      <c r="K21" s="15">
        <v>3</v>
      </c>
      <c r="L21" s="15">
        <f>1/3</f>
        <v>0.33333333333333331</v>
      </c>
    </row>
    <row r="22" spans="3:12" x14ac:dyDescent="0.25">
      <c r="C22" s="15" t="s">
        <v>20</v>
      </c>
      <c r="D22" s="15">
        <v>3</v>
      </c>
      <c r="E22" s="15">
        <v>1</v>
      </c>
      <c r="F22" s="15">
        <f>1/5</f>
        <v>0.2</v>
      </c>
      <c r="G22" s="14">
        <v>1</v>
      </c>
      <c r="H22" s="15">
        <v>5</v>
      </c>
      <c r="I22" s="15">
        <f>1/7</f>
        <v>0.14285714285714285</v>
      </c>
      <c r="J22" s="15">
        <f>1/5</f>
        <v>0.2</v>
      </c>
      <c r="K22" s="15">
        <v>3</v>
      </c>
      <c r="L22" s="15">
        <f>1/3</f>
        <v>0.33333333333333331</v>
      </c>
    </row>
    <row r="23" spans="3:12" x14ac:dyDescent="0.25">
      <c r="C23" s="60" t="s">
        <v>1</v>
      </c>
      <c r="D23" s="15">
        <f>1/3</f>
        <v>0.33333333333333331</v>
      </c>
      <c r="E23" s="15">
        <f>1/5</f>
        <v>0.2</v>
      </c>
      <c r="F23" s="15">
        <v>1</v>
      </c>
      <c r="G23" s="15">
        <f>1/5</f>
        <v>0.2</v>
      </c>
      <c r="H23" s="14">
        <v>1</v>
      </c>
      <c r="I23" s="15">
        <v>3</v>
      </c>
      <c r="J23" s="15">
        <v>5</v>
      </c>
      <c r="K23" s="15">
        <v>7</v>
      </c>
      <c r="L23" s="15">
        <f>1/7</f>
        <v>0.14285714285714285</v>
      </c>
    </row>
    <row r="24" spans="3:12" x14ac:dyDescent="0.25">
      <c r="C24" s="16" t="s">
        <v>21</v>
      </c>
      <c r="D24" s="15">
        <f>1/7</f>
        <v>0.14285714285714285</v>
      </c>
      <c r="E24" s="15">
        <v>7</v>
      </c>
      <c r="F24" s="15">
        <f>1/3</f>
        <v>0.33333333333333331</v>
      </c>
      <c r="G24" s="15">
        <v>7</v>
      </c>
      <c r="H24" s="15">
        <f>1/3</f>
        <v>0.33333333333333331</v>
      </c>
      <c r="I24" s="18">
        <v>1</v>
      </c>
      <c r="J24" s="15">
        <v>5</v>
      </c>
      <c r="K24" s="15">
        <f>1/7</f>
        <v>0.14285714285714285</v>
      </c>
      <c r="L24" s="15">
        <v>3</v>
      </c>
    </row>
    <row r="25" spans="3:12" x14ac:dyDescent="0.25">
      <c r="C25" s="15" t="s">
        <v>22</v>
      </c>
      <c r="D25" s="15">
        <v>7</v>
      </c>
      <c r="E25" s="15">
        <v>5</v>
      </c>
      <c r="F25" s="15">
        <v>7</v>
      </c>
      <c r="G25" s="15">
        <v>5</v>
      </c>
      <c r="H25" s="15">
        <f>1/5</f>
        <v>0.2</v>
      </c>
      <c r="I25" s="15">
        <f>1/5</f>
        <v>0.2</v>
      </c>
      <c r="J25" s="18">
        <v>1</v>
      </c>
      <c r="K25" s="15">
        <v>5</v>
      </c>
      <c r="L25" s="15">
        <f>1/3</f>
        <v>0.33333333333333331</v>
      </c>
    </row>
    <row r="26" spans="3:12" x14ac:dyDescent="0.25">
      <c r="C26" s="15" t="s">
        <v>23</v>
      </c>
      <c r="D26" s="15">
        <v>1</v>
      </c>
      <c r="E26" s="15">
        <v>5</v>
      </c>
      <c r="F26" s="15">
        <f>1/3</f>
        <v>0.33333333333333331</v>
      </c>
      <c r="G26" s="15">
        <f>1/3</f>
        <v>0.33333333333333331</v>
      </c>
      <c r="H26" s="15">
        <f>1/7</f>
        <v>0.14285714285714285</v>
      </c>
      <c r="I26" s="15">
        <v>7</v>
      </c>
      <c r="J26" s="15">
        <f>1/5</f>
        <v>0.2</v>
      </c>
      <c r="K26" s="18">
        <v>1</v>
      </c>
      <c r="L26" s="15">
        <f>1/5</f>
        <v>0.2</v>
      </c>
    </row>
    <row r="27" spans="3:12" x14ac:dyDescent="0.25">
      <c r="C27" s="15" t="s">
        <v>24</v>
      </c>
      <c r="D27" s="15">
        <v>5</v>
      </c>
      <c r="E27" s="15">
        <f>1/3</f>
        <v>0.33333333333333331</v>
      </c>
      <c r="F27" s="15">
        <v>3</v>
      </c>
      <c r="G27" s="15">
        <v>3</v>
      </c>
      <c r="H27" s="15">
        <v>7</v>
      </c>
      <c r="I27" s="15">
        <f>1/3</f>
        <v>0.33333333333333331</v>
      </c>
      <c r="J27" s="15">
        <v>3</v>
      </c>
      <c r="K27" s="15">
        <v>5</v>
      </c>
      <c r="L27" s="18">
        <v>1</v>
      </c>
    </row>
    <row r="30" spans="3:12" ht="15.75" thickBot="1" x14ac:dyDescent="0.3">
      <c r="C30" s="22" t="s">
        <v>28</v>
      </c>
    </row>
    <row r="31" spans="3:12" x14ac:dyDescent="0.25">
      <c r="C31" s="24" t="s">
        <v>0</v>
      </c>
      <c r="D31" s="15" t="s">
        <v>17</v>
      </c>
      <c r="E31" s="15" t="s">
        <v>18</v>
      </c>
      <c r="F31" s="15" t="s">
        <v>19</v>
      </c>
      <c r="G31" s="15" t="s">
        <v>20</v>
      </c>
      <c r="H31" s="15" t="s">
        <v>1</v>
      </c>
      <c r="I31" s="16" t="s">
        <v>21</v>
      </c>
      <c r="J31" s="15" t="s">
        <v>22</v>
      </c>
      <c r="K31" s="15" t="s">
        <v>23</v>
      </c>
      <c r="L31" s="15" t="s">
        <v>24</v>
      </c>
    </row>
    <row r="32" spans="3:12" x14ac:dyDescent="0.25">
      <c r="C32" s="15" t="s">
        <v>17</v>
      </c>
      <c r="D32" s="14">
        <v>1</v>
      </c>
      <c r="E32" s="15">
        <v>5</v>
      </c>
      <c r="F32" s="15">
        <f>1/5</f>
        <v>0.2</v>
      </c>
      <c r="G32" s="15">
        <f>1/3</f>
        <v>0.33333333333333331</v>
      </c>
      <c r="H32" s="15">
        <v>3</v>
      </c>
      <c r="I32" s="15">
        <v>7</v>
      </c>
      <c r="J32" s="15">
        <f>1/7</f>
        <v>0.14285714285714285</v>
      </c>
      <c r="K32" s="15">
        <v>1</v>
      </c>
      <c r="L32" s="15">
        <f>1/5</f>
        <v>0.2</v>
      </c>
    </row>
    <row r="33" spans="3:12" x14ac:dyDescent="0.25">
      <c r="C33" s="15" t="s">
        <v>18</v>
      </c>
      <c r="D33" s="15">
        <f>1/5</f>
        <v>0.2</v>
      </c>
      <c r="E33" s="14">
        <v>1</v>
      </c>
      <c r="F33" s="15">
        <v>5</v>
      </c>
      <c r="G33" s="15">
        <v>1</v>
      </c>
      <c r="H33" s="15">
        <v>5</v>
      </c>
      <c r="I33" s="15">
        <f>1/7</f>
        <v>0.14285714285714285</v>
      </c>
      <c r="J33" s="15">
        <f>1/5</f>
        <v>0.2</v>
      </c>
      <c r="K33" s="15">
        <f>1/5</f>
        <v>0.2</v>
      </c>
      <c r="L33" s="15">
        <v>3</v>
      </c>
    </row>
    <row r="34" spans="3:12" x14ac:dyDescent="0.25">
      <c r="C34" s="15" t="s">
        <v>19</v>
      </c>
      <c r="D34" s="15">
        <v>5</v>
      </c>
      <c r="E34" s="15">
        <f>1/5</f>
        <v>0.2</v>
      </c>
      <c r="F34" s="14">
        <v>1</v>
      </c>
      <c r="G34" s="15">
        <v>5</v>
      </c>
      <c r="H34" s="15">
        <v>1</v>
      </c>
      <c r="I34" s="15">
        <v>3</v>
      </c>
      <c r="J34" s="15">
        <f>1/7</f>
        <v>0.14285714285714285</v>
      </c>
      <c r="K34" s="15">
        <v>3</v>
      </c>
      <c r="L34" s="15">
        <f>1/3</f>
        <v>0.33333333333333331</v>
      </c>
    </row>
    <row r="35" spans="3:12" x14ac:dyDescent="0.25">
      <c r="C35" s="15" t="s">
        <v>20</v>
      </c>
      <c r="D35" s="15">
        <v>3</v>
      </c>
      <c r="E35" s="15">
        <v>1</v>
      </c>
      <c r="F35" s="15">
        <f>1/5</f>
        <v>0.2</v>
      </c>
      <c r="G35" s="14">
        <v>1</v>
      </c>
      <c r="H35" s="15">
        <v>5</v>
      </c>
      <c r="I35" s="15">
        <f>1/7</f>
        <v>0.14285714285714285</v>
      </c>
      <c r="J35" s="15">
        <f>1/5</f>
        <v>0.2</v>
      </c>
      <c r="K35" s="15">
        <v>3</v>
      </c>
      <c r="L35" s="15">
        <f>1/3</f>
        <v>0.33333333333333331</v>
      </c>
    </row>
    <row r="36" spans="3:12" x14ac:dyDescent="0.25">
      <c r="C36" s="60" t="s">
        <v>1</v>
      </c>
      <c r="D36" s="15">
        <f>1/3</f>
        <v>0.33333333333333331</v>
      </c>
      <c r="E36" s="15">
        <f>1/5</f>
        <v>0.2</v>
      </c>
      <c r="F36" s="15">
        <v>1</v>
      </c>
      <c r="G36" s="15">
        <f>1/5</f>
        <v>0.2</v>
      </c>
      <c r="H36" s="14">
        <v>1</v>
      </c>
      <c r="I36" s="15">
        <v>3</v>
      </c>
      <c r="J36" s="15">
        <v>5</v>
      </c>
      <c r="K36" s="15">
        <v>7</v>
      </c>
      <c r="L36" s="15">
        <f>1/7</f>
        <v>0.14285714285714285</v>
      </c>
    </row>
    <row r="37" spans="3:12" x14ac:dyDescent="0.25">
      <c r="C37" s="16" t="s">
        <v>21</v>
      </c>
      <c r="D37" s="15">
        <f>1/7</f>
        <v>0.14285714285714285</v>
      </c>
      <c r="E37" s="15">
        <v>7</v>
      </c>
      <c r="F37" s="15">
        <f>1/3</f>
        <v>0.33333333333333331</v>
      </c>
      <c r="G37" s="15">
        <v>7</v>
      </c>
      <c r="H37" s="15">
        <f>1/3</f>
        <v>0.33333333333333331</v>
      </c>
      <c r="I37" s="18">
        <v>1</v>
      </c>
      <c r="J37" s="15">
        <v>5</v>
      </c>
      <c r="K37" s="15">
        <f>1/7</f>
        <v>0.14285714285714285</v>
      </c>
      <c r="L37" s="15">
        <v>3</v>
      </c>
    </row>
    <row r="38" spans="3:12" x14ac:dyDescent="0.25">
      <c r="C38" s="15" t="s">
        <v>22</v>
      </c>
      <c r="D38" s="15">
        <v>7</v>
      </c>
      <c r="E38" s="15">
        <v>5</v>
      </c>
      <c r="F38" s="15">
        <v>7</v>
      </c>
      <c r="G38" s="15">
        <v>5</v>
      </c>
      <c r="H38" s="15">
        <f>1/5</f>
        <v>0.2</v>
      </c>
      <c r="I38" s="15">
        <f>1/5</f>
        <v>0.2</v>
      </c>
      <c r="J38" s="18">
        <v>1</v>
      </c>
      <c r="K38" s="15">
        <v>5</v>
      </c>
      <c r="L38" s="15">
        <f>1/3</f>
        <v>0.33333333333333331</v>
      </c>
    </row>
    <row r="39" spans="3:12" x14ac:dyDescent="0.25">
      <c r="C39" s="15" t="s">
        <v>23</v>
      </c>
      <c r="D39" s="15">
        <v>1</v>
      </c>
      <c r="E39" s="15">
        <v>5</v>
      </c>
      <c r="F39" s="15">
        <f>1/3</f>
        <v>0.33333333333333331</v>
      </c>
      <c r="G39" s="15">
        <f>1/3</f>
        <v>0.33333333333333331</v>
      </c>
      <c r="H39" s="15">
        <f>1/7</f>
        <v>0.14285714285714285</v>
      </c>
      <c r="I39" s="15">
        <v>7</v>
      </c>
      <c r="J39" s="15">
        <f>1/5</f>
        <v>0.2</v>
      </c>
      <c r="K39" s="18">
        <v>1</v>
      </c>
      <c r="L39" s="15">
        <f>1/5</f>
        <v>0.2</v>
      </c>
    </row>
    <row r="40" spans="3:12" x14ac:dyDescent="0.25">
      <c r="C40" s="15" t="s">
        <v>24</v>
      </c>
      <c r="D40" s="15">
        <v>5</v>
      </c>
      <c r="E40" s="15">
        <f>1/3</f>
        <v>0.33333333333333331</v>
      </c>
      <c r="F40" s="15">
        <v>3</v>
      </c>
      <c r="G40" s="15">
        <v>3</v>
      </c>
      <c r="H40" s="15">
        <v>7</v>
      </c>
      <c r="I40" s="15">
        <f>1/3</f>
        <v>0.33333333333333331</v>
      </c>
      <c r="J40" s="15">
        <v>3</v>
      </c>
      <c r="K40" s="15">
        <v>5</v>
      </c>
      <c r="L40" s="18">
        <v>1</v>
      </c>
    </row>
    <row r="43" spans="3:12" ht="15.75" thickBot="1" x14ac:dyDescent="0.3">
      <c r="C43" s="22" t="s">
        <v>29</v>
      </c>
    </row>
    <row r="44" spans="3:12" x14ac:dyDescent="0.25">
      <c r="C44" s="24" t="s">
        <v>0</v>
      </c>
      <c r="D44" s="15" t="s">
        <v>17</v>
      </c>
      <c r="E44" s="15" t="s">
        <v>18</v>
      </c>
      <c r="F44" s="15" t="s">
        <v>19</v>
      </c>
      <c r="G44" s="15" t="s">
        <v>20</v>
      </c>
      <c r="H44" s="15" t="s">
        <v>1</v>
      </c>
      <c r="I44" s="16" t="s">
        <v>21</v>
      </c>
      <c r="J44" s="15" t="s">
        <v>22</v>
      </c>
      <c r="K44" s="15" t="s">
        <v>23</v>
      </c>
      <c r="L44" s="15" t="s">
        <v>24</v>
      </c>
    </row>
    <row r="45" spans="3:12" x14ac:dyDescent="0.25">
      <c r="C45" s="15" t="s">
        <v>17</v>
      </c>
      <c r="D45" s="14">
        <v>1</v>
      </c>
      <c r="E45" s="15">
        <v>5</v>
      </c>
      <c r="F45" s="15">
        <f>1/5</f>
        <v>0.2</v>
      </c>
      <c r="G45" s="15">
        <f>1/3</f>
        <v>0.33333333333333331</v>
      </c>
      <c r="H45" s="15">
        <v>3</v>
      </c>
      <c r="I45" s="15">
        <v>7</v>
      </c>
      <c r="J45" s="15">
        <f>1/7</f>
        <v>0.14285714285714285</v>
      </c>
      <c r="K45" s="15">
        <v>1</v>
      </c>
      <c r="L45" s="15">
        <f>1/5</f>
        <v>0.2</v>
      </c>
    </row>
    <row r="46" spans="3:12" x14ac:dyDescent="0.25">
      <c r="C46" s="15" t="s">
        <v>18</v>
      </c>
      <c r="D46" s="15">
        <f>1/5</f>
        <v>0.2</v>
      </c>
      <c r="E46" s="14">
        <v>1</v>
      </c>
      <c r="F46" s="15">
        <v>5</v>
      </c>
      <c r="G46" s="15">
        <v>1</v>
      </c>
      <c r="H46" s="15">
        <v>5</v>
      </c>
      <c r="I46" s="15">
        <f>1/7</f>
        <v>0.14285714285714285</v>
      </c>
      <c r="J46" s="15">
        <f>1/5</f>
        <v>0.2</v>
      </c>
      <c r="K46" s="15">
        <f>1/5</f>
        <v>0.2</v>
      </c>
      <c r="L46" s="15">
        <v>3</v>
      </c>
    </row>
    <row r="47" spans="3:12" x14ac:dyDescent="0.25">
      <c r="C47" s="15" t="s">
        <v>19</v>
      </c>
      <c r="D47" s="15">
        <v>5</v>
      </c>
      <c r="E47" s="15">
        <f>1/5</f>
        <v>0.2</v>
      </c>
      <c r="F47" s="14">
        <v>1</v>
      </c>
      <c r="G47" s="15">
        <v>5</v>
      </c>
      <c r="H47" s="15">
        <v>1</v>
      </c>
      <c r="I47" s="15">
        <v>3</v>
      </c>
      <c r="J47" s="15">
        <f>1/7</f>
        <v>0.14285714285714285</v>
      </c>
      <c r="K47" s="15">
        <v>3</v>
      </c>
      <c r="L47" s="15">
        <f>1/3</f>
        <v>0.33333333333333331</v>
      </c>
    </row>
    <row r="48" spans="3:12" x14ac:dyDescent="0.25">
      <c r="C48" s="15" t="s">
        <v>20</v>
      </c>
      <c r="D48" s="15">
        <v>3</v>
      </c>
      <c r="E48" s="15">
        <v>1</v>
      </c>
      <c r="F48" s="15">
        <f>1/5</f>
        <v>0.2</v>
      </c>
      <c r="G48" s="14">
        <v>1</v>
      </c>
      <c r="H48" s="15">
        <v>5</v>
      </c>
      <c r="I48" s="15">
        <f>1/7</f>
        <v>0.14285714285714285</v>
      </c>
      <c r="J48" s="15">
        <f>1/5</f>
        <v>0.2</v>
      </c>
      <c r="K48" s="15">
        <v>3</v>
      </c>
      <c r="L48" s="15">
        <f>1/3</f>
        <v>0.33333333333333331</v>
      </c>
    </row>
    <row r="49" spans="3:12" x14ac:dyDescent="0.25">
      <c r="C49" s="60" t="s">
        <v>1</v>
      </c>
      <c r="D49" s="15">
        <f>1/3</f>
        <v>0.33333333333333331</v>
      </c>
      <c r="E49" s="15">
        <f>1/5</f>
        <v>0.2</v>
      </c>
      <c r="F49" s="15">
        <v>1</v>
      </c>
      <c r="G49" s="15">
        <f>1/5</f>
        <v>0.2</v>
      </c>
      <c r="H49" s="14">
        <v>1</v>
      </c>
      <c r="I49" s="15">
        <v>3</v>
      </c>
      <c r="J49" s="15">
        <v>5</v>
      </c>
      <c r="K49" s="15">
        <v>7</v>
      </c>
      <c r="L49" s="15">
        <f>1/7</f>
        <v>0.14285714285714285</v>
      </c>
    </row>
    <row r="50" spans="3:12" x14ac:dyDescent="0.25">
      <c r="C50" s="16" t="s">
        <v>21</v>
      </c>
      <c r="D50" s="15">
        <f>1/7</f>
        <v>0.14285714285714285</v>
      </c>
      <c r="E50" s="15">
        <v>7</v>
      </c>
      <c r="F50" s="15">
        <f>1/3</f>
        <v>0.33333333333333331</v>
      </c>
      <c r="G50" s="15">
        <v>7</v>
      </c>
      <c r="H50" s="15">
        <f>1/3</f>
        <v>0.33333333333333331</v>
      </c>
      <c r="I50" s="18">
        <v>1</v>
      </c>
      <c r="J50" s="15">
        <v>5</v>
      </c>
      <c r="K50" s="15">
        <f>1/7</f>
        <v>0.14285714285714285</v>
      </c>
      <c r="L50" s="15">
        <v>3</v>
      </c>
    </row>
    <row r="51" spans="3:12" x14ac:dyDescent="0.25">
      <c r="C51" s="15" t="s">
        <v>22</v>
      </c>
      <c r="D51" s="15">
        <v>7</v>
      </c>
      <c r="E51" s="15">
        <v>5</v>
      </c>
      <c r="F51" s="15">
        <v>7</v>
      </c>
      <c r="G51" s="15">
        <v>5</v>
      </c>
      <c r="H51" s="15">
        <f>1/5</f>
        <v>0.2</v>
      </c>
      <c r="I51" s="15">
        <f>1/5</f>
        <v>0.2</v>
      </c>
      <c r="J51" s="18">
        <v>1</v>
      </c>
      <c r="K51" s="15">
        <v>5</v>
      </c>
      <c r="L51" s="15">
        <f>1/3</f>
        <v>0.33333333333333331</v>
      </c>
    </row>
    <row r="52" spans="3:12" x14ac:dyDescent="0.25">
      <c r="C52" s="15" t="s">
        <v>23</v>
      </c>
      <c r="D52" s="15">
        <v>1</v>
      </c>
      <c r="E52" s="15">
        <v>5</v>
      </c>
      <c r="F52" s="15">
        <f>1/3</f>
        <v>0.33333333333333331</v>
      </c>
      <c r="G52" s="15">
        <f>1/3</f>
        <v>0.33333333333333331</v>
      </c>
      <c r="H52" s="15">
        <f>1/7</f>
        <v>0.14285714285714285</v>
      </c>
      <c r="I52" s="15">
        <v>7</v>
      </c>
      <c r="J52" s="15">
        <f>1/5</f>
        <v>0.2</v>
      </c>
      <c r="K52" s="18">
        <v>1</v>
      </c>
      <c r="L52" s="15">
        <f>1/5</f>
        <v>0.2</v>
      </c>
    </row>
    <row r="53" spans="3:12" x14ac:dyDescent="0.25">
      <c r="C53" s="15" t="s">
        <v>24</v>
      </c>
      <c r="D53" s="15">
        <v>5</v>
      </c>
      <c r="E53" s="15">
        <f>1/3</f>
        <v>0.33333333333333331</v>
      </c>
      <c r="F53" s="15">
        <v>3</v>
      </c>
      <c r="G53" s="15">
        <v>3</v>
      </c>
      <c r="H53" s="15">
        <v>7</v>
      </c>
      <c r="I53" s="15">
        <f>1/3</f>
        <v>0.33333333333333331</v>
      </c>
      <c r="J53" s="15">
        <v>3</v>
      </c>
      <c r="K53" s="15">
        <v>5</v>
      </c>
      <c r="L53" s="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1"/>
  <sheetViews>
    <sheetView zoomScale="70" zoomScaleNormal="70" workbookViewId="0">
      <selection activeCell="I6" sqref="I6"/>
    </sheetView>
  </sheetViews>
  <sheetFormatPr defaultRowHeight="12.75" x14ac:dyDescent="0.2"/>
  <cols>
    <col min="1" max="1" width="10.140625" style="42" bestFit="1" customWidth="1"/>
    <col min="2" max="2" width="40.28515625" style="42" customWidth="1"/>
    <col min="3" max="3" width="11.28515625" style="42" customWidth="1"/>
    <col min="4" max="4" width="10.7109375" style="42" customWidth="1"/>
    <col min="5" max="5" width="10" style="42" customWidth="1"/>
    <col min="6" max="6" width="9.85546875" style="42" customWidth="1"/>
    <col min="7" max="7" width="10.5703125" style="42" customWidth="1"/>
    <col min="8" max="8" width="9" style="42" customWidth="1"/>
    <col min="9" max="9" width="16" style="42" bestFit="1" customWidth="1"/>
    <col min="10" max="16384" width="9.140625" style="42"/>
  </cols>
  <sheetData>
    <row r="2" spans="1:9" x14ac:dyDescent="0.2">
      <c r="C2" s="43">
        <v>100</v>
      </c>
      <c r="D2" s="43">
        <v>98</v>
      </c>
      <c r="E2" s="43">
        <v>97</v>
      </c>
      <c r="F2" s="43">
        <v>100</v>
      </c>
      <c r="G2" s="43">
        <v>97</v>
      </c>
      <c r="H2" s="43" t="s">
        <v>41</v>
      </c>
    </row>
    <row r="3" spans="1:9" ht="170.25" x14ac:dyDescent="0.2">
      <c r="B3" s="44" t="s">
        <v>43</v>
      </c>
      <c r="C3" s="45" t="s">
        <v>36</v>
      </c>
      <c r="D3" s="44" t="s">
        <v>37</v>
      </c>
      <c r="E3" s="44" t="s">
        <v>38</v>
      </c>
      <c r="F3" s="44" t="s">
        <v>39</v>
      </c>
      <c r="G3" s="44" t="s">
        <v>40</v>
      </c>
      <c r="H3" s="44">
        <f>1/5</f>
        <v>0.2</v>
      </c>
      <c r="I3" s="44" t="s">
        <v>42</v>
      </c>
    </row>
    <row r="4" spans="1:9" x14ac:dyDescent="0.2">
      <c r="A4" s="43">
        <v>100</v>
      </c>
      <c r="B4" s="46" t="s">
        <v>36</v>
      </c>
      <c r="C4" s="47">
        <f>$A4/C$2</f>
        <v>1</v>
      </c>
      <c r="D4" s="47">
        <f>$A4/D$2</f>
        <v>1.0204081632653061</v>
      </c>
      <c r="E4" s="47">
        <f>$A4/E$2</f>
        <v>1.0309278350515463</v>
      </c>
      <c r="F4" s="47">
        <f>$A4/F$2</f>
        <v>1</v>
      </c>
      <c r="G4" s="47">
        <f>$A4/G$2</f>
        <v>1.0309278350515463</v>
      </c>
      <c r="H4" s="47">
        <f>PRODUCT(C4:G4)^H3</f>
        <v>1.0163565518548763</v>
      </c>
      <c r="I4" s="47">
        <f>H4/H9</f>
        <v>0.20325203252032517</v>
      </c>
    </row>
    <row r="5" spans="1:9" x14ac:dyDescent="0.2">
      <c r="A5" s="43">
        <v>98</v>
      </c>
      <c r="B5" s="46" t="s">
        <v>37</v>
      </c>
      <c r="C5" s="47">
        <f t="shared" ref="C5:G8" si="0">$A5/C$2</f>
        <v>0.98</v>
      </c>
      <c r="D5" s="47">
        <f t="shared" si="0"/>
        <v>1</v>
      </c>
      <c r="E5" s="47">
        <f t="shared" si="0"/>
        <v>1.0103092783505154</v>
      </c>
      <c r="F5" s="47">
        <f t="shared" si="0"/>
        <v>0.98</v>
      </c>
      <c r="G5" s="47">
        <f t="shared" si="0"/>
        <v>1.0103092783505154</v>
      </c>
      <c r="H5" s="47">
        <f>PRODUCT(C5:G5)^H3</f>
        <v>0.9960294208177789</v>
      </c>
      <c r="I5" s="47">
        <f>H5/H9</f>
        <v>0.1991869918699187</v>
      </c>
    </row>
    <row r="6" spans="1:9" x14ac:dyDescent="0.2">
      <c r="A6" s="43">
        <v>97</v>
      </c>
      <c r="B6" s="46" t="s">
        <v>38</v>
      </c>
      <c r="C6" s="47">
        <f t="shared" si="0"/>
        <v>0.97</v>
      </c>
      <c r="D6" s="47">
        <f t="shared" si="0"/>
        <v>0.98979591836734693</v>
      </c>
      <c r="E6" s="47">
        <f t="shared" si="0"/>
        <v>1</v>
      </c>
      <c r="F6" s="47">
        <f t="shared" si="0"/>
        <v>0.97</v>
      </c>
      <c r="G6" s="47">
        <f t="shared" si="0"/>
        <v>1</v>
      </c>
      <c r="H6" s="47">
        <f>PRODUCT(C6:G6)^H3</f>
        <v>0.9858658552992301</v>
      </c>
      <c r="I6" s="47">
        <f>H6/H9</f>
        <v>0.19715447154471544</v>
      </c>
    </row>
    <row r="7" spans="1:9" x14ac:dyDescent="0.2">
      <c r="A7" s="43">
        <v>100</v>
      </c>
      <c r="B7" s="46" t="s">
        <v>39</v>
      </c>
      <c r="C7" s="47">
        <f t="shared" si="0"/>
        <v>1</v>
      </c>
      <c r="D7" s="47">
        <f t="shared" si="0"/>
        <v>1.0204081632653061</v>
      </c>
      <c r="E7" s="47">
        <f t="shared" si="0"/>
        <v>1.0309278350515463</v>
      </c>
      <c r="F7" s="47">
        <f t="shared" si="0"/>
        <v>1</v>
      </c>
      <c r="G7" s="47">
        <f t="shared" si="0"/>
        <v>1.0309278350515463</v>
      </c>
      <c r="H7" s="47">
        <f>PRODUCT(C7:G7)^H3</f>
        <v>1.0163565518548763</v>
      </c>
      <c r="I7" s="47">
        <f>H7/H9</f>
        <v>0.20325203252032517</v>
      </c>
    </row>
    <row r="8" spans="1:9" x14ac:dyDescent="0.2">
      <c r="A8" s="43">
        <v>97</v>
      </c>
      <c r="B8" s="46" t="s">
        <v>40</v>
      </c>
      <c r="C8" s="47">
        <f t="shared" si="0"/>
        <v>0.97</v>
      </c>
      <c r="D8" s="47">
        <f t="shared" si="0"/>
        <v>0.98979591836734693</v>
      </c>
      <c r="E8" s="47">
        <f t="shared" si="0"/>
        <v>1</v>
      </c>
      <c r="F8" s="47">
        <f t="shared" si="0"/>
        <v>0.97</v>
      </c>
      <c r="G8" s="47">
        <f t="shared" si="0"/>
        <v>1</v>
      </c>
      <c r="H8" s="47">
        <f>PRODUCT(C8:G8)^H3</f>
        <v>0.9858658552992301</v>
      </c>
      <c r="I8" s="47">
        <f>H8/H13</f>
        <v>4.9293292764961505</v>
      </c>
    </row>
    <row r="9" spans="1:9" x14ac:dyDescent="0.2">
      <c r="H9" s="43">
        <f>SUM(H4:H8)</f>
        <v>5.0004742351259921</v>
      </c>
    </row>
    <row r="12" spans="1:9" x14ac:dyDescent="0.2">
      <c r="C12" s="43">
        <v>100</v>
      </c>
      <c r="D12" s="43">
        <v>92</v>
      </c>
      <c r="E12" s="43">
        <v>96</v>
      </c>
      <c r="F12" s="43">
        <v>89</v>
      </c>
      <c r="G12" s="43">
        <v>93</v>
      </c>
      <c r="H12" s="43" t="s">
        <v>41</v>
      </c>
    </row>
    <row r="13" spans="1:9" ht="170.25" x14ac:dyDescent="0.2">
      <c r="B13" s="44" t="s">
        <v>44</v>
      </c>
      <c r="C13" s="45" t="s">
        <v>36</v>
      </c>
      <c r="D13" s="44" t="s">
        <v>37</v>
      </c>
      <c r="E13" s="44" t="s">
        <v>38</v>
      </c>
      <c r="F13" s="44" t="s">
        <v>39</v>
      </c>
      <c r="G13" s="44" t="s">
        <v>40</v>
      </c>
      <c r="H13" s="44">
        <f>1/5</f>
        <v>0.2</v>
      </c>
      <c r="I13" s="44" t="s">
        <v>42</v>
      </c>
    </row>
    <row r="14" spans="1:9" x14ac:dyDescent="0.2">
      <c r="A14" s="43">
        <v>100</v>
      </c>
      <c r="B14" s="46" t="s">
        <v>36</v>
      </c>
      <c r="C14" s="47">
        <f>$A14/C$12</f>
        <v>1</v>
      </c>
      <c r="D14" s="47">
        <f>$A14/D$12</f>
        <v>1.0869565217391304</v>
      </c>
      <c r="E14" s="47">
        <f>$A14/E$12</f>
        <v>1.0416666666666667</v>
      </c>
      <c r="F14" s="47">
        <f>$A14/F$12</f>
        <v>1.1235955056179776</v>
      </c>
      <c r="G14" s="47">
        <f>$A14/G$12</f>
        <v>1.075268817204301</v>
      </c>
      <c r="H14" s="47">
        <f>PRODUCT(C14:G14)^H13</f>
        <v>1.0646665190882345</v>
      </c>
      <c r="I14" s="47">
        <f>H14/H$19</f>
        <v>0.21276595744680851</v>
      </c>
    </row>
    <row r="15" spans="1:9" x14ac:dyDescent="0.2">
      <c r="A15" s="43">
        <v>92</v>
      </c>
      <c r="B15" s="46" t="s">
        <v>37</v>
      </c>
      <c r="C15" s="47">
        <f t="shared" ref="C15:E18" si="1">$A15/C$12</f>
        <v>0.92</v>
      </c>
      <c r="D15" s="47">
        <f t="shared" si="1"/>
        <v>1</v>
      </c>
      <c r="E15" s="47">
        <f t="shared" si="1"/>
        <v>0.95833333333333337</v>
      </c>
      <c r="F15" s="47">
        <f t="shared" ref="F15:F18" si="2">$A15/F$12</f>
        <v>1.0337078651685394</v>
      </c>
      <c r="G15" s="47">
        <f t="shared" ref="G15:G18" si="3">$A15/G$12</f>
        <v>0.989247311827957</v>
      </c>
      <c r="H15" s="47">
        <f>PRODUCT(C15:G15)^H13</f>
        <v>0.9794931975611757</v>
      </c>
      <c r="I15" s="47">
        <f t="shared" ref="I15:I18" si="4">H15/H$19</f>
        <v>0.19574468085106381</v>
      </c>
    </row>
    <row r="16" spans="1:9" x14ac:dyDescent="0.2">
      <c r="A16" s="43">
        <v>96</v>
      </c>
      <c r="B16" s="46" t="s">
        <v>38</v>
      </c>
      <c r="C16" s="47">
        <f t="shared" si="1"/>
        <v>0.96</v>
      </c>
      <c r="D16" s="47">
        <f t="shared" si="1"/>
        <v>1.0434782608695652</v>
      </c>
      <c r="E16" s="47">
        <f t="shared" si="1"/>
        <v>1</v>
      </c>
      <c r="F16" s="47">
        <f t="shared" si="2"/>
        <v>1.0786516853932584</v>
      </c>
      <c r="G16" s="47">
        <f t="shared" si="3"/>
        <v>1.032258064516129</v>
      </c>
      <c r="H16" s="47">
        <f>PRODUCT(C16:G16)^H13</f>
        <v>1.022079858324705</v>
      </c>
      <c r="I16" s="47">
        <f t="shared" si="4"/>
        <v>0.20425531914893616</v>
      </c>
    </row>
    <row r="17" spans="1:9" x14ac:dyDescent="0.2">
      <c r="A17" s="43">
        <v>89</v>
      </c>
      <c r="B17" s="46" t="s">
        <v>39</v>
      </c>
      <c r="C17" s="47">
        <f t="shared" si="1"/>
        <v>0.89</v>
      </c>
      <c r="D17" s="47">
        <f t="shared" si="1"/>
        <v>0.96739130434782605</v>
      </c>
      <c r="E17" s="47">
        <f t="shared" si="1"/>
        <v>0.92708333333333337</v>
      </c>
      <c r="F17" s="47">
        <f t="shared" si="2"/>
        <v>1</v>
      </c>
      <c r="G17" s="47">
        <f t="shared" si="3"/>
        <v>0.956989247311828</v>
      </c>
      <c r="H17" s="47">
        <f>PRODUCT(C17:G17)^H13</f>
        <v>0.94755320198852866</v>
      </c>
      <c r="I17" s="47">
        <f t="shared" si="4"/>
        <v>0.18936170212765957</v>
      </c>
    </row>
    <row r="18" spans="1:9" x14ac:dyDescent="0.2">
      <c r="A18" s="43">
        <v>93</v>
      </c>
      <c r="B18" s="46" t="s">
        <v>40</v>
      </c>
      <c r="C18" s="47">
        <f t="shared" si="1"/>
        <v>0.93</v>
      </c>
      <c r="D18" s="47">
        <f t="shared" si="1"/>
        <v>1.0108695652173914</v>
      </c>
      <c r="E18" s="47">
        <f t="shared" si="1"/>
        <v>0.96875</v>
      </c>
      <c r="F18" s="47">
        <f t="shared" si="2"/>
        <v>1.0449438202247192</v>
      </c>
      <c r="G18" s="47">
        <f t="shared" si="3"/>
        <v>1</v>
      </c>
      <c r="H18" s="47">
        <f>PRODUCT(C18:G18)^H13</f>
        <v>0.99013986275205801</v>
      </c>
      <c r="I18" s="47">
        <f t="shared" si="4"/>
        <v>0.1978723404255319</v>
      </c>
    </row>
    <row r="19" spans="1:9" x14ac:dyDescent="0.2">
      <c r="H19" s="43">
        <f>SUM(H14:H18)</f>
        <v>5.0039326397147024</v>
      </c>
      <c r="I19" s="48"/>
    </row>
    <row r="22" spans="1:9" x14ac:dyDescent="0.2">
      <c r="C22" s="43">
        <v>100</v>
      </c>
      <c r="D22" s="43">
        <v>94</v>
      </c>
      <c r="E22" s="43">
        <v>95</v>
      </c>
      <c r="F22" s="43">
        <v>96</v>
      </c>
      <c r="G22" s="43">
        <v>96</v>
      </c>
      <c r="H22" s="43" t="s">
        <v>41</v>
      </c>
    </row>
    <row r="23" spans="1:9" ht="170.25" x14ac:dyDescent="0.2">
      <c r="B23" s="49" t="s">
        <v>45</v>
      </c>
      <c r="C23" s="50" t="s">
        <v>36</v>
      </c>
      <c r="D23" s="49" t="s">
        <v>37</v>
      </c>
      <c r="E23" s="49" t="s">
        <v>38</v>
      </c>
      <c r="F23" s="49" t="s">
        <v>39</v>
      </c>
      <c r="G23" s="49" t="s">
        <v>40</v>
      </c>
      <c r="H23" s="49">
        <f>1/5</f>
        <v>0.2</v>
      </c>
      <c r="I23" s="49" t="s">
        <v>42</v>
      </c>
    </row>
    <row r="24" spans="1:9" x14ac:dyDescent="0.2">
      <c r="A24" s="43">
        <v>100</v>
      </c>
      <c r="B24" s="46" t="s">
        <v>36</v>
      </c>
      <c r="C24" s="47">
        <f>$A24/C$22</f>
        <v>1</v>
      </c>
      <c r="D24" s="47">
        <f>$A24/D$22</f>
        <v>1.0638297872340425</v>
      </c>
      <c r="E24" s="47">
        <f>$A24/E$22</f>
        <v>1.0526315789473684</v>
      </c>
      <c r="F24" s="47">
        <f>$A24/F$22</f>
        <v>1.0416666666666667</v>
      </c>
      <c r="G24" s="47">
        <f>$A24/G$22</f>
        <v>1.0416666666666667</v>
      </c>
      <c r="H24" s="47">
        <f>PRODUCT(C24:G24)^H23</f>
        <v>1.03973153190445</v>
      </c>
      <c r="I24" s="47">
        <f>H24/H$29</f>
        <v>0.20790020790020788</v>
      </c>
    </row>
    <row r="25" spans="1:9" x14ac:dyDescent="0.2">
      <c r="A25" s="43">
        <v>94</v>
      </c>
      <c r="B25" s="46" t="s">
        <v>37</v>
      </c>
      <c r="C25" s="47">
        <f t="shared" ref="C25:G28" si="5">$A25/C$22</f>
        <v>0.94</v>
      </c>
      <c r="D25" s="47">
        <f t="shared" si="5"/>
        <v>1</v>
      </c>
      <c r="E25" s="47">
        <f t="shared" si="5"/>
        <v>0.98947368421052628</v>
      </c>
      <c r="F25" s="47">
        <f t="shared" si="5"/>
        <v>0.97916666666666663</v>
      </c>
      <c r="G25" s="47">
        <f t="shared" si="5"/>
        <v>0.97916666666666663</v>
      </c>
      <c r="H25" s="47">
        <f>PRODUCT(C25:G25)^H23</f>
        <v>0.97734763999018293</v>
      </c>
      <c r="I25" s="47">
        <f t="shared" ref="I25:I28" si="6">H25/H$29</f>
        <v>0.19542619542619541</v>
      </c>
    </row>
    <row r="26" spans="1:9" x14ac:dyDescent="0.2">
      <c r="A26" s="43">
        <v>95</v>
      </c>
      <c r="B26" s="46" t="s">
        <v>38</v>
      </c>
      <c r="C26" s="47">
        <f t="shared" si="5"/>
        <v>0.95</v>
      </c>
      <c r="D26" s="47">
        <f t="shared" si="5"/>
        <v>1.0106382978723405</v>
      </c>
      <c r="E26" s="47">
        <f t="shared" si="5"/>
        <v>1</v>
      </c>
      <c r="F26" s="47">
        <f t="shared" si="5"/>
        <v>0.98958333333333337</v>
      </c>
      <c r="G26" s="47">
        <f t="shared" si="5"/>
        <v>0.98958333333333337</v>
      </c>
      <c r="H26" s="47">
        <f>PRODUCT(C26:G26)^H23</f>
        <v>0.98774495530922757</v>
      </c>
      <c r="I26" s="47">
        <f t="shared" si="6"/>
        <v>0.19750519750519752</v>
      </c>
    </row>
    <row r="27" spans="1:9" x14ac:dyDescent="0.2">
      <c r="A27" s="43">
        <v>96</v>
      </c>
      <c r="B27" s="46" t="s">
        <v>39</v>
      </c>
      <c r="C27" s="47">
        <f t="shared" si="5"/>
        <v>0.96</v>
      </c>
      <c r="D27" s="47">
        <f t="shared" si="5"/>
        <v>1.0212765957446808</v>
      </c>
      <c r="E27" s="47">
        <f t="shared" si="5"/>
        <v>1.0105263157894737</v>
      </c>
      <c r="F27" s="47">
        <f t="shared" si="5"/>
        <v>1</v>
      </c>
      <c r="G27" s="47">
        <f t="shared" si="5"/>
        <v>1</v>
      </c>
      <c r="H27" s="47">
        <f>PRODUCT(C27:G27)^H23</f>
        <v>0.99814227062827199</v>
      </c>
      <c r="I27" s="47">
        <f t="shared" si="6"/>
        <v>0.19958419958419957</v>
      </c>
    </row>
    <row r="28" spans="1:9" x14ac:dyDescent="0.2">
      <c r="A28" s="43">
        <v>96</v>
      </c>
      <c r="B28" s="46" t="s">
        <v>40</v>
      </c>
      <c r="C28" s="47">
        <f t="shared" si="5"/>
        <v>0.96</v>
      </c>
      <c r="D28" s="47">
        <f t="shared" si="5"/>
        <v>1.0212765957446808</v>
      </c>
      <c r="E28" s="47">
        <f t="shared" si="5"/>
        <v>1.0105263157894737</v>
      </c>
      <c r="F28" s="47">
        <f t="shared" si="5"/>
        <v>1</v>
      </c>
      <c r="G28" s="47">
        <f t="shared" si="5"/>
        <v>1</v>
      </c>
      <c r="H28" s="47">
        <f>PRODUCT(C28:G28)^H23</f>
        <v>0.99814227062827199</v>
      </c>
      <c r="I28" s="47">
        <f t="shared" si="6"/>
        <v>0.19958419958419957</v>
      </c>
    </row>
    <row r="29" spans="1:9" x14ac:dyDescent="0.2">
      <c r="H29" s="43">
        <f>SUM(H24:H28)</f>
        <v>5.0011086684604047</v>
      </c>
    </row>
    <row r="33" spans="1:9" x14ac:dyDescent="0.2">
      <c r="C33" s="43">
        <v>100</v>
      </c>
      <c r="D33" s="43">
        <v>99</v>
      </c>
      <c r="E33" s="43">
        <v>94</v>
      </c>
      <c r="F33" s="43">
        <v>97</v>
      </c>
      <c r="G33" s="43">
        <v>93</v>
      </c>
      <c r="H33" s="43" t="s">
        <v>41</v>
      </c>
    </row>
    <row r="34" spans="1:9" ht="170.25" x14ac:dyDescent="0.2">
      <c r="B34" s="44" t="s">
        <v>46</v>
      </c>
      <c r="C34" s="45" t="s">
        <v>36</v>
      </c>
      <c r="D34" s="44" t="s">
        <v>37</v>
      </c>
      <c r="E34" s="44" t="s">
        <v>38</v>
      </c>
      <c r="F34" s="44" t="s">
        <v>39</v>
      </c>
      <c r="G34" s="44" t="s">
        <v>40</v>
      </c>
      <c r="H34" s="44">
        <f>1/5</f>
        <v>0.2</v>
      </c>
      <c r="I34" s="44" t="s">
        <v>42</v>
      </c>
    </row>
    <row r="35" spans="1:9" x14ac:dyDescent="0.2">
      <c r="A35" s="43">
        <v>100</v>
      </c>
      <c r="B35" s="46" t="s">
        <v>36</v>
      </c>
      <c r="C35" s="47">
        <f>$A35/C$33</f>
        <v>1</v>
      </c>
      <c r="D35" s="47">
        <f>$A35/D$33</f>
        <v>1.0101010101010102</v>
      </c>
      <c r="E35" s="47">
        <f>$A35/E$33</f>
        <v>1.0638297872340425</v>
      </c>
      <c r="F35" s="47">
        <f>$A35/F$33</f>
        <v>1.0309278350515463</v>
      </c>
      <c r="G35" s="47">
        <f>$A35/G$33</f>
        <v>1.075268817204301</v>
      </c>
      <c r="H35" s="47">
        <f>PRODUCT(C35:G35)^H$34</f>
        <v>1.0356105207997759</v>
      </c>
      <c r="I35" s="47">
        <f>H35/H$40</f>
        <v>0.20703933747412009</v>
      </c>
    </row>
    <row r="36" spans="1:9" x14ac:dyDescent="0.2">
      <c r="A36" s="43">
        <v>99</v>
      </c>
      <c r="B36" s="46" t="s">
        <v>37</v>
      </c>
      <c r="C36" s="47">
        <f t="shared" ref="C36:G39" si="7">$A36/C$33</f>
        <v>0.99</v>
      </c>
      <c r="D36" s="47">
        <f t="shared" si="7"/>
        <v>1</v>
      </c>
      <c r="E36" s="47">
        <f t="shared" si="7"/>
        <v>1.053191489361702</v>
      </c>
      <c r="F36" s="47">
        <f t="shared" si="7"/>
        <v>1.0206185567010309</v>
      </c>
      <c r="G36" s="47">
        <f t="shared" si="7"/>
        <v>1.064516129032258</v>
      </c>
      <c r="H36" s="47">
        <f t="shared" ref="H36:H39" si="8">PRODUCT(C36:G36)^H$34</f>
        <v>1.0252544155917782</v>
      </c>
      <c r="I36" s="47">
        <f t="shared" ref="I36:I39" si="9">H36/H$40</f>
        <v>0.20496894409937891</v>
      </c>
    </row>
    <row r="37" spans="1:9" x14ac:dyDescent="0.2">
      <c r="A37" s="43">
        <v>94</v>
      </c>
      <c r="B37" s="46" t="s">
        <v>38</v>
      </c>
      <c r="C37" s="47">
        <f t="shared" si="7"/>
        <v>0.94</v>
      </c>
      <c r="D37" s="47">
        <f t="shared" si="7"/>
        <v>0.9494949494949495</v>
      </c>
      <c r="E37" s="47">
        <f t="shared" si="7"/>
        <v>1</v>
      </c>
      <c r="F37" s="47">
        <f t="shared" si="7"/>
        <v>0.96907216494845361</v>
      </c>
      <c r="G37" s="47">
        <f t="shared" si="7"/>
        <v>1.010752688172043</v>
      </c>
      <c r="H37" s="47">
        <f t="shared" si="8"/>
        <v>0.97347388955178937</v>
      </c>
      <c r="I37" s="47">
        <f t="shared" si="9"/>
        <v>0.19461697722567289</v>
      </c>
    </row>
    <row r="38" spans="1:9" x14ac:dyDescent="0.2">
      <c r="A38" s="43">
        <v>97</v>
      </c>
      <c r="B38" s="46" t="s">
        <v>39</v>
      </c>
      <c r="C38" s="47">
        <f t="shared" si="7"/>
        <v>0.97</v>
      </c>
      <c r="D38" s="47">
        <f t="shared" si="7"/>
        <v>0.97979797979797978</v>
      </c>
      <c r="E38" s="47">
        <f t="shared" si="7"/>
        <v>1.0319148936170213</v>
      </c>
      <c r="F38" s="47">
        <f t="shared" si="7"/>
        <v>1</v>
      </c>
      <c r="G38" s="47">
        <f t="shared" si="7"/>
        <v>1.043010752688172</v>
      </c>
      <c r="H38" s="47">
        <f>PRODUCT(C38:G38)^H$34</f>
        <v>1.0045422051757826</v>
      </c>
      <c r="I38" s="47">
        <f t="shared" si="9"/>
        <v>0.20082815734989651</v>
      </c>
    </row>
    <row r="39" spans="1:9" x14ac:dyDescent="0.2">
      <c r="A39" s="43">
        <v>93</v>
      </c>
      <c r="B39" s="46" t="s">
        <v>40</v>
      </c>
      <c r="C39" s="47">
        <f t="shared" si="7"/>
        <v>0.93</v>
      </c>
      <c r="D39" s="47">
        <f t="shared" si="7"/>
        <v>0.93939393939393945</v>
      </c>
      <c r="E39" s="47">
        <f t="shared" si="7"/>
        <v>0.98936170212765961</v>
      </c>
      <c r="F39" s="47">
        <f t="shared" si="7"/>
        <v>0.95876288659793818</v>
      </c>
      <c r="G39" s="47">
        <f t="shared" si="7"/>
        <v>1</v>
      </c>
      <c r="H39" s="47">
        <f t="shared" si="8"/>
        <v>0.96311778434379169</v>
      </c>
      <c r="I39" s="47">
        <f t="shared" si="9"/>
        <v>0.19254658385093171</v>
      </c>
    </row>
    <row r="40" spans="1:9" x14ac:dyDescent="0.2">
      <c r="H40" s="43">
        <f>SUM(H35:H39)</f>
        <v>5.0019988154629171</v>
      </c>
    </row>
    <row r="43" spans="1:9" x14ac:dyDescent="0.2">
      <c r="C43" s="43">
        <v>100</v>
      </c>
      <c r="D43" s="43">
        <v>99</v>
      </c>
      <c r="E43" s="43">
        <v>94</v>
      </c>
      <c r="F43" s="43">
        <v>97</v>
      </c>
      <c r="G43" s="43">
        <v>93</v>
      </c>
      <c r="H43" s="43" t="s">
        <v>41</v>
      </c>
    </row>
    <row r="44" spans="1:9" x14ac:dyDescent="0.2">
      <c r="B44" s="42" t="s">
        <v>46</v>
      </c>
      <c r="C44" s="42" t="s">
        <v>36</v>
      </c>
      <c r="D44" s="42" t="s">
        <v>37</v>
      </c>
      <c r="E44" s="42" t="s">
        <v>38</v>
      </c>
      <c r="F44" s="42" t="s">
        <v>39</v>
      </c>
      <c r="G44" s="42" t="s">
        <v>40</v>
      </c>
      <c r="H44" s="42">
        <v>0.2</v>
      </c>
      <c r="I44" s="42" t="s">
        <v>42</v>
      </c>
    </row>
    <row r="45" spans="1:9" x14ac:dyDescent="0.2">
      <c r="A45" s="43">
        <v>100</v>
      </c>
      <c r="B45" s="42" t="s">
        <v>36</v>
      </c>
      <c r="C45" s="42">
        <f>$A45/C$43</f>
        <v>1</v>
      </c>
      <c r="D45" s="42">
        <f>$A45/D$43</f>
        <v>1.0101010101010102</v>
      </c>
      <c r="E45" s="42">
        <f>$A45/E$43</f>
        <v>1.0638297872340425</v>
      </c>
      <c r="F45" s="42">
        <f>$A45/F$43</f>
        <v>1.0309278350515463</v>
      </c>
      <c r="G45" s="42">
        <f>$A45/G$43</f>
        <v>1.075268817204301</v>
      </c>
      <c r="H45" s="42">
        <f>PRODUCT(C45:F45:G45)^H$44</f>
        <v>1.0356105207997759</v>
      </c>
      <c r="I45" s="42">
        <f>H45/H$50</f>
        <v>0.20703933747412009</v>
      </c>
    </row>
    <row r="46" spans="1:9" x14ac:dyDescent="0.2">
      <c r="A46" s="43">
        <v>99</v>
      </c>
      <c r="B46" s="42" t="s">
        <v>37</v>
      </c>
      <c r="C46" s="42">
        <f t="shared" ref="C46:G49" si="10">$A46/C$43</f>
        <v>0.99</v>
      </c>
      <c r="D46" s="42">
        <f t="shared" si="10"/>
        <v>1</v>
      </c>
      <c r="E46" s="42">
        <f t="shared" si="10"/>
        <v>1.053191489361702</v>
      </c>
      <c r="F46" s="42">
        <f t="shared" si="10"/>
        <v>1.0206185567010309</v>
      </c>
      <c r="G46" s="42">
        <f t="shared" si="10"/>
        <v>1.064516129032258</v>
      </c>
      <c r="H46" s="42">
        <f>PRODUCT(C46:F46:G46)^H$44</f>
        <v>1.0252544155917782</v>
      </c>
      <c r="I46" s="42">
        <f t="shared" ref="I46:I49" si="11">H46/H$50</f>
        <v>0.20496894409937891</v>
      </c>
    </row>
    <row r="47" spans="1:9" x14ac:dyDescent="0.2">
      <c r="A47" s="43">
        <v>94</v>
      </c>
      <c r="B47" s="42" t="s">
        <v>38</v>
      </c>
      <c r="C47" s="42">
        <f t="shared" si="10"/>
        <v>0.94</v>
      </c>
      <c r="D47" s="42">
        <f t="shared" si="10"/>
        <v>0.9494949494949495</v>
      </c>
      <c r="E47" s="42">
        <f t="shared" si="10"/>
        <v>1</v>
      </c>
      <c r="F47" s="42">
        <f t="shared" si="10"/>
        <v>0.96907216494845361</v>
      </c>
      <c r="G47" s="42">
        <f t="shared" si="10"/>
        <v>1.010752688172043</v>
      </c>
      <c r="H47" s="42">
        <f>PRODUCT(C47:F47:G47)^H$44</f>
        <v>0.97347388955178937</v>
      </c>
      <c r="I47" s="42">
        <f t="shared" si="11"/>
        <v>0.19461697722567289</v>
      </c>
    </row>
    <row r="48" spans="1:9" x14ac:dyDescent="0.2">
      <c r="A48" s="43">
        <v>97</v>
      </c>
      <c r="B48" s="42" t="s">
        <v>39</v>
      </c>
      <c r="C48" s="42">
        <f t="shared" si="10"/>
        <v>0.97</v>
      </c>
      <c r="D48" s="42">
        <f t="shared" si="10"/>
        <v>0.97979797979797978</v>
      </c>
      <c r="E48" s="42">
        <f t="shared" si="10"/>
        <v>1.0319148936170213</v>
      </c>
      <c r="F48" s="42">
        <f t="shared" si="10"/>
        <v>1</v>
      </c>
      <c r="G48" s="42">
        <f t="shared" si="10"/>
        <v>1.043010752688172</v>
      </c>
      <c r="H48" s="42">
        <f>PRODUCT(C48:F48:G48)^H$44</f>
        <v>1.0045422051757826</v>
      </c>
      <c r="I48" s="42">
        <f t="shared" si="11"/>
        <v>0.20082815734989651</v>
      </c>
    </row>
    <row r="49" spans="1:9" x14ac:dyDescent="0.2">
      <c r="A49" s="43">
        <v>93</v>
      </c>
      <c r="B49" s="42" t="s">
        <v>40</v>
      </c>
      <c r="C49" s="42">
        <f t="shared" si="10"/>
        <v>0.93</v>
      </c>
      <c r="D49" s="42">
        <f t="shared" si="10"/>
        <v>0.93939393939393945</v>
      </c>
      <c r="E49" s="42">
        <f t="shared" si="10"/>
        <v>0.98936170212765961</v>
      </c>
      <c r="F49" s="42">
        <f t="shared" si="10"/>
        <v>0.95876288659793818</v>
      </c>
      <c r="G49" s="42">
        <f t="shared" si="10"/>
        <v>1</v>
      </c>
      <c r="H49" s="42">
        <f>PRODUCT(C49:F49:G49)^H$44</f>
        <v>0.96311778434379169</v>
      </c>
      <c r="I49" s="42">
        <f t="shared" si="11"/>
        <v>0.19254658385093171</v>
      </c>
    </row>
    <row r="50" spans="1:9" x14ac:dyDescent="0.2">
      <c r="H50" s="43">
        <f>SUM(H45:H49)</f>
        <v>5.0019988154629171</v>
      </c>
    </row>
    <row r="52" spans="1:9" x14ac:dyDescent="0.2">
      <c r="C52" s="43">
        <v>96</v>
      </c>
      <c r="D52" s="43">
        <v>96</v>
      </c>
      <c r="E52" s="43">
        <v>95</v>
      </c>
      <c r="F52" s="43">
        <v>90</v>
      </c>
      <c r="G52" s="43">
        <v>93</v>
      </c>
      <c r="H52" s="43" t="s">
        <v>41</v>
      </c>
    </row>
    <row r="53" spans="1:9" ht="170.25" x14ac:dyDescent="0.2">
      <c r="B53" s="44" t="s">
        <v>47</v>
      </c>
      <c r="C53" s="45" t="s">
        <v>36</v>
      </c>
      <c r="D53" s="44" t="s">
        <v>37</v>
      </c>
      <c r="E53" s="44" t="s">
        <v>38</v>
      </c>
      <c r="F53" s="44" t="s">
        <v>39</v>
      </c>
      <c r="G53" s="44" t="s">
        <v>40</v>
      </c>
      <c r="H53" s="44">
        <f>1/5</f>
        <v>0.2</v>
      </c>
      <c r="I53" s="44" t="s">
        <v>42</v>
      </c>
    </row>
    <row r="54" spans="1:9" x14ac:dyDescent="0.2">
      <c r="A54" s="43">
        <v>96</v>
      </c>
      <c r="B54" s="46" t="s">
        <v>36</v>
      </c>
      <c r="C54" s="47">
        <f>$A54/C$52</f>
        <v>1</v>
      </c>
      <c r="D54" s="47">
        <f>$A54/D$52</f>
        <v>1</v>
      </c>
      <c r="E54" s="47">
        <f>$A54/E$52</f>
        <v>1.0105263157894737</v>
      </c>
      <c r="F54" s="47">
        <f>$A54/F$52</f>
        <v>1.0666666666666667</v>
      </c>
      <c r="G54" s="47">
        <f>$A54/G$52</f>
        <v>1.032258064516129</v>
      </c>
      <c r="H54" s="47">
        <f>PRODUCT(C54:G54)^H$53</f>
        <v>1.021581282546725</v>
      </c>
      <c r="I54" s="47">
        <f>H54/H$59</f>
        <v>0.20425531914893616</v>
      </c>
    </row>
    <row r="55" spans="1:9" x14ac:dyDescent="0.2">
      <c r="A55" s="43">
        <v>96</v>
      </c>
      <c r="B55" s="46" t="s">
        <v>37</v>
      </c>
      <c r="C55" s="47">
        <f t="shared" ref="C55:D58" si="12">$A55/C$52</f>
        <v>1</v>
      </c>
      <c r="D55" s="47">
        <f t="shared" si="12"/>
        <v>1</v>
      </c>
      <c r="E55" s="47">
        <f t="shared" ref="E55:G58" si="13">$A55/E$52</f>
        <v>1.0105263157894737</v>
      </c>
      <c r="F55" s="47">
        <f t="shared" si="13"/>
        <v>1.0666666666666667</v>
      </c>
      <c r="G55" s="47">
        <f t="shared" si="13"/>
        <v>1.032258064516129</v>
      </c>
      <c r="H55" s="47">
        <f t="shared" ref="H55:H58" si="14">PRODUCT(C55:G55)^H$53</f>
        <v>1.021581282546725</v>
      </c>
      <c r="I55" s="47">
        <f t="shared" ref="I55:I58" si="15">H55/H$59</f>
        <v>0.20425531914893616</v>
      </c>
    </row>
    <row r="56" spans="1:9" x14ac:dyDescent="0.2">
      <c r="A56" s="43">
        <v>95</v>
      </c>
      <c r="B56" s="46" t="s">
        <v>38</v>
      </c>
      <c r="C56" s="47">
        <f t="shared" si="12"/>
        <v>0.98958333333333337</v>
      </c>
      <c r="D56" s="47">
        <f t="shared" si="12"/>
        <v>0.98958333333333337</v>
      </c>
      <c r="E56" s="47">
        <f t="shared" si="13"/>
        <v>1</v>
      </c>
      <c r="F56" s="47">
        <f t="shared" si="13"/>
        <v>1.0555555555555556</v>
      </c>
      <c r="G56" s="47">
        <f t="shared" si="13"/>
        <v>1.021505376344086</v>
      </c>
      <c r="H56" s="47">
        <f t="shared" si="14"/>
        <v>1.0109398108535299</v>
      </c>
      <c r="I56" s="47">
        <f t="shared" si="15"/>
        <v>0.20212765957446807</v>
      </c>
    </row>
    <row r="57" spans="1:9" x14ac:dyDescent="0.2">
      <c r="A57" s="43">
        <v>90</v>
      </c>
      <c r="B57" s="46" t="s">
        <v>39</v>
      </c>
      <c r="C57" s="47">
        <f t="shared" si="12"/>
        <v>0.9375</v>
      </c>
      <c r="D57" s="47">
        <f t="shared" si="12"/>
        <v>0.9375</v>
      </c>
      <c r="E57" s="47">
        <f t="shared" si="13"/>
        <v>0.94736842105263153</v>
      </c>
      <c r="F57" s="47">
        <f t="shared" si="13"/>
        <v>1</v>
      </c>
      <c r="G57" s="47">
        <f t="shared" si="13"/>
        <v>0.967741935483871</v>
      </c>
      <c r="H57" s="47">
        <f t="shared" si="14"/>
        <v>0.95773245238755478</v>
      </c>
      <c r="I57" s="47">
        <f t="shared" si="15"/>
        <v>0.19148936170212766</v>
      </c>
    </row>
    <row r="58" spans="1:9" x14ac:dyDescent="0.2">
      <c r="A58" s="43">
        <v>93</v>
      </c>
      <c r="B58" s="46" t="s">
        <v>40</v>
      </c>
      <c r="C58" s="47">
        <f t="shared" si="12"/>
        <v>0.96875</v>
      </c>
      <c r="D58" s="47">
        <f t="shared" si="12"/>
        <v>0.96875</v>
      </c>
      <c r="E58" s="47">
        <f>$A58/E$52</f>
        <v>0.97894736842105268</v>
      </c>
      <c r="F58" s="47">
        <f t="shared" si="13"/>
        <v>1.0333333333333334</v>
      </c>
      <c r="G58" s="47">
        <f t="shared" si="13"/>
        <v>1</v>
      </c>
      <c r="H58" s="47">
        <f t="shared" si="14"/>
        <v>0.98965686746713999</v>
      </c>
      <c r="I58" s="47">
        <f t="shared" si="15"/>
        <v>0.19787234042553195</v>
      </c>
    </row>
    <row r="59" spans="1:9" x14ac:dyDescent="0.2">
      <c r="H59" s="43">
        <f>SUM(H54:H58)</f>
        <v>5.0014916958016746</v>
      </c>
    </row>
    <row r="63" spans="1:9" x14ac:dyDescent="0.2">
      <c r="C63" s="43">
        <v>95</v>
      </c>
      <c r="D63" s="43">
        <v>100</v>
      </c>
      <c r="E63" s="43">
        <v>98</v>
      </c>
      <c r="F63" s="43">
        <v>100</v>
      </c>
      <c r="G63" s="43">
        <v>97</v>
      </c>
      <c r="H63" s="43" t="s">
        <v>41</v>
      </c>
    </row>
    <row r="64" spans="1:9" ht="170.25" x14ac:dyDescent="0.2">
      <c r="B64" s="44" t="s">
        <v>48</v>
      </c>
      <c r="C64" s="45" t="s">
        <v>36</v>
      </c>
      <c r="D64" s="44" t="s">
        <v>37</v>
      </c>
      <c r="E64" s="44" t="s">
        <v>38</v>
      </c>
      <c r="F64" s="44" t="s">
        <v>39</v>
      </c>
      <c r="G64" s="44" t="s">
        <v>40</v>
      </c>
      <c r="H64" s="44">
        <f>1/5</f>
        <v>0.2</v>
      </c>
      <c r="I64" s="44" t="s">
        <v>42</v>
      </c>
    </row>
    <row r="65" spans="1:9" x14ac:dyDescent="0.2">
      <c r="A65" s="43">
        <v>95</v>
      </c>
      <c r="B65" s="46" t="s">
        <v>36</v>
      </c>
      <c r="C65" s="47">
        <f>$A65/C$63</f>
        <v>1</v>
      </c>
      <c r="D65" s="47">
        <f>$A65/D$63</f>
        <v>0.95</v>
      </c>
      <c r="E65" s="47">
        <f>$A65/E$63</f>
        <v>0.96938775510204078</v>
      </c>
      <c r="F65" s="47">
        <f>$A65/F$63</f>
        <v>0.95</v>
      </c>
      <c r="G65" s="47">
        <f>$A65/G$63</f>
        <v>0.97938144329896903</v>
      </c>
      <c r="H65" s="47">
        <f>PRODUCT(C65:G65)^H$64</f>
        <v>0.96957034147313337</v>
      </c>
      <c r="I65" s="47">
        <f>H65/H$70</f>
        <v>0.19387755102040813</v>
      </c>
    </row>
    <row r="66" spans="1:9" x14ac:dyDescent="0.2">
      <c r="A66" s="43">
        <v>100</v>
      </c>
      <c r="B66" s="46" t="s">
        <v>37</v>
      </c>
      <c r="C66" s="47">
        <f t="shared" ref="C66:G69" si="16">$A66/C$63</f>
        <v>1.0526315789473684</v>
      </c>
      <c r="D66" s="47">
        <f t="shared" si="16"/>
        <v>1</v>
      </c>
      <c r="E66" s="47">
        <f t="shared" si="16"/>
        <v>1.0204081632653061</v>
      </c>
      <c r="F66" s="47">
        <f t="shared" si="16"/>
        <v>1</v>
      </c>
      <c r="G66" s="47">
        <f t="shared" si="16"/>
        <v>1.0309278350515463</v>
      </c>
      <c r="H66" s="47">
        <f t="shared" ref="H66:H69" si="17">PRODUCT(C66:G66)^H$64</f>
        <v>1.0206003594454036</v>
      </c>
      <c r="I66" s="47">
        <f t="shared" ref="I66:I69" si="18">H66/H$70</f>
        <v>0.2040816326530612</v>
      </c>
    </row>
    <row r="67" spans="1:9" x14ac:dyDescent="0.2">
      <c r="A67" s="43">
        <v>98</v>
      </c>
      <c r="B67" s="46" t="s">
        <v>38</v>
      </c>
      <c r="C67" s="47">
        <f t="shared" si="16"/>
        <v>1.0315789473684212</v>
      </c>
      <c r="D67" s="47">
        <f t="shared" si="16"/>
        <v>0.98</v>
      </c>
      <c r="E67" s="47">
        <f t="shared" si="16"/>
        <v>1</v>
      </c>
      <c r="F67" s="47">
        <f t="shared" si="16"/>
        <v>0.98</v>
      </c>
      <c r="G67" s="47">
        <f t="shared" si="16"/>
        <v>1.0103092783505154</v>
      </c>
      <c r="H67" s="47">
        <f t="shared" si="17"/>
        <v>1.0001883522564956</v>
      </c>
      <c r="I67" s="47">
        <f t="shared" si="18"/>
        <v>0.2</v>
      </c>
    </row>
    <row r="68" spans="1:9" x14ac:dyDescent="0.2">
      <c r="A68" s="43">
        <v>100</v>
      </c>
      <c r="B68" s="46" t="s">
        <v>39</v>
      </c>
      <c r="C68" s="47">
        <f t="shared" si="16"/>
        <v>1.0526315789473684</v>
      </c>
      <c r="D68" s="47">
        <f t="shared" si="16"/>
        <v>1</v>
      </c>
      <c r="E68" s="47">
        <f t="shared" si="16"/>
        <v>1.0204081632653061</v>
      </c>
      <c r="F68" s="47">
        <f t="shared" si="16"/>
        <v>1</v>
      </c>
      <c r="G68" s="47">
        <f t="shared" si="16"/>
        <v>1.0309278350515463</v>
      </c>
      <c r="H68" s="47">
        <f t="shared" si="17"/>
        <v>1.0206003594454036</v>
      </c>
      <c r="I68" s="47">
        <f t="shared" si="18"/>
        <v>0.2040816326530612</v>
      </c>
    </row>
    <row r="69" spans="1:9" x14ac:dyDescent="0.2">
      <c r="A69" s="43">
        <v>97</v>
      </c>
      <c r="B69" s="46" t="s">
        <v>40</v>
      </c>
      <c r="C69" s="47">
        <f t="shared" si="16"/>
        <v>1.0210526315789474</v>
      </c>
      <c r="D69" s="47">
        <f t="shared" si="16"/>
        <v>0.97</v>
      </c>
      <c r="E69" s="47">
        <f t="shared" si="16"/>
        <v>0.98979591836734693</v>
      </c>
      <c r="F69" s="47">
        <f t="shared" si="16"/>
        <v>0.97</v>
      </c>
      <c r="G69" s="47">
        <f t="shared" si="16"/>
        <v>1</v>
      </c>
      <c r="H69" s="47">
        <f t="shared" si="17"/>
        <v>0.98998234866204149</v>
      </c>
      <c r="I69" s="47">
        <f t="shared" si="18"/>
        <v>0.19795918367346937</v>
      </c>
    </row>
    <row r="70" spans="1:9" x14ac:dyDescent="0.2">
      <c r="H70" s="43">
        <f>SUM(H65:H69)</f>
        <v>5.000941761282478</v>
      </c>
    </row>
    <row r="73" spans="1:9" x14ac:dyDescent="0.2">
      <c r="C73" s="43">
        <v>99</v>
      </c>
      <c r="D73" s="43">
        <v>99</v>
      </c>
      <c r="E73" s="43">
        <v>98</v>
      </c>
      <c r="F73" s="43">
        <v>100</v>
      </c>
      <c r="G73" s="43">
        <v>99</v>
      </c>
      <c r="H73" s="43" t="s">
        <v>41</v>
      </c>
    </row>
    <row r="74" spans="1:9" ht="170.25" x14ac:dyDescent="0.2">
      <c r="B74" s="44" t="s">
        <v>49</v>
      </c>
      <c r="C74" s="45" t="s">
        <v>36</v>
      </c>
      <c r="D74" s="44" t="s">
        <v>37</v>
      </c>
      <c r="E74" s="44" t="s">
        <v>38</v>
      </c>
      <c r="F74" s="44" t="s">
        <v>39</v>
      </c>
      <c r="G74" s="44" t="s">
        <v>40</v>
      </c>
      <c r="H74" s="44">
        <f>1/5</f>
        <v>0.2</v>
      </c>
      <c r="I74" s="44" t="s">
        <v>42</v>
      </c>
    </row>
    <row r="75" spans="1:9" x14ac:dyDescent="0.2">
      <c r="A75" s="43">
        <v>99</v>
      </c>
      <c r="B75" s="46" t="s">
        <v>36</v>
      </c>
      <c r="C75" s="47">
        <f>$A75/C$73</f>
        <v>1</v>
      </c>
      <c r="D75" s="47">
        <f>$A75/D$73</f>
        <v>1</v>
      </c>
      <c r="E75" s="47">
        <f>$A75/E$73</f>
        <v>1.010204081632653</v>
      </c>
      <c r="F75" s="47">
        <f>A$75/F$73</f>
        <v>0.99</v>
      </c>
      <c r="G75" s="47">
        <f>$A75/G$73</f>
        <v>1</v>
      </c>
      <c r="H75" s="47">
        <f>PRODUCT(C75:G75)^H$74</f>
        <v>1.00002040733033</v>
      </c>
      <c r="I75" s="47">
        <f>H75/H$80</f>
        <v>0.20000065301138273</v>
      </c>
    </row>
    <row r="76" spans="1:9" x14ac:dyDescent="0.2">
      <c r="A76" s="43">
        <v>99</v>
      </c>
      <c r="B76" s="46" t="s">
        <v>37</v>
      </c>
      <c r="C76" s="47">
        <f t="shared" ref="C76:E79" si="19">$A76/C$73</f>
        <v>1</v>
      </c>
      <c r="D76" s="47">
        <f t="shared" si="19"/>
        <v>1</v>
      </c>
      <c r="E76" s="47">
        <f t="shared" si="19"/>
        <v>1.010204081632653</v>
      </c>
      <c r="F76" s="47">
        <f t="shared" ref="F76:F79" si="20">A$75/F$73</f>
        <v>0.99</v>
      </c>
      <c r="G76" s="47">
        <f t="shared" ref="G76:G79" si="21">$A76/G$73</f>
        <v>1</v>
      </c>
      <c r="H76" s="47">
        <f t="shared" ref="H76:H79" si="22">PRODUCT(C76:G76)^H$74</f>
        <v>1.00002040733033</v>
      </c>
      <c r="I76" s="47">
        <f t="shared" ref="I76:I79" si="23">H76/H$80</f>
        <v>0.20000065301138273</v>
      </c>
    </row>
    <row r="77" spans="1:9" x14ac:dyDescent="0.2">
      <c r="A77" s="43">
        <v>98</v>
      </c>
      <c r="B77" s="46" t="s">
        <v>38</v>
      </c>
      <c r="C77" s="47">
        <f t="shared" si="19"/>
        <v>0.98989898989898994</v>
      </c>
      <c r="D77" s="47">
        <f t="shared" si="19"/>
        <v>0.98989898989898994</v>
      </c>
      <c r="E77" s="47">
        <f t="shared" si="19"/>
        <v>1</v>
      </c>
      <c r="F77" s="47">
        <f t="shared" si="20"/>
        <v>0.99</v>
      </c>
      <c r="G77" s="47">
        <f t="shared" si="21"/>
        <v>0.98989898989898994</v>
      </c>
      <c r="H77" s="47">
        <f t="shared" si="22"/>
        <v>0.99193123857820975</v>
      </c>
      <c r="I77" s="47">
        <f t="shared" si="23"/>
        <v>0.1983828469937412</v>
      </c>
    </row>
    <row r="78" spans="1:9" x14ac:dyDescent="0.2">
      <c r="A78" s="43">
        <v>100</v>
      </c>
      <c r="B78" s="46" t="s">
        <v>39</v>
      </c>
      <c r="C78" s="47">
        <f t="shared" si="19"/>
        <v>1.0101010101010102</v>
      </c>
      <c r="D78" s="47">
        <f t="shared" si="19"/>
        <v>1.0101010101010102</v>
      </c>
      <c r="E78" s="47">
        <f t="shared" si="19"/>
        <v>1.0204081632653061</v>
      </c>
      <c r="F78" s="47">
        <f t="shared" si="20"/>
        <v>0.99</v>
      </c>
      <c r="G78" s="47">
        <f t="shared" si="21"/>
        <v>1.0101010101010102</v>
      </c>
      <c r="H78" s="47">
        <f t="shared" si="22"/>
        <v>1.0080932505180304</v>
      </c>
      <c r="I78" s="47">
        <f t="shared" si="23"/>
        <v>0.20161519397211058</v>
      </c>
    </row>
    <row r="79" spans="1:9" x14ac:dyDescent="0.2">
      <c r="A79" s="43">
        <v>99</v>
      </c>
      <c r="B79" s="46" t="s">
        <v>40</v>
      </c>
      <c r="C79" s="47">
        <f t="shared" si="19"/>
        <v>1</v>
      </c>
      <c r="D79" s="47">
        <f t="shared" si="19"/>
        <v>1</v>
      </c>
      <c r="E79" s="47">
        <f t="shared" si="19"/>
        <v>1.010204081632653</v>
      </c>
      <c r="F79" s="47">
        <f t="shared" si="20"/>
        <v>0.99</v>
      </c>
      <c r="G79" s="47">
        <f t="shared" si="21"/>
        <v>1</v>
      </c>
      <c r="H79" s="47">
        <f t="shared" si="22"/>
        <v>1.00002040733033</v>
      </c>
      <c r="I79" s="47">
        <f t="shared" si="23"/>
        <v>0.20000065301138273</v>
      </c>
    </row>
    <row r="80" spans="1:9" x14ac:dyDescent="0.2">
      <c r="H80" s="43">
        <f>SUM(H75:H79)</f>
        <v>5.0000857110872303</v>
      </c>
    </row>
    <row r="84" spans="1:9" x14ac:dyDescent="0.2">
      <c r="C84" s="43">
        <v>100</v>
      </c>
      <c r="D84" s="43">
        <v>97</v>
      </c>
      <c r="E84" s="43">
        <v>95</v>
      </c>
      <c r="F84" s="43">
        <v>100</v>
      </c>
      <c r="G84" s="43">
        <v>96</v>
      </c>
      <c r="H84" s="43" t="s">
        <v>41</v>
      </c>
    </row>
    <row r="85" spans="1:9" ht="170.25" x14ac:dyDescent="0.2">
      <c r="B85" s="44" t="s">
        <v>50</v>
      </c>
      <c r="C85" s="45" t="s">
        <v>36</v>
      </c>
      <c r="D85" s="44" t="s">
        <v>37</v>
      </c>
      <c r="E85" s="44" t="s">
        <v>38</v>
      </c>
      <c r="F85" s="44" t="s">
        <v>39</v>
      </c>
      <c r="G85" s="44" t="s">
        <v>40</v>
      </c>
      <c r="H85" s="44">
        <f>1/5</f>
        <v>0.2</v>
      </c>
      <c r="I85" s="44" t="s">
        <v>42</v>
      </c>
    </row>
    <row r="86" spans="1:9" x14ac:dyDescent="0.2">
      <c r="A86" s="43">
        <v>100</v>
      </c>
      <c r="B86" s="46" t="s">
        <v>36</v>
      </c>
      <c r="C86" s="47">
        <f>$A86/C$84</f>
        <v>1</v>
      </c>
      <c r="D86" s="47">
        <f>$A86/D$84</f>
        <v>1.0309278350515463</v>
      </c>
      <c r="E86" s="47">
        <f>$A86/E$84</f>
        <v>1.0526315789473684</v>
      </c>
      <c r="F86" s="47">
        <f>$A86/F$84</f>
        <v>1</v>
      </c>
      <c r="G86" s="47">
        <f>$A86/G$84</f>
        <v>1.0416666666666667</v>
      </c>
      <c r="H86" s="47">
        <f>PRODUCT(C86:G86)^H$85</f>
        <v>1.0248178600401616</v>
      </c>
      <c r="I86" s="47">
        <f>H86/H$91</f>
        <v>0.20491803278688525</v>
      </c>
    </row>
    <row r="87" spans="1:9" x14ac:dyDescent="0.2">
      <c r="A87" s="43">
        <v>97</v>
      </c>
      <c r="B87" s="46" t="s">
        <v>37</v>
      </c>
      <c r="C87" s="47">
        <f t="shared" ref="C87:G90" si="24">$A87/C$84</f>
        <v>0.97</v>
      </c>
      <c r="D87" s="47">
        <f t="shared" si="24"/>
        <v>1</v>
      </c>
      <c r="E87" s="47">
        <f t="shared" si="24"/>
        <v>1.0210526315789474</v>
      </c>
      <c r="F87" s="47">
        <f t="shared" si="24"/>
        <v>0.97</v>
      </c>
      <c r="G87" s="47">
        <f t="shared" si="24"/>
        <v>1.0104166666666667</v>
      </c>
      <c r="H87" s="47">
        <f t="shared" ref="H87:H90" si="25">PRODUCT(C87:G87)^H$85</f>
        <v>0.99407332423895689</v>
      </c>
      <c r="I87" s="47">
        <f t="shared" ref="I87:I90" si="26">H87/H$91</f>
        <v>0.19877049180327871</v>
      </c>
    </row>
    <row r="88" spans="1:9" x14ac:dyDescent="0.2">
      <c r="A88" s="43">
        <v>95</v>
      </c>
      <c r="B88" s="46" t="s">
        <v>38</v>
      </c>
      <c r="C88" s="47">
        <f t="shared" si="24"/>
        <v>0.95</v>
      </c>
      <c r="D88" s="47">
        <f t="shared" si="24"/>
        <v>0.97938144329896903</v>
      </c>
      <c r="E88" s="47">
        <f t="shared" si="24"/>
        <v>1</v>
      </c>
      <c r="F88" s="47">
        <f t="shared" si="24"/>
        <v>0.95</v>
      </c>
      <c r="G88" s="47">
        <f t="shared" si="24"/>
        <v>0.98958333333333337</v>
      </c>
      <c r="H88" s="47">
        <f t="shared" si="25"/>
        <v>0.97357696703815366</v>
      </c>
      <c r="I88" s="47">
        <f t="shared" si="26"/>
        <v>0.19467213114754101</v>
      </c>
    </row>
    <row r="89" spans="1:9" x14ac:dyDescent="0.2">
      <c r="A89" s="43">
        <v>100</v>
      </c>
      <c r="B89" s="46" t="s">
        <v>39</v>
      </c>
      <c r="C89" s="47">
        <f t="shared" si="24"/>
        <v>1</v>
      </c>
      <c r="D89" s="47">
        <f t="shared" si="24"/>
        <v>1.0309278350515463</v>
      </c>
      <c r="E89" s="47">
        <f t="shared" si="24"/>
        <v>1.0526315789473684</v>
      </c>
      <c r="F89" s="47">
        <f t="shared" si="24"/>
        <v>1</v>
      </c>
      <c r="G89" s="47">
        <f t="shared" si="24"/>
        <v>1.0416666666666667</v>
      </c>
      <c r="H89" s="47">
        <f t="shared" si="25"/>
        <v>1.0248178600401616</v>
      </c>
      <c r="I89" s="47">
        <f t="shared" si="26"/>
        <v>0.20491803278688525</v>
      </c>
    </row>
    <row r="90" spans="1:9" x14ac:dyDescent="0.2">
      <c r="A90" s="43">
        <v>96</v>
      </c>
      <c r="B90" s="46" t="s">
        <v>40</v>
      </c>
      <c r="C90" s="47">
        <f t="shared" si="24"/>
        <v>0.96</v>
      </c>
      <c r="D90" s="47">
        <f t="shared" si="24"/>
        <v>0.98969072164948457</v>
      </c>
      <c r="E90" s="47">
        <f t="shared" si="24"/>
        <v>1.0105263157894737</v>
      </c>
      <c r="F90" s="47">
        <f t="shared" si="24"/>
        <v>0.96</v>
      </c>
      <c r="G90" s="47">
        <f t="shared" si="24"/>
        <v>1</v>
      </c>
      <c r="H90" s="47">
        <f t="shared" si="25"/>
        <v>0.98382514563855528</v>
      </c>
      <c r="I90" s="47">
        <f t="shared" si="26"/>
        <v>0.19672131147540986</v>
      </c>
    </row>
    <row r="91" spans="1:9" x14ac:dyDescent="0.2">
      <c r="H91" s="43">
        <f>SUM(H86:H90)</f>
        <v>5.0011111569959885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zoomScale="85" zoomScaleNormal="85" workbookViewId="0">
      <selection activeCell="D24" sqref="D24"/>
    </sheetView>
  </sheetViews>
  <sheetFormatPr defaultRowHeight="15" x14ac:dyDescent="0.25"/>
  <cols>
    <col min="1" max="1" width="14" style="21" bestFit="1" customWidth="1"/>
    <col min="2" max="2" width="14.28515625" style="21" bestFit="1" customWidth="1"/>
    <col min="3" max="3" width="9.140625" style="21"/>
    <col min="4" max="4" width="38.140625" style="21" bestFit="1" customWidth="1"/>
    <col min="5" max="5" width="6.5703125" style="21" bestFit="1" customWidth="1"/>
    <col min="6" max="6" width="6.85546875" style="21" bestFit="1" customWidth="1"/>
    <col min="7" max="7" width="7.7109375" style="21" bestFit="1" customWidth="1"/>
    <col min="8" max="8" width="7" style="21" bestFit="1" customWidth="1"/>
    <col min="9" max="9" width="14" style="21" bestFit="1" customWidth="1"/>
    <col min="10" max="10" width="8.28515625" style="21" bestFit="1" customWidth="1"/>
    <col min="11" max="11" width="13.28515625" style="21" bestFit="1" customWidth="1"/>
    <col min="12" max="14" width="11.85546875" style="21" bestFit="1" customWidth="1"/>
    <col min="15" max="16384" width="9.140625" style="21"/>
  </cols>
  <sheetData>
    <row r="1" spans="1:13" x14ac:dyDescent="0.25">
      <c r="A1" s="17" t="s">
        <v>0</v>
      </c>
      <c r="B1" s="17" t="s">
        <v>51</v>
      </c>
    </row>
    <row r="2" spans="1:13" x14ac:dyDescent="0.25">
      <c r="A2" s="15" t="s">
        <v>17</v>
      </c>
      <c r="B2" s="15">
        <v>5.3050738631021839E-2</v>
      </c>
    </row>
    <row r="3" spans="1:13" x14ac:dyDescent="0.25">
      <c r="A3" s="15" t="s">
        <v>18</v>
      </c>
      <c r="B3" s="15">
        <v>0.13740247747027373</v>
      </c>
    </row>
    <row r="4" spans="1:13" x14ac:dyDescent="0.25">
      <c r="A4" s="15" t="s">
        <v>19</v>
      </c>
      <c r="B4" s="15">
        <v>6.6943088352721877E-2</v>
      </c>
    </row>
    <row r="5" spans="1:13" x14ac:dyDescent="0.25">
      <c r="A5" s="15" t="s">
        <v>20</v>
      </c>
      <c r="B5" s="15">
        <v>0.27889532806642847</v>
      </c>
    </row>
    <row r="6" spans="1:13" x14ac:dyDescent="0.25">
      <c r="A6" s="16" t="s">
        <v>21</v>
      </c>
      <c r="B6" s="15">
        <v>1.7647379600440889E-2</v>
      </c>
    </row>
    <row r="7" spans="1:13" x14ac:dyDescent="0.25">
      <c r="A7" s="15" t="s">
        <v>22</v>
      </c>
      <c r="B7" s="15">
        <v>0.20536095101254354</v>
      </c>
    </row>
    <row r="8" spans="1:13" x14ac:dyDescent="0.25">
      <c r="A8" s="15" t="s">
        <v>23</v>
      </c>
      <c r="B8" s="15">
        <v>5.1907049780546714E-2</v>
      </c>
    </row>
    <row r="9" spans="1:13" x14ac:dyDescent="0.25">
      <c r="A9" s="15" t="s">
        <v>24</v>
      </c>
      <c r="B9" s="15">
        <v>0.18879298708602299</v>
      </c>
    </row>
    <row r="12" spans="1:13" ht="65.25" x14ac:dyDescent="0.25">
      <c r="D12" s="15"/>
      <c r="E12" s="51" t="s">
        <v>17</v>
      </c>
      <c r="F12" s="51" t="s">
        <v>18</v>
      </c>
      <c r="G12" s="51" t="s">
        <v>19</v>
      </c>
      <c r="H12" s="51" t="s">
        <v>20</v>
      </c>
      <c r="I12" s="51" t="s">
        <v>21</v>
      </c>
      <c r="J12" s="52" t="s">
        <v>53</v>
      </c>
      <c r="K12" s="52" t="s">
        <v>23</v>
      </c>
      <c r="L12" s="52" t="s">
        <v>24</v>
      </c>
      <c r="M12" s="53" t="s">
        <v>52</v>
      </c>
    </row>
    <row r="13" spans="1:13" x14ac:dyDescent="0.25">
      <c r="D13" s="37" t="s">
        <v>36</v>
      </c>
      <c r="E13" s="15">
        <v>0.20325203252032517</v>
      </c>
      <c r="F13" s="15">
        <v>0.21276595744680851</v>
      </c>
      <c r="G13" s="15">
        <v>0.20790020790020788</v>
      </c>
      <c r="H13" s="15">
        <v>0.20703933747412009</v>
      </c>
      <c r="I13" s="15">
        <v>0.20425531914893616</v>
      </c>
      <c r="J13" s="15">
        <v>0.19387755102040813</v>
      </c>
      <c r="K13" s="15">
        <v>0.20000065301138273</v>
      </c>
      <c r="L13" s="15">
        <v>0.20491803278688525</v>
      </c>
      <c r="M13" s="15">
        <f>(B$2*E13)+(B$3*F13)+(B$4*G13)+(B$5*H13)+(B$6*I13)+(B$7*J13)+(B$8*K13)+(B$9*L13)</f>
        <v>0.2041650068410954</v>
      </c>
    </row>
    <row r="14" spans="1:13" x14ac:dyDescent="0.25">
      <c r="D14" s="37" t="s">
        <v>37</v>
      </c>
      <c r="E14" s="15">
        <v>0.1991869918699187</v>
      </c>
      <c r="F14" s="15">
        <v>0.19574468085106381</v>
      </c>
      <c r="G14" s="15">
        <v>0.19542619542619541</v>
      </c>
      <c r="H14" s="15">
        <v>0.20496894409937891</v>
      </c>
      <c r="I14" s="15">
        <v>0.20425531914893616</v>
      </c>
      <c r="J14" s="15">
        <v>0.2040816326530612</v>
      </c>
      <c r="K14" s="15">
        <v>0.20000065301138273</v>
      </c>
      <c r="L14" s="15">
        <v>0.19877049180327871</v>
      </c>
      <c r="M14" s="15">
        <f t="shared" ref="M14:M17" si="0">(B$2*E14)+(B$3*F14)+(B$4*G14)+(B$5*H14)+(B$6*I14)+(B$7*J14)+(B$8*K14)+(B$9*L14)</f>
        <v>0.20113302318219076</v>
      </c>
    </row>
    <row r="15" spans="1:13" x14ac:dyDescent="0.25">
      <c r="D15" s="37" t="s">
        <v>38</v>
      </c>
      <c r="E15" s="15">
        <v>0.19715447154471544</v>
      </c>
      <c r="F15" s="15">
        <v>0.20425531914893616</v>
      </c>
      <c r="G15" s="15">
        <v>0.19750519750519752</v>
      </c>
      <c r="H15" s="15">
        <v>0.19461697722567289</v>
      </c>
      <c r="I15" s="15">
        <v>0.20212765957446807</v>
      </c>
      <c r="J15" s="15">
        <v>0.2</v>
      </c>
      <c r="K15" s="15">
        <v>0.1983828469937412</v>
      </c>
      <c r="L15" s="15">
        <v>0.19467213114754101</v>
      </c>
      <c r="M15" s="15">
        <f t="shared" si="0"/>
        <v>0.19771316601978917</v>
      </c>
    </row>
    <row r="16" spans="1:13" x14ac:dyDescent="0.25">
      <c r="D16" s="37" t="s">
        <v>39</v>
      </c>
      <c r="E16" s="15">
        <v>0.20325203252032517</v>
      </c>
      <c r="F16" s="15">
        <v>0.18936170212765957</v>
      </c>
      <c r="G16" s="15">
        <v>0.19958419958419957</v>
      </c>
      <c r="H16" s="15">
        <v>0.20082815734989651</v>
      </c>
      <c r="I16" s="15">
        <v>0.19148936170212766</v>
      </c>
      <c r="J16" s="15">
        <v>0.2040816326530612</v>
      </c>
      <c r="K16" s="15">
        <v>0.20161519397211058</v>
      </c>
      <c r="L16" s="15">
        <v>0.20491803278688525</v>
      </c>
      <c r="M16" s="15">
        <f t="shared" si="0"/>
        <v>0.20061427604831758</v>
      </c>
    </row>
    <row r="17" spans="4:13" x14ac:dyDescent="0.25">
      <c r="D17" s="37" t="s">
        <v>40</v>
      </c>
      <c r="E17" s="15">
        <v>4.9293292764961505</v>
      </c>
      <c r="F17" s="15">
        <v>0.1978723404255319</v>
      </c>
      <c r="G17" s="15">
        <v>0.19958419958419957</v>
      </c>
      <c r="H17" s="15">
        <v>0.19254658385093171</v>
      </c>
      <c r="I17" s="15">
        <v>0.19787234042553195</v>
      </c>
      <c r="J17" s="15">
        <v>0.19795918367346937</v>
      </c>
      <c r="K17" s="15">
        <v>0.20000065301138273</v>
      </c>
      <c r="L17" s="15">
        <v>0.19672131147540986</v>
      </c>
      <c r="M17" s="15">
        <f t="shared" si="0"/>
        <v>0.44741989664239257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12"/>
  <sheetViews>
    <sheetView tabSelected="1" workbookViewId="0">
      <selection activeCell="D7" sqref="D7:F12"/>
    </sheetView>
  </sheetViews>
  <sheetFormatPr defaultRowHeight="15" x14ac:dyDescent="0.25"/>
  <cols>
    <col min="4" max="4" width="40.85546875" customWidth="1"/>
    <col min="6" max="6" width="19.42578125" bestFit="1" customWidth="1"/>
  </cols>
  <sheetData>
    <row r="7" spans="4:6" x14ac:dyDescent="0.25">
      <c r="D7" s="17" t="s">
        <v>54</v>
      </c>
      <c r="E7" s="38" t="s">
        <v>55</v>
      </c>
      <c r="F7" s="38" t="s">
        <v>56</v>
      </c>
    </row>
    <row r="8" spans="4:6" x14ac:dyDescent="0.25">
      <c r="D8" s="37" t="s">
        <v>36</v>
      </c>
      <c r="E8" s="15">
        <v>0.20377581859745975</v>
      </c>
      <c r="F8" s="12">
        <v>2</v>
      </c>
    </row>
    <row r="9" spans="4:6" x14ac:dyDescent="0.25">
      <c r="D9" s="37" t="s">
        <v>37</v>
      </c>
      <c r="E9" s="15">
        <v>0.20077217174523637</v>
      </c>
      <c r="F9" s="12">
        <v>3</v>
      </c>
    </row>
    <row r="10" spans="4:6" x14ac:dyDescent="0.25">
      <c r="D10" s="37" t="s">
        <v>38</v>
      </c>
      <c r="E10" s="15">
        <v>0.19787605100666916</v>
      </c>
      <c r="F10" s="12">
        <v>5</v>
      </c>
    </row>
    <row r="11" spans="4:6" x14ac:dyDescent="0.25">
      <c r="D11" s="37" t="s">
        <v>39</v>
      </c>
      <c r="E11" s="15">
        <v>0.20052752092164056</v>
      </c>
      <c r="F11" s="12">
        <v>4</v>
      </c>
    </row>
    <row r="12" spans="4:6" x14ac:dyDescent="0.25">
      <c r="D12" s="37" t="s">
        <v>40</v>
      </c>
      <c r="E12" s="15">
        <v>0.59418692315636901</v>
      </c>
      <c r="F12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Hitung Bobot Kriteria</vt:lpstr>
      <vt:lpstr>Kuesioner Asumsi (Bahan)</vt:lpstr>
      <vt:lpstr>Hitung Bobot Alternatif</vt:lpstr>
      <vt:lpstr>Matrix</vt:lpstr>
      <vt:lpstr>Rangking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Compaq</cp:lastModifiedBy>
  <dcterms:created xsi:type="dcterms:W3CDTF">2016-02-17T12:59:58Z</dcterms:created>
  <dcterms:modified xsi:type="dcterms:W3CDTF">2016-07-15T14:11:07Z</dcterms:modified>
</cp:coreProperties>
</file>