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fhoq_usf_edu/Documents/STA 6205 Project/"/>
    </mc:Choice>
  </mc:AlternateContent>
  <xr:revisionPtr revIDLastSave="1831" documentId="8_{986FA358-2EA3-439F-B1D7-4A04E504DFF1}" xr6:coauthVersionLast="47" xr6:coauthVersionMax="47" xr10:uidLastSave="{50786318-C1AF-4C90-BE84-BF4C0C9FAB4A}"/>
  <bookViews>
    <workbookView xWindow="-108" yWindow="-108" windowWidth="23256" windowHeight="12576" firstSheet="2" activeTab="2" xr2:uid="{0C47480B-544A-410A-9078-99937FBF3F4F}"/>
  </bookViews>
  <sheets>
    <sheet name="Run order and Blocking" sheetId="1" r:id="rId1"/>
    <sheet name="Design" sheetId="4" r:id="rId2"/>
    <sheet name="Steepest ascent" sheetId="6" r:id="rId3"/>
    <sheet name="CCD" sheetId="7" r:id="rId4"/>
    <sheet name="Reference" sheetId="5" r:id="rId5"/>
    <sheet name="Sheet2" sheetId="2" r:id="rId6"/>
  </sheets>
  <definedNames>
    <definedName name="_xlnm._FilterDatabase" localSheetId="1" hidden="1">Design!$G$2:$G$35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5" i="6" l="1"/>
  <c r="X2" i="6"/>
  <c r="X3" i="6"/>
  <c r="L9" i="2"/>
  <c r="L10" i="2"/>
  <c r="L4" i="2"/>
  <c r="L5" i="2"/>
  <c r="L6" i="2"/>
  <c r="L7" i="2"/>
  <c r="L8" i="2"/>
  <c r="L11" i="2"/>
  <c r="L3" i="2"/>
  <c r="K23" i="7"/>
  <c r="K24" i="7"/>
  <c r="K25" i="7"/>
  <c r="K26" i="7"/>
  <c r="K27" i="7"/>
  <c r="K22" i="7"/>
  <c r="K4" i="7"/>
  <c r="K5" i="7"/>
  <c r="K6" i="7"/>
  <c r="K7" i="7"/>
  <c r="K8" i="7"/>
  <c r="K9" i="7"/>
  <c r="K10" i="7"/>
  <c r="K3" i="7"/>
  <c r="K5" i="6"/>
  <c r="K6" i="6"/>
  <c r="C43" i="6"/>
  <c r="D43" i="6"/>
  <c r="E43" i="6"/>
  <c r="F43" i="6"/>
  <c r="J43" i="6"/>
  <c r="B43" i="6"/>
  <c r="J35" i="6"/>
  <c r="J42" i="6"/>
  <c r="J41" i="6"/>
  <c r="J40" i="6"/>
  <c r="J39" i="6"/>
  <c r="J38" i="6"/>
  <c r="J37" i="6"/>
  <c r="J36" i="6"/>
  <c r="D42" i="6"/>
  <c r="E42" i="6"/>
  <c r="F42" i="6"/>
  <c r="D41" i="6"/>
  <c r="E41" i="6"/>
  <c r="F41" i="6"/>
  <c r="D40" i="6"/>
  <c r="E40" i="6"/>
  <c r="F40" i="6"/>
  <c r="D39" i="6"/>
  <c r="E39" i="6"/>
  <c r="F39" i="6"/>
  <c r="D38" i="6"/>
  <c r="E38" i="6"/>
  <c r="F38" i="6"/>
  <c r="C37" i="6"/>
  <c r="D37" i="6"/>
  <c r="E37" i="6"/>
  <c r="F37" i="6"/>
  <c r="C36" i="6"/>
  <c r="D36" i="6"/>
  <c r="E36" i="6"/>
  <c r="F36" i="6"/>
  <c r="E35" i="6"/>
  <c r="F35" i="6"/>
  <c r="K34" i="6"/>
  <c r="K43" i="6" s="1"/>
  <c r="C42" i="6"/>
  <c r="B42" i="6"/>
  <c r="C41" i="6"/>
  <c r="B41" i="6"/>
  <c r="C40" i="6"/>
  <c r="B40" i="6"/>
  <c r="C39" i="6"/>
  <c r="B39" i="6"/>
  <c r="C38" i="6"/>
  <c r="B38" i="6"/>
  <c r="B37" i="6"/>
  <c r="B36" i="6"/>
  <c r="D35" i="6"/>
  <c r="C35" i="6"/>
  <c r="B35" i="6"/>
  <c r="I34" i="6"/>
  <c r="I37" i="6" s="1"/>
  <c r="H34" i="6"/>
  <c r="H43" i="6" s="1"/>
  <c r="G34" i="6"/>
  <c r="G43" i="6" s="1"/>
  <c r="D20" i="6"/>
  <c r="D27" i="6" s="1"/>
  <c r="C12" i="6"/>
  <c r="D12" i="6"/>
  <c r="B12" i="6"/>
  <c r="B11" i="6"/>
  <c r="C11" i="6"/>
  <c r="D11" i="6"/>
  <c r="B10" i="6"/>
  <c r="C27" i="6"/>
  <c r="B27" i="6"/>
  <c r="C26" i="6"/>
  <c r="B26" i="6"/>
  <c r="C25" i="6"/>
  <c r="B25" i="6"/>
  <c r="C24" i="6"/>
  <c r="B24" i="6"/>
  <c r="C23" i="6"/>
  <c r="B23" i="6"/>
  <c r="C22" i="6"/>
  <c r="B22" i="6"/>
  <c r="C21" i="6"/>
  <c r="B21" i="6"/>
  <c r="E20" i="6"/>
  <c r="E27" i="6" s="1"/>
  <c r="C10" i="6"/>
  <c r="D10" i="6"/>
  <c r="C9" i="6"/>
  <c r="D9" i="6"/>
  <c r="B9" i="6"/>
  <c r="C8" i="6"/>
  <c r="D8" i="6"/>
  <c r="B8" i="6"/>
  <c r="C7" i="6"/>
  <c r="D7" i="6"/>
  <c r="B7" i="6"/>
  <c r="D6" i="6"/>
  <c r="C6" i="6"/>
  <c r="B6" i="6"/>
  <c r="C5" i="6"/>
  <c r="D5" i="6"/>
  <c r="B5" i="6"/>
  <c r="F4" i="6"/>
  <c r="G4" i="6"/>
  <c r="E4" i="6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K3" i="1"/>
  <c r="S3" i="1" s="1"/>
  <c r="K4" i="1"/>
  <c r="S4" i="1" s="1"/>
  <c r="K5" i="1"/>
  <c r="S5" i="1" s="1"/>
  <c r="K6" i="1"/>
  <c r="S6" i="1" s="1"/>
  <c r="K7" i="1"/>
  <c r="S7" i="1" s="1"/>
  <c r="K8" i="1"/>
  <c r="S8" i="1" s="1"/>
  <c r="K9" i="1"/>
  <c r="S9" i="1" s="1"/>
  <c r="K10" i="1"/>
  <c r="S10" i="1" s="1"/>
  <c r="K11" i="1"/>
  <c r="S11" i="1" s="1"/>
  <c r="K12" i="1"/>
  <c r="S12" i="1" s="1"/>
  <c r="K13" i="1"/>
  <c r="S13" i="1" s="1"/>
  <c r="K14" i="1"/>
  <c r="S14" i="1" s="1"/>
  <c r="K15" i="1"/>
  <c r="S15" i="1" s="1"/>
  <c r="K16" i="1"/>
  <c r="S16" i="1" s="1"/>
  <c r="K17" i="1"/>
  <c r="S17" i="1" s="1"/>
  <c r="K18" i="1"/>
  <c r="S18" i="1" s="1"/>
  <c r="K19" i="1"/>
  <c r="S19" i="1" s="1"/>
  <c r="K20" i="1"/>
  <c r="S20" i="1" s="1"/>
  <c r="K21" i="1"/>
  <c r="S21" i="1" s="1"/>
  <c r="K22" i="1"/>
  <c r="S22" i="1" s="1"/>
  <c r="K23" i="1"/>
  <c r="S23" i="1" s="1"/>
  <c r="K24" i="1"/>
  <c r="S24" i="1" s="1"/>
  <c r="K25" i="1"/>
  <c r="S25" i="1" s="1"/>
  <c r="K26" i="1"/>
  <c r="S26" i="1" s="1"/>
  <c r="K27" i="1"/>
  <c r="S27" i="1" s="1"/>
  <c r="K28" i="1"/>
  <c r="S28" i="1" s="1"/>
  <c r="K29" i="1"/>
  <c r="S29" i="1" s="1"/>
  <c r="K30" i="1"/>
  <c r="S30" i="1" s="1"/>
  <c r="K31" i="1"/>
  <c r="S31" i="1" s="1"/>
  <c r="K32" i="1"/>
  <c r="S32" i="1" s="1"/>
  <c r="K33" i="1"/>
  <c r="S33" i="1" s="1"/>
  <c r="K34" i="1"/>
  <c r="S34" i="1" s="1"/>
  <c r="J3" i="1"/>
  <c r="R3" i="1" s="1"/>
  <c r="J4" i="1"/>
  <c r="R4" i="1" s="1"/>
  <c r="J5" i="1"/>
  <c r="R5" i="1" s="1"/>
  <c r="J6" i="1"/>
  <c r="R6" i="1" s="1"/>
  <c r="J7" i="1"/>
  <c r="R7" i="1" s="1"/>
  <c r="J8" i="1"/>
  <c r="R8" i="1" s="1"/>
  <c r="J9" i="1"/>
  <c r="R9" i="1" s="1"/>
  <c r="J10" i="1"/>
  <c r="R10" i="1" s="1"/>
  <c r="J11" i="1"/>
  <c r="R11" i="1" s="1"/>
  <c r="J12" i="1"/>
  <c r="R12" i="1" s="1"/>
  <c r="J13" i="1"/>
  <c r="R13" i="1" s="1"/>
  <c r="J14" i="1"/>
  <c r="R14" i="1" s="1"/>
  <c r="J15" i="1"/>
  <c r="R15" i="1" s="1"/>
  <c r="J16" i="1"/>
  <c r="R16" i="1" s="1"/>
  <c r="J17" i="1"/>
  <c r="R17" i="1" s="1"/>
  <c r="J18" i="1"/>
  <c r="R18" i="1" s="1"/>
  <c r="J19" i="1"/>
  <c r="R19" i="1" s="1"/>
  <c r="J20" i="1"/>
  <c r="R20" i="1" s="1"/>
  <c r="J21" i="1"/>
  <c r="R21" i="1" s="1"/>
  <c r="J22" i="1"/>
  <c r="R22" i="1" s="1"/>
  <c r="J23" i="1"/>
  <c r="R23" i="1" s="1"/>
  <c r="J24" i="1"/>
  <c r="R24" i="1" s="1"/>
  <c r="J25" i="1"/>
  <c r="R25" i="1" s="1"/>
  <c r="J26" i="1"/>
  <c r="R26" i="1" s="1"/>
  <c r="J27" i="1"/>
  <c r="R27" i="1" s="1"/>
  <c r="J28" i="1"/>
  <c r="R28" i="1" s="1"/>
  <c r="J29" i="1"/>
  <c r="R29" i="1" s="1"/>
  <c r="J30" i="1"/>
  <c r="R30" i="1" s="1"/>
  <c r="J31" i="1"/>
  <c r="R31" i="1" s="1"/>
  <c r="J32" i="1"/>
  <c r="R32" i="1" s="1"/>
  <c r="J33" i="1"/>
  <c r="R33" i="1" s="1"/>
  <c r="J34" i="1"/>
  <c r="R34" i="1" s="1"/>
  <c r="I3" i="1"/>
  <c r="Q3" i="1" s="1"/>
  <c r="I4" i="1"/>
  <c r="Q4" i="1" s="1"/>
  <c r="I5" i="1"/>
  <c r="Q5" i="1" s="1"/>
  <c r="I6" i="1"/>
  <c r="Q6" i="1" s="1"/>
  <c r="I7" i="1"/>
  <c r="Q7" i="1" s="1"/>
  <c r="I8" i="1"/>
  <c r="Q8" i="1" s="1"/>
  <c r="I9" i="1"/>
  <c r="Q9" i="1" s="1"/>
  <c r="I10" i="1"/>
  <c r="Q10" i="1" s="1"/>
  <c r="I11" i="1"/>
  <c r="Q11" i="1" s="1"/>
  <c r="I12" i="1"/>
  <c r="Q12" i="1" s="1"/>
  <c r="I13" i="1"/>
  <c r="Q13" i="1" s="1"/>
  <c r="I14" i="1"/>
  <c r="Q14" i="1" s="1"/>
  <c r="I15" i="1"/>
  <c r="Q15" i="1" s="1"/>
  <c r="I16" i="1"/>
  <c r="Q16" i="1" s="1"/>
  <c r="I17" i="1"/>
  <c r="Q17" i="1" s="1"/>
  <c r="I18" i="1"/>
  <c r="Q18" i="1" s="1"/>
  <c r="I19" i="1"/>
  <c r="Q19" i="1" s="1"/>
  <c r="I20" i="1"/>
  <c r="Q20" i="1" s="1"/>
  <c r="I21" i="1"/>
  <c r="Q21" i="1" s="1"/>
  <c r="I22" i="1"/>
  <c r="Q22" i="1" s="1"/>
  <c r="I23" i="1"/>
  <c r="Q23" i="1" s="1"/>
  <c r="I24" i="1"/>
  <c r="Q24" i="1" s="1"/>
  <c r="I25" i="1"/>
  <c r="Q25" i="1" s="1"/>
  <c r="I26" i="1"/>
  <c r="Q26" i="1" s="1"/>
  <c r="I27" i="1"/>
  <c r="Q27" i="1" s="1"/>
  <c r="I28" i="1"/>
  <c r="Q28" i="1" s="1"/>
  <c r="I29" i="1"/>
  <c r="Q29" i="1" s="1"/>
  <c r="I30" i="1"/>
  <c r="Q30" i="1" s="1"/>
  <c r="I31" i="1"/>
  <c r="Q31" i="1" s="1"/>
  <c r="I32" i="1"/>
  <c r="Q32" i="1" s="1"/>
  <c r="I33" i="1"/>
  <c r="Q33" i="1" s="1"/>
  <c r="I34" i="1"/>
  <c r="Q34" i="1" s="1"/>
  <c r="H3" i="1"/>
  <c r="P3" i="1" s="1"/>
  <c r="H4" i="1"/>
  <c r="P4" i="1" s="1"/>
  <c r="H5" i="1"/>
  <c r="P5" i="1" s="1"/>
  <c r="H6" i="1"/>
  <c r="P6" i="1" s="1"/>
  <c r="H7" i="1"/>
  <c r="P7" i="1" s="1"/>
  <c r="H8" i="1"/>
  <c r="P8" i="1" s="1"/>
  <c r="H9" i="1"/>
  <c r="P9" i="1" s="1"/>
  <c r="H10" i="1"/>
  <c r="P10" i="1" s="1"/>
  <c r="H11" i="1"/>
  <c r="P11" i="1" s="1"/>
  <c r="H12" i="1"/>
  <c r="P12" i="1" s="1"/>
  <c r="H13" i="1"/>
  <c r="P13" i="1" s="1"/>
  <c r="H14" i="1"/>
  <c r="P14" i="1" s="1"/>
  <c r="H15" i="1"/>
  <c r="P15" i="1" s="1"/>
  <c r="H16" i="1"/>
  <c r="P16" i="1" s="1"/>
  <c r="H17" i="1"/>
  <c r="P17" i="1" s="1"/>
  <c r="H18" i="1"/>
  <c r="P18" i="1" s="1"/>
  <c r="H19" i="1"/>
  <c r="P19" i="1" s="1"/>
  <c r="H20" i="1"/>
  <c r="P20" i="1" s="1"/>
  <c r="H21" i="1"/>
  <c r="P21" i="1" s="1"/>
  <c r="H22" i="1"/>
  <c r="P22" i="1" s="1"/>
  <c r="H23" i="1"/>
  <c r="P23" i="1" s="1"/>
  <c r="H24" i="1"/>
  <c r="P24" i="1" s="1"/>
  <c r="H25" i="1"/>
  <c r="P25" i="1" s="1"/>
  <c r="H26" i="1"/>
  <c r="P26" i="1" s="1"/>
  <c r="H27" i="1"/>
  <c r="P27" i="1" s="1"/>
  <c r="H28" i="1"/>
  <c r="P28" i="1" s="1"/>
  <c r="H29" i="1"/>
  <c r="P29" i="1" s="1"/>
  <c r="H30" i="1"/>
  <c r="P30" i="1" s="1"/>
  <c r="H31" i="1"/>
  <c r="P31" i="1" s="1"/>
  <c r="H32" i="1"/>
  <c r="P32" i="1" s="1"/>
  <c r="H33" i="1"/>
  <c r="P33" i="1" s="1"/>
  <c r="H34" i="1"/>
  <c r="P34" i="1" s="1"/>
  <c r="H36" i="6" l="1"/>
  <c r="K41" i="6"/>
  <c r="K37" i="6"/>
  <c r="K36" i="6"/>
  <c r="H37" i="6"/>
  <c r="K39" i="6"/>
  <c r="I43" i="6"/>
  <c r="K38" i="6"/>
  <c r="K40" i="6"/>
  <c r="K42" i="6"/>
  <c r="G36" i="6"/>
  <c r="G37" i="6"/>
  <c r="I36" i="6"/>
  <c r="E11" i="6"/>
  <c r="E12" i="6"/>
  <c r="G12" i="6"/>
  <c r="G11" i="6"/>
  <c r="F12" i="6"/>
  <c r="F11" i="6"/>
  <c r="G42" i="6"/>
  <c r="G41" i="6"/>
  <c r="G40" i="6"/>
  <c r="G39" i="6"/>
  <c r="G38" i="6"/>
  <c r="G35" i="6"/>
  <c r="H42" i="6"/>
  <c r="H41" i="6"/>
  <c r="H40" i="6"/>
  <c r="H39" i="6"/>
  <c r="H38" i="6"/>
  <c r="H35" i="6"/>
  <c r="I42" i="6"/>
  <c r="I41" i="6"/>
  <c r="I40" i="6"/>
  <c r="I39" i="6"/>
  <c r="I38" i="6"/>
  <c r="I35" i="6"/>
  <c r="E26" i="6"/>
  <c r="D26" i="6"/>
  <c r="D25" i="6"/>
  <c r="D24" i="6"/>
  <c r="D23" i="6"/>
  <c r="D22" i="6"/>
  <c r="D21" i="6"/>
  <c r="E25" i="6"/>
  <c r="E24" i="6"/>
  <c r="E23" i="6"/>
  <c r="E22" i="6"/>
  <c r="E21" i="6"/>
  <c r="G10" i="6"/>
  <c r="G9" i="6"/>
  <c r="G8" i="6"/>
  <c r="G7" i="6"/>
  <c r="G6" i="6"/>
  <c r="G5" i="6"/>
  <c r="F10" i="6"/>
  <c r="F9" i="6"/>
  <c r="F8" i="6"/>
  <c r="F7" i="6"/>
  <c r="F6" i="6"/>
  <c r="F5" i="6"/>
  <c r="E10" i="6"/>
  <c r="E9" i="6"/>
  <c r="E8" i="6"/>
  <c r="E7" i="6"/>
  <c r="E6" i="6"/>
  <c r="E5" i="6"/>
</calcChain>
</file>

<file path=xl/sharedStrings.xml><?xml version="1.0" encoding="utf-8"?>
<sst xmlns="http://schemas.openxmlformats.org/spreadsheetml/2006/main" count="497" uniqueCount="138">
  <si>
    <t>A</t>
  </si>
  <si>
    <t>B</t>
  </si>
  <si>
    <t>C</t>
  </si>
  <si>
    <t>D</t>
  </si>
  <si>
    <t>E</t>
  </si>
  <si>
    <t>F</t>
  </si>
  <si>
    <t>G</t>
  </si>
  <si>
    <t>H</t>
  </si>
  <si>
    <t>I</t>
  </si>
  <si>
    <t>AEF</t>
  </si>
  <si>
    <t>BEG</t>
  </si>
  <si>
    <t>CEH</t>
  </si>
  <si>
    <t>DEJ</t>
  </si>
  <si>
    <t>BLOCK</t>
  </si>
  <si>
    <t>`</t>
  </si>
  <si>
    <t>Run-order</t>
  </si>
  <si>
    <t>Block 1</t>
  </si>
  <si>
    <t>Block 2</t>
  </si>
  <si>
    <t>BCDE</t>
  </si>
  <si>
    <t>ACDE</t>
  </si>
  <si>
    <t>ABDE</t>
  </si>
  <si>
    <t>ABCE</t>
  </si>
  <si>
    <t>runorder</t>
  </si>
  <si>
    <t>obs</t>
  </si>
  <si>
    <t>Time</t>
  </si>
  <si>
    <t>a</t>
  </si>
  <si>
    <t>ab</t>
  </si>
  <si>
    <t>b</t>
  </si>
  <si>
    <t>ac</t>
  </si>
  <si>
    <t>c</t>
  </si>
  <si>
    <t>bc</t>
  </si>
  <si>
    <t>abc</t>
  </si>
  <si>
    <t>ad</t>
  </si>
  <si>
    <t>d</t>
  </si>
  <si>
    <t>bd</t>
  </si>
  <si>
    <t>abd</t>
  </si>
  <si>
    <t>cd</t>
  </si>
  <si>
    <t>acd</t>
  </si>
  <si>
    <t>abcd</t>
  </si>
  <si>
    <t>bcd</t>
  </si>
  <si>
    <t>e</t>
  </si>
  <si>
    <t>ae</t>
  </si>
  <si>
    <t>abe</t>
  </si>
  <si>
    <t>be</t>
  </si>
  <si>
    <t>ace</t>
  </si>
  <si>
    <t>ce</t>
  </si>
  <si>
    <t>bce</t>
  </si>
  <si>
    <t>abce</t>
  </si>
  <si>
    <t>ade</t>
  </si>
  <si>
    <t>de</t>
  </si>
  <si>
    <t>bde</t>
  </si>
  <si>
    <t>abde</t>
  </si>
  <si>
    <t>cde</t>
  </si>
  <si>
    <t>acde</t>
  </si>
  <si>
    <t>abcde</t>
  </si>
  <si>
    <t>bcde</t>
  </si>
  <si>
    <t xml:space="preserve">Launch -Fahim </t>
  </si>
  <si>
    <t>Launch - Divya</t>
  </si>
  <si>
    <t>Rotor length</t>
  </si>
  <si>
    <t>Rotor width</t>
  </si>
  <si>
    <t>Body length</t>
  </si>
  <si>
    <t>Leg length</t>
  </si>
  <si>
    <t>Leg width</t>
  </si>
  <si>
    <t>Foot length</t>
  </si>
  <si>
    <t>Paper type</t>
  </si>
  <si>
    <t>Paper clip</t>
  </si>
  <si>
    <t>Rotor number</t>
  </si>
  <si>
    <t>Obs number</t>
  </si>
  <si>
    <t>T1</t>
  </si>
  <si>
    <t>T2</t>
  </si>
  <si>
    <t>T3</t>
  </si>
  <si>
    <t>Average_T</t>
  </si>
  <si>
    <t>Variables</t>
  </si>
  <si>
    <t>Design Factors</t>
  </si>
  <si>
    <t>Low level</t>
  </si>
  <si>
    <t>High level</t>
  </si>
  <si>
    <t>LEVELS</t>
  </si>
  <si>
    <t>Heavy</t>
  </si>
  <si>
    <t>Yes</t>
  </si>
  <si>
    <t>Light</t>
  </si>
  <si>
    <t>No</t>
  </si>
  <si>
    <t>light</t>
  </si>
  <si>
    <t>heavy</t>
  </si>
  <si>
    <t>yes</t>
  </si>
  <si>
    <t>very lightweight</t>
  </si>
  <si>
    <t>A,C and D</t>
  </si>
  <si>
    <t>Divya reading</t>
  </si>
  <si>
    <t>Time1</t>
  </si>
  <si>
    <t>Time2</t>
  </si>
  <si>
    <t>Time3</t>
  </si>
  <si>
    <t>Average Time</t>
  </si>
  <si>
    <t>Steps</t>
  </si>
  <si>
    <t>Avg_T</t>
  </si>
  <si>
    <t>Origin+Δ</t>
  </si>
  <si>
    <t>Origin</t>
  </si>
  <si>
    <t>Origin+2Δ</t>
  </si>
  <si>
    <t>Delta</t>
  </si>
  <si>
    <t>Origin+3Δ</t>
  </si>
  <si>
    <t>Origin+4Δ</t>
  </si>
  <si>
    <t>Origin+5Δ</t>
  </si>
  <si>
    <t>Origin+6Δ</t>
  </si>
  <si>
    <t>Origin+7Δ</t>
  </si>
  <si>
    <t>Origin+8Δ</t>
  </si>
  <si>
    <t>similar to origin</t>
  </si>
  <si>
    <t>This is from CCD obs # 7</t>
  </si>
  <si>
    <t>A and C</t>
  </si>
  <si>
    <t>Constant</t>
  </si>
  <si>
    <t>3 cm</t>
  </si>
  <si>
    <t>4 cm</t>
  </si>
  <si>
    <t>6 cm</t>
  </si>
  <si>
    <t>0 cm</t>
  </si>
  <si>
    <t>A,C, D, G, I</t>
  </si>
  <si>
    <t>g</t>
  </si>
  <si>
    <t>i</t>
  </si>
  <si>
    <t>Origin+9Δ</t>
  </si>
  <si>
    <t>Observation</t>
  </si>
  <si>
    <t>Natural Variables</t>
  </si>
  <si>
    <t>Coded variables</t>
  </si>
  <si>
    <t>Code</t>
  </si>
  <si>
    <t>Factor</t>
  </si>
  <si>
    <t>Measurement</t>
  </si>
  <si>
    <t>Level</t>
  </si>
  <si>
    <t>low</t>
  </si>
  <si>
    <t>high</t>
  </si>
  <si>
    <t>Center</t>
  </si>
  <si>
    <t>If Curvature happens</t>
  </si>
  <si>
    <t xml:space="preserve">Depth </t>
  </si>
  <si>
    <t>211 cm</t>
  </si>
  <si>
    <t>Research Report 1- Paper Helicopter | Felicia Rustandi - Academia.edu</t>
  </si>
  <si>
    <t>Paper Helicopter Templates (paperhelicopterexperiment.com)</t>
  </si>
  <si>
    <t>Erhardt_slides_RSM_paper_helicopter_20061104.pdf (statacumen.com)</t>
  </si>
  <si>
    <t>https://www.slideshare.net/SuhrobShirinov/doe-helicopters-project#:~:text=The%20experiment%20was%20to%20throw%20a%20paper%20helicopter,factors%20that%20influenced%20the%20response%20variable%20the%20most.</t>
  </si>
  <si>
    <t>dependent</t>
  </si>
  <si>
    <t>time</t>
  </si>
  <si>
    <t>ind</t>
  </si>
  <si>
    <r>
      <t>·</t>
    </r>
    <r>
      <rPr>
        <sz val="7"/>
        <color theme="1"/>
        <rFont val="Times New Roman"/>
        <charset val="1"/>
      </rPr>
      <t xml:space="preserve">       </t>
    </r>
    <r>
      <rPr>
        <sz val="12"/>
        <color theme="1"/>
        <rFont val="Times New Roman"/>
        <charset val="1"/>
      </rPr>
      <t>The length of rotor wings</t>
    </r>
  </si>
  <si>
    <r>
      <t>·</t>
    </r>
    <r>
      <rPr>
        <sz val="7"/>
        <color theme="1"/>
        <rFont val="Times New Roman"/>
        <charset val="1"/>
      </rPr>
      <t xml:space="preserve">       </t>
    </r>
    <r>
      <rPr>
        <sz val="12"/>
        <color theme="1"/>
        <rFont val="Times New Roman"/>
        <charset val="1"/>
      </rPr>
      <t>The length of tail</t>
    </r>
  </si>
  <si>
    <r>
      <t>·</t>
    </r>
    <r>
      <rPr>
        <sz val="7"/>
        <color theme="1"/>
        <rFont val="Times New Roman"/>
        <charset val="1"/>
      </rPr>
      <t xml:space="preserve">       </t>
    </r>
    <r>
      <rPr>
        <sz val="12"/>
        <color theme="1"/>
        <rFont val="Times New Roman"/>
        <charset val="1"/>
      </rPr>
      <t>Weight of paper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</si>
</sst>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7"/>
      <color theme="1"/>
      <name val="Times New Roman"/>
      <charset val="1"/>
    </font>
    <font>
      <sz val="12"/>
      <color theme="1"/>
      <name val="Times New Roman"/>
      <charset val="1"/>
    </font>
    <font>
      <sz val="12"/>
      <color theme="1"/>
      <name val="Symbol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4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1"/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4" fillId="4" borderId="0" xfId="0" applyFont="1" applyFill="1"/>
    <xf numFmtId="0" fontId="0" fillId="4" borderId="0" xfId="0" applyFill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4" fillId="5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4" fillId="2" borderId="5" xfId="0" applyFont="1" applyFill="1" applyBorder="1" applyAlignment="1">
      <alignment horizontal="center"/>
    </xf>
    <xf numFmtId="0" fontId="4" fillId="7" borderId="5" xfId="0" applyFont="1" applyFill="1" applyBorder="1"/>
    <xf numFmtId="0" fontId="4" fillId="6" borderId="7" xfId="0" applyFont="1" applyFill="1" applyBorder="1" applyAlignment="1">
      <alignment horizontal="right"/>
    </xf>
    <xf numFmtId="0" fontId="4" fillId="6" borderId="8" xfId="0" applyFont="1" applyFill="1" applyBorder="1" applyAlignment="1">
      <alignment horizontal="right"/>
    </xf>
    <xf numFmtId="0" fontId="4" fillId="6" borderId="9" xfId="0" applyFont="1" applyFill="1" applyBorder="1" applyAlignment="1">
      <alignment horizontal="right"/>
    </xf>
    <xf numFmtId="0" fontId="0" fillId="0" borderId="8" xfId="0" applyBorder="1"/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5" borderId="5" xfId="0" applyFont="1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4" fillId="0" borderId="9" xfId="0" applyFont="1" applyBorder="1"/>
    <xf numFmtId="0" fontId="0" fillId="0" borderId="3" xfId="0" applyBorder="1" applyAlignment="1">
      <alignment horizontal="left"/>
    </xf>
    <xf numFmtId="0" fontId="4" fillId="0" borderId="13" xfId="0" applyFont="1" applyBorder="1"/>
    <xf numFmtId="0" fontId="0" fillId="0" borderId="10" xfId="0" applyBorder="1"/>
    <xf numFmtId="0" fontId="0" fillId="0" borderId="11" xfId="0" applyBorder="1"/>
    <xf numFmtId="0" fontId="4" fillId="0" borderId="1" xfId="0" applyFont="1" applyBorder="1"/>
    <xf numFmtId="2" fontId="4" fillId="8" borderId="3" xfId="0" applyNumberFormat="1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2" fontId="4" fillId="8" borderId="6" xfId="0" applyNumberFormat="1" applyFont="1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2" fontId="4" fillId="0" borderId="0" xfId="0" applyNumberFormat="1" applyFont="1"/>
    <xf numFmtId="2" fontId="4" fillId="8" borderId="0" xfId="0" applyNumberFormat="1" applyFont="1" applyFill="1"/>
    <xf numFmtId="2" fontId="4" fillId="0" borderId="5" xfId="0" applyNumberFormat="1" applyFont="1" applyBorder="1"/>
    <xf numFmtId="0" fontId="4" fillId="5" borderId="13" xfId="0" applyFont="1" applyFill="1" applyBorder="1"/>
    <xf numFmtId="0" fontId="0" fillId="9" borderId="0" xfId="0" applyFill="1" applyAlignment="1">
      <alignment horizontal="left"/>
    </xf>
    <xf numFmtId="0" fontId="0" fillId="9" borderId="11" xfId="0" applyFill="1" applyBorder="1"/>
    <xf numFmtId="0" fontId="0" fillId="9" borderId="3" xfId="0" applyFill="1" applyBorder="1" applyAlignment="1">
      <alignment horizontal="left"/>
    </xf>
    <xf numFmtId="0" fontId="0" fillId="9" borderId="12" xfId="0" applyFill="1" applyBorder="1"/>
    <xf numFmtId="0" fontId="0" fillId="9" borderId="6" xfId="0" applyFill="1" applyBorder="1" applyAlignment="1">
      <alignment horizontal="left"/>
    </xf>
    <xf numFmtId="0" fontId="0" fillId="10" borderId="0" xfId="0" applyFill="1"/>
    <xf numFmtId="0" fontId="4" fillId="10" borderId="0" xfId="0" applyFont="1" applyFill="1"/>
    <xf numFmtId="2" fontId="0" fillId="0" borderId="0" xfId="0" applyNumberFormat="1"/>
    <xf numFmtId="0" fontId="4" fillId="10" borderId="0" xfId="0" applyFont="1" applyFill="1" applyAlignment="1">
      <alignment horizontal="center"/>
    </xf>
    <xf numFmtId="1" fontId="0" fillId="0" borderId="0" xfId="0" applyNumberFormat="1"/>
    <xf numFmtId="1" fontId="0" fillId="0" borderId="1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8" fillId="0" borderId="5" xfId="0" applyNumberFormat="1" applyFont="1" applyBorder="1"/>
    <xf numFmtId="1" fontId="8" fillId="0" borderId="6" xfId="0" applyNumberFormat="1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left"/>
    </xf>
    <xf numFmtId="1" fontId="8" fillId="0" borderId="3" xfId="0" applyNumberFormat="1" applyFont="1" applyBorder="1"/>
    <xf numFmtId="1" fontId="8" fillId="0" borderId="0" xfId="0" applyNumberFormat="1" applyFont="1"/>
    <xf numFmtId="0" fontId="0" fillId="0" borderId="15" xfId="0" applyBorder="1"/>
    <xf numFmtId="1" fontId="9" fillId="0" borderId="0" xfId="0" applyNumberFormat="1" applyFont="1"/>
    <xf numFmtId="1" fontId="9" fillId="0" borderId="3" xfId="0" applyNumberFormat="1" applyFont="1" applyBorder="1"/>
    <xf numFmtId="1" fontId="0" fillId="0" borderId="5" xfId="0" applyNumberFormat="1" applyBorder="1"/>
    <xf numFmtId="1" fontId="0" fillId="0" borderId="6" xfId="0" applyNumberFormat="1" applyBorder="1"/>
    <xf numFmtId="2" fontId="0" fillId="9" borderId="0" xfId="0" applyNumberFormat="1" applyFill="1"/>
    <xf numFmtId="1" fontId="0" fillId="9" borderId="1" xfId="0" applyNumberFormat="1" applyFill="1" applyBorder="1"/>
    <xf numFmtId="1" fontId="0" fillId="9" borderId="14" xfId="0" applyNumberFormat="1" applyFill="1" applyBorder="1"/>
    <xf numFmtId="1" fontId="0" fillId="9" borderId="15" xfId="0" applyNumberFormat="1" applyFill="1" applyBorder="1"/>
    <xf numFmtId="1" fontId="0" fillId="9" borderId="2" xfId="0" applyNumberFormat="1" applyFill="1" applyBorder="1"/>
    <xf numFmtId="1" fontId="0" fillId="9" borderId="0" xfId="0" applyNumberFormat="1" applyFill="1"/>
    <xf numFmtId="1" fontId="0" fillId="9" borderId="3" xfId="0" applyNumberFormat="1" applyFill="1" applyBorder="1"/>
    <xf numFmtId="0" fontId="0" fillId="2" borderId="0" xfId="0" applyFill="1"/>
    <xf numFmtId="2" fontId="0" fillId="2" borderId="0" xfId="0" applyNumberFormat="1" applyFill="1"/>
    <xf numFmtId="0" fontId="10" fillId="11" borderId="0" xfId="0" applyFont="1" applyFill="1"/>
    <xf numFmtId="0" fontId="0" fillId="12" borderId="0" xfId="0" applyFill="1"/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10" fillId="13" borderId="0" xfId="0" applyFont="1" applyFill="1"/>
    <xf numFmtId="0" fontId="0" fillId="12" borderId="0" xfId="0" applyFill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'Steepest ascent'!$T$2</c:f>
              <c:strCache>
                <c:ptCount val="1"/>
                <c:pt idx="0">
                  <c:v>Origin+Δ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'Steepest ascent'!$U$1:$X$1</c:f>
              <c:strCache>
                <c:ptCount val="4"/>
                <c:pt idx="0">
                  <c:v>Time1</c:v>
                </c:pt>
                <c:pt idx="1">
                  <c:v>Time2</c:v>
                </c:pt>
                <c:pt idx="2">
                  <c:v>Time3</c:v>
                </c:pt>
                <c:pt idx="3">
                  <c:v>Average Time</c:v>
                </c:pt>
              </c:strCache>
            </c:strRef>
          </c:cat>
          <c:val>
            <c:numRef>
              <c:f>'Steepest ascent'!$U$2:$X$2</c:f>
              <c:numCache>
                <c:formatCode>General</c:formatCode>
                <c:ptCount val="4"/>
                <c:pt idx="0">
                  <c:v>2.4900000000000002</c:v>
                </c:pt>
                <c:pt idx="1">
                  <c:v>2.4900000000000002</c:v>
                </c:pt>
                <c:pt idx="2">
                  <c:v>2.33</c:v>
                </c:pt>
                <c:pt idx="3" formatCode="0.00">
                  <c:v>2.436666666666667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27-4BB0-9730-B055F0DAF989}"/>
            </c:ext>
          </c:extLst>
        </c:ser>
        <c:ser>
          <c:idx val="1"/>
          <c:order val="1"/>
          <c:tx>
            <c:strRef>
              <c:f>'Steepest ascent'!$T$3</c:f>
              <c:strCache>
                <c:ptCount val="1"/>
                <c:pt idx="0">
                  <c:v>Origin+2Δ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'Steepest ascent'!$U$1:$X$1</c:f>
              <c:strCache>
                <c:ptCount val="4"/>
                <c:pt idx="0">
                  <c:v>Time1</c:v>
                </c:pt>
                <c:pt idx="1">
                  <c:v>Time2</c:v>
                </c:pt>
                <c:pt idx="2">
                  <c:v>Time3</c:v>
                </c:pt>
                <c:pt idx="3">
                  <c:v>Average Time</c:v>
                </c:pt>
              </c:strCache>
            </c:strRef>
          </c:cat>
          <c:val>
            <c:numRef>
              <c:f>'Steepest ascent'!$U$3:$X$3</c:f>
              <c:numCache>
                <c:formatCode>General</c:formatCode>
                <c:ptCount val="4"/>
                <c:pt idx="0">
                  <c:v>2.29</c:v>
                </c:pt>
                <c:pt idx="1">
                  <c:v>2.2400000000000002</c:v>
                </c:pt>
                <c:pt idx="2">
                  <c:v>2.38</c:v>
                </c:pt>
                <c:pt idx="3" formatCode="0.00">
                  <c:v>2.3033333333333332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27-4BB0-9730-B055F0DAF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55592"/>
        <c:axId val="1780360968"/>
      </c:lineChart>
      <c:catAx>
        <c:axId val="79855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360968"/>
        <c:crosses val="autoZero"/>
        <c:auto val="1"/>
        <c:lblAlgn val="ctr"/>
        <c:lblOffset val="100"/>
        <c:noMultiLvlLbl val="0"/>
      </c:catAx>
      <c:valAx>
        <c:axId val="178036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5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Steepest</a:t>
            </a:r>
            <a:r>
              <a:rPr lang="en-US" baseline="0"/>
              <a:t> Ascent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'Steepest ascent'!$A$5:$A$6</c:f>
              <c:strCache>
                <c:ptCount val="2"/>
                <c:pt idx="0">
                  <c:v>Origin+Δ</c:v>
                </c:pt>
                <c:pt idx="1">
                  <c:v>Origin+2Δ</c:v>
                </c:pt>
              </c:strCache>
            </c:strRef>
          </c:cat>
          <c:val>
            <c:numRef>
              <c:f>'Steepest ascent'!$K$5:$K$6</c:f>
              <c:numCache>
                <c:formatCode>0.00</c:formatCode>
                <c:ptCount val="2"/>
                <c:pt idx="0">
                  <c:v>2.436666666666667</c:v>
                </c:pt>
                <c:pt idx="1">
                  <c:v>2.3033333333333332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6E-4ABD-AE53-DFFBE7FC3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123192"/>
        <c:axId val="1343417015"/>
      </c:lineChart>
      <c:catAx>
        <c:axId val="88123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417015"/>
        <c:crosses val="autoZero"/>
        <c:auto val="1"/>
        <c:lblAlgn val="ctr"/>
        <c:lblOffset val="100"/>
        <c:noMultiLvlLbl val="0"/>
      </c:catAx>
      <c:valAx>
        <c:axId val="1343417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23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multiLvlStrRef>
              <c:f>Sheet2!$H$3:$I$11</c:f>
              <c:multiLvlStrCache>
                <c:ptCount val="9"/>
                <c:lvl>
                  <c:pt idx="0">
                    <c:v>Rotor length</c:v>
                  </c:pt>
                  <c:pt idx="1">
                    <c:v>Rotor width</c:v>
                  </c:pt>
                  <c:pt idx="2">
                    <c:v>Body length</c:v>
                  </c:pt>
                  <c:pt idx="3">
                    <c:v>Leg length</c:v>
                  </c:pt>
                  <c:pt idx="4">
                    <c:v>Leg width</c:v>
                  </c:pt>
                  <c:pt idx="5">
                    <c:v>Foot length</c:v>
                  </c:pt>
                  <c:pt idx="6">
                    <c:v>Paper type</c:v>
                  </c:pt>
                  <c:pt idx="7">
                    <c:v>Paper clip</c:v>
                  </c:pt>
                  <c:pt idx="8">
                    <c:v>Rotor number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E</c:v>
                  </c:pt>
                  <c:pt idx="5">
                    <c:v>F</c:v>
                  </c:pt>
                  <c:pt idx="6">
                    <c:v>G</c:v>
                  </c:pt>
                  <c:pt idx="7">
                    <c:v>H</c:v>
                  </c:pt>
                  <c:pt idx="8">
                    <c:v>I</c:v>
                  </c:pt>
                </c:lvl>
              </c:multiLvlStrCache>
            </c:multiLvlStrRef>
          </c:cat>
          <c:val>
            <c:numRef>
              <c:f>Sheet2!$J$3:$J$11</c:f>
              <c:numCache>
                <c:formatCode>General</c:formatCode>
                <c:ptCount val="9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E0-43C3-9699-1BFCE5F3C2A0}"/>
            </c:ext>
          </c:extLst>
        </c:ser>
        <c:ser>
          <c:idx val="1"/>
          <c:order val="1"/>
          <c:spPr>
            <a:solidFill>
              <a:srgbClr val="FFD966"/>
            </a:solidFill>
            <a:ln>
              <a:solidFill>
                <a:srgbClr val="305496"/>
              </a:solidFill>
              <a:prstDash val="solid"/>
            </a:ln>
            <a:effectLst/>
          </c:spPr>
          <c:invertIfNegative val="0"/>
          <c:cat>
            <c:multiLvlStrRef>
              <c:f>Sheet2!$H$3:$I$11</c:f>
              <c:multiLvlStrCache>
                <c:ptCount val="9"/>
                <c:lvl>
                  <c:pt idx="0">
                    <c:v>Rotor length</c:v>
                  </c:pt>
                  <c:pt idx="1">
                    <c:v>Rotor width</c:v>
                  </c:pt>
                  <c:pt idx="2">
                    <c:v>Body length</c:v>
                  </c:pt>
                  <c:pt idx="3">
                    <c:v>Leg length</c:v>
                  </c:pt>
                  <c:pt idx="4">
                    <c:v>Leg width</c:v>
                  </c:pt>
                  <c:pt idx="5">
                    <c:v>Foot length</c:v>
                  </c:pt>
                  <c:pt idx="6">
                    <c:v>Paper type</c:v>
                  </c:pt>
                  <c:pt idx="7">
                    <c:v>Paper clip</c:v>
                  </c:pt>
                  <c:pt idx="8">
                    <c:v>Rotor number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E</c:v>
                  </c:pt>
                  <c:pt idx="5">
                    <c:v>F</c:v>
                  </c:pt>
                  <c:pt idx="6">
                    <c:v>G</c:v>
                  </c:pt>
                  <c:pt idx="7">
                    <c:v>H</c:v>
                  </c:pt>
                  <c:pt idx="8">
                    <c:v>I</c:v>
                  </c:pt>
                </c:lvl>
              </c:multiLvlStrCache>
            </c:multiLvlStrRef>
          </c:cat>
          <c:val>
            <c:numRef>
              <c:f>Sheet2!$L$3:$L$11</c:f>
              <c:numCache>
                <c:formatCode>General</c:formatCode>
                <c:ptCount val="9"/>
                <c:pt idx="0">
                  <c:v>6</c:v>
                </c:pt>
                <c:pt idx="1">
                  <c:v>2.5</c:v>
                </c:pt>
                <c:pt idx="2">
                  <c:v>3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E0-43C3-9699-1BFCE5F3C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35592263"/>
        <c:axId val="1497839272"/>
      </c:barChart>
      <c:catAx>
        <c:axId val="1135592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839272"/>
        <c:crosses val="autoZero"/>
        <c:auto val="1"/>
        <c:lblAlgn val="ctr"/>
        <c:lblOffset val="100"/>
        <c:noMultiLvlLbl val="0"/>
      </c:catAx>
      <c:valAx>
        <c:axId val="1497839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59226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123825</xdr:colOff>
      <xdr:row>5</xdr:row>
      <xdr:rowOff>123825</xdr:rowOff>
    </xdr:from>
    <xdr:to>
      <xdr:col>26</xdr:col>
      <xdr:colOff>428625</xdr:colOff>
      <xdr:row>20</xdr:row>
      <xdr:rowOff>142875</xdr:rowOff>
    </xdr:to>
    <xdr:graphicFrame macro="">
      <xdr:nvGraphicFramePr>
        <xdr:cNvPr id="21" name="Chart 3">
          <a:extLst>
            <a:ext uri="{FF2B5EF4-FFF2-40B4-BE49-F238E27FC236}">
              <a16:creationId xmlns:a16="http://schemas.microsoft.com/office/drawing/2014/main" id="{FE0B7F7E-1ABF-427F-B207-5D2BDCBD1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453390</xdr:colOff>
      <xdr:row>15</xdr:row>
      <xdr:rowOff>51435</xdr:rowOff>
    </xdr:from>
    <xdr:to>
      <xdr:col>24</xdr:col>
      <xdr:colOff>175260</xdr:colOff>
      <xdr:row>30</xdr:row>
      <xdr:rowOff>62865</xdr:rowOff>
    </xdr:to>
    <xdr:graphicFrame macro="">
      <xdr:nvGraphicFramePr>
        <xdr:cNvPr id="22" name="Chart 4">
          <a:extLst>
            <a:ext uri="{FF2B5EF4-FFF2-40B4-BE49-F238E27FC236}">
              <a16:creationId xmlns:a16="http://schemas.microsoft.com/office/drawing/2014/main" id="{05DF6958-38D0-FEFA-1D5D-53BC5D095B43}"/>
            </a:ext>
            <a:ext uri="{147F2762-F138-4A5C-976F-8EAC2B608ADB}">
              <a16:predDERef xmlns:a16="http://schemas.microsoft.com/office/drawing/2014/main" pred="{FE0B7F7E-1ABF-427F-B207-5D2BDCBD1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0</xdr:row>
      <xdr:rowOff>104775</xdr:rowOff>
    </xdr:from>
    <xdr:to>
      <xdr:col>20</xdr:col>
      <xdr:colOff>314325</xdr:colOff>
      <xdr:row>14</xdr:row>
      <xdr:rowOff>171450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A9635EF-AA6A-75F2-83BC-10B61C418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533400</xdr:colOff>
      <xdr:row>2</xdr:row>
      <xdr:rowOff>152400</xdr:rowOff>
    </xdr:from>
    <xdr:to>
      <xdr:col>20</xdr:col>
      <xdr:colOff>76200</xdr:colOff>
      <xdr:row>3</xdr:row>
      <xdr:rowOff>161925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3EBD1C0-D3EA-9CA8-7204-00200DF2B1D6}"/>
            </a:ext>
            <a:ext uri="{147F2762-F138-4A5C-976F-8EAC2B608ADB}">
              <a16:predDERef xmlns:a16="http://schemas.microsoft.com/office/drawing/2014/main" pred="{6A9635EF-AA6A-75F2-83BC-10B61C41831A}"/>
            </a:ext>
          </a:extLst>
        </xdr:cNvPr>
        <xdr:cNvSpPr txBox="1"/>
      </xdr:nvSpPr>
      <xdr:spPr>
        <a:xfrm>
          <a:off x="9067800" y="533400"/>
          <a:ext cx="32004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900" b="1">
              <a:latin typeface="+mn-lt"/>
              <a:ea typeface="+mn-lt"/>
              <a:cs typeface="+mn-lt"/>
            </a:rPr>
            <a:t>Qualitative Variable</a:t>
          </a:r>
        </a:p>
      </xdr:txBody>
    </xdr:sp>
    <xdr:clientData/>
  </xdr:twoCellAnchor>
  <xdr:twoCellAnchor>
    <xdr:from>
      <xdr:col>14</xdr:col>
      <xdr:colOff>533400</xdr:colOff>
      <xdr:row>3</xdr:row>
      <xdr:rowOff>190500</xdr:rowOff>
    </xdr:from>
    <xdr:to>
      <xdr:col>20</xdr:col>
      <xdr:colOff>76200</xdr:colOff>
      <xdr:row>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A8CA30A-D5AA-4EA1-9A77-F8020AEC7634}"/>
            </a:ext>
            <a:ext uri="{147F2762-F138-4A5C-976F-8EAC2B608ADB}">
              <a16:predDERef xmlns:a16="http://schemas.microsoft.com/office/drawing/2014/main" pred="{B3EBD1C0-D3EA-9CA8-7204-00200DF2B1D6}"/>
            </a:ext>
          </a:extLst>
        </xdr:cNvPr>
        <xdr:cNvSpPr txBox="1"/>
      </xdr:nvSpPr>
      <xdr:spPr>
        <a:xfrm>
          <a:off x="9067800" y="771525"/>
          <a:ext cx="32004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900" b="1">
              <a:latin typeface="+mn-lt"/>
              <a:ea typeface="+mn-lt"/>
              <a:cs typeface="+mn-lt"/>
            </a:rPr>
            <a:t>Qualitative Variable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acumen.com/pub/Erhardt_slides_RSM_paper_helicopter_20061104.pdf" TargetMode="External"/><Relationship Id="rId2" Type="http://schemas.openxmlformats.org/officeDocument/2006/relationships/hyperlink" Target="https://www.paperhelicopterexperiment.com/orders/example.pdf" TargetMode="External"/><Relationship Id="rId1" Type="http://schemas.openxmlformats.org/officeDocument/2006/relationships/hyperlink" Target="https://www.academia.edu/28961345/Research_Report_1_Paper_Helicopter" TargetMode="External"/><Relationship Id="rId4" Type="http://schemas.openxmlformats.org/officeDocument/2006/relationships/hyperlink" Target="https://www.slideshare.net/SuhrobShirinov/doe-helicopters-projec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BF57-115F-4C80-9727-E35F4E921F07}">
  <dimension ref="A1:AB34"/>
  <sheetViews>
    <sheetView workbookViewId="0">
      <selection activeCell="O1" sqref="O1:O1048576"/>
    </sheetView>
  </sheetViews>
  <sheetFormatPr defaultRowHeight="14.4" x14ac:dyDescent="0.3"/>
  <cols>
    <col min="1" max="1" width="9.109375" style="13"/>
    <col min="2" max="2" width="9.109375" style="7"/>
    <col min="15" max="15" width="9.109375" style="13"/>
  </cols>
  <sheetData>
    <row r="1" spans="1:28" x14ac:dyDescent="0.3">
      <c r="A1" s="11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O1" s="11"/>
      <c r="P1" s="7" t="s">
        <v>9</v>
      </c>
      <c r="Q1" s="7" t="s">
        <v>10</v>
      </c>
      <c r="R1" s="7" t="s">
        <v>11</v>
      </c>
      <c r="S1" s="7" t="s">
        <v>12</v>
      </c>
      <c r="T1" s="7" t="s">
        <v>13</v>
      </c>
      <c r="W1" t="s">
        <v>14</v>
      </c>
      <c r="X1" t="s">
        <v>15</v>
      </c>
      <c r="Y1" t="s">
        <v>16</v>
      </c>
      <c r="AA1" t="s">
        <v>15</v>
      </c>
      <c r="AB1" t="s">
        <v>17</v>
      </c>
    </row>
    <row r="2" spans="1:28" x14ac:dyDescent="0.3">
      <c r="H2" s="7" t="s">
        <v>18</v>
      </c>
      <c r="I2" s="7" t="s">
        <v>19</v>
      </c>
      <c r="J2" s="7" t="s">
        <v>20</v>
      </c>
      <c r="K2" s="17" t="s">
        <v>21</v>
      </c>
      <c r="L2" s="3" t="s">
        <v>22</v>
      </c>
      <c r="M2" s="3" t="s">
        <v>23</v>
      </c>
      <c r="N2" s="3" t="s">
        <v>24</v>
      </c>
      <c r="W2">
        <v>1</v>
      </c>
      <c r="X2">
        <v>18</v>
      </c>
      <c r="Y2" s="13">
        <v>1</v>
      </c>
      <c r="Z2">
        <v>1</v>
      </c>
      <c r="AA2">
        <v>4</v>
      </c>
      <c r="AB2" s="13" t="s">
        <v>25</v>
      </c>
    </row>
    <row r="3" spans="1:28" x14ac:dyDescent="0.3">
      <c r="A3" s="12">
        <v>1</v>
      </c>
      <c r="B3" s="9">
        <v>1</v>
      </c>
      <c r="C3" s="10">
        <v>-1</v>
      </c>
      <c r="D3" s="10">
        <v>-1</v>
      </c>
      <c r="E3" s="10">
        <v>-1</v>
      </c>
      <c r="F3" s="10">
        <v>-1</v>
      </c>
      <c r="G3" s="10">
        <v>-1</v>
      </c>
      <c r="H3" s="10">
        <f t="shared" ref="H3:H34" si="0">D3*E3*F3*G3</f>
        <v>1</v>
      </c>
      <c r="I3" s="10">
        <f t="shared" ref="I3:I34" si="1">C3*E3*F3*G3</f>
        <v>1</v>
      </c>
      <c r="J3" s="10">
        <f t="shared" ref="J3:J34" si="2">C3*D3*F3*G3</f>
        <v>1</v>
      </c>
      <c r="K3" s="10">
        <f t="shared" ref="K3:K34" si="3">C3*D3*E3*G3</f>
        <v>1</v>
      </c>
      <c r="L3" s="10">
        <v>18</v>
      </c>
      <c r="M3" s="10">
        <v>1</v>
      </c>
      <c r="N3" s="10"/>
      <c r="O3" s="12">
        <v>1</v>
      </c>
      <c r="P3" s="10">
        <f>C3*G3*H3</f>
        <v>1</v>
      </c>
      <c r="Q3" s="10">
        <f>D3*G3*I3</f>
        <v>1</v>
      </c>
      <c r="R3" s="10">
        <f>E3*G3*J3</f>
        <v>1</v>
      </c>
      <c r="S3" s="10">
        <f>F3*G3*K3</f>
        <v>1</v>
      </c>
      <c r="T3" s="10">
        <v>1</v>
      </c>
      <c r="W3">
        <v>2</v>
      </c>
      <c r="X3">
        <v>9</v>
      </c>
      <c r="Y3" s="13" t="s">
        <v>26</v>
      </c>
      <c r="Z3">
        <v>2</v>
      </c>
      <c r="AA3">
        <v>8</v>
      </c>
      <c r="AB3" s="13" t="s">
        <v>27</v>
      </c>
    </row>
    <row r="4" spans="1:28" x14ac:dyDescent="0.3">
      <c r="A4" s="12" t="s">
        <v>25</v>
      </c>
      <c r="B4" s="7">
        <v>2</v>
      </c>
      <c r="C4">
        <v>1</v>
      </c>
      <c r="D4">
        <v>-1</v>
      </c>
      <c r="E4">
        <v>-1</v>
      </c>
      <c r="F4">
        <v>-1</v>
      </c>
      <c r="G4">
        <v>-1</v>
      </c>
      <c r="H4">
        <f t="shared" si="0"/>
        <v>1</v>
      </c>
      <c r="I4">
        <f t="shared" si="1"/>
        <v>-1</v>
      </c>
      <c r="J4">
        <f t="shared" si="2"/>
        <v>-1</v>
      </c>
      <c r="K4">
        <f t="shared" si="3"/>
        <v>-1</v>
      </c>
      <c r="L4">
        <v>4</v>
      </c>
      <c r="M4">
        <v>2</v>
      </c>
      <c r="O4" s="12" t="s">
        <v>25</v>
      </c>
      <c r="P4">
        <f t="shared" ref="P4:P34" si="4">C4*G4*H4</f>
        <v>-1</v>
      </c>
      <c r="Q4">
        <f t="shared" ref="Q4:Q34" si="5">D4*G4*I4</f>
        <v>-1</v>
      </c>
      <c r="R4">
        <f t="shared" ref="R4:R34" si="6">E4*G4*J4</f>
        <v>-1</v>
      </c>
      <c r="S4">
        <f t="shared" ref="S4:S34" si="7">F4*G4*K4</f>
        <v>-1</v>
      </c>
      <c r="T4">
        <v>2</v>
      </c>
      <c r="W4">
        <v>3</v>
      </c>
      <c r="X4">
        <v>13</v>
      </c>
      <c r="Y4" s="13" t="s">
        <v>28</v>
      </c>
      <c r="Z4">
        <v>3</v>
      </c>
      <c r="AA4">
        <v>19</v>
      </c>
      <c r="AB4" s="13" t="s">
        <v>29</v>
      </c>
    </row>
    <row r="5" spans="1:28" x14ac:dyDescent="0.3">
      <c r="A5" s="12" t="s">
        <v>27</v>
      </c>
      <c r="B5" s="7">
        <v>3</v>
      </c>
      <c r="C5">
        <v>-1</v>
      </c>
      <c r="D5">
        <v>1</v>
      </c>
      <c r="E5">
        <v>-1</v>
      </c>
      <c r="F5">
        <v>-1</v>
      </c>
      <c r="G5">
        <v>-1</v>
      </c>
      <c r="H5">
        <f t="shared" si="0"/>
        <v>-1</v>
      </c>
      <c r="I5">
        <f t="shared" si="1"/>
        <v>1</v>
      </c>
      <c r="J5">
        <f t="shared" si="2"/>
        <v>-1</v>
      </c>
      <c r="K5">
        <f t="shared" si="3"/>
        <v>-1</v>
      </c>
      <c r="L5">
        <v>8</v>
      </c>
      <c r="M5">
        <v>3</v>
      </c>
      <c r="O5" s="12" t="s">
        <v>27</v>
      </c>
      <c r="P5">
        <f t="shared" si="4"/>
        <v>-1</v>
      </c>
      <c r="Q5">
        <f t="shared" si="5"/>
        <v>-1</v>
      </c>
      <c r="R5">
        <f t="shared" si="6"/>
        <v>-1</v>
      </c>
      <c r="S5">
        <f t="shared" si="7"/>
        <v>-1</v>
      </c>
      <c r="T5">
        <v>2</v>
      </c>
      <c r="W5">
        <v>4</v>
      </c>
      <c r="X5">
        <v>21</v>
      </c>
      <c r="Y5" s="13" t="s">
        <v>30</v>
      </c>
      <c r="Z5">
        <v>4</v>
      </c>
      <c r="AA5">
        <v>14</v>
      </c>
      <c r="AB5" s="13" t="s">
        <v>31</v>
      </c>
    </row>
    <row r="6" spans="1:28" x14ac:dyDescent="0.3">
      <c r="A6" s="12" t="s">
        <v>26</v>
      </c>
      <c r="B6" s="9">
        <v>4</v>
      </c>
      <c r="C6" s="10">
        <v>1</v>
      </c>
      <c r="D6" s="10">
        <v>1</v>
      </c>
      <c r="E6" s="10">
        <v>-1</v>
      </c>
      <c r="F6" s="10">
        <v>-1</v>
      </c>
      <c r="G6" s="10">
        <v>-1</v>
      </c>
      <c r="H6" s="10">
        <f t="shared" si="0"/>
        <v>-1</v>
      </c>
      <c r="I6" s="10">
        <f t="shared" si="1"/>
        <v>-1</v>
      </c>
      <c r="J6" s="10">
        <f t="shared" si="2"/>
        <v>1</v>
      </c>
      <c r="K6" s="10">
        <f t="shared" si="3"/>
        <v>1</v>
      </c>
      <c r="L6" s="10">
        <v>9</v>
      </c>
      <c r="M6" s="10">
        <v>4</v>
      </c>
      <c r="N6" s="10"/>
      <c r="O6" s="12" t="s">
        <v>26</v>
      </c>
      <c r="P6" s="10">
        <f t="shared" si="4"/>
        <v>1</v>
      </c>
      <c r="Q6" s="10">
        <f t="shared" si="5"/>
        <v>1</v>
      </c>
      <c r="R6" s="10">
        <f t="shared" si="6"/>
        <v>1</v>
      </c>
      <c r="S6" s="10">
        <f t="shared" si="7"/>
        <v>1</v>
      </c>
      <c r="T6" s="10">
        <v>1</v>
      </c>
      <c r="W6">
        <v>5</v>
      </c>
      <c r="X6">
        <v>10</v>
      </c>
      <c r="Y6" s="13" t="s">
        <v>32</v>
      </c>
      <c r="Z6">
        <v>5</v>
      </c>
      <c r="AA6">
        <v>22</v>
      </c>
      <c r="AB6" s="13" t="s">
        <v>33</v>
      </c>
    </row>
    <row r="7" spans="1:28" x14ac:dyDescent="0.3">
      <c r="A7" s="12" t="s">
        <v>29</v>
      </c>
      <c r="B7" s="7">
        <v>5</v>
      </c>
      <c r="C7">
        <v>-1</v>
      </c>
      <c r="D7">
        <v>-1</v>
      </c>
      <c r="E7">
        <v>1</v>
      </c>
      <c r="F7">
        <v>-1</v>
      </c>
      <c r="G7">
        <v>-1</v>
      </c>
      <c r="H7">
        <f t="shared" si="0"/>
        <v>-1</v>
      </c>
      <c r="I7">
        <f t="shared" si="1"/>
        <v>-1</v>
      </c>
      <c r="J7">
        <f t="shared" si="2"/>
        <v>1</v>
      </c>
      <c r="K7">
        <f t="shared" si="3"/>
        <v>-1</v>
      </c>
      <c r="L7">
        <v>19</v>
      </c>
      <c r="M7">
        <v>5</v>
      </c>
      <c r="O7" s="12" t="s">
        <v>29</v>
      </c>
      <c r="P7">
        <f t="shared" si="4"/>
        <v>-1</v>
      </c>
      <c r="Q7">
        <f t="shared" si="5"/>
        <v>-1</v>
      </c>
      <c r="R7">
        <f t="shared" si="6"/>
        <v>-1</v>
      </c>
      <c r="S7">
        <f t="shared" si="7"/>
        <v>-1</v>
      </c>
      <c r="T7">
        <v>2</v>
      </c>
      <c r="W7">
        <v>6</v>
      </c>
      <c r="X7">
        <v>2</v>
      </c>
      <c r="Y7" s="13" t="s">
        <v>34</v>
      </c>
      <c r="Z7">
        <v>6</v>
      </c>
      <c r="AA7">
        <v>23</v>
      </c>
      <c r="AB7" s="13" t="s">
        <v>35</v>
      </c>
    </row>
    <row r="8" spans="1:28" x14ac:dyDescent="0.3">
      <c r="A8" s="12" t="s">
        <v>28</v>
      </c>
      <c r="B8" s="9">
        <v>6</v>
      </c>
      <c r="C8" s="10">
        <v>1</v>
      </c>
      <c r="D8" s="10">
        <v>-1</v>
      </c>
      <c r="E8" s="10">
        <v>1</v>
      </c>
      <c r="F8" s="10">
        <v>-1</v>
      </c>
      <c r="G8" s="10">
        <v>-1</v>
      </c>
      <c r="H8" s="10">
        <f t="shared" si="0"/>
        <v>-1</v>
      </c>
      <c r="I8" s="10">
        <f t="shared" si="1"/>
        <v>1</v>
      </c>
      <c r="J8" s="10">
        <f t="shared" si="2"/>
        <v>-1</v>
      </c>
      <c r="K8" s="10">
        <f t="shared" si="3"/>
        <v>1</v>
      </c>
      <c r="L8" s="10">
        <v>13</v>
      </c>
      <c r="M8" s="10">
        <v>6</v>
      </c>
      <c r="N8" s="10"/>
      <c r="O8" s="12" t="s">
        <v>28</v>
      </c>
      <c r="P8" s="10">
        <f t="shared" si="4"/>
        <v>1</v>
      </c>
      <c r="Q8" s="10">
        <f t="shared" si="5"/>
        <v>1</v>
      </c>
      <c r="R8" s="10">
        <f t="shared" si="6"/>
        <v>1</v>
      </c>
      <c r="S8" s="10">
        <f t="shared" si="7"/>
        <v>1</v>
      </c>
      <c r="T8" s="10">
        <v>1</v>
      </c>
      <c r="W8">
        <v>7</v>
      </c>
      <c r="X8">
        <v>28</v>
      </c>
      <c r="Y8" s="13" t="s">
        <v>36</v>
      </c>
      <c r="Z8">
        <v>7</v>
      </c>
      <c r="AA8">
        <v>15</v>
      </c>
      <c r="AB8" s="13" t="s">
        <v>37</v>
      </c>
    </row>
    <row r="9" spans="1:28" x14ac:dyDescent="0.3">
      <c r="A9" s="12" t="s">
        <v>30</v>
      </c>
      <c r="B9" s="9">
        <v>7</v>
      </c>
      <c r="C9" s="10">
        <v>-1</v>
      </c>
      <c r="D9" s="10">
        <v>1</v>
      </c>
      <c r="E9" s="10">
        <v>1</v>
      </c>
      <c r="F9" s="10">
        <v>-1</v>
      </c>
      <c r="G9" s="10">
        <v>-1</v>
      </c>
      <c r="H9" s="10">
        <f t="shared" si="0"/>
        <v>1</v>
      </c>
      <c r="I9" s="10">
        <f t="shared" si="1"/>
        <v>-1</v>
      </c>
      <c r="J9" s="10">
        <f t="shared" si="2"/>
        <v>-1</v>
      </c>
      <c r="K9" s="10">
        <f t="shared" si="3"/>
        <v>1</v>
      </c>
      <c r="L9" s="10">
        <v>21</v>
      </c>
      <c r="M9" s="10">
        <v>7</v>
      </c>
      <c r="N9" s="10"/>
      <c r="O9" s="12" t="s">
        <v>30</v>
      </c>
      <c r="P9" s="10">
        <f t="shared" si="4"/>
        <v>1</v>
      </c>
      <c r="Q9" s="10">
        <f t="shared" si="5"/>
        <v>1</v>
      </c>
      <c r="R9" s="10">
        <f t="shared" si="6"/>
        <v>1</v>
      </c>
      <c r="S9" s="10">
        <f t="shared" si="7"/>
        <v>1</v>
      </c>
      <c r="T9" s="10">
        <v>1</v>
      </c>
      <c r="W9">
        <v>8</v>
      </c>
      <c r="X9">
        <v>11</v>
      </c>
      <c r="Y9" s="13" t="s">
        <v>38</v>
      </c>
      <c r="Z9">
        <v>8</v>
      </c>
      <c r="AA9">
        <v>5</v>
      </c>
      <c r="AB9" s="13" t="s">
        <v>39</v>
      </c>
    </row>
    <row r="10" spans="1:28" x14ac:dyDescent="0.3">
      <c r="A10" s="12" t="s">
        <v>31</v>
      </c>
      <c r="B10" s="7">
        <v>8</v>
      </c>
      <c r="C10">
        <v>1</v>
      </c>
      <c r="D10">
        <v>1</v>
      </c>
      <c r="E10">
        <v>1</v>
      </c>
      <c r="F10">
        <v>-1</v>
      </c>
      <c r="G10">
        <v>-1</v>
      </c>
      <c r="H10">
        <f t="shared" si="0"/>
        <v>1</v>
      </c>
      <c r="I10">
        <f t="shared" si="1"/>
        <v>1</v>
      </c>
      <c r="J10">
        <f t="shared" si="2"/>
        <v>1</v>
      </c>
      <c r="K10">
        <f t="shared" si="3"/>
        <v>-1</v>
      </c>
      <c r="L10">
        <v>14</v>
      </c>
      <c r="M10">
        <v>8</v>
      </c>
      <c r="O10" s="12" t="s">
        <v>31</v>
      </c>
      <c r="P10">
        <f t="shared" si="4"/>
        <v>-1</v>
      </c>
      <c r="Q10">
        <f t="shared" si="5"/>
        <v>-1</v>
      </c>
      <c r="R10">
        <f t="shared" si="6"/>
        <v>-1</v>
      </c>
      <c r="S10">
        <f t="shared" si="7"/>
        <v>-1</v>
      </c>
      <c r="T10">
        <v>2</v>
      </c>
      <c r="W10">
        <v>9</v>
      </c>
      <c r="X10">
        <v>30</v>
      </c>
      <c r="Y10" s="13" t="s">
        <v>40</v>
      </c>
      <c r="Z10">
        <v>9</v>
      </c>
      <c r="AA10">
        <v>7</v>
      </c>
      <c r="AB10" s="13" t="s">
        <v>41</v>
      </c>
    </row>
    <row r="11" spans="1:28" x14ac:dyDescent="0.3">
      <c r="A11" s="12" t="s">
        <v>33</v>
      </c>
      <c r="B11" s="7">
        <v>9</v>
      </c>
      <c r="C11">
        <v>-1</v>
      </c>
      <c r="D11">
        <v>-1</v>
      </c>
      <c r="E11">
        <v>-1</v>
      </c>
      <c r="F11">
        <v>1</v>
      </c>
      <c r="G11">
        <v>-1</v>
      </c>
      <c r="H11">
        <f t="shared" si="0"/>
        <v>-1</v>
      </c>
      <c r="I11">
        <f t="shared" si="1"/>
        <v>-1</v>
      </c>
      <c r="J11">
        <f t="shared" si="2"/>
        <v>-1</v>
      </c>
      <c r="K11">
        <f t="shared" si="3"/>
        <v>1</v>
      </c>
      <c r="L11">
        <v>22</v>
      </c>
      <c r="M11">
        <v>9</v>
      </c>
      <c r="O11" s="12" t="s">
        <v>33</v>
      </c>
      <c r="P11">
        <f t="shared" si="4"/>
        <v>-1</v>
      </c>
      <c r="Q11">
        <f t="shared" si="5"/>
        <v>-1</v>
      </c>
      <c r="R11">
        <f t="shared" si="6"/>
        <v>-1</v>
      </c>
      <c r="S11">
        <f t="shared" si="7"/>
        <v>-1</v>
      </c>
      <c r="T11">
        <v>2</v>
      </c>
      <c r="W11">
        <v>10</v>
      </c>
      <c r="X11">
        <v>20</v>
      </c>
      <c r="Y11" s="13" t="s">
        <v>42</v>
      </c>
      <c r="Z11">
        <v>10</v>
      </c>
      <c r="AA11">
        <v>31</v>
      </c>
      <c r="AB11" s="13" t="s">
        <v>43</v>
      </c>
    </row>
    <row r="12" spans="1:28" x14ac:dyDescent="0.3">
      <c r="A12" s="12" t="s">
        <v>32</v>
      </c>
      <c r="B12" s="9">
        <v>10</v>
      </c>
      <c r="C12" s="10">
        <v>1</v>
      </c>
      <c r="D12" s="10">
        <v>-1</v>
      </c>
      <c r="E12" s="10">
        <v>-1</v>
      </c>
      <c r="F12" s="10">
        <v>1</v>
      </c>
      <c r="G12" s="10">
        <v>-1</v>
      </c>
      <c r="H12" s="10">
        <f t="shared" si="0"/>
        <v>-1</v>
      </c>
      <c r="I12" s="10">
        <f t="shared" si="1"/>
        <v>1</v>
      </c>
      <c r="J12" s="10">
        <f t="shared" si="2"/>
        <v>1</v>
      </c>
      <c r="K12" s="10">
        <f t="shared" si="3"/>
        <v>-1</v>
      </c>
      <c r="L12" s="10">
        <v>10</v>
      </c>
      <c r="M12" s="10">
        <v>10</v>
      </c>
      <c r="N12" s="10"/>
      <c r="O12" s="12" t="s">
        <v>32</v>
      </c>
      <c r="P12" s="10">
        <f t="shared" si="4"/>
        <v>1</v>
      </c>
      <c r="Q12" s="10">
        <f t="shared" si="5"/>
        <v>1</v>
      </c>
      <c r="R12" s="10">
        <f t="shared" si="6"/>
        <v>1</v>
      </c>
      <c r="S12" s="10">
        <f t="shared" si="7"/>
        <v>1</v>
      </c>
      <c r="T12" s="10">
        <v>1</v>
      </c>
      <c r="W12">
        <v>11</v>
      </c>
      <c r="X12">
        <v>3</v>
      </c>
      <c r="Y12" s="13" t="s">
        <v>44</v>
      </c>
      <c r="Z12">
        <v>11</v>
      </c>
      <c r="AA12">
        <v>29</v>
      </c>
      <c r="AB12" s="13" t="s">
        <v>45</v>
      </c>
    </row>
    <row r="13" spans="1:28" x14ac:dyDescent="0.3">
      <c r="A13" s="12" t="s">
        <v>34</v>
      </c>
      <c r="B13" s="9">
        <v>11</v>
      </c>
      <c r="C13" s="10">
        <v>-1</v>
      </c>
      <c r="D13" s="10">
        <v>1</v>
      </c>
      <c r="E13" s="10">
        <v>-1</v>
      </c>
      <c r="F13" s="10">
        <v>1</v>
      </c>
      <c r="G13" s="10">
        <v>-1</v>
      </c>
      <c r="H13" s="10">
        <f t="shared" si="0"/>
        <v>1</v>
      </c>
      <c r="I13" s="10">
        <f t="shared" si="1"/>
        <v>-1</v>
      </c>
      <c r="J13" s="10">
        <f t="shared" si="2"/>
        <v>1</v>
      </c>
      <c r="K13" s="10">
        <f t="shared" si="3"/>
        <v>-1</v>
      </c>
      <c r="L13" s="10">
        <v>2</v>
      </c>
      <c r="M13" s="10">
        <v>11</v>
      </c>
      <c r="N13" s="10"/>
      <c r="O13" s="12" t="s">
        <v>34</v>
      </c>
      <c r="P13" s="10">
        <f t="shared" si="4"/>
        <v>1</v>
      </c>
      <c r="Q13" s="10">
        <f t="shared" si="5"/>
        <v>1</v>
      </c>
      <c r="R13" s="10">
        <f t="shared" si="6"/>
        <v>1</v>
      </c>
      <c r="S13" s="10">
        <f t="shared" si="7"/>
        <v>1</v>
      </c>
      <c r="T13" s="10">
        <v>1</v>
      </c>
      <c r="W13">
        <v>12</v>
      </c>
      <c r="X13">
        <v>17</v>
      </c>
      <c r="Y13" s="13" t="s">
        <v>46</v>
      </c>
      <c r="Z13">
        <v>12</v>
      </c>
      <c r="AA13">
        <v>32</v>
      </c>
      <c r="AB13" s="13" t="s">
        <v>47</v>
      </c>
    </row>
    <row r="14" spans="1:28" x14ac:dyDescent="0.3">
      <c r="A14" s="12" t="s">
        <v>35</v>
      </c>
      <c r="B14" s="7">
        <v>12</v>
      </c>
      <c r="C14">
        <v>1</v>
      </c>
      <c r="D14">
        <v>1</v>
      </c>
      <c r="E14">
        <v>-1</v>
      </c>
      <c r="F14">
        <v>1</v>
      </c>
      <c r="G14">
        <v>-1</v>
      </c>
      <c r="H14">
        <f t="shared" si="0"/>
        <v>1</v>
      </c>
      <c r="I14">
        <f t="shared" si="1"/>
        <v>1</v>
      </c>
      <c r="J14">
        <f t="shared" si="2"/>
        <v>-1</v>
      </c>
      <c r="K14">
        <f t="shared" si="3"/>
        <v>1</v>
      </c>
      <c r="L14">
        <v>23</v>
      </c>
      <c r="M14">
        <v>12</v>
      </c>
      <c r="O14" s="12" t="s">
        <v>35</v>
      </c>
      <c r="P14">
        <f t="shared" si="4"/>
        <v>-1</v>
      </c>
      <c r="Q14">
        <f t="shared" si="5"/>
        <v>-1</v>
      </c>
      <c r="R14">
        <f t="shared" si="6"/>
        <v>-1</v>
      </c>
      <c r="S14">
        <f t="shared" si="7"/>
        <v>-1</v>
      </c>
      <c r="T14">
        <v>2</v>
      </c>
      <c r="W14">
        <v>13</v>
      </c>
      <c r="X14">
        <v>6</v>
      </c>
      <c r="Y14" s="13" t="s">
        <v>48</v>
      </c>
      <c r="Z14">
        <v>13</v>
      </c>
      <c r="AA14">
        <v>1</v>
      </c>
      <c r="AB14" s="13" t="s">
        <v>49</v>
      </c>
    </row>
    <row r="15" spans="1:28" x14ac:dyDescent="0.3">
      <c r="A15" s="12" t="s">
        <v>36</v>
      </c>
      <c r="B15" s="9">
        <v>13</v>
      </c>
      <c r="C15" s="10">
        <v>-1</v>
      </c>
      <c r="D15" s="10">
        <v>-1</v>
      </c>
      <c r="E15" s="10">
        <v>1</v>
      </c>
      <c r="F15" s="10">
        <v>1</v>
      </c>
      <c r="G15" s="10">
        <v>-1</v>
      </c>
      <c r="H15" s="10">
        <f t="shared" si="0"/>
        <v>1</v>
      </c>
      <c r="I15" s="10">
        <f t="shared" si="1"/>
        <v>1</v>
      </c>
      <c r="J15" s="10">
        <f t="shared" si="2"/>
        <v>-1</v>
      </c>
      <c r="K15" s="10">
        <f t="shared" si="3"/>
        <v>-1</v>
      </c>
      <c r="L15" s="10">
        <v>28</v>
      </c>
      <c r="M15" s="10">
        <v>13</v>
      </c>
      <c r="N15" s="10"/>
      <c r="O15" s="12" t="s">
        <v>36</v>
      </c>
      <c r="P15" s="10">
        <f t="shared" si="4"/>
        <v>1</v>
      </c>
      <c r="Q15" s="10">
        <f t="shared" si="5"/>
        <v>1</v>
      </c>
      <c r="R15" s="10">
        <f t="shared" si="6"/>
        <v>1</v>
      </c>
      <c r="S15" s="10">
        <f t="shared" si="7"/>
        <v>1</v>
      </c>
      <c r="T15" s="10">
        <v>1</v>
      </c>
      <c r="W15">
        <v>14</v>
      </c>
      <c r="X15">
        <v>27</v>
      </c>
      <c r="Y15" s="13" t="s">
        <v>50</v>
      </c>
      <c r="Z15">
        <v>14</v>
      </c>
      <c r="AA15">
        <v>24</v>
      </c>
      <c r="AB15" s="13" t="s">
        <v>51</v>
      </c>
    </row>
    <row r="16" spans="1:28" x14ac:dyDescent="0.3">
      <c r="A16" s="12" t="s">
        <v>37</v>
      </c>
      <c r="B16" s="7">
        <v>14</v>
      </c>
      <c r="C16">
        <v>1</v>
      </c>
      <c r="D16">
        <v>-1</v>
      </c>
      <c r="E16">
        <v>1</v>
      </c>
      <c r="F16">
        <v>1</v>
      </c>
      <c r="G16">
        <v>-1</v>
      </c>
      <c r="H16">
        <f t="shared" si="0"/>
        <v>1</v>
      </c>
      <c r="I16">
        <f t="shared" si="1"/>
        <v>-1</v>
      </c>
      <c r="J16">
        <f t="shared" si="2"/>
        <v>1</v>
      </c>
      <c r="K16">
        <f t="shared" si="3"/>
        <v>1</v>
      </c>
      <c r="L16">
        <v>15</v>
      </c>
      <c r="M16">
        <v>14</v>
      </c>
      <c r="O16" s="12" t="s">
        <v>37</v>
      </c>
      <c r="P16">
        <f t="shared" si="4"/>
        <v>-1</v>
      </c>
      <c r="Q16">
        <f t="shared" si="5"/>
        <v>-1</v>
      </c>
      <c r="R16">
        <f t="shared" si="6"/>
        <v>-1</v>
      </c>
      <c r="S16">
        <f t="shared" si="7"/>
        <v>-1</v>
      </c>
      <c r="T16">
        <v>2</v>
      </c>
      <c r="W16">
        <v>15</v>
      </c>
      <c r="X16">
        <v>26</v>
      </c>
      <c r="Y16" s="13" t="s">
        <v>52</v>
      </c>
      <c r="Z16">
        <v>15</v>
      </c>
      <c r="AA16">
        <v>16</v>
      </c>
      <c r="AB16" s="13" t="s">
        <v>53</v>
      </c>
    </row>
    <row r="17" spans="1:28" x14ac:dyDescent="0.3">
      <c r="A17" s="12" t="s">
        <v>39</v>
      </c>
      <c r="B17" s="7">
        <v>15</v>
      </c>
      <c r="C17">
        <v>-1</v>
      </c>
      <c r="D17">
        <v>1</v>
      </c>
      <c r="E17">
        <v>1</v>
      </c>
      <c r="F17">
        <v>1</v>
      </c>
      <c r="G17">
        <v>-1</v>
      </c>
      <c r="H17">
        <f t="shared" si="0"/>
        <v>-1</v>
      </c>
      <c r="I17">
        <f t="shared" si="1"/>
        <v>1</v>
      </c>
      <c r="J17">
        <f t="shared" si="2"/>
        <v>1</v>
      </c>
      <c r="K17">
        <f t="shared" si="3"/>
        <v>1</v>
      </c>
      <c r="L17">
        <v>5</v>
      </c>
      <c r="M17">
        <v>15</v>
      </c>
      <c r="O17" s="12" t="s">
        <v>39</v>
      </c>
      <c r="P17">
        <f t="shared" si="4"/>
        <v>-1</v>
      </c>
      <c r="Q17">
        <f t="shared" si="5"/>
        <v>-1</v>
      </c>
      <c r="R17">
        <f t="shared" si="6"/>
        <v>-1</v>
      </c>
      <c r="S17">
        <f t="shared" si="7"/>
        <v>-1</v>
      </c>
      <c r="T17">
        <v>2</v>
      </c>
      <c r="W17">
        <v>16</v>
      </c>
      <c r="X17">
        <v>25</v>
      </c>
      <c r="Y17" s="13" t="s">
        <v>54</v>
      </c>
      <c r="Z17">
        <v>16</v>
      </c>
      <c r="AA17">
        <v>12</v>
      </c>
      <c r="AB17" s="13" t="s">
        <v>55</v>
      </c>
    </row>
    <row r="18" spans="1:28" x14ac:dyDescent="0.3">
      <c r="A18" s="12" t="s">
        <v>38</v>
      </c>
      <c r="B18" s="9">
        <v>16</v>
      </c>
      <c r="C18" s="10">
        <v>1</v>
      </c>
      <c r="D18" s="10">
        <v>1</v>
      </c>
      <c r="E18" s="10">
        <v>1</v>
      </c>
      <c r="F18" s="10">
        <v>1</v>
      </c>
      <c r="G18" s="10">
        <v>-1</v>
      </c>
      <c r="H18" s="10">
        <f t="shared" si="0"/>
        <v>-1</v>
      </c>
      <c r="I18" s="10">
        <f t="shared" si="1"/>
        <v>-1</v>
      </c>
      <c r="J18" s="10">
        <f t="shared" si="2"/>
        <v>-1</v>
      </c>
      <c r="K18" s="10">
        <f t="shared" si="3"/>
        <v>-1</v>
      </c>
      <c r="L18" s="10">
        <v>11</v>
      </c>
      <c r="M18" s="10">
        <v>16</v>
      </c>
      <c r="N18" s="10"/>
      <c r="O18" s="12" t="s">
        <v>38</v>
      </c>
      <c r="P18" s="10">
        <f t="shared" si="4"/>
        <v>1</v>
      </c>
      <c r="Q18" s="10">
        <f t="shared" si="5"/>
        <v>1</v>
      </c>
      <c r="R18" s="10">
        <f t="shared" si="6"/>
        <v>1</v>
      </c>
      <c r="S18" s="10">
        <f t="shared" si="7"/>
        <v>1</v>
      </c>
      <c r="T18" s="10">
        <v>1</v>
      </c>
    </row>
    <row r="19" spans="1:28" x14ac:dyDescent="0.3">
      <c r="A19" s="12" t="s">
        <v>40</v>
      </c>
      <c r="B19" s="9">
        <v>17</v>
      </c>
      <c r="C19" s="10">
        <v>-1</v>
      </c>
      <c r="D19" s="10">
        <v>-1</v>
      </c>
      <c r="E19" s="10">
        <v>-1</v>
      </c>
      <c r="F19" s="10">
        <v>-1</v>
      </c>
      <c r="G19" s="10">
        <v>1</v>
      </c>
      <c r="H19" s="10">
        <f t="shared" si="0"/>
        <v>-1</v>
      </c>
      <c r="I19" s="10">
        <f t="shared" si="1"/>
        <v>-1</v>
      </c>
      <c r="J19" s="10">
        <f t="shared" si="2"/>
        <v>-1</v>
      </c>
      <c r="K19" s="10">
        <f t="shared" si="3"/>
        <v>-1</v>
      </c>
      <c r="L19" s="10">
        <v>30</v>
      </c>
      <c r="M19" s="10">
        <v>17</v>
      </c>
      <c r="N19" s="10"/>
      <c r="O19" s="12" t="s">
        <v>40</v>
      </c>
      <c r="P19" s="10">
        <f t="shared" si="4"/>
        <v>1</v>
      </c>
      <c r="Q19" s="10">
        <f t="shared" si="5"/>
        <v>1</v>
      </c>
      <c r="R19" s="10">
        <f t="shared" si="6"/>
        <v>1</v>
      </c>
      <c r="S19" s="10">
        <f t="shared" si="7"/>
        <v>1</v>
      </c>
      <c r="T19" s="10">
        <v>1</v>
      </c>
    </row>
    <row r="20" spans="1:28" x14ac:dyDescent="0.3">
      <c r="A20" s="12" t="s">
        <v>41</v>
      </c>
      <c r="B20" s="7">
        <v>18</v>
      </c>
      <c r="C20">
        <v>1</v>
      </c>
      <c r="D20">
        <v>-1</v>
      </c>
      <c r="E20">
        <v>-1</v>
      </c>
      <c r="F20">
        <v>-1</v>
      </c>
      <c r="G20">
        <v>1</v>
      </c>
      <c r="H20">
        <f t="shared" si="0"/>
        <v>-1</v>
      </c>
      <c r="I20">
        <f t="shared" si="1"/>
        <v>1</v>
      </c>
      <c r="J20">
        <f t="shared" si="2"/>
        <v>1</v>
      </c>
      <c r="K20">
        <f t="shared" si="3"/>
        <v>1</v>
      </c>
      <c r="L20">
        <v>7</v>
      </c>
      <c r="M20">
        <v>18</v>
      </c>
      <c r="O20" s="12" t="s">
        <v>41</v>
      </c>
      <c r="P20">
        <f t="shared" si="4"/>
        <v>-1</v>
      </c>
      <c r="Q20">
        <f t="shared" si="5"/>
        <v>-1</v>
      </c>
      <c r="R20">
        <f t="shared" si="6"/>
        <v>-1</v>
      </c>
      <c r="S20">
        <f t="shared" si="7"/>
        <v>-1</v>
      </c>
      <c r="T20">
        <v>2</v>
      </c>
    </row>
    <row r="21" spans="1:28" x14ac:dyDescent="0.3">
      <c r="A21" s="12" t="s">
        <v>43</v>
      </c>
      <c r="B21" s="7">
        <v>19</v>
      </c>
      <c r="C21">
        <v>-1</v>
      </c>
      <c r="D21">
        <v>1</v>
      </c>
      <c r="E21">
        <v>-1</v>
      </c>
      <c r="F21">
        <v>-1</v>
      </c>
      <c r="G21">
        <v>1</v>
      </c>
      <c r="H21">
        <f t="shared" si="0"/>
        <v>1</v>
      </c>
      <c r="I21">
        <f t="shared" si="1"/>
        <v>-1</v>
      </c>
      <c r="J21">
        <f t="shared" si="2"/>
        <v>1</v>
      </c>
      <c r="K21">
        <f t="shared" si="3"/>
        <v>1</v>
      </c>
      <c r="L21">
        <v>31</v>
      </c>
      <c r="M21">
        <v>19</v>
      </c>
      <c r="O21" s="12" t="s">
        <v>43</v>
      </c>
      <c r="P21">
        <f t="shared" si="4"/>
        <v>-1</v>
      </c>
      <c r="Q21">
        <f t="shared" si="5"/>
        <v>-1</v>
      </c>
      <c r="R21">
        <f t="shared" si="6"/>
        <v>-1</v>
      </c>
      <c r="S21">
        <f t="shared" si="7"/>
        <v>-1</v>
      </c>
      <c r="T21">
        <v>2</v>
      </c>
    </row>
    <row r="22" spans="1:28" x14ac:dyDescent="0.3">
      <c r="A22" s="12" t="s">
        <v>42</v>
      </c>
      <c r="B22" s="9">
        <v>20</v>
      </c>
      <c r="C22" s="10">
        <v>1</v>
      </c>
      <c r="D22" s="10">
        <v>1</v>
      </c>
      <c r="E22" s="10">
        <v>-1</v>
      </c>
      <c r="F22" s="10">
        <v>-1</v>
      </c>
      <c r="G22" s="10">
        <v>1</v>
      </c>
      <c r="H22" s="10">
        <f t="shared" si="0"/>
        <v>1</v>
      </c>
      <c r="I22" s="10">
        <f t="shared" si="1"/>
        <v>1</v>
      </c>
      <c r="J22" s="10">
        <f t="shared" si="2"/>
        <v>-1</v>
      </c>
      <c r="K22" s="10">
        <f t="shared" si="3"/>
        <v>-1</v>
      </c>
      <c r="L22" s="10">
        <v>20</v>
      </c>
      <c r="M22" s="10">
        <v>20</v>
      </c>
      <c r="N22" s="10"/>
      <c r="O22" s="12" t="s">
        <v>42</v>
      </c>
      <c r="P22" s="10">
        <f t="shared" si="4"/>
        <v>1</v>
      </c>
      <c r="Q22" s="10">
        <f t="shared" si="5"/>
        <v>1</v>
      </c>
      <c r="R22" s="10">
        <f t="shared" si="6"/>
        <v>1</v>
      </c>
      <c r="S22" s="10">
        <f t="shared" si="7"/>
        <v>1</v>
      </c>
      <c r="T22" s="10">
        <v>1</v>
      </c>
    </row>
    <row r="23" spans="1:28" x14ac:dyDescent="0.3">
      <c r="A23" s="12" t="s">
        <v>45</v>
      </c>
      <c r="B23" s="7">
        <v>21</v>
      </c>
      <c r="C23">
        <v>-1</v>
      </c>
      <c r="D23">
        <v>-1</v>
      </c>
      <c r="E23">
        <v>1</v>
      </c>
      <c r="F23">
        <v>-1</v>
      </c>
      <c r="G23">
        <v>1</v>
      </c>
      <c r="H23">
        <f t="shared" si="0"/>
        <v>1</v>
      </c>
      <c r="I23">
        <f t="shared" si="1"/>
        <v>1</v>
      </c>
      <c r="J23">
        <f t="shared" si="2"/>
        <v>-1</v>
      </c>
      <c r="K23">
        <f t="shared" si="3"/>
        <v>1</v>
      </c>
      <c r="L23">
        <v>29</v>
      </c>
      <c r="M23">
        <v>21</v>
      </c>
      <c r="O23" s="12" t="s">
        <v>45</v>
      </c>
      <c r="P23">
        <f t="shared" si="4"/>
        <v>-1</v>
      </c>
      <c r="Q23">
        <f t="shared" si="5"/>
        <v>-1</v>
      </c>
      <c r="R23">
        <f t="shared" si="6"/>
        <v>-1</v>
      </c>
      <c r="S23">
        <f t="shared" si="7"/>
        <v>-1</v>
      </c>
      <c r="T23">
        <v>2</v>
      </c>
    </row>
    <row r="24" spans="1:28" x14ac:dyDescent="0.3">
      <c r="A24" s="12" t="s">
        <v>44</v>
      </c>
      <c r="B24" s="9">
        <v>22</v>
      </c>
      <c r="C24" s="10">
        <v>1</v>
      </c>
      <c r="D24" s="10">
        <v>-1</v>
      </c>
      <c r="E24" s="10">
        <v>1</v>
      </c>
      <c r="F24" s="10">
        <v>-1</v>
      </c>
      <c r="G24" s="10">
        <v>1</v>
      </c>
      <c r="H24" s="10">
        <f t="shared" si="0"/>
        <v>1</v>
      </c>
      <c r="I24" s="10">
        <f t="shared" si="1"/>
        <v>-1</v>
      </c>
      <c r="J24" s="10">
        <f t="shared" si="2"/>
        <v>1</v>
      </c>
      <c r="K24" s="10">
        <f t="shared" si="3"/>
        <v>-1</v>
      </c>
      <c r="L24" s="10">
        <v>3</v>
      </c>
      <c r="M24" s="10">
        <v>22</v>
      </c>
      <c r="N24" s="10"/>
      <c r="O24" s="12" t="s">
        <v>44</v>
      </c>
      <c r="P24" s="10">
        <f t="shared" si="4"/>
        <v>1</v>
      </c>
      <c r="Q24" s="10">
        <f t="shared" si="5"/>
        <v>1</v>
      </c>
      <c r="R24" s="10">
        <f t="shared" si="6"/>
        <v>1</v>
      </c>
      <c r="S24" s="10">
        <f t="shared" si="7"/>
        <v>1</v>
      </c>
      <c r="T24" s="10">
        <v>1</v>
      </c>
    </row>
    <row r="25" spans="1:28" x14ac:dyDescent="0.3">
      <c r="A25" s="12" t="s">
        <v>46</v>
      </c>
      <c r="B25" s="9">
        <v>23</v>
      </c>
      <c r="C25" s="10">
        <v>-1</v>
      </c>
      <c r="D25" s="10">
        <v>1</v>
      </c>
      <c r="E25" s="10">
        <v>1</v>
      </c>
      <c r="F25" s="10">
        <v>-1</v>
      </c>
      <c r="G25" s="10">
        <v>1</v>
      </c>
      <c r="H25" s="10">
        <f t="shared" si="0"/>
        <v>-1</v>
      </c>
      <c r="I25" s="10">
        <f t="shared" si="1"/>
        <v>1</v>
      </c>
      <c r="J25" s="10">
        <f t="shared" si="2"/>
        <v>1</v>
      </c>
      <c r="K25" s="10">
        <f t="shared" si="3"/>
        <v>-1</v>
      </c>
      <c r="L25" s="10">
        <v>17</v>
      </c>
      <c r="M25" s="10">
        <v>23</v>
      </c>
      <c r="N25" s="10"/>
      <c r="O25" s="12" t="s">
        <v>46</v>
      </c>
      <c r="P25" s="10">
        <f t="shared" si="4"/>
        <v>1</v>
      </c>
      <c r="Q25" s="10">
        <f t="shared" si="5"/>
        <v>1</v>
      </c>
      <c r="R25" s="10">
        <f t="shared" si="6"/>
        <v>1</v>
      </c>
      <c r="S25" s="10">
        <f t="shared" si="7"/>
        <v>1</v>
      </c>
      <c r="T25" s="10">
        <v>1</v>
      </c>
    </row>
    <row r="26" spans="1:28" x14ac:dyDescent="0.3">
      <c r="A26" s="12" t="s">
        <v>47</v>
      </c>
      <c r="B26" s="7">
        <v>24</v>
      </c>
      <c r="C26">
        <v>1</v>
      </c>
      <c r="D26">
        <v>1</v>
      </c>
      <c r="E26">
        <v>1</v>
      </c>
      <c r="F26">
        <v>-1</v>
      </c>
      <c r="G26">
        <v>1</v>
      </c>
      <c r="H26">
        <f t="shared" si="0"/>
        <v>-1</v>
      </c>
      <c r="I26">
        <f t="shared" si="1"/>
        <v>-1</v>
      </c>
      <c r="J26">
        <f t="shared" si="2"/>
        <v>-1</v>
      </c>
      <c r="K26">
        <f t="shared" si="3"/>
        <v>1</v>
      </c>
      <c r="L26">
        <v>32</v>
      </c>
      <c r="M26">
        <v>24</v>
      </c>
      <c r="O26" s="12" t="s">
        <v>47</v>
      </c>
      <c r="P26">
        <f t="shared" si="4"/>
        <v>-1</v>
      </c>
      <c r="Q26">
        <f t="shared" si="5"/>
        <v>-1</v>
      </c>
      <c r="R26">
        <f t="shared" si="6"/>
        <v>-1</v>
      </c>
      <c r="S26">
        <f t="shared" si="7"/>
        <v>-1</v>
      </c>
      <c r="T26">
        <v>2</v>
      </c>
    </row>
    <row r="27" spans="1:28" x14ac:dyDescent="0.3">
      <c r="A27" s="12" t="s">
        <v>49</v>
      </c>
      <c r="B27" s="7">
        <v>25</v>
      </c>
      <c r="C27">
        <v>-1</v>
      </c>
      <c r="D27">
        <v>-1</v>
      </c>
      <c r="E27">
        <v>-1</v>
      </c>
      <c r="F27">
        <v>1</v>
      </c>
      <c r="G27">
        <v>1</v>
      </c>
      <c r="H27">
        <f t="shared" si="0"/>
        <v>1</v>
      </c>
      <c r="I27">
        <f t="shared" si="1"/>
        <v>1</v>
      </c>
      <c r="J27">
        <f t="shared" si="2"/>
        <v>1</v>
      </c>
      <c r="K27">
        <f t="shared" si="3"/>
        <v>-1</v>
      </c>
      <c r="L27">
        <v>1</v>
      </c>
      <c r="M27">
        <v>25</v>
      </c>
      <c r="O27" s="12" t="s">
        <v>49</v>
      </c>
      <c r="P27">
        <f t="shared" si="4"/>
        <v>-1</v>
      </c>
      <c r="Q27">
        <f t="shared" si="5"/>
        <v>-1</v>
      </c>
      <c r="R27">
        <f t="shared" si="6"/>
        <v>-1</v>
      </c>
      <c r="S27">
        <f t="shared" si="7"/>
        <v>-1</v>
      </c>
      <c r="T27">
        <v>2</v>
      </c>
    </row>
    <row r="28" spans="1:28" x14ac:dyDescent="0.3">
      <c r="A28" s="12" t="s">
        <v>48</v>
      </c>
      <c r="B28" s="9">
        <v>26</v>
      </c>
      <c r="C28" s="10">
        <v>1</v>
      </c>
      <c r="D28" s="10">
        <v>-1</v>
      </c>
      <c r="E28" s="10">
        <v>-1</v>
      </c>
      <c r="F28" s="10">
        <v>1</v>
      </c>
      <c r="G28" s="10">
        <v>1</v>
      </c>
      <c r="H28" s="10">
        <f t="shared" si="0"/>
        <v>1</v>
      </c>
      <c r="I28" s="10">
        <f t="shared" si="1"/>
        <v>-1</v>
      </c>
      <c r="J28" s="10">
        <f t="shared" si="2"/>
        <v>-1</v>
      </c>
      <c r="K28" s="10">
        <f t="shared" si="3"/>
        <v>1</v>
      </c>
      <c r="L28" s="10">
        <v>6</v>
      </c>
      <c r="M28" s="10">
        <v>26</v>
      </c>
      <c r="N28" s="10"/>
      <c r="O28" s="12" t="s">
        <v>48</v>
      </c>
      <c r="P28" s="10">
        <f t="shared" si="4"/>
        <v>1</v>
      </c>
      <c r="Q28" s="10">
        <f t="shared" si="5"/>
        <v>1</v>
      </c>
      <c r="R28" s="10">
        <f t="shared" si="6"/>
        <v>1</v>
      </c>
      <c r="S28" s="10">
        <f t="shared" si="7"/>
        <v>1</v>
      </c>
      <c r="T28" s="10">
        <v>1</v>
      </c>
    </row>
    <row r="29" spans="1:28" x14ac:dyDescent="0.3">
      <c r="A29" s="12" t="s">
        <v>50</v>
      </c>
      <c r="B29" s="9">
        <v>27</v>
      </c>
      <c r="C29" s="10">
        <v>-1</v>
      </c>
      <c r="D29" s="10">
        <v>1</v>
      </c>
      <c r="E29" s="10">
        <v>-1</v>
      </c>
      <c r="F29" s="10">
        <v>1</v>
      </c>
      <c r="G29" s="10">
        <v>1</v>
      </c>
      <c r="H29" s="10">
        <f t="shared" si="0"/>
        <v>-1</v>
      </c>
      <c r="I29" s="10">
        <f t="shared" si="1"/>
        <v>1</v>
      </c>
      <c r="J29" s="10">
        <f t="shared" si="2"/>
        <v>-1</v>
      </c>
      <c r="K29" s="10">
        <f t="shared" si="3"/>
        <v>1</v>
      </c>
      <c r="L29" s="10">
        <v>27</v>
      </c>
      <c r="M29" s="10">
        <v>27</v>
      </c>
      <c r="N29" s="10"/>
      <c r="O29" s="12" t="s">
        <v>50</v>
      </c>
      <c r="P29" s="10">
        <f t="shared" si="4"/>
        <v>1</v>
      </c>
      <c r="Q29" s="10">
        <f t="shared" si="5"/>
        <v>1</v>
      </c>
      <c r="R29" s="10">
        <f t="shared" si="6"/>
        <v>1</v>
      </c>
      <c r="S29" s="10">
        <f t="shared" si="7"/>
        <v>1</v>
      </c>
      <c r="T29" s="10">
        <v>1</v>
      </c>
    </row>
    <row r="30" spans="1:28" x14ac:dyDescent="0.3">
      <c r="A30" s="12" t="s">
        <v>51</v>
      </c>
      <c r="B30" s="7">
        <v>28</v>
      </c>
      <c r="C30">
        <v>1</v>
      </c>
      <c r="D30">
        <v>1</v>
      </c>
      <c r="E30">
        <v>-1</v>
      </c>
      <c r="F30">
        <v>1</v>
      </c>
      <c r="G30">
        <v>1</v>
      </c>
      <c r="H30">
        <f t="shared" si="0"/>
        <v>-1</v>
      </c>
      <c r="I30">
        <f t="shared" si="1"/>
        <v>-1</v>
      </c>
      <c r="J30">
        <f t="shared" si="2"/>
        <v>1</v>
      </c>
      <c r="K30">
        <f t="shared" si="3"/>
        <v>-1</v>
      </c>
      <c r="L30">
        <v>24</v>
      </c>
      <c r="M30">
        <v>28</v>
      </c>
      <c r="O30" s="12" t="s">
        <v>51</v>
      </c>
      <c r="P30">
        <f t="shared" si="4"/>
        <v>-1</v>
      </c>
      <c r="Q30">
        <f t="shared" si="5"/>
        <v>-1</v>
      </c>
      <c r="R30">
        <f t="shared" si="6"/>
        <v>-1</v>
      </c>
      <c r="S30">
        <f t="shared" si="7"/>
        <v>-1</v>
      </c>
      <c r="T30">
        <v>2</v>
      </c>
    </row>
    <row r="31" spans="1:28" x14ac:dyDescent="0.3">
      <c r="A31" s="12" t="s">
        <v>52</v>
      </c>
      <c r="B31" s="9">
        <v>29</v>
      </c>
      <c r="C31" s="10">
        <v>-1</v>
      </c>
      <c r="D31" s="10">
        <v>-1</v>
      </c>
      <c r="E31" s="10">
        <v>1</v>
      </c>
      <c r="F31" s="10">
        <v>1</v>
      </c>
      <c r="G31" s="10">
        <v>1</v>
      </c>
      <c r="H31" s="10">
        <f t="shared" si="0"/>
        <v>-1</v>
      </c>
      <c r="I31" s="10">
        <f t="shared" si="1"/>
        <v>-1</v>
      </c>
      <c r="J31" s="10">
        <f t="shared" si="2"/>
        <v>1</v>
      </c>
      <c r="K31" s="10">
        <f t="shared" si="3"/>
        <v>1</v>
      </c>
      <c r="L31" s="10">
        <v>26</v>
      </c>
      <c r="M31" s="10">
        <v>29</v>
      </c>
      <c r="N31" s="10"/>
      <c r="O31" s="12" t="s">
        <v>52</v>
      </c>
      <c r="P31" s="10">
        <f t="shared" si="4"/>
        <v>1</v>
      </c>
      <c r="Q31" s="10">
        <f t="shared" si="5"/>
        <v>1</v>
      </c>
      <c r="R31" s="10">
        <f t="shared" si="6"/>
        <v>1</v>
      </c>
      <c r="S31" s="10">
        <f t="shared" si="7"/>
        <v>1</v>
      </c>
      <c r="T31" s="10">
        <v>1</v>
      </c>
    </row>
    <row r="32" spans="1:28" x14ac:dyDescent="0.3">
      <c r="A32" s="12" t="s">
        <v>53</v>
      </c>
      <c r="B32" s="7">
        <v>30</v>
      </c>
      <c r="C32">
        <v>1</v>
      </c>
      <c r="D32">
        <v>-1</v>
      </c>
      <c r="E32">
        <v>1</v>
      </c>
      <c r="F32">
        <v>1</v>
      </c>
      <c r="G32">
        <v>1</v>
      </c>
      <c r="H32">
        <f t="shared" si="0"/>
        <v>-1</v>
      </c>
      <c r="I32">
        <f t="shared" si="1"/>
        <v>1</v>
      </c>
      <c r="J32">
        <f t="shared" si="2"/>
        <v>-1</v>
      </c>
      <c r="K32">
        <f t="shared" si="3"/>
        <v>-1</v>
      </c>
      <c r="L32">
        <v>16</v>
      </c>
      <c r="M32">
        <v>30</v>
      </c>
      <c r="O32" s="12" t="s">
        <v>53</v>
      </c>
      <c r="P32">
        <f t="shared" si="4"/>
        <v>-1</v>
      </c>
      <c r="Q32">
        <f t="shared" si="5"/>
        <v>-1</v>
      </c>
      <c r="R32">
        <f t="shared" si="6"/>
        <v>-1</v>
      </c>
      <c r="S32">
        <f t="shared" si="7"/>
        <v>-1</v>
      </c>
      <c r="T32">
        <v>2</v>
      </c>
    </row>
    <row r="33" spans="1:20" x14ac:dyDescent="0.3">
      <c r="A33" s="12" t="s">
        <v>55</v>
      </c>
      <c r="B33" s="7">
        <v>31</v>
      </c>
      <c r="C33">
        <v>-1</v>
      </c>
      <c r="D33">
        <v>1</v>
      </c>
      <c r="E33">
        <v>1</v>
      </c>
      <c r="F33">
        <v>1</v>
      </c>
      <c r="G33">
        <v>1</v>
      </c>
      <c r="H33">
        <f t="shared" si="0"/>
        <v>1</v>
      </c>
      <c r="I33">
        <f t="shared" si="1"/>
        <v>-1</v>
      </c>
      <c r="J33">
        <f t="shared" si="2"/>
        <v>-1</v>
      </c>
      <c r="K33">
        <f t="shared" si="3"/>
        <v>-1</v>
      </c>
      <c r="L33">
        <v>12</v>
      </c>
      <c r="M33">
        <v>31</v>
      </c>
      <c r="O33" s="12" t="s">
        <v>55</v>
      </c>
      <c r="P33">
        <f t="shared" si="4"/>
        <v>-1</v>
      </c>
      <c r="Q33">
        <f t="shared" si="5"/>
        <v>-1</v>
      </c>
      <c r="R33">
        <f t="shared" si="6"/>
        <v>-1</v>
      </c>
      <c r="S33">
        <f t="shared" si="7"/>
        <v>-1</v>
      </c>
      <c r="T33">
        <v>2</v>
      </c>
    </row>
    <row r="34" spans="1:20" x14ac:dyDescent="0.3">
      <c r="A34" s="12" t="s">
        <v>54</v>
      </c>
      <c r="B34" s="9">
        <v>32</v>
      </c>
      <c r="C34" s="10">
        <v>1</v>
      </c>
      <c r="D34" s="10">
        <v>1</v>
      </c>
      <c r="E34" s="10">
        <v>1</v>
      </c>
      <c r="F34" s="10">
        <v>1</v>
      </c>
      <c r="G34" s="10">
        <v>1</v>
      </c>
      <c r="H34" s="10">
        <f t="shared" si="0"/>
        <v>1</v>
      </c>
      <c r="I34" s="10">
        <f t="shared" si="1"/>
        <v>1</v>
      </c>
      <c r="J34" s="10">
        <f t="shared" si="2"/>
        <v>1</v>
      </c>
      <c r="K34" s="10">
        <f t="shared" si="3"/>
        <v>1</v>
      </c>
      <c r="L34" s="10">
        <v>25</v>
      </c>
      <c r="M34" s="10">
        <v>32</v>
      </c>
      <c r="N34" s="10"/>
      <c r="O34" s="12" t="s">
        <v>54</v>
      </c>
      <c r="P34" s="10">
        <f t="shared" si="4"/>
        <v>1</v>
      </c>
      <c r="Q34" s="10">
        <f t="shared" si="5"/>
        <v>1</v>
      </c>
      <c r="R34" s="10">
        <f t="shared" si="6"/>
        <v>1</v>
      </c>
      <c r="S34" s="10">
        <f t="shared" si="7"/>
        <v>1</v>
      </c>
      <c r="T34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7ECE-503F-405F-A75F-975F7511BB08}">
  <dimension ref="A1:Y35"/>
  <sheetViews>
    <sheetView topLeftCell="F1" workbookViewId="0">
      <selection activeCell="Q22" sqref="Q22"/>
    </sheetView>
  </sheetViews>
  <sheetFormatPr defaultRowHeight="14.4" x14ac:dyDescent="0.3"/>
  <cols>
    <col min="1" max="1" width="12" customWidth="1"/>
    <col min="2" max="2" width="11.6640625" customWidth="1"/>
    <col min="3" max="3" width="13.109375" customWidth="1"/>
    <col min="4" max="4" width="10.88671875" customWidth="1"/>
    <col min="5" max="5" width="11.109375" customWidth="1"/>
    <col min="6" max="6" width="10.88671875" customWidth="1"/>
    <col min="7" max="7" width="13.44140625" customWidth="1"/>
    <col min="8" max="8" width="11.6640625" customWidth="1"/>
    <col min="9" max="9" width="12.33203125" customWidth="1"/>
    <col min="10" max="10" width="11.88671875" customWidth="1"/>
    <col min="11" max="11" width="12.5546875" customWidth="1"/>
    <col min="12" max="14" width="9.109375" style="4"/>
    <col min="15" max="15" width="12.5546875" style="5" bestFit="1" customWidth="1"/>
    <col min="16" max="18" width="9.109375" style="3"/>
    <col min="19" max="19" width="12.5546875" style="3" customWidth="1"/>
    <col min="21" max="21" width="9.109375" style="2"/>
    <col min="22" max="22" width="15.88671875" customWidth="1"/>
  </cols>
  <sheetData>
    <row r="1" spans="1:25" x14ac:dyDescent="0.3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5" t="s">
        <v>8</v>
      </c>
      <c r="J1" s="26"/>
      <c r="K1" s="26"/>
      <c r="L1" s="100" t="s">
        <v>56</v>
      </c>
      <c r="M1" s="101"/>
      <c r="N1" s="101"/>
      <c r="O1" s="102"/>
      <c r="P1" s="101" t="s">
        <v>57</v>
      </c>
      <c r="Q1" s="101"/>
      <c r="R1" s="101"/>
      <c r="S1" s="101"/>
      <c r="T1" s="42"/>
      <c r="U1"/>
      <c r="W1" s="2"/>
    </row>
    <row r="2" spans="1:25" x14ac:dyDescent="0.3">
      <c r="A2" s="18" t="s">
        <v>58</v>
      </c>
      <c r="B2" s="19" t="s">
        <v>59</v>
      </c>
      <c r="C2" s="19" t="s">
        <v>60</v>
      </c>
      <c r="D2" s="19" t="s">
        <v>61</v>
      </c>
      <c r="E2" s="19" t="s">
        <v>62</v>
      </c>
      <c r="F2" s="19" t="s">
        <v>63</v>
      </c>
      <c r="G2" s="19" t="s">
        <v>64</v>
      </c>
      <c r="H2" s="19" t="s">
        <v>65</v>
      </c>
      <c r="I2" s="20" t="s">
        <v>66</v>
      </c>
      <c r="J2" s="35" t="s">
        <v>15</v>
      </c>
      <c r="K2" s="35" t="s">
        <v>67</v>
      </c>
      <c r="L2" s="27" t="s">
        <v>68</v>
      </c>
      <c r="M2" s="21" t="s">
        <v>69</v>
      </c>
      <c r="N2" s="21" t="s">
        <v>70</v>
      </c>
      <c r="O2" s="28" t="s">
        <v>71</v>
      </c>
      <c r="P2" s="22" t="s">
        <v>68</v>
      </c>
      <c r="Q2" s="22" t="s">
        <v>69</v>
      </c>
      <c r="R2" s="22" t="s">
        <v>70</v>
      </c>
      <c r="S2" s="22" t="s">
        <v>71</v>
      </c>
      <c r="T2" s="53" t="s">
        <v>13</v>
      </c>
      <c r="U2" s="7"/>
      <c r="V2" s="2" t="s">
        <v>72</v>
      </c>
      <c r="W2" s="44" t="s">
        <v>73</v>
      </c>
      <c r="X2" s="41" t="s">
        <v>74</v>
      </c>
      <c r="Y2" s="39" t="s">
        <v>75</v>
      </c>
    </row>
    <row r="3" spans="1:25" x14ac:dyDescent="0.3">
      <c r="A3" s="14"/>
      <c r="F3" s="7" t="s">
        <v>18</v>
      </c>
      <c r="G3" s="7" t="s">
        <v>19</v>
      </c>
      <c r="H3" s="7" t="s">
        <v>20</v>
      </c>
      <c r="I3" s="17" t="s">
        <v>21</v>
      </c>
      <c r="L3" s="29"/>
      <c r="O3" s="30"/>
      <c r="T3" s="43"/>
      <c r="U3"/>
      <c r="V3" s="2"/>
      <c r="W3" s="42" t="s">
        <v>76</v>
      </c>
      <c r="X3" s="40">
        <v>1</v>
      </c>
      <c r="Y3" s="40">
        <v>2</v>
      </c>
    </row>
    <row r="4" spans="1:25" x14ac:dyDescent="0.3">
      <c r="A4" s="14">
        <v>5</v>
      </c>
      <c r="B4">
        <v>3</v>
      </c>
      <c r="C4">
        <v>1</v>
      </c>
      <c r="D4">
        <v>4</v>
      </c>
      <c r="E4">
        <v>3</v>
      </c>
      <c r="F4">
        <v>3</v>
      </c>
      <c r="G4" t="s">
        <v>77</v>
      </c>
      <c r="H4" t="s">
        <v>78</v>
      </c>
      <c r="I4" s="36">
        <v>3</v>
      </c>
      <c r="J4">
        <v>18</v>
      </c>
      <c r="K4">
        <v>1</v>
      </c>
      <c r="L4" s="31">
        <v>0.9</v>
      </c>
      <c r="M4" s="5">
        <v>0.8</v>
      </c>
      <c r="N4" s="5">
        <v>0.86</v>
      </c>
      <c r="O4" s="45">
        <f t="shared" ref="O4:O35" si="0">AVERAGE(L4:N4)</f>
        <v>0.85333333333333339</v>
      </c>
      <c r="P4">
        <v>0.63</v>
      </c>
      <c r="Q4">
        <v>0.6</v>
      </c>
      <c r="R4">
        <v>0.6</v>
      </c>
      <c r="S4" s="50">
        <f t="shared" ref="S4:S35" si="1">AVERAGE(P4:R4)</f>
        <v>0.61</v>
      </c>
      <c r="T4" s="48">
        <v>1</v>
      </c>
      <c r="U4" s="10"/>
      <c r="V4" s="54" t="s">
        <v>0</v>
      </c>
      <c r="W4" s="55" t="s">
        <v>58</v>
      </c>
      <c r="X4" s="56">
        <v>5</v>
      </c>
      <c r="Y4" s="56">
        <v>11</v>
      </c>
    </row>
    <row r="5" spans="1:25" x14ac:dyDescent="0.3">
      <c r="A5" s="14">
        <v>11</v>
      </c>
      <c r="B5">
        <v>3</v>
      </c>
      <c r="C5">
        <v>1</v>
      </c>
      <c r="D5">
        <v>4</v>
      </c>
      <c r="E5">
        <v>3</v>
      </c>
      <c r="F5">
        <v>3</v>
      </c>
      <c r="G5" t="s">
        <v>79</v>
      </c>
      <c r="H5" t="s">
        <v>80</v>
      </c>
      <c r="I5" s="36">
        <v>2</v>
      </c>
      <c r="J5">
        <v>4</v>
      </c>
      <c r="K5">
        <v>2</v>
      </c>
      <c r="L5" s="31">
        <v>1.33</v>
      </c>
      <c r="M5" s="5">
        <v>2.1800000000000002</v>
      </c>
      <c r="N5" s="5">
        <v>1.88</v>
      </c>
      <c r="O5" s="32">
        <f t="shared" si="0"/>
        <v>1.7966666666666669</v>
      </c>
      <c r="P5">
        <v>1.78</v>
      </c>
      <c r="Q5">
        <v>2.0499999999999998</v>
      </c>
      <c r="R5">
        <v>1.92</v>
      </c>
      <c r="S5" s="51">
        <f t="shared" si="1"/>
        <v>1.9166666666666667</v>
      </c>
      <c r="T5" s="43">
        <v>2</v>
      </c>
      <c r="U5"/>
      <c r="V5" s="2" t="s">
        <v>1</v>
      </c>
      <c r="W5" s="43" t="s">
        <v>59</v>
      </c>
      <c r="X5" s="40">
        <v>3</v>
      </c>
      <c r="Y5" s="40">
        <v>5.5</v>
      </c>
    </row>
    <row r="6" spans="1:25" x14ac:dyDescent="0.3">
      <c r="A6" s="14">
        <v>5</v>
      </c>
      <c r="B6">
        <v>5.5</v>
      </c>
      <c r="C6">
        <v>1</v>
      </c>
      <c r="D6">
        <v>4</v>
      </c>
      <c r="E6">
        <v>3</v>
      </c>
      <c r="F6">
        <v>0</v>
      </c>
      <c r="G6" t="s">
        <v>77</v>
      </c>
      <c r="H6" t="s">
        <v>80</v>
      </c>
      <c r="I6" s="36">
        <v>2</v>
      </c>
      <c r="J6">
        <v>8</v>
      </c>
      <c r="K6">
        <v>3</v>
      </c>
      <c r="L6" s="31">
        <v>0.97</v>
      </c>
      <c r="M6" s="5">
        <v>1.1000000000000001</v>
      </c>
      <c r="N6" s="5">
        <v>1.1100000000000001</v>
      </c>
      <c r="O6" s="33">
        <f t="shared" si="0"/>
        <v>1.0600000000000003</v>
      </c>
      <c r="P6">
        <v>0.85</v>
      </c>
      <c r="Q6">
        <v>0.76</v>
      </c>
      <c r="R6">
        <v>0.99</v>
      </c>
      <c r="S6" s="51">
        <f t="shared" si="1"/>
        <v>0.86666666666666659</v>
      </c>
      <c r="T6" s="43">
        <v>2</v>
      </c>
      <c r="U6"/>
      <c r="V6" s="54" t="s">
        <v>2</v>
      </c>
      <c r="W6" s="55" t="s">
        <v>60</v>
      </c>
      <c r="X6" s="56">
        <v>1</v>
      </c>
      <c r="Y6" s="56">
        <v>4</v>
      </c>
    </row>
    <row r="7" spans="1:25" x14ac:dyDescent="0.3">
      <c r="A7" s="14">
        <v>11</v>
      </c>
      <c r="B7">
        <v>5.5</v>
      </c>
      <c r="C7">
        <v>1</v>
      </c>
      <c r="D7">
        <v>4</v>
      </c>
      <c r="E7">
        <v>3</v>
      </c>
      <c r="F7">
        <v>0</v>
      </c>
      <c r="G7" t="s">
        <v>79</v>
      </c>
      <c r="H7" t="s">
        <v>78</v>
      </c>
      <c r="I7" s="36">
        <v>3</v>
      </c>
      <c r="J7">
        <v>9</v>
      </c>
      <c r="K7">
        <v>4</v>
      </c>
      <c r="L7" s="31">
        <v>1.62</v>
      </c>
      <c r="M7" s="5">
        <v>2.2400000000000002</v>
      </c>
      <c r="N7" s="5">
        <v>1.54</v>
      </c>
      <c r="O7" s="46">
        <f t="shared" si="0"/>
        <v>1.8</v>
      </c>
      <c r="P7">
        <v>1.64</v>
      </c>
      <c r="Q7">
        <v>1.08</v>
      </c>
      <c r="R7">
        <v>1.1200000000000001</v>
      </c>
      <c r="S7" s="50">
        <f t="shared" si="1"/>
        <v>1.28</v>
      </c>
      <c r="T7" s="48">
        <v>1</v>
      </c>
      <c r="U7" s="10"/>
      <c r="V7" s="54" t="s">
        <v>3</v>
      </c>
      <c r="W7" s="55" t="s">
        <v>61</v>
      </c>
      <c r="X7" s="56">
        <v>4</v>
      </c>
      <c r="Y7" s="56">
        <v>10</v>
      </c>
    </row>
    <row r="8" spans="1:25" x14ac:dyDescent="0.3">
      <c r="A8" s="14">
        <v>5</v>
      </c>
      <c r="B8">
        <v>3</v>
      </c>
      <c r="C8">
        <v>4</v>
      </c>
      <c r="D8">
        <v>4</v>
      </c>
      <c r="E8">
        <v>3</v>
      </c>
      <c r="F8">
        <v>0</v>
      </c>
      <c r="G8" t="s">
        <v>79</v>
      </c>
      <c r="H8" t="s">
        <v>78</v>
      </c>
      <c r="I8" s="36">
        <v>2</v>
      </c>
      <c r="J8">
        <v>19</v>
      </c>
      <c r="K8">
        <v>5</v>
      </c>
      <c r="L8" s="31">
        <v>1.4</v>
      </c>
      <c r="M8" s="5">
        <v>1.01</v>
      </c>
      <c r="N8" s="5">
        <v>1.2</v>
      </c>
      <c r="O8" s="32">
        <f t="shared" si="0"/>
        <v>1.2033333333333334</v>
      </c>
      <c r="P8">
        <v>1.1399999999999999</v>
      </c>
      <c r="Q8">
        <v>1.37</v>
      </c>
      <c r="R8">
        <v>1.1399999999999999</v>
      </c>
      <c r="S8" s="51">
        <f t="shared" si="1"/>
        <v>1.2166666666666666</v>
      </c>
      <c r="T8" s="43">
        <v>2</v>
      </c>
      <c r="U8"/>
      <c r="V8" s="2" t="s">
        <v>4</v>
      </c>
      <c r="W8" s="43" t="s">
        <v>62</v>
      </c>
      <c r="X8" s="40">
        <v>3</v>
      </c>
      <c r="Y8" s="40">
        <v>6</v>
      </c>
    </row>
    <row r="9" spans="1:25" x14ac:dyDescent="0.3">
      <c r="A9" s="14">
        <v>11</v>
      </c>
      <c r="B9">
        <v>3</v>
      </c>
      <c r="C9">
        <v>4</v>
      </c>
      <c r="D9">
        <v>4</v>
      </c>
      <c r="E9">
        <v>3</v>
      </c>
      <c r="F9">
        <v>0</v>
      </c>
      <c r="G9" t="s">
        <v>77</v>
      </c>
      <c r="H9" t="s">
        <v>80</v>
      </c>
      <c r="I9" s="36">
        <v>3</v>
      </c>
      <c r="J9">
        <v>13</v>
      </c>
      <c r="K9">
        <v>6</v>
      </c>
      <c r="L9" s="31">
        <v>0.91</v>
      </c>
      <c r="M9" s="5">
        <v>0.88</v>
      </c>
      <c r="N9" s="5">
        <v>0.8</v>
      </c>
      <c r="O9" s="45">
        <f t="shared" si="0"/>
        <v>0.86333333333333329</v>
      </c>
      <c r="P9">
        <v>0.83</v>
      </c>
      <c r="Q9">
        <v>0.68</v>
      </c>
      <c r="R9">
        <v>0.7</v>
      </c>
      <c r="S9" s="50">
        <f t="shared" si="1"/>
        <v>0.73666666666666669</v>
      </c>
      <c r="T9" s="48">
        <v>1</v>
      </c>
      <c r="U9" s="10"/>
      <c r="V9" s="2" t="s">
        <v>5</v>
      </c>
      <c r="W9" s="43" t="s">
        <v>63</v>
      </c>
      <c r="X9" s="40">
        <v>0</v>
      </c>
      <c r="Y9" s="40">
        <v>3</v>
      </c>
    </row>
    <row r="10" spans="1:25" x14ac:dyDescent="0.3">
      <c r="A10" s="14">
        <v>5</v>
      </c>
      <c r="B10">
        <v>5.5</v>
      </c>
      <c r="C10">
        <v>4</v>
      </c>
      <c r="D10">
        <v>4</v>
      </c>
      <c r="E10">
        <v>3</v>
      </c>
      <c r="F10">
        <v>3</v>
      </c>
      <c r="G10" t="s">
        <v>79</v>
      </c>
      <c r="H10" t="s">
        <v>80</v>
      </c>
      <c r="I10" s="36">
        <v>3</v>
      </c>
      <c r="J10">
        <v>21</v>
      </c>
      <c r="K10">
        <v>7</v>
      </c>
      <c r="L10" s="31">
        <v>1.02</v>
      </c>
      <c r="M10" s="5">
        <v>1.1399999999999999</v>
      </c>
      <c r="N10" s="5">
        <v>1.17</v>
      </c>
      <c r="O10" s="46">
        <f t="shared" si="0"/>
        <v>1.1100000000000001</v>
      </c>
      <c r="P10">
        <v>0.85</v>
      </c>
      <c r="Q10">
        <v>0.61</v>
      </c>
      <c r="R10">
        <v>0.75</v>
      </c>
      <c r="S10" s="50">
        <f t="shared" si="1"/>
        <v>0.73666666666666669</v>
      </c>
      <c r="T10" s="48">
        <v>1</v>
      </c>
      <c r="U10" s="10"/>
      <c r="V10" s="54" t="s">
        <v>6</v>
      </c>
      <c r="W10" s="55" t="s">
        <v>64</v>
      </c>
      <c r="X10" s="56" t="s">
        <v>81</v>
      </c>
      <c r="Y10" s="56" t="s">
        <v>82</v>
      </c>
    </row>
    <row r="11" spans="1:25" x14ac:dyDescent="0.3">
      <c r="A11" s="14">
        <v>11</v>
      </c>
      <c r="B11">
        <v>5.5</v>
      </c>
      <c r="C11">
        <v>4</v>
      </c>
      <c r="D11">
        <v>4</v>
      </c>
      <c r="E11">
        <v>3</v>
      </c>
      <c r="F11">
        <v>3</v>
      </c>
      <c r="G11" t="s">
        <v>77</v>
      </c>
      <c r="H11" t="s">
        <v>78</v>
      </c>
      <c r="I11" s="36">
        <v>2</v>
      </c>
      <c r="J11">
        <v>14</v>
      </c>
      <c r="K11">
        <v>8</v>
      </c>
      <c r="L11" s="31">
        <v>1.17</v>
      </c>
      <c r="M11" s="5">
        <v>1</v>
      </c>
      <c r="N11" s="5">
        <v>1.18</v>
      </c>
      <c r="O11" s="32">
        <f t="shared" si="0"/>
        <v>1.1166666666666665</v>
      </c>
      <c r="P11">
        <v>0.88</v>
      </c>
      <c r="Q11">
        <v>0.8</v>
      </c>
      <c r="R11">
        <v>0.83</v>
      </c>
      <c r="S11" s="51">
        <f t="shared" si="1"/>
        <v>0.83666666666666678</v>
      </c>
      <c r="T11" s="43">
        <v>2</v>
      </c>
      <c r="U11"/>
      <c r="V11" s="2" t="s">
        <v>7</v>
      </c>
      <c r="W11" s="43" t="s">
        <v>65</v>
      </c>
      <c r="X11" s="40" t="s">
        <v>80</v>
      </c>
      <c r="Y11" s="40" t="s">
        <v>83</v>
      </c>
    </row>
    <row r="12" spans="1:25" x14ac:dyDescent="0.3">
      <c r="A12" s="14">
        <v>5</v>
      </c>
      <c r="B12">
        <v>3</v>
      </c>
      <c r="C12">
        <v>1</v>
      </c>
      <c r="D12">
        <v>10</v>
      </c>
      <c r="E12">
        <v>3</v>
      </c>
      <c r="F12">
        <v>0</v>
      </c>
      <c r="G12" t="s">
        <v>79</v>
      </c>
      <c r="H12" t="s">
        <v>80</v>
      </c>
      <c r="I12" s="36">
        <v>3</v>
      </c>
      <c r="J12">
        <v>22</v>
      </c>
      <c r="K12">
        <v>9</v>
      </c>
      <c r="L12" s="31">
        <v>1.07</v>
      </c>
      <c r="M12" s="5">
        <v>1.07</v>
      </c>
      <c r="N12" s="5">
        <v>1.17</v>
      </c>
      <c r="O12" s="32">
        <f t="shared" si="0"/>
        <v>1.1033333333333333</v>
      </c>
      <c r="P12">
        <v>1.03</v>
      </c>
      <c r="Q12">
        <v>1.05</v>
      </c>
      <c r="R12">
        <v>0.88</v>
      </c>
      <c r="S12" s="51">
        <f t="shared" si="1"/>
        <v>0.98666666666666669</v>
      </c>
      <c r="T12" s="43">
        <v>2</v>
      </c>
      <c r="U12"/>
      <c r="V12" s="54" t="s">
        <v>8</v>
      </c>
      <c r="W12" s="57" t="s">
        <v>66</v>
      </c>
      <c r="X12" s="58">
        <v>2</v>
      </c>
      <c r="Y12" s="58">
        <v>3</v>
      </c>
    </row>
    <row r="13" spans="1:25" x14ac:dyDescent="0.3">
      <c r="A13" s="14">
        <v>11</v>
      </c>
      <c r="B13">
        <v>3</v>
      </c>
      <c r="C13">
        <v>1</v>
      </c>
      <c r="D13">
        <v>10</v>
      </c>
      <c r="E13">
        <v>3</v>
      </c>
      <c r="F13">
        <v>0</v>
      </c>
      <c r="G13" t="s">
        <v>77</v>
      </c>
      <c r="H13" t="s">
        <v>78</v>
      </c>
      <c r="I13" s="36">
        <v>2</v>
      </c>
      <c r="J13">
        <v>10</v>
      </c>
      <c r="K13">
        <v>10</v>
      </c>
      <c r="L13" s="31">
        <v>0.84</v>
      </c>
      <c r="M13" s="5">
        <v>1.18</v>
      </c>
      <c r="N13" s="5">
        <v>1.1200000000000001</v>
      </c>
      <c r="O13" s="45">
        <f t="shared" si="0"/>
        <v>1.0466666666666666</v>
      </c>
      <c r="P13">
        <v>0.93</v>
      </c>
      <c r="Q13">
        <v>0.97</v>
      </c>
      <c r="R13">
        <v>1.05</v>
      </c>
      <c r="S13" s="50">
        <f t="shared" si="1"/>
        <v>0.98333333333333339</v>
      </c>
      <c r="T13" s="48">
        <v>1</v>
      </c>
    </row>
    <row r="14" spans="1:25" x14ac:dyDescent="0.3">
      <c r="A14" s="14">
        <v>5</v>
      </c>
      <c r="B14">
        <v>5.5</v>
      </c>
      <c r="C14">
        <v>1</v>
      </c>
      <c r="D14">
        <v>10</v>
      </c>
      <c r="E14">
        <v>3</v>
      </c>
      <c r="F14">
        <v>3</v>
      </c>
      <c r="G14" t="s">
        <v>79</v>
      </c>
      <c r="H14" t="s">
        <v>78</v>
      </c>
      <c r="I14" s="36">
        <v>2</v>
      </c>
      <c r="J14">
        <v>2</v>
      </c>
      <c r="K14">
        <v>11</v>
      </c>
      <c r="L14" s="31">
        <v>1.1000000000000001</v>
      </c>
      <c r="M14" s="5">
        <v>1.1499999999999999</v>
      </c>
      <c r="N14" s="5">
        <v>1.17</v>
      </c>
      <c r="O14" s="46">
        <f t="shared" si="0"/>
        <v>1.1399999999999999</v>
      </c>
      <c r="P14">
        <v>0.99</v>
      </c>
      <c r="Q14">
        <v>1</v>
      </c>
      <c r="R14">
        <v>1.1499999999999999</v>
      </c>
      <c r="S14" s="50">
        <f t="shared" si="1"/>
        <v>1.0466666666666666</v>
      </c>
      <c r="T14" s="48">
        <v>1</v>
      </c>
    </row>
    <row r="15" spans="1:25" x14ac:dyDescent="0.3">
      <c r="A15" s="14">
        <v>11</v>
      </c>
      <c r="B15">
        <v>5.5</v>
      </c>
      <c r="C15">
        <v>1</v>
      </c>
      <c r="D15">
        <v>10</v>
      </c>
      <c r="E15">
        <v>3</v>
      </c>
      <c r="F15">
        <v>3</v>
      </c>
      <c r="G15" t="s">
        <v>77</v>
      </c>
      <c r="H15" t="s">
        <v>80</v>
      </c>
      <c r="I15" s="36">
        <v>3</v>
      </c>
      <c r="J15">
        <v>23</v>
      </c>
      <c r="K15">
        <v>12</v>
      </c>
      <c r="L15" s="31">
        <v>0.9</v>
      </c>
      <c r="M15" s="5">
        <v>0.89</v>
      </c>
      <c r="N15" s="5">
        <v>0.78</v>
      </c>
      <c r="O15" s="32">
        <f t="shared" si="0"/>
        <v>0.8566666666666668</v>
      </c>
      <c r="P15">
        <v>0.81</v>
      </c>
      <c r="Q15">
        <v>0.98</v>
      </c>
      <c r="R15">
        <v>0.74</v>
      </c>
      <c r="S15" s="51">
        <f t="shared" si="1"/>
        <v>0.84333333333333338</v>
      </c>
      <c r="T15" s="43">
        <v>2</v>
      </c>
    </row>
    <row r="16" spans="1:25" x14ac:dyDescent="0.3">
      <c r="A16" s="14">
        <v>5</v>
      </c>
      <c r="B16">
        <v>3</v>
      </c>
      <c r="C16">
        <v>4</v>
      </c>
      <c r="D16">
        <v>10</v>
      </c>
      <c r="E16">
        <v>3</v>
      </c>
      <c r="F16">
        <v>3</v>
      </c>
      <c r="G16" t="s">
        <v>77</v>
      </c>
      <c r="H16" t="s">
        <v>80</v>
      </c>
      <c r="I16" s="36">
        <v>2</v>
      </c>
      <c r="J16">
        <v>28</v>
      </c>
      <c r="K16">
        <v>13</v>
      </c>
      <c r="L16" s="31">
        <v>0.73</v>
      </c>
      <c r="M16" s="5">
        <v>0.77</v>
      </c>
      <c r="N16" s="5">
        <v>0.78</v>
      </c>
      <c r="O16" s="46">
        <f t="shared" si="0"/>
        <v>0.76000000000000012</v>
      </c>
      <c r="P16">
        <v>0.53</v>
      </c>
      <c r="Q16">
        <v>0.43</v>
      </c>
      <c r="R16">
        <v>0.51</v>
      </c>
      <c r="S16" s="50">
        <f t="shared" si="1"/>
        <v>0.49</v>
      </c>
      <c r="T16" s="48">
        <v>1</v>
      </c>
    </row>
    <row r="17" spans="1:21" x14ac:dyDescent="0.3">
      <c r="A17" s="14">
        <v>11</v>
      </c>
      <c r="B17">
        <v>3</v>
      </c>
      <c r="C17">
        <v>4</v>
      </c>
      <c r="D17">
        <v>10</v>
      </c>
      <c r="E17">
        <v>3</v>
      </c>
      <c r="F17">
        <v>3</v>
      </c>
      <c r="G17" t="s">
        <v>79</v>
      </c>
      <c r="H17" t="s">
        <v>78</v>
      </c>
      <c r="I17" s="36">
        <v>3</v>
      </c>
      <c r="J17">
        <v>15</v>
      </c>
      <c r="K17">
        <v>14</v>
      </c>
      <c r="L17" s="31">
        <v>1.42</v>
      </c>
      <c r="M17" s="5">
        <v>1.42</v>
      </c>
      <c r="N17" s="5">
        <v>1.5</v>
      </c>
      <c r="O17" s="32">
        <f t="shared" si="0"/>
        <v>1.4466666666666665</v>
      </c>
      <c r="P17">
        <v>1.1100000000000001</v>
      </c>
      <c r="Q17">
        <v>1.1000000000000001</v>
      </c>
      <c r="R17">
        <v>1.28</v>
      </c>
      <c r="S17" s="51">
        <f t="shared" si="1"/>
        <v>1.1633333333333333</v>
      </c>
      <c r="T17" s="43">
        <v>2</v>
      </c>
    </row>
    <row r="18" spans="1:21" x14ac:dyDescent="0.3">
      <c r="A18" s="14">
        <v>5</v>
      </c>
      <c r="B18">
        <v>5.5</v>
      </c>
      <c r="C18">
        <v>4</v>
      </c>
      <c r="D18">
        <v>10</v>
      </c>
      <c r="E18">
        <v>3</v>
      </c>
      <c r="F18">
        <v>0</v>
      </c>
      <c r="G18" t="s">
        <v>77</v>
      </c>
      <c r="H18" t="s">
        <v>78</v>
      </c>
      <c r="I18" s="36">
        <v>3</v>
      </c>
      <c r="J18">
        <v>5</v>
      </c>
      <c r="K18">
        <v>15</v>
      </c>
      <c r="L18" s="31">
        <v>0.74</v>
      </c>
      <c r="M18" s="5">
        <v>0.78</v>
      </c>
      <c r="N18" s="5">
        <v>0.71</v>
      </c>
      <c r="O18" s="32">
        <f t="shared" si="0"/>
        <v>0.74333333333333329</v>
      </c>
      <c r="P18">
        <v>0.71</v>
      </c>
      <c r="Q18">
        <v>0.55000000000000004</v>
      </c>
      <c r="R18">
        <v>0.61</v>
      </c>
      <c r="S18" s="51">
        <f t="shared" si="1"/>
        <v>0.62333333333333341</v>
      </c>
      <c r="T18" s="43">
        <v>2</v>
      </c>
    </row>
    <row r="19" spans="1:21" x14ac:dyDescent="0.3">
      <c r="A19" s="14">
        <v>11</v>
      </c>
      <c r="B19">
        <v>5.5</v>
      </c>
      <c r="C19">
        <v>4</v>
      </c>
      <c r="D19">
        <v>10</v>
      </c>
      <c r="E19">
        <v>3</v>
      </c>
      <c r="F19">
        <v>0</v>
      </c>
      <c r="G19" t="s">
        <v>79</v>
      </c>
      <c r="H19" t="s">
        <v>80</v>
      </c>
      <c r="I19" s="36">
        <v>2</v>
      </c>
      <c r="J19">
        <v>11</v>
      </c>
      <c r="K19">
        <v>16</v>
      </c>
      <c r="L19" s="31">
        <v>1.65</v>
      </c>
      <c r="M19" s="5">
        <v>1.59</v>
      </c>
      <c r="N19" s="5">
        <v>1.58</v>
      </c>
      <c r="O19" s="45">
        <f t="shared" si="0"/>
        <v>1.6066666666666667</v>
      </c>
      <c r="P19">
        <v>1.75</v>
      </c>
      <c r="Q19">
        <v>1.43</v>
      </c>
      <c r="R19">
        <v>1.78</v>
      </c>
      <c r="S19" s="50">
        <f t="shared" si="1"/>
        <v>1.6533333333333333</v>
      </c>
      <c r="T19" s="48">
        <v>1</v>
      </c>
    </row>
    <row r="20" spans="1:21" x14ac:dyDescent="0.3">
      <c r="A20" s="14">
        <v>5</v>
      </c>
      <c r="B20">
        <v>3</v>
      </c>
      <c r="C20">
        <v>1</v>
      </c>
      <c r="D20">
        <v>4</v>
      </c>
      <c r="E20">
        <v>6</v>
      </c>
      <c r="F20">
        <v>0</v>
      </c>
      <c r="G20" t="s">
        <v>79</v>
      </c>
      <c r="H20" t="s">
        <v>80</v>
      </c>
      <c r="I20" s="36">
        <v>2</v>
      </c>
      <c r="J20">
        <v>30</v>
      </c>
      <c r="K20">
        <v>17</v>
      </c>
      <c r="L20" s="31">
        <v>1.74</v>
      </c>
      <c r="M20" s="5">
        <v>1.77</v>
      </c>
      <c r="N20" s="5">
        <v>1.72</v>
      </c>
      <c r="O20" s="45">
        <f t="shared" si="0"/>
        <v>1.7433333333333332</v>
      </c>
      <c r="P20">
        <v>1.45</v>
      </c>
      <c r="Q20">
        <v>1.57</v>
      </c>
      <c r="R20">
        <v>1.47</v>
      </c>
      <c r="S20" s="50">
        <f t="shared" si="1"/>
        <v>1.4966666666666668</v>
      </c>
      <c r="T20" s="48">
        <v>1</v>
      </c>
      <c r="U20" s="3" t="s">
        <v>84</v>
      </c>
    </row>
    <row r="21" spans="1:21" x14ac:dyDescent="0.3">
      <c r="A21" s="14">
        <v>11</v>
      </c>
      <c r="B21">
        <v>3</v>
      </c>
      <c r="C21">
        <v>1</v>
      </c>
      <c r="D21">
        <v>4</v>
      </c>
      <c r="E21">
        <v>6</v>
      </c>
      <c r="F21">
        <v>0</v>
      </c>
      <c r="G21" t="s">
        <v>77</v>
      </c>
      <c r="H21" t="s">
        <v>78</v>
      </c>
      <c r="I21" s="36">
        <v>3</v>
      </c>
      <c r="J21">
        <v>7</v>
      </c>
      <c r="K21">
        <v>18</v>
      </c>
      <c r="L21" s="31">
        <v>0.96</v>
      </c>
      <c r="M21" s="5">
        <v>0.87</v>
      </c>
      <c r="N21" s="5">
        <v>0.91</v>
      </c>
      <c r="O21" s="32">
        <f t="shared" si="0"/>
        <v>0.91333333333333344</v>
      </c>
      <c r="P21">
        <v>0.85</v>
      </c>
      <c r="Q21">
        <v>0.88</v>
      </c>
      <c r="R21">
        <v>0.91</v>
      </c>
      <c r="S21" s="51">
        <f t="shared" si="1"/>
        <v>0.88</v>
      </c>
      <c r="T21" s="43">
        <v>2</v>
      </c>
    </row>
    <row r="22" spans="1:21" x14ac:dyDescent="0.3">
      <c r="A22" s="14">
        <v>5</v>
      </c>
      <c r="B22">
        <v>5.5</v>
      </c>
      <c r="C22">
        <v>1</v>
      </c>
      <c r="D22">
        <v>4</v>
      </c>
      <c r="E22">
        <v>6</v>
      </c>
      <c r="F22">
        <v>3</v>
      </c>
      <c r="G22" t="s">
        <v>79</v>
      </c>
      <c r="H22" t="s">
        <v>78</v>
      </c>
      <c r="I22" s="36">
        <v>3</v>
      </c>
      <c r="J22">
        <v>31</v>
      </c>
      <c r="K22">
        <v>19</v>
      </c>
      <c r="L22" s="31">
        <v>1.1299999999999999</v>
      </c>
      <c r="M22" s="5">
        <v>1.34</v>
      </c>
      <c r="N22" s="5">
        <v>1.1299999999999999</v>
      </c>
      <c r="O22" s="33">
        <f t="shared" si="0"/>
        <v>1.2</v>
      </c>
      <c r="P22">
        <v>1.05</v>
      </c>
      <c r="Q22">
        <v>0.97</v>
      </c>
      <c r="R22">
        <v>0.91</v>
      </c>
      <c r="S22" s="51">
        <f t="shared" si="1"/>
        <v>0.97666666666666668</v>
      </c>
      <c r="T22" s="43">
        <v>2</v>
      </c>
    </row>
    <row r="23" spans="1:21" x14ac:dyDescent="0.3">
      <c r="A23" s="14">
        <v>11</v>
      </c>
      <c r="B23">
        <v>5.5</v>
      </c>
      <c r="C23">
        <v>1</v>
      </c>
      <c r="D23">
        <v>4</v>
      </c>
      <c r="E23">
        <v>6</v>
      </c>
      <c r="F23">
        <v>3</v>
      </c>
      <c r="G23" t="s">
        <v>77</v>
      </c>
      <c r="H23" t="s">
        <v>80</v>
      </c>
      <c r="I23" s="36">
        <v>2</v>
      </c>
      <c r="J23">
        <v>20</v>
      </c>
      <c r="K23">
        <v>20</v>
      </c>
      <c r="L23" s="31">
        <v>1.31</v>
      </c>
      <c r="M23" s="5">
        <v>1.31</v>
      </c>
      <c r="N23" s="5">
        <v>1.43</v>
      </c>
      <c r="O23" s="45">
        <f t="shared" si="0"/>
        <v>1.3499999999999999</v>
      </c>
      <c r="P23">
        <v>0.91</v>
      </c>
      <c r="Q23">
        <v>1.23</v>
      </c>
      <c r="R23">
        <v>1.21</v>
      </c>
      <c r="S23" s="50">
        <f t="shared" si="1"/>
        <v>1.1166666666666667</v>
      </c>
      <c r="T23" s="48">
        <v>1</v>
      </c>
    </row>
    <row r="24" spans="1:21" x14ac:dyDescent="0.3">
      <c r="A24" s="14">
        <v>5</v>
      </c>
      <c r="B24">
        <v>3</v>
      </c>
      <c r="C24">
        <v>4</v>
      </c>
      <c r="D24">
        <v>4</v>
      </c>
      <c r="E24">
        <v>6</v>
      </c>
      <c r="F24">
        <v>3</v>
      </c>
      <c r="G24" t="s">
        <v>77</v>
      </c>
      <c r="H24" t="s">
        <v>80</v>
      </c>
      <c r="I24" s="36">
        <v>3</v>
      </c>
      <c r="J24">
        <v>29</v>
      </c>
      <c r="K24">
        <v>21</v>
      </c>
      <c r="L24" s="31">
        <v>0.78</v>
      </c>
      <c r="M24" s="5">
        <v>0.9</v>
      </c>
      <c r="N24" s="5">
        <v>0.83</v>
      </c>
      <c r="O24" s="32">
        <f t="shared" si="0"/>
        <v>0.83666666666666678</v>
      </c>
      <c r="P24">
        <v>0.77</v>
      </c>
      <c r="Q24">
        <v>0.7</v>
      </c>
      <c r="R24">
        <v>0.6</v>
      </c>
      <c r="S24" s="51">
        <f t="shared" si="1"/>
        <v>0.69</v>
      </c>
      <c r="T24" s="43">
        <v>2</v>
      </c>
    </row>
    <row r="25" spans="1:21" x14ac:dyDescent="0.3">
      <c r="A25" s="14">
        <v>11</v>
      </c>
      <c r="B25">
        <v>3</v>
      </c>
      <c r="C25">
        <v>4</v>
      </c>
      <c r="D25">
        <v>4</v>
      </c>
      <c r="E25">
        <v>6</v>
      </c>
      <c r="F25">
        <v>3</v>
      </c>
      <c r="G25" t="s">
        <v>79</v>
      </c>
      <c r="H25" t="s">
        <v>78</v>
      </c>
      <c r="I25" s="36">
        <v>2</v>
      </c>
      <c r="J25">
        <v>3</v>
      </c>
      <c r="K25">
        <v>22</v>
      </c>
      <c r="L25" s="31">
        <v>1.24</v>
      </c>
      <c r="M25" s="5">
        <v>0.96</v>
      </c>
      <c r="N25" s="5">
        <v>1.17</v>
      </c>
      <c r="O25" s="45">
        <f t="shared" si="0"/>
        <v>1.1233333333333333</v>
      </c>
      <c r="P25">
        <v>0.93</v>
      </c>
      <c r="Q25">
        <v>1.1200000000000001</v>
      </c>
      <c r="R25">
        <v>1.01</v>
      </c>
      <c r="S25" s="50">
        <f t="shared" si="1"/>
        <v>1.0200000000000002</v>
      </c>
      <c r="T25" s="48">
        <v>1</v>
      </c>
    </row>
    <row r="26" spans="1:21" x14ac:dyDescent="0.3">
      <c r="A26" s="14">
        <v>5</v>
      </c>
      <c r="B26">
        <v>5.5</v>
      </c>
      <c r="C26">
        <v>4</v>
      </c>
      <c r="D26">
        <v>4</v>
      </c>
      <c r="E26">
        <v>6</v>
      </c>
      <c r="F26">
        <v>0</v>
      </c>
      <c r="G26" t="s">
        <v>77</v>
      </c>
      <c r="H26" t="s">
        <v>78</v>
      </c>
      <c r="I26" s="36">
        <v>2</v>
      </c>
      <c r="J26">
        <v>17</v>
      </c>
      <c r="K26">
        <v>23</v>
      </c>
      <c r="L26" s="31">
        <v>0.93</v>
      </c>
      <c r="M26" s="5">
        <v>0.83</v>
      </c>
      <c r="N26" s="5">
        <v>0.72</v>
      </c>
      <c r="O26" s="45">
        <f t="shared" si="0"/>
        <v>0.82666666666666666</v>
      </c>
      <c r="P26">
        <v>0.81</v>
      </c>
      <c r="Q26">
        <v>0.68</v>
      </c>
      <c r="R26">
        <v>0.88</v>
      </c>
      <c r="S26" s="50">
        <f t="shared" si="1"/>
        <v>0.79</v>
      </c>
      <c r="T26" s="48">
        <v>1</v>
      </c>
    </row>
    <row r="27" spans="1:21" x14ac:dyDescent="0.3">
      <c r="A27" s="14">
        <v>11</v>
      </c>
      <c r="B27">
        <v>5.5</v>
      </c>
      <c r="C27">
        <v>4</v>
      </c>
      <c r="D27">
        <v>4</v>
      </c>
      <c r="E27">
        <v>6</v>
      </c>
      <c r="F27">
        <v>0</v>
      </c>
      <c r="G27" t="s">
        <v>79</v>
      </c>
      <c r="H27" t="s">
        <v>80</v>
      </c>
      <c r="I27" s="36">
        <v>3</v>
      </c>
      <c r="J27">
        <v>32</v>
      </c>
      <c r="K27">
        <v>24</v>
      </c>
      <c r="L27" s="31">
        <v>1.23</v>
      </c>
      <c r="M27" s="5">
        <v>1.35</v>
      </c>
      <c r="N27" s="5">
        <v>1.35</v>
      </c>
      <c r="O27" s="33">
        <f t="shared" si="0"/>
        <v>1.31</v>
      </c>
      <c r="P27">
        <v>1.02</v>
      </c>
      <c r="Q27">
        <v>1.17</v>
      </c>
      <c r="R27">
        <v>1.25</v>
      </c>
      <c r="S27" s="51">
        <f t="shared" si="1"/>
        <v>1.1466666666666667</v>
      </c>
      <c r="T27" s="43">
        <v>2</v>
      </c>
    </row>
    <row r="28" spans="1:21" x14ac:dyDescent="0.3">
      <c r="A28" s="14">
        <v>5</v>
      </c>
      <c r="B28">
        <v>3</v>
      </c>
      <c r="C28">
        <v>1</v>
      </c>
      <c r="D28">
        <v>10</v>
      </c>
      <c r="E28">
        <v>6</v>
      </c>
      <c r="F28">
        <v>3</v>
      </c>
      <c r="G28" t="s">
        <v>77</v>
      </c>
      <c r="H28" t="s">
        <v>78</v>
      </c>
      <c r="I28" s="36">
        <v>2</v>
      </c>
      <c r="J28">
        <v>1</v>
      </c>
      <c r="K28">
        <v>25</v>
      </c>
      <c r="L28" s="31">
        <v>0.96</v>
      </c>
      <c r="M28" s="5">
        <v>1</v>
      </c>
      <c r="N28" s="5">
        <v>0.87</v>
      </c>
      <c r="O28" s="32">
        <f t="shared" si="0"/>
        <v>0.94333333333333336</v>
      </c>
      <c r="P28">
        <v>0.63</v>
      </c>
      <c r="Q28">
        <v>0.7</v>
      </c>
      <c r="R28">
        <v>0.65</v>
      </c>
      <c r="S28" s="51">
        <f t="shared" si="1"/>
        <v>0.66</v>
      </c>
      <c r="T28" s="43">
        <v>2</v>
      </c>
    </row>
    <row r="29" spans="1:21" x14ac:dyDescent="0.3">
      <c r="A29" s="14">
        <v>11</v>
      </c>
      <c r="B29">
        <v>3</v>
      </c>
      <c r="C29">
        <v>1</v>
      </c>
      <c r="D29">
        <v>10</v>
      </c>
      <c r="E29">
        <v>6</v>
      </c>
      <c r="F29">
        <v>3</v>
      </c>
      <c r="G29" t="s">
        <v>79</v>
      </c>
      <c r="H29" t="s">
        <v>80</v>
      </c>
      <c r="I29" s="36">
        <v>3</v>
      </c>
      <c r="J29">
        <v>6</v>
      </c>
      <c r="K29">
        <v>26</v>
      </c>
      <c r="L29" s="31">
        <v>1.57</v>
      </c>
      <c r="M29" s="5">
        <v>1.67</v>
      </c>
      <c r="N29" s="5">
        <v>1.62</v>
      </c>
      <c r="O29" s="46">
        <f t="shared" si="0"/>
        <v>1.62</v>
      </c>
      <c r="P29">
        <v>1.65</v>
      </c>
      <c r="Q29">
        <v>1.56</v>
      </c>
      <c r="R29">
        <v>1.28</v>
      </c>
      <c r="S29" s="50">
        <f t="shared" si="1"/>
        <v>1.4966666666666668</v>
      </c>
      <c r="T29" s="48">
        <v>1</v>
      </c>
    </row>
    <row r="30" spans="1:21" x14ac:dyDescent="0.3">
      <c r="A30" s="14">
        <v>5</v>
      </c>
      <c r="B30">
        <v>5.5</v>
      </c>
      <c r="C30">
        <v>1</v>
      </c>
      <c r="D30">
        <v>10</v>
      </c>
      <c r="E30">
        <v>6</v>
      </c>
      <c r="F30">
        <v>0</v>
      </c>
      <c r="G30" t="s">
        <v>77</v>
      </c>
      <c r="H30" t="s">
        <v>80</v>
      </c>
      <c r="I30" s="36">
        <v>3</v>
      </c>
      <c r="J30">
        <v>27</v>
      </c>
      <c r="K30">
        <v>27</v>
      </c>
      <c r="L30" s="31">
        <v>0.52</v>
      </c>
      <c r="M30" s="5">
        <v>0.81</v>
      </c>
      <c r="N30" s="5">
        <v>0.73</v>
      </c>
      <c r="O30" s="45">
        <f t="shared" si="0"/>
        <v>0.68666666666666665</v>
      </c>
      <c r="P30">
        <v>0.9</v>
      </c>
      <c r="Q30">
        <v>0.85</v>
      </c>
      <c r="R30">
        <v>0.76</v>
      </c>
      <c r="S30" s="50">
        <f t="shared" si="1"/>
        <v>0.83666666666666656</v>
      </c>
      <c r="T30" s="48">
        <v>1</v>
      </c>
    </row>
    <row r="31" spans="1:21" x14ac:dyDescent="0.3">
      <c r="A31" s="14">
        <v>11</v>
      </c>
      <c r="B31">
        <v>5.5</v>
      </c>
      <c r="C31">
        <v>1</v>
      </c>
      <c r="D31">
        <v>10</v>
      </c>
      <c r="E31">
        <v>6</v>
      </c>
      <c r="F31">
        <v>0</v>
      </c>
      <c r="G31" t="s">
        <v>79</v>
      </c>
      <c r="H31" t="s">
        <v>78</v>
      </c>
      <c r="I31" s="36">
        <v>2</v>
      </c>
      <c r="J31">
        <v>24</v>
      </c>
      <c r="K31">
        <v>28</v>
      </c>
      <c r="L31" s="31">
        <v>1.67</v>
      </c>
      <c r="M31" s="5">
        <v>1.8</v>
      </c>
      <c r="N31" s="5">
        <v>1.8</v>
      </c>
      <c r="O31" s="32">
        <f t="shared" si="0"/>
        <v>1.7566666666666666</v>
      </c>
      <c r="P31">
        <v>1.32</v>
      </c>
      <c r="Q31">
        <v>1.65</v>
      </c>
      <c r="R31">
        <v>1.56</v>
      </c>
      <c r="S31" s="51">
        <f t="shared" si="1"/>
        <v>1.5099999999999998</v>
      </c>
      <c r="T31" s="43">
        <v>2</v>
      </c>
    </row>
    <row r="32" spans="1:21" x14ac:dyDescent="0.3">
      <c r="A32" s="14">
        <v>5</v>
      </c>
      <c r="B32">
        <v>3</v>
      </c>
      <c r="C32">
        <v>4</v>
      </c>
      <c r="D32">
        <v>10</v>
      </c>
      <c r="E32">
        <v>6</v>
      </c>
      <c r="F32">
        <v>0</v>
      </c>
      <c r="G32" t="s">
        <v>79</v>
      </c>
      <c r="H32" t="s">
        <v>78</v>
      </c>
      <c r="I32" s="36">
        <v>3</v>
      </c>
      <c r="J32">
        <v>26</v>
      </c>
      <c r="K32">
        <v>29</v>
      </c>
      <c r="L32" s="31">
        <v>0.98</v>
      </c>
      <c r="M32" s="5">
        <v>0.44</v>
      </c>
      <c r="N32" s="5">
        <v>0.9</v>
      </c>
      <c r="O32" s="45">
        <f t="shared" si="0"/>
        <v>0.77333333333333332</v>
      </c>
      <c r="P32">
        <v>0.81</v>
      </c>
      <c r="Q32">
        <v>0.71</v>
      </c>
      <c r="R32">
        <v>0.77</v>
      </c>
      <c r="S32" s="50">
        <f t="shared" si="1"/>
        <v>0.76333333333333331</v>
      </c>
      <c r="T32" s="48">
        <v>1</v>
      </c>
    </row>
    <row r="33" spans="1:20" x14ac:dyDescent="0.3">
      <c r="A33" s="14">
        <v>11</v>
      </c>
      <c r="B33">
        <v>3</v>
      </c>
      <c r="C33">
        <v>4</v>
      </c>
      <c r="D33">
        <v>10</v>
      </c>
      <c r="E33">
        <v>6</v>
      </c>
      <c r="F33">
        <v>0</v>
      </c>
      <c r="G33" t="s">
        <v>77</v>
      </c>
      <c r="H33" t="s">
        <v>80</v>
      </c>
      <c r="I33" s="36">
        <v>2</v>
      </c>
      <c r="J33">
        <v>16</v>
      </c>
      <c r="K33">
        <v>30</v>
      </c>
      <c r="L33" s="31">
        <v>1.07</v>
      </c>
      <c r="M33" s="5">
        <v>0.92</v>
      </c>
      <c r="N33" s="5">
        <v>1.07</v>
      </c>
      <c r="O33" s="33">
        <f t="shared" si="0"/>
        <v>1.0200000000000002</v>
      </c>
      <c r="P33">
        <v>0.78</v>
      </c>
      <c r="Q33">
        <v>0.91</v>
      </c>
      <c r="R33">
        <v>0.78</v>
      </c>
      <c r="S33" s="51">
        <f t="shared" si="1"/>
        <v>0.82333333333333325</v>
      </c>
      <c r="T33" s="43">
        <v>2</v>
      </c>
    </row>
    <row r="34" spans="1:20" x14ac:dyDescent="0.3">
      <c r="A34" s="14">
        <v>5</v>
      </c>
      <c r="B34">
        <v>5.5</v>
      </c>
      <c r="C34">
        <v>4</v>
      </c>
      <c r="D34">
        <v>10</v>
      </c>
      <c r="E34">
        <v>6</v>
      </c>
      <c r="F34">
        <v>3</v>
      </c>
      <c r="G34" t="s">
        <v>79</v>
      </c>
      <c r="H34" t="s">
        <v>80</v>
      </c>
      <c r="I34" s="36">
        <v>2</v>
      </c>
      <c r="J34">
        <v>12</v>
      </c>
      <c r="K34">
        <v>31</v>
      </c>
      <c r="L34" s="31">
        <v>0.78</v>
      </c>
      <c r="M34" s="5">
        <v>0.91</v>
      </c>
      <c r="N34" s="5">
        <v>0.91</v>
      </c>
      <c r="O34" s="32">
        <f t="shared" si="0"/>
        <v>0.8666666666666667</v>
      </c>
      <c r="P34">
        <v>0.79</v>
      </c>
      <c r="Q34">
        <v>0.7</v>
      </c>
      <c r="R34">
        <v>0.81</v>
      </c>
      <c r="S34" s="51">
        <f t="shared" si="1"/>
        <v>0.76666666666666661</v>
      </c>
      <c r="T34" s="43">
        <v>2</v>
      </c>
    </row>
    <row r="35" spans="1:20" x14ac:dyDescent="0.3">
      <c r="A35" s="37">
        <v>11</v>
      </c>
      <c r="B35" s="15">
        <v>5.5</v>
      </c>
      <c r="C35" s="15">
        <v>4</v>
      </c>
      <c r="D35" s="15">
        <v>10</v>
      </c>
      <c r="E35" s="15">
        <v>6</v>
      </c>
      <c r="F35" s="15">
        <v>3</v>
      </c>
      <c r="G35" s="15" t="s">
        <v>77</v>
      </c>
      <c r="H35" s="15" t="s">
        <v>78</v>
      </c>
      <c r="I35" s="38">
        <v>3</v>
      </c>
      <c r="J35" s="15">
        <v>25</v>
      </c>
      <c r="K35" s="15">
        <v>32</v>
      </c>
      <c r="L35" s="34">
        <v>0.62</v>
      </c>
      <c r="M35" s="16">
        <v>0.62</v>
      </c>
      <c r="N35" s="16">
        <v>0.6</v>
      </c>
      <c r="O35" s="47">
        <f t="shared" si="0"/>
        <v>0.61333333333333329</v>
      </c>
      <c r="P35" s="15">
        <v>0.57999999999999996</v>
      </c>
      <c r="Q35" s="15">
        <v>0.78</v>
      </c>
      <c r="R35" s="15">
        <v>0.56999999999999995</v>
      </c>
      <c r="S35" s="52">
        <f t="shared" si="1"/>
        <v>0.6433333333333332</v>
      </c>
      <c r="T35" s="49">
        <v>1</v>
      </c>
    </row>
  </sheetData>
  <mergeCells count="2">
    <mergeCell ref="L1:O1"/>
    <mergeCell ref="P1:S1"/>
  </mergeCells>
  <pageMargins left="0.7" right="0.7" top="0.75" bottom="0.75" header="0.3" footer="0.3"/>
  <ignoredErrors>
    <ignoredError sqref="O27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0127-212C-48D6-8DD2-F974EC0C62EC}">
  <dimension ref="A1:X43"/>
  <sheetViews>
    <sheetView tabSelected="1" workbookViewId="0">
      <selection activeCell="A5" sqref="A5"/>
    </sheetView>
  </sheetViews>
  <sheetFormatPr defaultRowHeight="14.4" x14ac:dyDescent="0.3"/>
  <cols>
    <col min="1" max="1" width="14" customWidth="1"/>
    <col min="2" max="3" width="9.33203125" bestFit="1" customWidth="1"/>
    <col min="5" max="5" width="9.33203125" bestFit="1" customWidth="1"/>
    <col min="7" max="7" width="9.33203125" bestFit="1" customWidth="1"/>
    <col min="14" max="14" width="14" customWidth="1"/>
  </cols>
  <sheetData>
    <row r="1" spans="1:24" x14ac:dyDescent="0.3">
      <c r="A1" t="s">
        <v>85</v>
      </c>
      <c r="H1" s="103" t="s">
        <v>86</v>
      </c>
      <c r="I1" s="103"/>
      <c r="J1" s="103"/>
      <c r="K1" s="103"/>
      <c r="N1" s="2"/>
      <c r="U1" s="60" t="s">
        <v>87</v>
      </c>
      <c r="V1" s="60" t="s">
        <v>88</v>
      </c>
      <c r="W1" s="60" t="s">
        <v>89</v>
      </c>
      <c r="X1" s="60" t="s">
        <v>90</v>
      </c>
    </row>
    <row r="2" spans="1:24" x14ac:dyDescent="0.3">
      <c r="A2" s="60" t="s">
        <v>91</v>
      </c>
      <c r="B2" s="62" t="s">
        <v>25</v>
      </c>
      <c r="C2" s="62" t="s">
        <v>29</v>
      </c>
      <c r="D2" s="62" t="s">
        <v>33</v>
      </c>
      <c r="E2" s="62" t="s">
        <v>0</v>
      </c>
      <c r="F2" s="62" t="s">
        <v>2</v>
      </c>
      <c r="G2" s="62" t="s">
        <v>3</v>
      </c>
      <c r="H2" s="60" t="s">
        <v>68</v>
      </c>
      <c r="I2" s="60" t="s">
        <v>69</v>
      </c>
      <c r="J2" s="60" t="s">
        <v>70</v>
      </c>
      <c r="K2" s="60" t="s">
        <v>92</v>
      </c>
      <c r="M2" s="99" t="s">
        <v>72</v>
      </c>
      <c r="N2" s="44" t="s">
        <v>73</v>
      </c>
      <c r="O2" s="41" t="s">
        <v>74</v>
      </c>
      <c r="P2" s="39" t="s">
        <v>75</v>
      </c>
      <c r="T2" s="59" t="s">
        <v>93</v>
      </c>
      <c r="U2" s="92">
        <v>2.4900000000000002</v>
      </c>
      <c r="V2" s="92">
        <v>2.4900000000000002</v>
      </c>
      <c r="W2" s="92">
        <v>2.33</v>
      </c>
      <c r="X2" s="93">
        <f>AVERAGE(U2:W2)</f>
        <v>2.436666666666667</v>
      </c>
    </row>
    <row r="3" spans="1:24" x14ac:dyDescent="0.3">
      <c r="A3" s="59" t="s">
        <v>94</v>
      </c>
      <c r="B3">
        <v>0</v>
      </c>
      <c r="C3">
        <v>0</v>
      </c>
      <c r="D3">
        <v>0</v>
      </c>
      <c r="E3">
        <v>8</v>
      </c>
      <c r="F3">
        <v>2.5</v>
      </c>
      <c r="G3">
        <v>7</v>
      </c>
      <c r="M3" s="2"/>
      <c r="N3" s="42" t="s">
        <v>76</v>
      </c>
      <c r="O3" s="40">
        <v>1</v>
      </c>
      <c r="P3" s="40">
        <v>2</v>
      </c>
      <c r="T3" s="59" t="s">
        <v>95</v>
      </c>
      <c r="U3" s="92">
        <v>2.29</v>
      </c>
      <c r="V3" s="92">
        <v>2.2400000000000002</v>
      </c>
      <c r="W3" s="92">
        <v>2.38</v>
      </c>
      <c r="X3" s="93">
        <f>AVERAGE(U3:W3)</f>
        <v>2.3033333333333332</v>
      </c>
    </row>
    <row r="4" spans="1:24" x14ac:dyDescent="0.3">
      <c r="A4" s="59" t="s">
        <v>96</v>
      </c>
      <c r="B4" s="61">
        <v>0.68572719999999998</v>
      </c>
      <c r="C4" s="61">
        <v>-0.60867919999999998</v>
      </c>
      <c r="D4" s="61">
        <v>-0.39910869999999998</v>
      </c>
      <c r="E4" s="63">
        <f>3*(B4)</f>
        <v>2.0571815999999998</v>
      </c>
      <c r="F4" s="63">
        <f>1.5*(C4)</f>
        <v>-0.91301879999999991</v>
      </c>
      <c r="G4" s="63">
        <f>3*D4</f>
        <v>-1.1973260999999999</v>
      </c>
      <c r="K4" s="61"/>
      <c r="M4" s="54" t="s">
        <v>0</v>
      </c>
      <c r="N4" s="55" t="s">
        <v>58</v>
      </c>
      <c r="O4" s="56">
        <v>5</v>
      </c>
      <c r="P4" s="56">
        <v>11</v>
      </c>
      <c r="Q4" s="61"/>
      <c r="R4" s="61"/>
    </row>
    <row r="5" spans="1:24" x14ac:dyDescent="0.3">
      <c r="A5" s="59" t="s">
        <v>93</v>
      </c>
      <c r="B5" s="85">
        <f>B4+B3</f>
        <v>0.68572719999999998</v>
      </c>
      <c r="C5" s="85">
        <f t="shared" ref="C5:G5" si="0">C4+C3</f>
        <v>-0.60867919999999998</v>
      </c>
      <c r="D5" s="85">
        <f t="shared" si="0"/>
        <v>-0.39910869999999998</v>
      </c>
      <c r="E5" s="86">
        <f t="shared" si="0"/>
        <v>10.0571816</v>
      </c>
      <c r="F5" s="87">
        <f t="shared" si="0"/>
        <v>1.5869812000000001</v>
      </c>
      <c r="G5" s="88">
        <f t="shared" si="0"/>
        <v>5.8026739000000003</v>
      </c>
      <c r="H5" s="92">
        <v>2.4900000000000002</v>
      </c>
      <c r="I5" s="92">
        <v>2.4900000000000002</v>
      </c>
      <c r="J5" s="92">
        <v>2.33</v>
      </c>
      <c r="K5" s="93">
        <f>AVERAGE(H5:J5)</f>
        <v>2.436666666666667</v>
      </c>
      <c r="M5" s="2" t="s">
        <v>1</v>
      </c>
      <c r="N5" s="43" t="s">
        <v>59</v>
      </c>
      <c r="O5" s="40">
        <v>3</v>
      </c>
      <c r="P5" s="40">
        <v>5.5</v>
      </c>
    </row>
    <row r="6" spans="1:24" x14ac:dyDescent="0.3">
      <c r="A6" s="59" t="s">
        <v>95</v>
      </c>
      <c r="B6" s="85">
        <f>B3+(2*B4)</f>
        <v>1.3714544</v>
      </c>
      <c r="C6" s="85">
        <f>C3+(2*C4)</f>
        <v>-1.2173584</v>
      </c>
      <c r="D6" s="85">
        <f t="shared" ref="D6:G6" si="1">D3+(2*D4)</f>
        <v>-0.79821739999999997</v>
      </c>
      <c r="E6" s="89">
        <f t="shared" si="1"/>
        <v>12.1143632</v>
      </c>
      <c r="F6" s="90">
        <f t="shared" si="1"/>
        <v>0.67396240000000018</v>
      </c>
      <c r="G6" s="91">
        <f t="shared" si="1"/>
        <v>4.6053478000000005</v>
      </c>
      <c r="H6" s="92">
        <v>2.29</v>
      </c>
      <c r="I6" s="92">
        <v>2.2400000000000002</v>
      </c>
      <c r="J6" s="92">
        <v>2.38</v>
      </c>
      <c r="K6" s="93">
        <f>AVERAGE(H6:J6)</f>
        <v>2.3033333333333332</v>
      </c>
      <c r="M6" s="54" t="s">
        <v>2</v>
      </c>
      <c r="N6" s="55" t="s">
        <v>60</v>
      </c>
      <c r="O6" s="56">
        <v>1</v>
      </c>
      <c r="P6" s="56">
        <v>4</v>
      </c>
    </row>
    <row r="7" spans="1:24" x14ac:dyDescent="0.3">
      <c r="A7" s="59" t="s">
        <v>97</v>
      </c>
      <c r="B7" s="61">
        <f>B3+(3*B4)</f>
        <v>2.0571815999999998</v>
      </c>
      <c r="C7" s="61">
        <f t="shared" ref="C7:G7" si="2">C3+(3*C4)</f>
        <v>-1.8260375999999998</v>
      </c>
      <c r="D7" s="61">
        <f t="shared" si="2"/>
        <v>-1.1973260999999999</v>
      </c>
      <c r="E7" s="67">
        <f t="shared" si="2"/>
        <v>14.171544799999999</v>
      </c>
      <c r="F7" s="79">
        <f t="shared" si="2"/>
        <v>-0.23905639999999995</v>
      </c>
      <c r="G7" s="68">
        <f t="shared" si="2"/>
        <v>3.4080216999999999</v>
      </c>
      <c r="M7" s="54" t="s">
        <v>3</v>
      </c>
      <c r="N7" s="55" t="s">
        <v>61</v>
      </c>
      <c r="O7" s="56">
        <v>4</v>
      </c>
      <c r="P7" s="56">
        <v>10</v>
      </c>
    </row>
    <row r="8" spans="1:24" x14ac:dyDescent="0.3">
      <c r="A8" s="59" t="s">
        <v>98</v>
      </c>
      <c r="B8" s="61">
        <f>B3+(4*B4)</f>
        <v>2.7429087999999999</v>
      </c>
      <c r="C8" s="61">
        <f t="shared" ref="C8:G8" si="3">C3+(4*C4)</f>
        <v>-2.4347167999999999</v>
      </c>
      <c r="D8" s="61">
        <f t="shared" si="3"/>
        <v>-1.5964347999999999</v>
      </c>
      <c r="E8" s="67">
        <f t="shared" si="3"/>
        <v>16.228726399999999</v>
      </c>
      <c r="F8" s="79">
        <f t="shared" si="3"/>
        <v>-1.1520751999999996</v>
      </c>
      <c r="G8" s="68">
        <f t="shared" si="3"/>
        <v>2.2106956000000002</v>
      </c>
      <c r="M8" s="2" t="s">
        <v>4</v>
      </c>
      <c r="N8" s="43" t="s">
        <v>62</v>
      </c>
      <c r="O8" s="40">
        <v>3</v>
      </c>
      <c r="P8" s="40">
        <v>6</v>
      </c>
    </row>
    <row r="9" spans="1:24" x14ac:dyDescent="0.3">
      <c r="A9" s="59" t="s">
        <v>99</v>
      </c>
      <c r="B9" s="61">
        <f>B3+(5*B4)</f>
        <v>3.428636</v>
      </c>
      <c r="C9" s="61">
        <f t="shared" ref="C9:G9" si="4">C3+(5*C4)</f>
        <v>-3.043396</v>
      </c>
      <c r="D9" s="61">
        <f t="shared" si="4"/>
        <v>-1.9955434999999999</v>
      </c>
      <c r="E9" s="67">
        <f t="shared" si="4"/>
        <v>18.285907999999999</v>
      </c>
      <c r="F9" s="79">
        <f t="shared" si="4"/>
        <v>-2.0650939999999993</v>
      </c>
      <c r="G9" s="68">
        <f t="shared" si="4"/>
        <v>1.0133695000000005</v>
      </c>
      <c r="M9" s="2" t="s">
        <v>5</v>
      </c>
      <c r="N9" s="43" t="s">
        <v>63</v>
      </c>
      <c r="O9" s="40">
        <v>0</v>
      </c>
      <c r="P9" s="40">
        <v>3</v>
      </c>
    </row>
    <row r="10" spans="1:24" x14ac:dyDescent="0.3">
      <c r="A10" s="59" t="s">
        <v>100</v>
      </c>
      <c r="B10" s="61">
        <f>B3+(6*B4)</f>
        <v>4.1143631999999997</v>
      </c>
      <c r="C10" s="61">
        <f t="shared" ref="C10:G10" si="5">C3+(6*C4)</f>
        <v>-3.6520751999999996</v>
      </c>
      <c r="D10" s="61">
        <f t="shared" si="5"/>
        <v>-2.3946521999999999</v>
      </c>
      <c r="E10" s="67">
        <f t="shared" si="5"/>
        <v>20.343089599999999</v>
      </c>
      <c r="F10" s="79">
        <f t="shared" si="5"/>
        <v>-2.9781127999999999</v>
      </c>
      <c r="G10" s="78">
        <f t="shared" si="5"/>
        <v>-0.18395660000000014</v>
      </c>
      <c r="M10" s="54" t="s">
        <v>6</v>
      </c>
      <c r="N10" s="55" t="s">
        <v>64</v>
      </c>
      <c r="O10" s="56" t="s">
        <v>81</v>
      </c>
      <c r="P10" s="56" t="s">
        <v>82</v>
      </c>
    </row>
    <row r="11" spans="1:24" x14ac:dyDescent="0.3">
      <c r="A11" s="59" t="s">
        <v>101</v>
      </c>
      <c r="B11" s="61">
        <f>B3+(7*B4)</f>
        <v>4.8000904000000002</v>
      </c>
      <c r="C11" s="61">
        <f t="shared" ref="C11:G11" si="6">C3+(7*C4)</f>
        <v>-4.2607543999999997</v>
      </c>
      <c r="D11" s="61">
        <f t="shared" si="6"/>
        <v>-2.7937608999999997</v>
      </c>
      <c r="E11" s="67">
        <f t="shared" si="6"/>
        <v>22.400271199999999</v>
      </c>
      <c r="F11" s="79">
        <f>F3+(7*F4)</f>
        <v>-3.8911315999999996</v>
      </c>
      <c r="G11" s="78">
        <f t="shared" si="6"/>
        <v>-1.3812826999999999</v>
      </c>
      <c r="M11" s="2" t="s">
        <v>7</v>
      </c>
      <c r="N11" s="43" t="s">
        <v>65</v>
      </c>
      <c r="O11" s="40" t="s">
        <v>80</v>
      </c>
      <c r="P11" s="40" t="s">
        <v>83</v>
      </c>
    </row>
    <row r="12" spans="1:24" ht="15" thickBot="1" x14ac:dyDescent="0.35">
      <c r="A12" s="59" t="s">
        <v>102</v>
      </c>
      <c r="B12" s="61">
        <f>B3+(8*B4)</f>
        <v>5.4858175999999998</v>
      </c>
      <c r="C12" s="61">
        <f t="shared" ref="C12:G12" si="7">C3+(8*C4)</f>
        <v>-4.8694335999999998</v>
      </c>
      <c r="D12" s="61">
        <f t="shared" si="7"/>
        <v>-3.1928695999999999</v>
      </c>
      <c r="E12" s="69">
        <f t="shared" si="7"/>
        <v>24.457452799999999</v>
      </c>
      <c r="F12" s="70">
        <f>F3+(8*F4)</f>
        <v>-4.8041503999999993</v>
      </c>
      <c r="G12" s="71">
        <f t="shared" si="7"/>
        <v>-2.5786087999999996</v>
      </c>
      <c r="M12" s="54" t="s">
        <v>8</v>
      </c>
      <c r="N12" s="57" t="s">
        <v>66</v>
      </c>
      <c r="O12" s="58">
        <v>2</v>
      </c>
      <c r="P12" s="58">
        <v>3</v>
      </c>
    </row>
    <row r="13" spans="1:24" x14ac:dyDescent="0.3">
      <c r="B13" s="61"/>
      <c r="C13" s="61"/>
      <c r="D13" s="61"/>
      <c r="E13" s="63"/>
      <c r="F13" s="79"/>
      <c r="G13" s="79"/>
      <c r="M13" s="2"/>
      <c r="O13" s="2"/>
      <c r="P13" s="2"/>
    </row>
    <row r="14" spans="1:24" x14ac:dyDescent="0.3">
      <c r="A14" s="59" t="s">
        <v>91</v>
      </c>
      <c r="B14" s="59"/>
      <c r="C14" s="59"/>
      <c r="D14" s="59"/>
      <c r="E14" s="62" t="s">
        <v>0</v>
      </c>
      <c r="F14" s="62" t="s">
        <v>2</v>
      </c>
      <c r="G14" s="62" t="s">
        <v>3</v>
      </c>
      <c r="H14" s="60" t="s">
        <v>68</v>
      </c>
      <c r="I14" s="60" t="s">
        <v>69</v>
      </c>
      <c r="J14" s="60" t="s">
        <v>70</v>
      </c>
      <c r="K14" s="60" t="s">
        <v>92</v>
      </c>
      <c r="P14" s="2"/>
      <c r="R14" s="2"/>
      <c r="S14" s="2"/>
    </row>
    <row r="15" spans="1:24" x14ac:dyDescent="0.3">
      <c r="A15" t="s">
        <v>103</v>
      </c>
      <c r="B15" t="s">
        <v>104</v>
      </c>
      <c r="E15">
        <v>8</v>
      </c>
      <c r="F15">
        <v>3</v>
      </c>
      <c r="G15">
        <v>7</v>
      </c>
      <c r="H15" s="5">
        <v>1.95</v>
      </c>
      <c r="I15" s="5">
        <v>1.81</v>
      </c>
      <c r="J15" s="5">
        <v>1.99</v>
      </c>
      <c r="K15" s="96">
        <f t="shared" ref="K15" si="8">AVERAGE(H15:J15)</f>
        <v>1.9166666666666667</v>
      </c>
      <c r="P15" s="2"/>
      <c r="R15" s="2"/>
      <c r="S15" s="2"/>
    </row>
    <row r="17" spans="1:16" x14ac:dyDescent="0.3">
      <c r="A17" t="s">
        <v>105</v>
      </c>
    </row>
    <row r="18" spans="1:16" x14ac:dyDescent="0.3">
      <c r="A18" s="60" t="s">
        <v>91</v>
      </c>
      <c r="B18" s="62" t="s">
        <v>25</v>
      </c>
      <c r="C18" s="62" t="s">
        <v>29</v>
      </c>
      <c r="D18" s="62" t="s">
        <v>0</v>
      </c>
      <c r="E18" s="62" t="s">
        <v>2</v>
      </c>
      <c r="F18" s="60" t="s">
        <v>68</v>
      </c>
      <c r="G18" s="60" t="s">
        <v>69</v>
      </c>
      <c r="H18" s="60" t="s">
        <v>70</v>
      </c>
      <c r="I18" s="60" t="s">
        <v>92</v>
      </c>
      <c r="J18" s="60"/>
      <c r="K18" s="60"/>
      <c r="M18" s="95" t="s">
        <v>106</v>
      </c>
      <c r="N18" s="95"/>
    </row>
    <row r="19" spans="1:16" x14ac:dyDescent="0.3">
      <c r="A19" s="59" t="s">
        <v>94</v>
      </c>
      <c r="B19">
        <v>0</v>
      </c>
      <c r="C19">
        <v>0</v>
      </c>
      <c r="D19">
        <v>8</v>
      </c>
      <c r="E19">
        <v>2.5</v>
      </c>
      <c r="M19" s="72" t="s">
        <v>1</v>
      </c>
      <c r="N19" s="73" t="s">
        <v>107</v>
      </c>
    </row>
    <row r="20" spans="1:16" ht="15" thickBot="1" x14ac:dyDescent="0.35">
      <c r="A20" s="59" t="s">
        <v>96</v>
      </c>
      <c r="B20" s="61">
        <v>0.7478728</v>
      </c>
      <c r="C20" s="61">
        <v>-0.66384209999999999</v>
      </c>
      <c r="D20" s="63">
        <f>3*B20</f>
        <v>2.2436183999999999</v>
      </c>
      <c r="E20" s="63">
        <f>1.5*C20</f>
        <v>-0.99576314999999993</v>
      </c>
      <c r="M20" s="74" t="s">
        <v>3</v>
      </c>
      <c r="N20" s="75" t="s">
        <v>108</v>
      </c>
    </row>
    <row r="21" spans="1:16" x14ac:dyDescent="0.3">
      <c r="A21" s="59" t="s">
        <v>93</v>
      </c>
      <c r="B21" s="61">
        <f>B19+B20</f>
        <v>0.7478728</v>
      </c>
      <c r="C21" s="61">
        <f t="shared" ref="C21:E21" si="9">C19+C20</f>
        <v>-0.66384209999999999</v>
      </c>
      <c r="D21" s="64">
        <f t="shared" si="9"/>
        <v>10.243618399999999</v>
      </c>
      <c r="E21" s="66">
        <f t="shared" si="9"/>
        <v>1.5042368500000001</v>
      </c>
      <c r="M21" s="74" t="s">
        <v>4</v>
      </c>
      <c r="N21" s="75" t="s">
        <v>109</v>
      </c>
    </row>
    <row r="22" spans="1:16" x14ac:dyDescent="0.3">
      <c r="A22" s="59" t="s">
        <v>95</v>
      </c>
      <c r="B22" s="61">
        <f>B19+(2*B20)</f>
        <v>1.4957456</v>
      </c>
      <c r="C22" s="61">
        <f t="shared" ref="C22:E22" si="10">C19+(2*C20)</f>
        <v>-1.3276842</v>
      </c>
      <c r="D22" s="67">
        <f t="shared" si="10"/>
        <v>12.4872368</v>
      </c>
      <c r="E22" s="68">
        <f t="shared" si="10"/>
        <v>0.50847370000000014</v>
      </c>
      <c r="M22" s="74" t="s">
        <v>5</v>
      </c>
      <c r="N22" s="75" t="s">
        <v>110</v>
      </c>
    </row>
    <row r="23" spans="1:16" x14ac:dyDescent="0.3">
      <c r="A23" s="59" t="s">
        <v>97</v>
      </c>
      <c r="B23" s="61">
        <f>B19+(3*B20)</f>
        <v>2.2436183999999999</v>
      </c>
      <c r="C23" s="61">
        <f t="shared" ref="C23:E23" si="11">C19+(3*C20)</f>
        <v>-1.9915262999999999</v>
      </c>
      <c r="D23" s="67">
        <f t="shared" si="11"/>
        <v>14.730855200000001</v>
      </c>
      <c r="E23" s="68">
        <f t="shared" si="11"/>
        <v>-0.48728944999999957</v>
      </c>
      <c r="M23" s="74" t="s">
        <v>6</v>
      </c>
      <c r="N23" s="75" t="s">
        <v>79</v>
      </c>
    </row>
    <row r="24" spans="1:16" x14ac:dyDescent="0.3">
      <c r="A24" s="59" t="s">
        <v>98</v>
      </c>
      <c r="B24" s="61">
        <f>B19+(4*B20)</f>
        <v>2.9914912</v>
      </c>
      <c r="C24" s="61">
        <f t="shared" ref="C24:E24" si="12">C19+(4*C20)</f>
        <v>-2.6553684</v>
      </c>
      <c r="D24" s="67">
        <f t="shared" si="12"/>
        <v>16.9744736</v>
      </c>
      <c r="E24" s="78">
        <f t="shared" si="12"/>
        <v>-1.4830525999999997</v>
      </c>
      <c r="M24" s="74" t="s">
        <v>7</v>
      </c>
      <c r="N24" s="75" t="s">
        <v>80</v>
      </c>
    </row>
    <row r="25" spans="1:16" x14ac:dyDescent="0.3">
      <c r="A25" s="59" t="s">
        <v>99</v>
      </c>
      <c r="B25" s="61">
        <f>B19+(5*B20)</f>
        <v>3.7393640000000001</v>
      </c>
      <c r="C25" s="61">
        <f t="shared" ref="C25:E25" si="13">C19+(5*C20)</f>
        <v>-3.3192105000000001</v>
      </c>
      <c r="D25" s="67">
        <f t="shared" si="13"/>
        <v>19.218091999999999</v>
      </c>
      <c r="E25" s="78">
        <f t="shared" si="13"/>
        <v>-2.4788157499999999</v>
      </c>
      <c r="M25" s="76" t="s">
        <v>8</v>
      </c>
      <c r="N25" s="77">
        <v>2</v>
      </c>
    </row>
    <row r="26" spans="1:16" x14ac:dyDescent="0.3">
      <c r="A26" s="59" t="s">
        <v>100</v>
      </c>
      <c r="B26" s="61">
        <f>B19+(6*B20)</f>
        <v>4.4872367999999998</v>
      </c>
      <c r="C26" s="61">
        <f t="shared" ref="C26:E26" si="14">C19+(6*C20)</f>
        <v>-3.9830525999999997</v>
      </c>
      <c r="D26" s="67">
        <f t="shared" si="14"/>
        <v>21.461710400000001</v>
      </c>
      <c r="E26" s="78">
        <f t="shared" si="14"/>
        <v>-3.4745788999999991</v>
      </c>
    </row>
    <row r="27" spans="1:16" ht="15" thickBot="1" x14ac:dyDescent="0.35">
      <c r="A27" s="59" t="s">
        <v>101</v>
      </c>
      <c r="B27" s="61">
        <f>B19+(7*B20)</f>
        <v>5.2351096000000004</v>
      </c>
      <c r="C27" s="61">
        <f t="shared" ref="C27:E27" si="15">C19+(7*C20)</f>
        <v>-4.6468946999999998</v>
      </c>
      <c r="D27" s="69">
        <f t="shared" si="15"/>
        <v>23.7053288</v>
      </c>
      <c r="E27" s="71">
        <f t="shared" si="15"/>
        <v>-4.4703420499999993</v>
      </c>
    </row>
    <row r="29" spans="1:16" s="5" customFormat="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1" spans="1:16" x14ac:dyDescent="0.3">
      <c r="A31" t="s">
        <v>111</v>
      </c>
    </row>
    <row r="32" spans="1:16" x14ac:dyDescent="0.3">
      <c r="A32" s="62" t="s">
        <v>91</v>
      </c>
      <c r="B32" s="62" t="s">
        <v>25</v>
      </c>
      <c r="C32" s="62" t="s">
        <v>29</v>
      </c>
      <c r="D32" s="62" t="s">
        <v>33</v>
      </c>
      <c r="E32" s="62" t="s">
        <v>112</v>
      </c>
      <c r="F32" s="62" t="s">
        <v>113</v>
      </c>
      <c r="G32" s="62" t="s">
        <v>0</v>
      </c>
      <c r="H32" s="62" t="s">
        <v>2</v>
      </c>
      <c r="I32" s="62" t="s">
        <v>3</v>
      </c>
      <c r="J32" s="62" t="s">
        <v>6</v>
      </c>
      <c r="K32" s="62" t="s">
        <v>8</v>
      </c>
      <c r="L32" s="62" t="s">
        <v>68</v>
      </c>
      <c r="M32" s="62" t="s">
        <v>69</v>
      </c>
      <c r="N32" s="62" t="s">
        <v>70</v>
      </c>
      <c r="O32" s="62" t="s">
        <v>92</v>
      </c>
      <c r="P32" s="5"/>
    </row>
    <row r="33" spans="1:12" x14ac:dyDescent="0.3">
      <c r="A33" s="59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8</v>
      </c>
      <c r="H33">
        <v>2.5</v>
      </c>
      <c r="I33">
        <v>7</v>
      </c>
      <c r="K33">
        <v>2.5</v>
      </c>
    </row>
    <row r="34" spans="1:12" ht="15" thickBot="1" x14ac:dyDescent="0.35">
      <c r="A34" s="59" t="s">
        <v>96</v>
      </c>
      <c r="B34" s="61">
        <v>0.4375521</v>
      </c>
      <c r="C34" s="61">
        <v>-0.38838899999999998</v>
      </c>
      <c r="D34" s="61">
        <v>-0.25466519999999998</v>
      </c>
      <c r="E34" s="61">
        <v>-0.72663149999999999</v>
      </c>
      <c r="F34" s="61">
        <v>-0.25466519999999998</v>
      </c>
      <c r="G34" s="63">
        <f>3*(B34)</f>
        <v>1.3126563</v>
      </c>
      <c r="H34" s="63">
        <f>1.5*(C34)</f>
        <v>-0.58258349999999992</v>
      </c>
      <c r="I34" s="63">
        <f>3*D34</f>
        <v>-0.76399559999999989</v>
      </c>
      <c r="K34" s="61">
        <f>F34*0.5</f>
        <v>-0.12733259999999999</v>
      </c>
    </row>
    <row r="35" spans="1:12" x14ac:dyDescent="0.3">
      <c r="A35" s="59" t="s">
        <v>93</v>
      </c>
      <c r="B35" s="61">
        <f>B34+B33</f>
        <v>0.4375521</v>
      </c>
      <c r="C35" s="61">
        <f t="shared" ref="C35:F35" si="16">C34+C33</f>
        <v>-0.38838899999999998</v>
      </c>
      <c r="D35" s="61">
        <f t="shared" si="16"/>
        <v>-0.25466519999999998</v>
      </c>
      <c r="E35" s="61">
        <f t="shared" si="16"/>
        <v>-0.72663149999999999</v>
      </c>
      <c r="F35" s="61">
        <f t="shared" si="16"/>
        <v>-0.25466519999999998</v>
      </c>
      <c r="G35" s="64">
        <f>G34+G33</f>
        <v>9.3126563000000004</v>
      </c>
      <c r="H35" s="65">
        <f>H34+H33</f>
        <v>1.9174165000000001</v>
      </c>
      <c r="I35" s="65">
        <f>I34+I33</f>
        <v>6.2360044000000006</v>
      </c>
      <c r="J35" s="65">
        <f>J34+J33</f>
        <v>0</v>
      </c>
      <c r="K35" s="80"/>
    </row>
    <row r="36" spans="1:12" x14ac:dyDescent="0.3">
      <c r="A36" s="59" t="s">
        <v>95</v>
      </c>
      <c r="B36" s="61">
        <f>B33+(2*B34)</f>
        <v>0.8751042</v>
      </c>
      <c r="C36" s="61">
        <f t="shared" ref="C36:K36" si="17">C33+(2*C34)</f>
        <v>-0.77677799999999997</v>
      </c>
      <c r="D36" s="61">
        <f t="shared" si="17"/>
        <v>-0.50933039999999996</v>
      </c>
      <c r="E36" s="61">
        <f t="shared" si="17"/>
        <v>-1.453263</v>
      </c>
      <c r="F36" s="63">
        <f t="shared" si="17"/>
        <v>-0.50933039999999996</v>
      </c>
      <c r="G36" s="67">
        <f t="shared" si="17"/>
        <v>10.625312600000001</v>
      </c>
      <c r="H36" s="63">
        <f t="shared" si="17"/>
        <v>1.3348330000000002</v>
      </c>
      <c r="I36" s="63">
        <f t="shared" si="17"/>
        <v>5.4720088000000002</v>
      </c>
      <c r="J36" s="63">
        <f t="shared" si="17"/>
        <v>0</v>
      </c>
      <c r="K36" s="68">
        <f t="shared" si="17"/>
        <v>2.2453348000000002</v>
      </c>
    </row>
    <row r="37" spans="1:12" x14ac:dyDescent="0.3">
      <c r="A37" s="59" t="s">
        <v>97</v>
      </c>
      <c r="B37" s="61">
        <f>B33+(3*B34)</f>
        <v>1.3126563</v>
      </c>
      <c r="C37" s="61">
        <f t="shared" ref="C37:J37" si="18">C33+(3*C34)</f>
        <v>-1.1651669999999998</v>
      </c>
      <c r="D37" s="61">
        <f t="shared" si="18"/>
        <v>-0.76399559999999989</v>
      </c>
      <c r="E37" s="61">
        <f t="shared" si="18"/>
        <v>-2.1798945000000001</v>
      </c>
      <c r="F37" s="61">
        <f t="shared" si="18"/>
        <v>-0.76399559999999989</v>
      </c>
      <c r="G37" s="67">
        <f t="shared" si="18"/>
        <v>11.9379689</v>
      </c>
      <c r="H37" s="63">
        <f t="shared" si="18"/>
        <v>0.75224950000000024</v>
      </c>
      <c r="I37" s="63">
        <f t="shared" si="18"/>
        <v>4.7080131999999999</v>
      </c>
      <c r="J37" s="63">
        <f t="shared" si="18"/>
        <v>0</v>
      </c>
      <c r="K37" s="68">
        <f>K33+(3*K34)</f>
        <v>2.1180022000000003</v>
      </c>
    </row>
    <row r="38" spans="1:12" x14ac:dyDescent="0.3">
      <c r="A38" s="59" t="s">
        <v>98</v>
      </c>
      <c r="B38" s="61">
        <f>B33+(4*B34)</f>
        <v>1.7502084</v>
      </c>
      <c r="C38" s="61">
        <f t="shared" ref="C38:F38" si="19">C33+(4*C34)</f>
        <v>-1.5535559999999999</v>
      </c>
      <c r="D38" s="61">
        <f t="shared" si="19"/>
        <v>-1.0186607999999999</v>
      </c>
      <c r="E38" s="61">
        <f t="shared" si="19"/>
        <v>-2.9065259999999999</v>
      </c>
      <c r="F38" s="61">
        <f t="shared" si="19"/>
        <v>-1.0186607999999999</v>
      </c>
      <c r="G38" s="67">
        <f>G33+(4*G34)</f>
        <v>13.2506252</v>
      </c>
      <c r="H38" s="79">
        <f>H33+(4*H34)</f>
        <v>0.16966600000000032</v>
      </c>
      <c r="I38" s="63">
        <f>I33+(4*I34)</f>
        <v>3.9440176000000005</v>
      </c>
      <c r="J38" s="63">
        <f t="shared" ref="J38:K38" si="20">J33+(4*J34)</f>
        <v>0</v>
      </c>
      <c r="K38" s="68">
        <f t="shared" si="20"/>
        <v>1.9906695999999999</v>
      </c>
    </row>
    <row r="39" spans="1:12" x14ac:dyDescent="0.3">
      <c r="A39" s="59" t="s">
        <v>99</v>
      </c>
      <c r="B39" s="61">
        <f>B33+(5*B34)</f>
        <v>2.1877605</v>
      </c>
      <c r="C39" s="61">
        <f t="shared" ref="C39:F39" si="21">C33+(5*C34)</f>
        <v>-1.941945</v>
      </c>
      <c r="D39" s="61">
        <f t="shared" si="21"/>
        <v>-1.273326</v>
      </c>
      <c r="E39" s="61">
        <f t="shared" si="21"/>
        <v>-3.6331574999999998</v>
      </c>
      <c r="F39" s="61">
        <f t="shared" si="21"/>
        <v>-1.273326</v>
      </c>
      <c r="G39" s="67">
        <f>G33+(5*G34)</f>
        <v>14.5632815</v>
      </c>
      <c r="H39" s="79">
        <f>H33+(5*H34)</f>
        <v>-0.41291749999999983</v>
      </c>
      <c r="I39" s="63">
        <f>I33+(5*I34)</f>
        <v>3.1800220000000006</v>
      </c>
      <c r="J39" s="63">
        <f t="shared" ref="J39:K39" si="22">J33+(5*J34)</f>
        <v>0</v>
      </c>
      <c r="K39" s="68">
        <f t="shared" si="22"/>
        <v>1.863337</v>
      </c>
    </row>
    <row r="40" spans="1:12" x14ac:dyDescent="0.3">
      <c r="A40" s="59" t="s">
        <v>100</v>
      </c>
      <c r="B40" s="61">
        <f>B33+(6*B34)</f>
        <v>2.6253126</v>
      </c>
      <c r="C40" s="61">
        <f t="shared" ref="C40:F40" si="23">C33+(6*C34)</f>
        <v>-2.3303339999999997</v>
      </c>
      <c r="D40" s="61">
        <f t="shared" si="23"/>
        <v>-1.5279911999999998</v>
      </c>
      <c r="E40" s="61">
        <f t="shared" si="23"/>
        <v>-4.3597890000000001</v>
      </c>
      <c r="F40" s="61">
        <f t="shared" si="23"/>
        <v>-1.5279911999999998</v>
      </c>
      <c r="G40" s="67">
        <f>G33+(6*G34)</f>
        <v>15.875937799999999</v>
      </c>
      <c r="H40" s="79">
        <f>H33+(6*H34)</f>
        <v>-0.99550099999999953</v>
      </c>
      <c r="I40" s="81">
        <f>I33+(6*I34)</f>
        <v>2.4160264000000007</v>
      </c>
      <c r="J40" s="81">
        <f t="shared" ref="J40:K40" si="24">J33+(6*J34)</f>
        <v>0</v>
      </c>
      <c r="K40" s="82">
        <f t="shared" si="24"/>
        <v>1.7360044000000001</v>
      </c>
    </row>
    <row r="41" spans="1:12" x14ac:dyDescent="0.3">
      <c r="A41" s="59" t="s">
        <v>101</v>
      </c>
      <c r="B41" s="61">
        <f>B33+(7*B34)</f>
        <v>3.0628647</v>
      </c>
      <c r="C41" s="61">
        <f t="shared" ref="C41:F41" si="25">C33+(7*C34)</f>
        <v>-2.7187229999999998</v>
      </c>
      <c r="D41" s="61">
        <f t="shared" si="25"/>
        <v>-1.7826563999999998</v>
      </c>
      <c r="E41" s="61">
        <f t="shared" si="25"/>
        <v>-5.0864205</v>
      </c>
      <c r="F41" s="61">
        <f t="shared" si="25"/>
        <v>-1.7826563999999998</v>
      </c>
      <c r="G41" s="67">
        <f>G33+(7*G34)</f>
        <v>17.1885941</v>
      </c>
      <c r="H41" s="79">
        <f>H33+(7*H34)</f>
        <v>-1.5780844999999992</v>
      </c>
      <c r="I41" s="81">
        <f t="shared" ref="I41:K41" si="26">I33+(7*I34)</f>
        <v>1.6520308000000004</v>
      </c>
      <c r="J41" s="81">
        <f t="shared" si="26"/>
        <v>0</v>
      </c>
      <c r="K41" s="82">
        <f t="shared" si="26"/>
        <v>1.6086718000000002</v>
      </c>
      <c r="L41" s="79"/>
    </row>
    <row r="42" spans="1:12" x14ac:dyDescent="0.3">
      <c r="A42" s="59" t="s">
        <v>102</v>
      </c>
      <c r="B42" s="61">
        <f>B33+(8*B34)</f>
        <v>3.5004168</v>
      </c>
      <c r="C42" s="61">
        <f t="shared" ref="C42:F42" si="27">C33+(8*C34)</f>
        <v>-3.1071119999999999</v>
      </c>
      <c r="D42" s="61">
        <f t="shared" si="27"/>
        <v>-2.0373215999999998</v>
      </c>
      <c r="E42" s="61">
        <f t="shared" si="27"/>
        <v>-5.8130519999999999</v>
      </c>
      <c r="F42" s="61">
        <f t="shared" si="27"/>
        <v>-2.0373215999999998</v>
      </c>
      <c r="G42" s="67">
        <f>G33+(8*G34)</f>
        <v>18.5012504</v>
      </c>
      <c r="H42" s="79">
        <f>H33+(8*H34)</f>
        <v>-2.1606679999999994</v>
      </c>
      <c r="I42" s="81">
        <f t="shared" ref="I42:K42" si="28">I33+(8*I34)</f>
        <v>0.88803520000000091</v>
      </c>
      <c r="J42" s="81">
        <f t="shared" si="28"/>
        <v>0</v>
      </c>
      <c r="K42" s="82">
        <f t="shared" si="28"/>
        <v>1.4813392000000001</v>
      </c>
    </row>
    <row r="43" spans="1:12" ht="15" thickBot="1" x14ac:dyDescent="0.35">
      <c r="A43" s="59" t="s">
        <v>114</v>
      </c>
      <c r="B43" s="61">
        <f>B33+(9*B34)</f>
        <v>3.9379689</v>
      </c>
      <c r="C43" s="61">
        <f t="shared" ref="C43:K43" si="29">C33+(9*C34)</f>
        <v>-3.495501</v>
      </c>
      <c r="D43" s="61">
        <f t="shared" si="29"/>
        <v>-2.2919867999999997</v>
      </c>
      <c r="E43" s="61">
        <f t="shared" si="29"/>
        <v>-6.5396834999999998</v>
      </c>
      <c r="F43" s="61">
        <f t="shared" si="29"/>
        <v>-2.2919867999999997</v>
      </c>
      <c r="G43" s="69">
        <f t="shared" si="29"/>
        <v>19.8139067</v>
      </c>
      <c r="H43" s="83">
        <f t="shared" si="29"/>
        <v>-2.7432514999999995</v>
      </c>
      <c r="I43" s="83">
        <f t="shared" si="29"/>
        <v>0.12403960000000147</v>
      </c>
      <c r="J43" s="83">
        <f t="shared" si="29"/>
        <v>0</v>
      </c>
      <c r="K43" s="84">
        <f t="shared" si="29"/>
        <v>1.3540066000000002</v>
      </c>
    </row>
  </sheetData>
  <mergeCells count="1">
    <mergeCell ref="H1:K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B378-8269-4E78-8E51-8B84840CD3AB}">
  <dimension ref="A1:W27"/>
  <sheetViews>
    <sheetView workbookViewId="0">
      <selection activeCell="O1" sqref="O1"/>
    </sheetView>
  </sheetViews>
  <sheetFormatPr defaultRowHeight="14.4" x14ac:dyDescent="0.3"/>
  <cols>
    <col min="1" max="1" width="12.88671875" customWidth="1"/>
  </cols>
  <sheetData>
    <row r="1" spans="1:23" ht="15" thickBot="1" x14ac:dyDescent="0.35">
      <c r="A1" t="s">
        <v>115</v>
      </c>
      <c r="B1" t="s">
        <v>116</v>
      </c>
      <c r="E1" t="s">
        <v>117</v>
      </c>
      <c r="H1" s="60" t="s">
        <v>68</v>
      </c>
      <c r="I1" s="60" t="s">
        <v>69</v>
      </c>
      <c r="J1" s="60" t="s">
        <v>70</v>
      </c>
      <c r="K1" s="60" t="s">
        <v>92</v>
      </c>
      <c r="N1" s="95" t="s">
        <v>118</v>
      </c>
      <c r="O1" t="s">
        <v>119</v>
      </c>
      <c r="P1" s="95" t="s">
        <v>120</v>
      </c>
      <c r="Q1" s="95" t="s">
        <v>121</v>
      </c>
      <c r="T1" s="2" t="s">
        <v>72</v>
      </c>
      <c r="U1" s="44" t="s">
        <v>73</v>
      </c>
      <c r="V1" s="41" t="s">
        <v>74</v>
      </c>
      <c r="W1" s="39" t="s">
        <v>75</v>
      </c>
    </row>
    <row r="2" spans="1:23" x14ac:dyDescent="0.3">
      <c r="B2" s="5" t="s">
        <v>0</v>
      </c>
      <c r="C2" s="5" t="s">
        <v>2</v>
      </c>
      <c r="D2" s="5" t="s">
        <v>3</v>
      </c>
      <c r="E2" s="5" t="s">
        <v>25</v>
      </c>
      <c r="F2" s="5" t="s">
        <v>29</v>
      </c>
      <c r="G2" s="5" t="s">
        <v>33</v>
      </c>
      <c r="H2" s="5"/>
      <c r="I2" s="5"/>
      <c r="J2" s="5"/>
      <c r="K2" s="5"/>
      <c r="N2" s="72" t="s">
        <v>1</v>
      </c>
      <c r="O2" s="43" t="s">
        <v>59</v>
      </c>
      <c r="P2" s="73" t="s">
        <v>107</v>
      </c>
      <c r="Q2" t="s">
        <v>122</v>
      </c>
      <c r="T2" s="2"/>
      <c r="U2" s="42" t="s">
        <v>76</v>
      </c>
      <c r="V2" s="40">
        <v>1</v>
      </c>
      <c r="W2" s="40">
        <v>2</v>
      </c>
    </row>
    <row r="3" spans="1:23" x14ac:dyDescent="0.3">
      <c r="A3" s="5">
        <v>1</v>
      </c>
      <c r="B3" s="5">
        <v>8</v>
      </c>
      <c r="C3" s="5">
        <v>1</v>
      </c>
      <c r="D3" s="5">
        <v>5</v>
      </c>
      <c r="E3" s="5">
        <v>-1</v>
      </c>
      <c r="F3" s="5">
        <v>-1</v>
      </c>
      <c r="G3" s="5">
        <v>-1</v>
      </c>
      <c r="H3" s="5">
        <v>2</v>
      </c>
      <c r="I3" s="5">
        <v>2.23</v>
      </c>
      <c r="J3" s="5">
        <v>2.0499999999999998</v>
      </c>
      <c r="K3" s="96">
        <f>AVERAGE(H3:J3)</f>
        <v>2.0933333333333333</v>
      </c>
      <c r="N3" s="74" t="s">
        <v>4</v>
      </c>
      <c r="O3" s="43" t="s">
        <v>62</v>
      </c>
      <c r="P3" s="75" t="s">
        <v>109</v>
      </c>
      <c r="Q3" t="s">
        <v>123</v>
      </c>
      <c r="T3" s="54" t="s">
        <v>0</v>
      </c>
      <c r="U3" s="55" t="s">
        <v>58</v>
      </c>
      <c r="V3" s="56">
        <v>5</v>
      </c>
      <c r="W3" s="56">
        <v>11</v>
      </c>
    </row>
    <row r="4" spans="1:23" x14ac:dyDescent="0.3">
      <c r="A4" s="5">
        <v>2</v>
      </c>
      <c r="B4" s="5">
        <v>12</v>
      </c>
      <c r="C4" s="5">
        <v>1</v>
      </c>
      <c r="D4" s="5">
        <v>5</v>
      </c>
      <c r="E4" s="5">
        <v>1</v>
      </c>
      <c r="F4" s="5">
        <v>-1</v>
      </c>
      <c r="G4" s="5">
        <v>-1</v>
      </c>
      <c r="H4" s="5">
        <v>1.75</v>
      </c>
      <c r="I4" s="5">
        <v>1.97</v>
      </c>
      <c r="J4" s="5">
        <v>1.7</v>
      </c>
      <c r="K4" s="96">
        <f t="shared" ref="K4:K10" si="0">AVERAGE(H4:J4)</f>
        <v>1.8066666666666666</v>
      </c>
      <c r="N4" s="74" t="s">
        <v>5</v>
      </c>
      <c r="O4" s="43" t="s">
        <v>63</v>
      </c>
      <c r="P4" s="75" t="s">
        <v>110</v>
      </c>
      <c r="Q4" t="s">
        <v>122</v>
      </c>
      <c r="T4" s="2" t="s">
        <v>1</v>
      </c>
      <c r="U4" s="43" t="s">
        <v>59</v>
      </c>
      <c r="V4" s="40">
        <v>3</v>
      </c>
      <c r="W4" s="40">
        <v>5.5</v>
      </c>
    </row>
    <row r="5" spans="1:23" x14ac:dyDescent="0.3">
      <c r="A5" s="5">
        <v>3</v>
      </c>
      <c r="B5" s="5">
        <v>8</v>
      </c>
      <c r="C5" s="5">
        <v>3</v>
      </c>
      <c r="D5" s="5">
        <v>5</v>
      </c>
      <c r="E5" s="5">
        <v>-1</v>
      </c>
      <c r="F5" s="5">
        <v>1</v>
      </c>
      <c r="G5" s="5">
        <v>-1</v>
      </c>
      <c r="H5" s="5">
        <v>1.62</v>
      </c>
      <c r="I5" s="5">
        <v>2</v>
      </c>
      <c r="J5" s="5">
        <v>1.83</v>
      </c>
      <c r="K5" s="96">
        <f t="shared" si="0"/>
        <v>1.8166666666666667</v>
      </c>
      <c r="N5" s="74" t="s">
        <v>6</v>
      </c>
      <c r="O5" s="55" t="s">
        <v>64</v>
      </c>
      <c r="P5" s="75" t="s">
        <v>79</v>
      </c>
      <c r="Q5" t="s">
        <v>122</v>
      </c>
      <c r="T5" s="54" t="s">
        <v>2</v>
      </c>
      <c r="U5" s="55" t="s">
        <v>60</v>
      </c>
      <c r="V5" s="56">
        <v>1</v>
      </c>
      <c r="W5" s="56">
        <v>4</v>
      </c>
    </row>
    <row r="6" spans="1:23" x14ac:dyDescent="0.3">
      <c r="A6" s="5">
        <v>4</v>
      </c>
      <c r="B6" s="5">
        <v>12</v>
      </c>
      <c r="C6" s="5">
        <v>3</v>
      </c>
      <c r="D6" s="5">
        <v>5</v>
      </c>
      <c r="E6" s="5">
        <v>1</v>
      </c>
      <c r="F6" s="5">
        <v>1</v>
      </c>
      <c r="G6" s="5">
        <v>-1</v>
      </c>
      <c r="H6" s="5">
        <v>1.74</v>
      </c>
      <c r="I6" s="5">
        <v>1.92</v>
      </c>
      <c r="J6" s="5">
        <v>2.02</v>
      </c>
      <c r="K6" s="96">
        <f t="shared" si="0"/>
        <v>1.8933333333333333</v>
      </c>
      <c r="N6" s="74" t="s">
        <v>7</v>
      </c>
      <c r="O6" s="43" t="s">
        <v>65</v>
      </c>
      <c r="P6" s="75" t="s">
        <v>80</v>
      </c>
      <c r="Q6" t="s">
        <v>122</v>
      </c>
      <c r="T6" s="54" t="s">
        <v>3</v>
      </c>
      <c r="U6" s="55" t="s">
        <v>61</v>
      </c>
      <c r="V6" s="56">
        <v>4</v>
      </c>
      <c r="W6" s="56">
        <v>10</v>
      </c>
    </row>
    <row r="7" spans="1:23" ht="15" thickBot="1" x14ac:dyDescent="0.35">
      <c r="A7" s="5">
        <v>5</v>
      </c>
      <c r="B7" s="5">
        <v>8</v>
      </c>
      <c r="C7" s="5">
        <v>1</v>
      </c>
      <c r="D7" s="5">
        <v>7</v>
      </c>
      <c r="E7" s="5">
        <v>-1</v>
      </c>
      <c r="F7" s="5">
        <v>-1</v>
      </c>
      <c r="G7" s="5">
        <v>1</v>
      </c>
      <c r="H7" s="5">
        <v>1.46</v>
      </c>
      <c r="I7" s="5">
        <v>1.62</v>
      </c>
      <c r="J7" s="5">
        <v>1.72</v>
      </c>
      <c r="K7" s="96">
        <f t="shared" si="0"/>
        <v>1.5999999999999999</v>
      </c>
      <c r="N7" s="76" t="s">
        <v>8</v>
      </c>
      <c r="O7" s="57" t="s">
        <v>66</v>
      </c>
      <c r="P7" s="77">
        <v>2</v>
      </c>
      <c r="Q7" t="s">
        <v>122</v>
      </c>
      <c r="T7" s="2" t="s">
        <v>4</v>
      </c>
      <c r="U7" s="43" t="s">
        <v>62</v>
      </c>
      <c r="V7" s="40">
        <v>3</v>
      </c>
      <c r="W7" s="40">
        <v>6</v>
      </c>
    </row>
    <row r="8" spans="1:23" x14ac:dyDescent="0.3">
      <c r="A8" s="5">
        <v>6</v>
      </c>
      <c r="B8" s="5">
        <v>12</v>
      </c>
      <c r="C8" s="5">
        <v>1</v>
      </c>
      <c r="D8" s="5">
        <v>7</v>
      </c>
      <c r="E8" s="5">
        <v>1</v>
      </c>
      <c r="F8" s="5">
        <v>-1</v>
      </c>
      <c r="G8" s="5">
        <v>1</v>
      </c>
      <c r="H8" s="5">
        <v>1.32</v>
      </c>
      <c r="I8" s="5">
        <v>1.69</v>
      </c>
      <c r="J8" s="5">
        <v>1.87</v>
      </c>
      <c r="K8" s="96">
        <f t="shared" si="0"/>
        <v>1.6266666666666667</v>
      </c>
      <c r="T8" s="2" t="s">
        <v>5</v>
      </c>
      <c r="U8" s="43" t="s">
        <v>63</v>
      </c>
      <c r="V8" s="40">
        <v>0</v>
      </c>
      <c r="W8" s="40">
        <v>3</v>
      </c>
    </row>
    <row r="9" spans="1:23" x14ac:dyDescent="0.3">
      <c r="A9" s="5">
        <v>7</v>
      </c>
      <c r="B9" s="5">
        <v>8</v>
      </c>
      <c r="C9" s="5">
        <v>3</v>
      </c>
      <c r="D9" s="5">
        <v>7</v>
      </c>
      <c r="E9" s="5">
        <v>-1</v>
      </c>
      <c r="F9" s="5">
        <v>1</v>
      </c>
      <c r="G9" s="5">
        <v>1</v>
      </c>
      <c r="H9" s="5">
        <v>1.95</v>
      </c>
      <c r="I9" s="5">
        <v>1.81</v>
      </c>
      <c r="J9" s="5">
        <v>1.99</v>
      </c>
      <c r="K9" s="96">
        <f t="shared" si="0"/>
        <v>1.9166666666666667</v>
      </c>
      <c r="T9" s="54" t="s">
        <v>6</v>
      </c>
      <c r="U9" s="55" t="s">
        <v>64</v>
      </c>
      <c r="V9" s="56" t="s">
        <v>81</v>
      </c>
      <c r="W9" s="56" t="s">
        <v>82</v>
      </c>
    </row>
    <row r="10" spans="1:23" x14ac:dyDescent="0.3">
      <c r="A10" s="5">
        <v>8</v>
      </c>
      <c r="B10" s="5">
        <v>12</v>
      </c>
      <c r="C10" s="5">
        <v>3</v>
      </c>
      <c r="D10" s="5">
        <v>7</v>
      </c>
      <c r="E10" s="5">
        <v>1</v>
      </c>
      <c r="F10" s="5">
        <v>1</v>
      </c>
      <c r="G10" s="5">
        <v>1</v>
      </c>
      <c r="H10" s="5">
        <v>1.5</v>
      </c>
      <c r="I10" s="5">
        <v>1.94</v>
      </c>
      <c r="J10" s="5">
        <v>1.96</v>
      </c>
      <c r="K10" s="96">
        <f t="shared" si="0"/>
        <v>1.8</v>
      </c>
      <c r="T10" s="2" t="s">
        <v>7</v>
      </c>
      <c r="U10" s="43" t="s">
        <v>65</v>
      </c>
      <c r="V10" s="40" t="s">
        <v>80</v>
      </c>
      <c r="W10" s="40" t="s">
        <v>83</v>
      </c>
    </row>
    <row r="11" spans="1:23" ht="15" thickBot="1" x14ac:dyDescent="0.35">
      <c r="A11" s="5" t="s">
        <v>124</v>
      </c>
      <c r="B11" s="5">
        <v>10</v>
      </c>
      <c r="C11" s="5">
        <v>2</v>
      </c>
      <c r="D11" s="5">
        <v>6</v>
      </c>
      <c r="E11" s="5">
        <v>0</v>
      </c>
      <c r="F11" s="5">
        <v>0</v>
      </c>
      <c r="G11" s="5">
        <v>0</v>
      </c>
      <c r="H11" s="5"/>
      <c r="I11" s="5"/>
      <c r="J11" s="5"/>
      <c r="K11" s="5">
        <v>2.37</v>
      </c>
      <c r="T11" s="54" t="s">
        <v>8</v>
      </c>
      <c r="U11" s="57" t="s">
        <v>66</v>
      </c>
      <c r="V11" s="58">
        <v>2</v>
      </c>
      <c r="W11" s="58">
        <v>3</v>
      </c>
    </row>
    <row r="12" spans="1:23" x14ac:dyDescent="0.3">
      <c r="A12" s="5" t="s">
        <v>124</v>
      </c>
      <c r="B12" s="5">
        <v>10</v>
      </c>
      <c r="C12" s="5">
        <v>2</v>
      </c>
      <c r="D12" s="5">
        <v>6</v>
      </c>
      <c r="E12" s="5">
        <v>0</v>
      </c>
      <c r="F12" s="5">
        <v>0</v>
      </c>
      <c r="G12" s="5">
        <v>0</v>
      </c>
      <c r="H12" s="5"/>
      <c r="I12" s="5"/>
      <c r="J12" s="5"/>
      <c r="K12" s="5">
        <v>2.25</v>
      </c>
    </row>
    <row r="13" spans="1:23" x14ac:dyDescent="0.3">
      <c r="A13" s="5" t="s">
        <v>124</v>
      </c>
      <c r="B13" s="5">
        <v>10</v>
      </c>
      <c r="C13" s="5">
        <v>2</v>
      </c>
      <c r="D13" s="5">
        <v>6</v>
      </c>
      <c r="E13" s="5">
        <v>0</v>
      </c>
      <c r="F13" s="5">
        <v>0</v>
      </c>
      <c r="G13" s="5">
        <v>0</v>
      </c>
      <c r="H13" s="5"/>
      <c r="I13" s="5"/>
      <c r="J13" s="5"/>
      <c r="K13" s="5">
        <v>2.14</v>
      </c>
    </row>
    <row r="14" spans="1:23" x14ac:dyDescent="0.3">
      <c r="A14" s="5" t="s">
        <v>124</v>
      </c>
      <c r="B14" s="5">
        <v>10</v>
      </c>
      <c r="C14" s="5">
        <v>2</v>
      </c>
      <c r="D14" s="5">
        <v>6</v>
      </c>
      <c r="E14" s="5">
        <v>0</v>
      </c>
      <c r="F14" s="5">
        <v>0</v>
      </c>
      <c r="G14" s="5">
        <v>0</v>
      </c>
      <c r="H14" s="5"/>
      <c r="I14" s="5"/>
      <c r="J14" s="5"/>
      <c r="K14" s="5">
        <v>2.29</v>
      </c>
    </row>
    <row r="15" spans="1:23" x14ac:dyDescent="0.3">
      <c r="A15" s="5" t="s">
        <v>124</v>
      </c>
      <c r="B15" s="5">
        <v>10</v>
      </c>
      <c r="C15" s="5">
        <v>2</v>
      </c>
      <c r="D15" s="5">
        <v>6</v>
      </c>
      <c r="E15" s="5">
        <v>0</v>
      </c>
      <c r="F15" s="5">
        <v>0</v>
      </c>
      <c r="G15" s="5">
        <v>0</v>
      </c>
      <c r="K15" s="5">
        <v>2.27</v>
      </c>
    </row>
    <row r="16" spans="1:23" x14ac:dyDescent="0.3">
      <c r="A16" s="5" t="s">
        <v>124</v>
      </c>
      <c r="B16" s="5">
        <v>10</v>
      </c>
      <c r="C16" s="5">
        <v>2</v>
      </c>
      <c r="D16" s="5">
        <v>6</v>
      </c>
      <c r="E16" s="5">
        <v>0</v>
      </c>
      <c r="F16" s="5">
        <v>0</v>
      </c>
      <c r="G16" s="5">
        <v>0</v>
      </c>
      <c r="K16" s="5">
        <v>2.39</v>
      </c>
    </row>
    <row r="19" spans="1:15" x14ac:dyDescent="0.3">
      <c r="B19" s="94" t="s">
        <v>125</v>
      </c>
      <c r="C19" s="94"/>
      <c r="D19" s="94"/>
      <c r="E19" s="94"/>
      <c r="F19" s="94"/>
      <c r="G19" s="94"/>
      <c r="N19" s="98" t="s">
        <v>126</v>
      </c>
      <c r="O19" s="98" t="s">
        <v>127</v>
      </c>
    </row>
    <row r="20" spans="1:15" x14ac:dyDescent="0.3">
      <c r="B20" t="s">
        <v>116</v>
      </c>
      <c r="E20" t="s">
        <v>117</v>
      </c>
      <c r="H20" s="60" t="s">
        <v>68</v>
      </c>
      <c r="I20" s="60" t="s">
        <v>69</v>
      </c>
      <c r="J20" s="60" t="s">
        <v>70</v>
      </c>
      <c r="K20" s="60" t="s">
        <v>92</v>
      </c>
    </row>
    <row r="21" spans="1:15" x14ac:dyDescent="0.3">
      <c r="A21" s="5"/>
      <c r="B21" s="5" t="s">
        <v>0</v>
      </c>
      <c r="C21" s="5" t="s">
        <v>2</v>
      </c>
      <c r="D21" s="5" t="s">
        <v>3</v>
      </c>
      <c r="E21" s="5" t="s">
        <v>25</v>
      </c>
      <c r="F21" s="5" t="s">
        <v>29</v>
      </c>
      <c r="G21" s="5" t="s">
        <v>33</v>
      </c>
      <c r="H21" s="5"/>
      <c r="I21" s="5"/>
      <c r="J21" s="5"/>
      <c r="K21" s="5"/>
    </row>
    <row r="22" spans="1:15" x14ac:dyDescent="0.3">
      <c r="A22" s="5">
        <v>9</v>
      </c>
      <c r="B22" s="5">
        <v>6.6</v>
      </c>
      <c r="C22" s="5">
        <v>2</v>
      </c>
      <c r="D22" s="5">
        <v>6</v>
      </c>
      <c r="E22" s="5">
        <v>-1.7</v>
      </c>
      <c r="F22" s="5">
        <v>0</v>
      </c>
      <c r="G22" s="5">
        <v>0</v>
      </c>
      <c r="H22" s="5">
        <v>1.7</v>
      </c>
      <c r="I22" s="5">
        <v>1.78</v>
      </c>
      <c r="J22" s="5">
        <v>1.65</v>
      </c>
      <c r="K22" s="97">
        <f>AVERAGE(H22:J22)</f>
        <v>1.71</v>
      </c>
    </row>
    <row r="23" spans="1:15" x14ac:dyDescent="0.3">
      <c r="A23" s="5">
        <v>10</v>
      </c>
      <c r="B23" s="5">
        <v>13.4</v>
      </c>
      <c r="C23" s="5">
        <v>2</v>
      </c>
      <c r="D23" s="5">
        <v>6</v>
      </c>
      <c r="E23" s="5">
        <v>1.7</v>
      </c>
      <c r="F23" s="5">
        <v>0</v>
      </c>
      <c r="G23" s="5">
        <v>0</v>
      </c>
      <c r="H23" s="5">
        <v>1.75</v>
      </c>
      <c r="I23" s="5">
        <v>1.72</v>
      </c>
      <c r="J23" s="5">
        <v>1.62</v>
      </c>
      <c r="K23" s="97">
        <f t="shared" ref="K23:K27" si="1">AVERAGE(H23:J23)</f>
        <v>1.6966666666666665</v>
      </c>
    </row>
    <row r="24" spans="1:15" x14ac:dyDescent="0.3">
      <c r="A24" s="5">
        <v>11</v>
      </c>
      <c r="B24" s="5">
        <v>10</v>
      </c>
      <c r="C24" s="5">
        <v>0.3</v>
      </c>
      <c r="D24" s="5">
        <v>6</v>
      </c>
      <c r="E24" s="5">
        <v>0</v>
      </c>
      <c r="F24" s="5">
        <v>-1.7</v>
      </c>
      <c r="G24" s="5">
        <v>0</v>
      </c>
      <c r="H24" s="5">
        <v>1.48</v>
      </c>
      <c r="I24" s="5">
        <v>1.52</v>
      </c>
      <c r="J24" s="5">
        <v>1.52</v>
      </c>
      <c r="K24" s="97">
        <f t="shared" si="1"/>
        <v>1.5066666666666666</v>
      </c>
    </row>
    <row r="25" spans="1:15" x14ac:dyDescent="0.3">
      <c r="A25" s="5">
        <v>12</v>
      </c>
      <c r="B25" s="5">
        <v>10</v>
      </c>
      <c r="C25" s="5">
        <v>3.7</v>
      </c>
      <c r="D25" s="5">
        <v>6</v>
      </c>
      <c r="E25" s="5">
        <v>0</v>
      </c>
      <c r="F25" s="5">
        <v>1.7</v>
      </c>
      <c r="G25" s="5">
        <v>0</v>
      </c>
      <c r="H25" s="5">
        <v>1.42</v>
      </c>
      <c r="I25" s="5">
        <v>1.72</v>
      </c>
      <c r="J25" s="5">
        <v>1.82</v>
      </c>
      <c r="K25" s="97">
        <f t="shared" si="1"/>
        <v>1.6533333333333333</v>
      </c>
    </row>
    <row r="26" spans="1:15" x14ac:dyDescent="0.3">
      <c r="A26" s="5">
        <v>13</v>
      </c>
      <c r="B26" s="5">
        <v>10</v>
      </c>
      <c r="C26" s="5">
        <v>2</v>
      </c>
      <c r="D26" s="5">
        <v>4.3</v>
      </c>
      <c r="E26" s="5">
        <v>0</v>
      </c>
      <c r="F26" s="5">
        <v>0</v>
      </c>
      <c r="G26" s="5">
        <v>-1.7</v>
      </c>
      <c r="H26" s="5">
        <v>1.49</v>
      </c>
      <c r="I26" s="5">
        <v>1.75</v>
      </c>
      <c r="J26" s="5">
        <v>1.6</v>
      </c>
      <c r="K26" s="97">
        <f t="shared" si="1"/>
        <v>1.6133333333333333</v>
      </c>
    </row>
    <row r="27" spans="1:15" x14ac:dyDescent="0.3">
      <c r="A27" s="5">
        <v>14</v>
      </c>
      <c r="B27" s="5">
        <v>10</v>
      </c>
      <c r="C27" s="5">
        <v>2</v>
      </c>
      <c r="D27" s="5">
        <v>7.7</v>
      </c>
      <c r="E27" s="5">
        <v>0</v>
      </c>
      <c r="F27" s="5">
        <v>0</v>
      </c>
      <c r="G27" s="5">
        <v>1.7</v>
      </c>
      <c r="H27" s="5">
        <v>1.84</v>
      </c>
      <c r="I27" s="5">
        <v>1.77</v>
      </c>
      <c r="J27" s="5">
        <v>1.63</v>
      </c>
      <c r="K27" s="97">
        <f t="shared" si="1"/>
        <v>1.7466666666666668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0180-7873-4FE8-AAE3-91EE7BA4230B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6" t="s">
        <v>128</v>
      </c>
    </row>
    <row r="2" spans="1:1" x14ac:dyDescent="0.3">
      <c r="A2" s="6" t="s">
        <v>129</v>
      </c>
    </row>
    <row r="3" spans="1:1" x14ac:dyDescent="0.3">
      <c r="A3" s="6" t="s">
        <v>130</v>
      </c>
    </row>
    <row r="4" spans="1:1" x14ac:dyDescent="0.3">
      <c r="A4" s="6" t="s">
        <v>131</v>
      </c>
    </row>
  </sheetData>
  <hyperlinks>
    <hyperlink ref="A1" r:id="rId1" xr:uid="{0F984BE0-2ECA-4C46-A395-1084E176477D}"/>
    <hyperlink ref="A2" r:id="rId2" xr:uid="{AFB0B72E-5140-4207-BA18-5095C8EDBCF6}"/>
    <hyperlink ref="A3" r:id="rId3" xr:uid="{1DF6A154-76D9-4C83-A764-0006E6A65512}"/>
    <hyperlink ref="A4" r:id="rId4" location=":~:text=The%20experiment%20was%20to%20throw%20a%20paper%20helicopter,factors%20that%20influenced%20the%20response%20variable%20the%20most" xr:uid="{42B64277-DFA7-46C1-9AB0-4D074ADBD8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22B1-913F-4A3B-85FE-E5AC613BAAE2}">
  <dimension ref="A1:L11"/>
  <sheetViews>
    <sheetView topLeftCell="D1" workbookViewId="0">
      <selection activeCell="P6" sqref="P6"/>
    </sheetView>
  </sheetViews>
  <sheetFormatPr defaultRowHeight="14.4" x14ac:dyDescent="0.3"/>
  <sheetData>
    <row r="1" spans="1:12" x14ac:dyDescent="0.3">
      <c r="H1" s="2" t="s">
        <v>72</v>
      </c>
      <c r="I1" s="44" t="s">
        <v>73</v>
      </c>
      <c r="J1" s="41" t="s">
        <v>74</v>
      </c>
      <c r="K1" s="39" t="s">
        <v>75</v>
      </c>
      <c r="L1" t="s">
        <v>96</v>
      </c>
    </row>
    <row r="2" spans="1:12" x14ac:dyDescent="0.3">
      <c r="A2" t="s">
        <v>132</v>
      </c>
      <c r="B2" t="s">
        <v>133</v>
      </c>
      <c r="H2" s="2"/>
      <c r="I2" s="42" t="s">
        <v>76</v>
      </c>
      <c r="J2" s="40" t="s">
        <v>74</v>
      </c>
      <c r="K2" s="40" t="s">
        <v>75</v>
      </c>
      <c r="L2" t="s">
        <v>96</v>
      </c>
    </row>
    <row r="3" spans="1:12" ht="15.6" x14ac:dyDescent="0.3">
      <c r="A3" t="s">
        <v>134</v>
      </c>
      <c r="B3" s="1" t="s">
        <v>135</v>
      </c>
      <c r="H3" s="54" t="s">
        <v>0</v>
      </c>
      <c r="I3" s="55" t="s">
        <v>58</v>
      </c>
      <c r="J3" s="56">
        <v>5</v>
      </c>
      <c r="K3" s="56">
        <v>11</v>
      </c>
      <c r="L3">
        <f>K3-J3</f>
        <v>6</v>
      </c>
    </row>
    <row r="4" spans="1:12" ht="15.6" x14ac:dyDescent="0.3">
      <c r="B4" s="1" t="s">
        <v>136</v>
      </c>
      <c r="H4" s="2" t="s">
        <v>1</v>
      </c>
      <c r="I4" s="43" t="s">
        <v>59</v>
      </c>
      <c r="J4" s="40">
        <v>3</v>
      </c>
      <c r="K4" s="40">
        <v>5.5</v>
      </c>
      <c r="L4">
        <f t="shared" ref="L4:L11" si="0">K4-J4</f>
        <v>2.5</v>
      </c>
    </row>
    <row r="5" spans="1:12" ht="15.6" x14ac:dyDescent="0.3">
      <c r="B5" s="1" t="s">
        <v>137</v>
      </c>
      <c r="H5" s="54" t="s">
        <v>2</v>
      </c>
      <c r="I5" s="55" t="s">
        <v>60</v>
      </c>
      <c r="J5" s="56">
        <v>1</v>
      </c>
      <c r="K5" s="56">
        <v>4</v>
      </c>
      <c r="L5">
        <f t="shared" si="0"/>
        <v>3</v>
      </c>
    </row>
    <row r="6" spans="1:12" x14ac:dyDescent="0.3">
      <c r="H6" s="54" t="s">
        <v>3</v>
      </c>
      <c r="I6" s="55" t="s">
        <v>61</v>
      </c>
      <c r="J6" s="56">
        <v>4</v>
      </c>
      <c r="K6" s="56">
        <v>10</v>
      </c>
      <c r="L6">
        <f t="shared" si="0"/>
        <v>6</v>
      </c>
    </row>
    <row r="7" spans="1:12" x14ac:dyDescent="0.3">
      <c r="H7" s="2" t="s">
        <v>4</v>
      </c>
      <c r="I7" s="43" t="s">
        <v>62</v>
      </c>
      <c r="J7" s="40">
        <v>3</v>
      </c>
      <c r="K7" s="40">
        <v>6</v>
      </c>
      <c r="L7">
        <f t="shared" si="0"/>
        <v>3</v>
      </c>
    </row>
    <row r="8" spans="1:12" x14ac:dyDescent="0.3">
      <c r="H8" s="2" t="s">
        <v>5</v>
      </c>
      <c r="I8" s="43" t="s">
        <v>63</v>
      </c>
      <c r="J8" s="40">
        <v>0</v>
      </c>
      <c r="K8" s="40">
        <v>3</v>
      </c>
      <c r="L8">
        <f t="shared" si="0"/>
        <v>3</v>
      </c>
    </row>
    <row r="9" spans="1:12" x14ac:dyDescent="0.3">
      <c r="H9" s="54" t="s">
        <v>6</v>
      </c>
      <c r="I9" s="55" t="s">
        <v>64</v>
      </c>
      <c r="J9" s="56">
        <v>1</v>
      </c>
      <c r="K9" s="56">
        <v>1</v>
      </c>
      <c r="L9">
        <f t="shared" si="0"/>
        <v>0</v>
      </c>
    </row>
    <row r="10" spans="1:12" x14ac:dyDescent="0.3">
      <c r="H10" s="2" t="s">
        <v>7</v>
      </c>
      <c r="I10" s="43" t="s">
        <v>65</v>
      </c>
      <c r="J10" s="40">
        <v>1</v>
      </c>
      <c r="K10" s="40">
        <v>1</v>
      </c>
      <c r="L10">
        <f t="shared" si="0"/>
        <v>0</v>
      </c>
    </row>
    <row r="11" spans="1:12" x14ac:dyDescent="0.3">
      <c r="H11" s="54" t="s">
        <v>8</v>
      </c>
      <c r="I11" s="57" t="s">
        <v>66</v>
      </c>
      <c r="J11" s="58">
        <v>2</v>
      </c>
      <c r="K11" s="58">
        <v>3</v>
      </c>
      <c r="L11">
        <f t="shared" si="0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 order and Blocking</vt:lpstr>
      <vt:lpstr>Design</vt:lpstr>
      <vt:lpstr>Steepest ascent</vt:lpstr>
      <vt:lpstr>CCD</vt:lpstr>
      <vt:lpstr>Reference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Fahim Hoq</cp:lastModifiedBy>
  <cp:revision/>
  <dcterms:created xsi:type="dcterms:W3CDTF">2022-04-16T02:24:32Z</dcterms:created>
  <dcterms:modified xsi:type="dcterms:W3CDTF">2022-04-27T14:15:26Z</dcterms:modified>
  <cp:category/>
  <cp:contentStatus/>
</cp:coreProperties>
</file>