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activeTab="4"/>
  </bookViews>
  <sheets>
    <sheet name="Collected Data Site 3611" sheetId="1" r:id="rId1"/>
    <sheet name="Discharge vs Depth" sheetId="2" r:id="rId2"/>
    <sheet name="Discharge vs Width" sheetId="3" r:id="rId3"/>
    <sheet name="Discharge vs Area" sheetId="4" r:id="rId4"/>
    <sheet name="Discharge vs Veloc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7" i="1" l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Z38" i="1"/>
  <c r="AD38" i="1" s="1"/>
  <c r="T38" i="1"/>
  <c r="T39" i="1" s="1"/>
  <c r="N38" i="1"/>
  <c r="R38" i="1" s="1"/>
  <c r="J38" i="1"/>
  <c r="I38" i="1"/>
  <c r="H38" i="1"/>
  <c r="H39" i="1" s="1"/>
  <c r="D38" i="1"/>
  <c r="C38" i="1"/>
  <c r="B38" i="1"/>
  <c r="B39" i="1" s="1"/>
  <c r="AD37" i="1"/>
  <c r="X37" i="1"/>
  <c r="R37" i="1"/>
  <c r="L37" i="1"/>
  <c r="F37" i="1"/>
  <c r="D37" i="1"/>
  <c r="C37" i="1"/>
  <c r="R29" i="1"/>
  <c r="R28" i="1"/>
  <c r="R27" i="1"/>
  <c r="R26" i="1"/>
  <c r="R25" i="1"/>
  <c r="L25" i="1"/>
  <c r="AB24" i="1"/>
  <c r="R24" i="1"/>
  <c r="L24" i="1"/>
  <c r="R23" i="1"/>
  <c r="L23" i="1"/>
  <c r="R22" i="1"/>
  <c r="L22" i="1"/>
  <c r="R21" i="1"/>
  <c r="L21" i="1"/>
  <c r="R20" i="1"/>
  <c r="L20" i="1"/>
  <c r="X19" i="1"/>
  <c r="V19" i="1"/>
  <c r="R19" i="1"/>
  <c r="L19" i="1"/>
  <c r="V18" i="1"/>
  <c r="U18" i="1"/>
  <c r="X18" i="1" s="1"/>
  <c r="R18" i="1"/>
  <c r="L18" i="1"/>
  <c r="X17" i="1"/>
  <c r="V17" i="1"/>
  <c r="U17" i="1"/>
  <c r="R17" i="1"/>
  <c r="L17" i="1"/>
  <c r="X16" i="1"/>
  <c r="V16" i="1"/>
  <c r="U16" i="1"/>
  <c r="R16" i="1"/>
  <c r="L16" i="1"/>
  <c r="V15" i="1"/>
  <c r="U15" i="1"/>
  <c r="X15" i="1" s="1"/>
  <c r="R15" i="1"/>
  <c r="L15" i="1"/>
  <c r="V14" i="1"/>
  <c r="U14" i="1"/>
  <c r="X14" i="1" s="1"/>
  <c r="R14" i="1"/>
  <c r="L14" i="1"/>
  <c r="X13" i="1"/>
  <c r="V13" i="1"/>
  <c r="U13" i="1"/>
  <c r="R13" i="1"/>
  <c r="L13" i="1"/>
  <c r="X12" i="1"/>
  <c r="R12" i="1"/>
  <c r="L12" i="1"/>
  <c r="X11" i="1"/>
  <c r="R11" i="1"/>
  <c r="L11" i="1"/>
  <c r="X10" i="1"/>
  <c r="R10" i="1"/>
  <c r="L10" i="1"/>
  <c r="X9" i="1"/>
  <c r="R9" i="1"/>
  <c r="L9" i="1"/>
  <c r="X8" i="1"/>
  <c r="R8" i="1"/>
  <c r="L8" i="1"/>
  <c r="X7" i="1"/>
  <c r="R7" i="1"/>
  <c r="J7" i="1"/>
  <c r="I7" i="1"/>
  <c r="L7" i="1" s="1"/>
  <c r="B7" i="1"/>
  <c r="Z6" i="1"/>
  <c r="X6" i="1"/>
  <c r="R6" i="1"/>
  <c r="L6" i="1"/>
  <c r="F6" i="1"/>
  <c r="B6" i="1"/>
  <c r="AD5" i="1"/>
  <c r="X5" i="1"/>
  <c r="R5" i="1"/>
  <c r="L5" i="1"/>
  <c r="F5" i="1"/>
  <c r="H40" i="1" l="1"/>
  <c r="L39" i="1"/>
  <c r="T40" i="1"/>
  <c r="X39" i="1"/>
  <c r="Z7" i="1"/>
  <c r="AD6" i="1"/>
  <c r="B40" i="1"/>
  <c r="F39" i="1"/>
  <c r="B8" i="1"/>
  <c r="F7" i="1"/>
  <c r="F38" i="1"/>
  <c r="L38" i="1"/>
  <c r="X38" i="1"/>
  <c r="N39" i="1"/>
  <c r="Z39" i="1"/>
  <c r="AD39" i="1" l="1"/>
  <c r="Z40" i="1"/>
  <c r="B41" i="1"/>
  <c r="F40" i="1"/>
  <c r="T41" i="1"/>
  <c r="X40" i="1"/>
  <c r="R39" i="1"/>
  <c r="N40" i="1"/>
  <c r="B9" i="1"/>
  <c r="F8" i="1"/>
  <c r="Z8" i="1"/>
  <c r="AD7" i="1"/>
  <c r="H41" i="1"/>
  <c r="L40" i="1"/>
  <c r="R40" i="1" l="1"/>
  <c r="N41" i="1"/>
  <c r="AD8" i="1"/>
  <c r="Z9" i="1"/>
  <c r="B42" i="1"/>
  <c r="F41" i="1"/>
  <c r="AD40" i="1"/>
  <c r="Z41" i="1"/>
  <c r="H42" i="1"/>
  <c r="L41" i="1"/>
  <c r="B10" i="1"/>
  <c r="F9" i="1"/>
  <c r="T42" i="1"/>
  <c r="X41" i="1"/>
  <c r="AD41" i="1" l="1"/>
  <c r="Z42" i="1"/>
  <c r="AD9" i="1"/>
  <c r="Z10" i="1"/>
  <c r="B11" i="1"/>
  <c r="F10" i="1"/>
  <c r="R41" i="1"/>
  <c r="N42" i="1"/>
  <c r="T43" i="1"/>
  <c r="X42" i="1"/>
  <c r="H43" i="1"/>
  <c r="L42" i="1"/>
  <c r="B43" i="1"/>
  <c r="F42" i="1"/>
  <c r="Z11" i="1" l="1"/>
  <c r="AD10" i="1"/>
  <c r="R42" i="1"/>
  <c r="N43" i="1"/>
  <c r="H44" i="1"/>
  <c r="L43" i="1"/>
  <c r="AD42" i="1"/>
  <c r="Z43" i="1"/>
  <c r="B44" i="1"/>
  <c r="F43" i="1"/>
  <c r="T44" i="1"/>
  <c r="X43" i="1"/>
  <c r="F11" i="1"/>
  <c r="B12" i="1"/>
  <c r="AD43" i="1" l="1"/>
  <c r="Z44" i="1"/>
  <c r="R43" i="1"/>
  <c r="N44" i="1"/>
  <c r="T45" i="1"/>
  <c r="X44" i="1"/>
  <c r="F12" i="1"/>
  <c r="B13" i="1"/>
  <c r="B45" i="1"/>
  <c r="F44" i="1"/>
  <c r="H45" i="1"/>
  <c r="L44" i="1"/>
  <c r="Z12" i="1"/>
  <c r="AD11" i="1"/>
  <c r="R44" i="1" l="1"/>
  <c r="N45" i="1"/>
  <c r="H46" i="1"/>
  <c r="L45" i="1"/>
  <c r="AD44" i="1"/>
  <c r="Z45" i="1"/>
  <c r="B14" i="1"/>
  <c r="F14" i="1" s="1"/>
  <c r="F13" i="1"/>
  <c r="Z13" i="1"/>
  <c r="AD12" i="1"/>
  <c r="B46" i="1"/>
  <c r="F45" i="1"/>
  <c r="T46" i="1"/>
  <c r="X45" i="1"/>
  <c r="R45" i="1" l="1"/>
  <c r="N46" i="1"/>
  <c r="B47" i="1"/>
  <c r="F46" i="1"/>
  <c r="H47" i="1"/>
  <c r="L46" i="1"/>
  <c r="AD45" i="1"/>
  <c r="Z46" i="1"/>
  <c r="T47" i="1"/>
  <c r="X46" i="1"/>
  <c r="Z14" i="1"/>
  <c r="AD13" i="1"/>
  <c r="AD46" i="1" l="1"/>
  <c r="Z47" i="1"/>
  <c r="Z15" i="1"/>
  <c r="AD14" i="1"/>
  <c r="R46" i="1"/>
  <c r="N47" i="1"/>
  <c r="B48" i="1"/>
  <c r="F47" i="1"/>
  <c r="T48" i="1"/>
  <c r="X47" i="1"/>
  <c r="H48" i="1"/>
  <c r="L47" i="1"/>
  <c r="Z16" i="1" l="1"/>
  <c r="AD15" i="1"/>
  <c r="R47" i="1"/>
  <c r="N48" i="1"/>
  <c r="AD47" i="1"/>
  <c r="Z48" i="1"/>
  <c r="H49" i="1"/>
  <c r="L48" i="1"/>
  <c r="B49" i="1"/>
  <c r="F48" i="1"/>
  <c r="T49" i="1"/>
  <c r="X48" i="1"/>
  <c r="R48" i="1" l="1"/>
  <c r="N49" i="1"/>
  <c r="T50" i="1"/>
  <c r="X49" i="1"/>
  <c r="H50" i="1"/>
  <c r="L49" i="1"/>
  <c r="AD48" i="1"/>
  <c r="Z49" i="1"/>
  <c r="B50" i="1"/>
  <c r="F49" i="1"/>
  <c r="AD16" i="1"/>
  <c r="Z17" i="1"/>
  <c r="Z18" i="1" l="1"/>
  <c r="AD17" i="1"/>
  <c r="AD49" i="1"/>
  <c r="Z50" i="1"/>
  <c r="T51" i="1"/>
  <c r="X50" i="1"/>
  <c r="R49" i="1"/>
  <c r="N50" i="1"/>
  <c r="B51" i="1"/>
  <c r="F50" i="1"/>
  <c r="H51" i="1"/>
  <c r="L51" i="1" s="1"/>
  <c r="L50" i="1"/>
  <c r="R50" i="1" l="1"/>
  <c r="N51" i="1"/>
  <c r="AD50" i="1"/>
  <c r="Z51" i="1"/>
  <c r="B52" i="1"/>
  <c r="F51" i="1"/>
  <c r="T52" i="1"/>
  <c r="X51" i="1"/>
  <c r="Z19" i="1"/>
  <c r="AD18" i="1"/>
  <c r="Z52" i="1" l="1"/>
  <c r="AD51" i="1"/>
  <c r="T53" i="1"/>
  <c r="X52" i="1"/>
  <c r="N52" i="1"/>
  <c r="R51" i="1"/>
  <c r="AD19" i="1"/>
  <c r="Z20" i="1"/>
  <c r="F52" i="1"/>
  <c r="B53" i="1"/>
  <c r="AD20" i="1" l="1"/>
  <c r="Z21" i="1"/>
  <c r="T54" i="1"/>
  <c r="X53" i="1"/>
  <c r="B54" i="1"/>
  <c r="F54" i="1" s="1"/>
  <c r="F53" i="1"/>
  <c r="N53" i="1"/>
  <c r="R52" i="1"/>
  <c r="Z53" i="1"/>
  <c r="AD52" i="1"/>
  <c r="N54" i="1" l="1"/>
  <c r="R53" i="1"/>
  <c r="T55" i="1"/>
  <c r="X54" i="1"/>
  <c r="AD21" i="1"/>
  <c r="Z22" i="1"/>
  <c r="Z54" i="1"/>
  <c r="AD53" i="1"/>
  <c r="Z55" i="1" l="1"/>
  <c r="AD54" i="1"/>
  <c r="T56" i="1"/>
  <c r="X55" i="1"/>
  <c r="AD22" i="1"/>
  <c r="Z23" i="1"/>
  <c r="N55" i="1"/>
  <c r="R54" i="1"/>
  <c r="T57" i="1" l="1"/>
  <c r="X56" i="1"/>
  <c r="N56" i="1"/>
  <c r="R55" i="1"/>
  <c r="AD23" i="1"/>
  <c r="Z24" i="1"/>
  <c r="AD24" i="1" s="1"/>
  <c r="Z56" i="1"/>
  <c r="AD55" i="1"/>
  <c r="Z57" i="1" l="1"/>
  <c r="AD56" i="1"/>
  <c r="N57" i="1"/>
  <c r="R56" i="1"/>
  <c r="T58" i="1"/>
  <c r="X57" i="1"/>
  <c r="X58" i="1" l="1"/>
  <c r="T59" i="1"/>
  <c r="N58" i="1"/>
  <c r="R58" i="1" s="1"/>
  <c r="R57" i="1"/>
  <c r="Z58" i="1"/>
  <c r="AD57" i="1"/>
  <c r="X59" i="1" l="1"/>
  <c r="T60" i="1"/>
  <c r="Z59" i="1"/>
  <c r="AD59" i="1" s="1"/>
  <c r="AD58" i="1"/>
  <c r="T61" i="1" l="1"/>
  <c r="X60" i="1"/>
  <c r="T62" i="1" l="1"/>
  <c r="X61" i="1"/>
  <c r="T63" i="1" l="1"/>
  <c r="X62" i="1"/>
  <c r="T64" i="1" l="1"/>
  <c r="X63" i="1"/>
  <c r="T65" i="1" l="1"/>
  <c r="X64" i="1"/>
  <c r="T66" i="1" l="1"/>
  <c r="X65" i="1"/>
  <c r="T67" i="1" l="1"/>
  <c r="X66" i="1"/>
  <c r="T68" i="1" l="1"/>
  <c r="X67" i="1"/>
  <c r="X68" i="1" l="1"/>
  <c r="T69" i="1"/>
  <c r="T70" i="1" l="1"/>
  <c r="X70" i="1" s="1"/>
  <c r="X69" i="1"/>
</calcChain>
</file>

<file path=xl/sharedStrings.xml><?xml version="1.0" encoding="utf-8"?>
<sst xmlns="http://schemas.openxmlformats.org/spreadsheetml/2006/main" count="70" uniqueCount="7">
  <si>
    <t>Site</t>
  </si>
  <si>
    <t>Cross Section</t>
  </si>
  <si>
    <t>Stream Discharge (m^3/s)</t>
  </si>
  <si>
    <t>Area (m^2)</t>
  </si>
  <si>
    <t>Width (m)</t>
  </si>
  <si>
    <t>Depth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</si>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</sst>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/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</a:t>
            </a:r>
            <a:r>
              <a:rPr lang="en-US" baseline="0"/>
              <a:t> (106.23)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0474409448818896E-2"/>
                  <c:y val="0.207870370370370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0.1636x</a:t>
                    </a:r>
                    <a:r>
                      <a:rPr lang="en-US" sz="1200" baseline="30000"/>
                      <a:t>0.4099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0.9933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3611'!$B$5:$B$14</c:f>
              <c:numCache>
                <c:formatCode>General</c:formatCode>
                <c:ptCount val="10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</c:numCache>
            </c:numRef>
          </c:xVal>
          <c:yVal>
            <c:numRef>
              <c:f>'Collected Data Site 3611'!$E$5:$E$14</c:f>
              <c:numCache>
                <c:formatCode>General</c:formatCode>
                <c:ptCount val="10"/>
                <c:pt idx="0">
                  <c:v>0.96</c:v>
                </c:pt>
                <c:pt idx="1">
                  <c:v>0.9</c:v>
                </c:pt>
                <c:pt idx="2">
                  <c:v>0.85</c:v>
                </c:pt>
                <c:pt idx="3">
                  <c:v>0.82</c:v>
                </c:pt>
                <c:pt idx="4">
                  <c:v>0.75</c:v>
                </c:pt>
                <c:pt idx="5">
                  <c:v>0.7</c:v>
                </c:pt>
                <c:pt idx="6">
                  <c:v>0.63</c:v>
                </c:pt>
                <c:pt idx="7">
                  <c:v>0.55000000000000004</c:v>
                </c:pt>
                <c:pt idx="8">
                  <c:v>0.47</c:v>
                </c:pt>
                <c:pt idx="9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0-4D9D-847A-A85660386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80976"/>
        <c:axId val="514713984"/>
      </c:scatterChart>
      <c:valAx>
        <c:axId val="51668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3984"/>
        <c:crosses val="autoZero"/>
        <c:crossBetween val="midCat"/>
      </c:valAx>
      <c:valAx>
        <c:axId val="51471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Depth (721.16)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280074365704287"/>
                  <c:y val="2.85389326334208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0.1637x</a:t>
                    </a:r>
                    <a:r>
                      <a:rPr lang="en-US" sz="1200" baseline="30000"/>
                      <a:t>0.5227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0.9922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3611'!$Z$37:$Z$59</c:f>
              <c:numCache>
                <c:formatCode>General</c:formatCode>
                <c:ptCount val="23"/>
                <c:pt idx="0">
                  <c:v>345</c:v>
                </c:pt>
                <c:pt idx="1">
                  <c:v>330</c:v>
                </c:pt>
                <c:pt idx="2">
                  <c:v>315</c:v>
                </c:pt>
                <c:pt idx="3">
                  <c:v>300</c:v>
                </c:pt>
                <c:pt idx="4">
                  <c:v>285</c:v>
                </c:pt>
                <c:pt idx="5">
                  <c:v>270</c:v>
                </c:pt>
                <c:pt idx="6">
                  <c:v>255</c:v>
                </c:pt>
                <c:pt idx="7">
                  <c:v>240</c:v>
                </c:pt>
                <c:pt idx="8">
                  <c:v>225</c:v>
                </c:pt>
                <c:pt idx="9">
                  <c:v>210</c:v>
                </c:pt>
                <c:pt idx="10">
                  <c:v>195</c:v>
                </c:pt>
                <c:pt idx="11">
                  <c:v>180</c:v>
                </c:pt>
                <c:pt idx="12">
                  <c:v>165</c:v>
                </c:pt>
                <c:pt idx="13">
                  <c:v>150</c:v>
                </c:pt>
                <c:pt idx="14">
                  <c:v>135</c:v>
                </c:pt>
                <c:pt idx="15">
                  <c:v>120</c:v>
                </c:pt>
                <c:pt idx="16">
                  <c:v>105</c:v>
                </c:pt>
                <c:pt idx="17">
                  <c:v>90</c:v>
                </c:pt>
                <c:pt idx="18">
                  <c:v>75</c:v>
                </c:pt>
                <c:pt idx="19">
                  <c:v>60</c:v>
                </c:pt>
                <c:pt idx="20">
                  <c:v>45</c:v>
                </c:pt>
                <c:pt idx="21">
                  <c:v>30</c:v>
                </c:pt>
                <c:pt idx="22">
                  <c:v>15</c:v>
                </c:pt>
              </c:numCache>
            </c:numRef>
          </c:xVal>
          <c:yVal>
            <c:numRef>
              <c:f>'Collected Data Site 3611'!$AC$37:$AC$59</c:f>
              <c:numCache>
                <c:formatCode>General</c:formatCode>
                <c:ptCount val="23"/>
                <c:pt idx="0">
                  <c:v>3.69</c:v>
                </c:pt>
                <c:pt idx="1">
                  <c:v>3.63</c:v>
                </c:pt>
                <c:pt idx="2">
                  <c:v>3.59</c:v>
                </c:pt>
                <c:pt idx="3">
                  <c:v>3.46</c:v>
                </c:pt>
                <c:pt idx="4">
                  <c:v>3.09</c:v>
                </c:pt>
                <c:pt idx="5">
                  <c:v>2.98</c:v>
                </c:pt>
                <c:pt idx="6">
                  <c:v>2.89</c:v>
                </c:pt>
                <c:pt idx="7">
                  <c:v>2.8</c:v>
                </c:pt>
                <c:pt idx="8">
                  <c:v>2.7</c:v>
                </c:pt>
                <c:pt idx="9">
                  <c:v>2.62</c:v>
                </c:pt>
                <c:pt idx="10">
                  <c:v>2.5</c:v>
                </c:pt>
                <c:pt idx="11">
                  <c:v>2.4</c:v>
                </c:pt>
                <c:pt idx="12">
                  <c:v>2.29</c:v>
                </c:pt>
                <c:pt idx="13">
                  <c:v>2.19</c:v>
                </c:pt>
                <c:pt idx="14">
                  <c:v>2.06</c:v>
                </c:pt>
                <c:pt idx="15">
                  <c:v>1.95</c:v>
                </c:pt>
                <c:pt idx="16">
                  <c:v>1.82</c:v>
                </c:pt>
                <c:pt idx="17">
                  <c:v>1.69</c:v>
                </c:pt>
                <c:pt idx="18">
                  <c:v>1.55</c:v>
                </c:pt>
                <c:pt idx="19">
                  <c:v>1.38</c:v>
                </c:pt>
                <c:pt idx="20">
                  <c:v>1.21</c:v>
                </c:pt>
                <c:pt idx="21">
                  <c:v>0.99</c:v>
                </c:pt>
                <c:pt idx="22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D5-4B06-9718-13754DCE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11392"/>
        <c:axId val="589647568"/>
      </c:scatterChart>
      <c:valAx>
        <c:axId val="56581139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47568"/>
        <c:crosses val="autoZero"/>
        <c:crossBetween val="midCat"/>
      </c:valAx>
      <c:valAx>
        <c:axId val="58964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</a:t>
            </a:r>
            <a:r>
              <a:rPr lang="en-US" baseline="0"/>
              <a:t> (106.23)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7158792650918636E-2"/>
                  <c:y val="0.151285724701079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21.291x</a:t>
                    </a:r>
                    <a:r>
                      <a:rPr lang="en-US" sz="1200" baseline="30000"/>
                      <a:t>0.1033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0.8996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3611'!$B$5:$B$14</c:f>
              <c:numCache>
                <c:formatCode>General</c:formatCode>
                <c:ptCount val="10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</c:numCache>
            </c:numRef>
          </c:xVal>
          <c:yVal>
            <c:numRef>
              <c:f>'Collected Data Site 3611'!$D$5:$D$14</c:f>
              <c:numCache>
                <c:formatCode>General</c:formatCode>
                <c:ptCount val="10"/>
                <c:pt idx="0">
                  <c:v>33.880000000000003</c:v>
                </c:pt>
                <c:pt idx="1">
                  <c:v>33.42</c:v>
                </c:pt>
                <c:pt idx="2">
                  <c:v>33.11</c:v>
                </c:pt>
                <c:pt idx="3">
                  <c:v>31.68</c:v>
                </c:pt>
                <c:pt idx="4">
                  <c:v>30.15</c:v>
                </c:pt>
                <c:pt idx="5">
                  <c:v>29.71</c:v>
                </c:pt>
                <c:pt idx="6">
                  <c:v>29.37</c:v>
                </c:pt>
                <c:pt idx="7">
                  <c:v>28.83</c:v>
                </c:pt>
                <c:pt idx="8">
                  <c:v>28.43</c:v>
                </c:pt>
                <c:pt idx="9">
                  <c:v>26.53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C-49FD-81A2-5D866ACDA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80976"/>
        <c:axId val="514713984"/>
      </c:scatterChart>
      <c:valAx>
        <c:axId val="51668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3984"/>
        <c:crosses val="autoZero"/>
        <c:crossBetween val="midCat"/>
      </c:valAx>
      <c:valAx>
        <c:axId val="51471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(197.72)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7778215223097114E-2"/>
                  <c:y val="0.124537037037037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26.707x</a:t>
                    </a:r>
                    <a:r>
                      <a:rPr lang="en-US" sz="1200" baseline="30000"/>
                      <a:t>0.1533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0.9489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3611'!$H$5:$H$25</c:f>
              <c:numCache>
                <c:formatCode>General</c:formatCode>
                <c:ptCount val="21"/>
                <c:pt idx="0">
                  <c:v>525</c:v>
                </c:pt>
                <c:pt idx="1">
                  <c:v>500</c:v>
                </c:pt>
                <c:pt idx="2">
                  <c:v>475</c:v>
                </c:pt>
                <c:pt idx="3">
                  <c:v>450</c:v>
                </c:pt>
                <c:pt idx="4">
                  <c:v>425</c:v>
                </c:pt>
                <c:pt idx="5">
                  <c:v>400</c:v>
                </c:pt>
                <c:pt idx="6">
                  <c:v>375</c:v>
                </c:pt>
                <c:pt idx="7">
                  <c:v>350</c:v>
                </c:pt>
                <c:pt idx="8">
                  <c:v>325</c:v>
                </c:pt>
                <c:pt idx="9">
                  <c:v>300</c:v>
                </c:pt>
                <c:pt idx="10">
                  <c:v>275</c:v>
                </c:pt>
                <c:pt idx="11">
                  <c:v>250</c:v>
                </c:pt>
                <c:pt idx="12">
                  <c:v>225</c:v>
                </c:pt>
                <c:pt idx="13">
                  <c:v>200</c:v>
                </c:pt>
                <c:pt idx="14">
                  <c:v>175</c:v>
                </c:pt>
                <c:pt idx="15">
                  <c:v>150</c:v>
                </c:pt>
                <c:pt idx="16">
                  <c:v>125</c:v>
                </c:pt>
                <c:pt idx="17">
                  <c:v>100</c:v>
                </c:pt>
                <c:pt idx="18">
                  <c:v>75</c:v>
                </c:pt>
                <c:pt idx="19">
                  <c:v>50</c:v>
                </c:pt>
                <c:pt idx="20">
                  <c:v>25</c:v>
                </c:pt>
              </c:numCache>
            </c:numRef>
          </c:xVal>
          <c:yVal>
            <c:numRef>
              <c:f>'Collected Data Site 3611'!$J$5:$J$25</c:f>
              <c:numCache>
                <c:formatCode>General</c:formatCode>
                <c:ptCount val="21"/>
                <c:pt idx="0">
                  <c:v>75.55</c:v>
                </c:pt>
                <c:pt idx="1">
                  <c:v>73.09</c:v>
                </c:pt>
                <c:pt idx="2">
                  <c:v>70.739999999999995</c:v>
                </c:pt>
                <c:pt idx="3">
                  <c:v>67.06</c:v>
                </c:pt>
                <c:pt idx="4">
                  <c:v>66.59</c:v>
                </c:pt>
                <c:pt idx="5">
                  <c:v>66.12</c:v>
                </c:pt>
                <c:pt idx="6">
                  <c:v>65.78</c:v>
                </c:pt>
                <c:pt idx="7">
                  <c:v>65.59</c:v>
                </c:pt>
                <c:pt idx="8">
                  <c:v>63.79</c:v>
                </c:pt>
                <c:pt idx="9">
                  <c:v>63.36</c:v>
                </c:pt>
                <c:pt idx="10">
                  <c:v>62.98</c:v>
                </c:pt>
                <c:pt idx="11">
                  <c:v>60.75</c:v>
                </c:pt>
                <c:pt idx="12">
                  <c:v>59.51</c:v>
                </c:pt>
                <c:pt idx="13">
                  <c:v>58.94</c:v>
                </c:pt>
                <c:pt idx="14">
                  <c:v>58.04</c:v>
                </c:pt>
                <c:pt idx="15">
                  <c:v>56.62</c:v>
                </c:pt>
                <c:pt idx="16">
                  <c:v>54.96</c:v>
                </c:pt>
                <c:pt idx="17">
                  <c:v>53.18</c:v>
                </c:pt>
                <c:pt idx="18">
                  <c:v>51.56</c:v>
                </c:pt>
                <c:pt idx="19">
                  <c:v>49.36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A-4608-BDF4-413FB1D66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15952"/>
        <c:axId val="514709064"/>
      </c:scatterChart>
      <c:valAx>
        <c:axId val="51471595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09064"/>
        <c:crosses val="autoZero"/>
        <c:crossBetween val="midCat"/>
      </c:valAx>
      <c:valAx>
        <c:axId val="514709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(271.7)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4665135608049039E-2"/>
                  <c:y val="0.103812700495771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35.142x</a:t>
                    </a:r>
                    <a:r>
                      <a:rPr lang="en-US" sz="1200" baseline="30000"/>
                      <a:t>0.0329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0.8113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3611'!$N$5:$N$29</c:f>
              <c:numCache>
                <c:formatCode>General</c:formatCode>
                <c:ptCount val="25"/>
                <c:pt idx="0">
                  <c:v>250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110</c:v>
                </c:pt>
                <c:pt idx="15">
                  <c:v>100</c:v>
                </c:pt>
                <c:pt idx="16">
                  <c:v>90</c:v>
                </c:pt>
                <c:pt idx="17">
                  <c:v>80</c:v>
                </c:pt>
                <c:pt idx="18">
                  <c:v>70</c:v>
                </c:pt>
                <c:pt idx="19">
                  <c:v>60</c:v>
                </c:pt>
                <c:pt idx="20">
                  <c:v>50</c:v>
                </c:pt>
                <c:pt idx="21">
                  <c:v>40</c:v>
                </c:pt>
                <c:pt idx="22">
                  <c:v>30</c:v>
                </c:pt>
                <c:pt idx="23">
                  <c:v>20</c:v>
                </c:pt>
                <c:pt idx="24">
                  <c:v>10</c:v>
                </c:pt>
              </c:numCache>
            </c:numRef>
          </c:xVal>
          <c:yVal>
            <c:numRef>
              <c:f>'Collected Data Site 3611'!$P$5:$P$29</c:f>
              <c:numCache>
                <c:formatCode>General</c:formatCode>
                <c:ptCount val="25"/>
                <c:pt idx="0">
                  <c:v>43.35</c:v>
                </c:pt>
                <c:pt idx="1">
                  <c:v>43.01</c:v>
                </c:pt>
                <c:pt idx="2">
                  <c:v>42.82</c:v>
                </c:pt>
                <c:pt idx="3">
                  <c:v>42.3</c:v>
                </c:pt>
                <c:pt idx="4">
                  <c:v>42.07</c:v>
                </c:pt>
                <c:pt idx="5">
                  <c:v>42.07</c:v>
                </c:pt>
                <c:pt idx="6">
                  <c:v>41.85</c:v>
                </c:pt>
                <c:pt idx="7">
                  <c:v>41.69</c:v>
                </c:pt>
                <c:pt idx="8">
                  <c:v>41.61</c:v>
                </c:pt>
                <c:pt idx="9">
                  <c:v>41.39</c:v>
                </c:pt>
                <c:pt idx="10">
                  <c:v>41.12</c:v>
                </c:pt>
                <c:pt idx="11">
                  <c:v>40.99</c:v>
                </c:pt>
                <c:pt idx="12">
                  <c:v>40.9</c:v>
                </c:pt>
                <c:pt idx="13">
                  <c:v>40.78</c:v>
                </c:pt>
                <c:pt idx="14">
                  <c:v>40.479999999999997</c:v>
                </c:pt>
                <c:pt idx="15">
                  <c:v>40.44</c:v>
                </c:pt>
                <c:pt idx="16">
                  <c:v>40.409999999999997</c:v>
                </c:pt>
                <c:pt idx="17">
                  <c:v>39.93</c:v>
                </c:pt>
                <c:pt idx="18">
                  <c:v>39.799999999999997</c:v>
                </c:pt>
                <c:pt idx="19">
                  <c:v>39.68</c:v>
                </c:pt>
                <c:pt idx="20">
                  <c:v>39.619999999999997</c:v>
                </c:pt>
                <c:pt idx="21">
                  <c:v>39.5</c:v>
                </c:pt>
                <c:pt idx="22">
                  <c:v>39.340000000000003</c:v>
                </c:pt>
                <c:pt idx="23">
                  <c:v>39.22</c:v>
                </c:pt>
                <c:pt idx="24">
                  <c:v>39.07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8-47B5-993C-B11D8ECD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81064"/>
        <c:axId val="555974504"/>
      </c:scatterChart>
      <c:valAx>
        <c:axId val="555981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4504"/>
        <c:crosses val="autoZero"/>
        <c:crossBetween val="midCat"/>
      </c:valAx>
      <c:valAx>
        <c:axId val="55597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(336.55)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8742782152230966E-2"/>
                  <c:y val="0.114281860600758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32.437x</a:t>
                    </a:r>
                    <a:r>
                      <a:rPr lang="en-US" sz="1200" baseline="30000"/>
                      <a:t>0.0475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0.7716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3611'!$T$5:$T$19</c:f>
              <c:numCache>
                <c:formatCode>General</c:formatCode>
                <c:ptCount val="15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180</c:v>
                </c:pt>
                <c:pt idx="7">
                  <c:v>160</c:v>
                </c:pt>
                <c:pt idx="8">
                  <c:v>140</c:v>
                </c:pt>
                <c:pt idx="9">
                  <c:v>120</c:v>
                </c:pt>
                <c:pt idx="10">
                  <c:v>100</c:v>
                </c:pt>
                <c:pt idx="11">
                  <c:v>80</c:v>
                </c:pt>
                <c:pt idx="12">
                  <c:v>60</c:v>
                </c:pt>
                <c:pt idx="13">
                  <c:v>40</c:v>
                </c:pt>
                <c:pt idx="14">
                  <c:v>20</c:v>
                </c:pt>
              </c:numCache>
            </c:numRef>
          </c:xVal>
          <c:yVal>
            <c:numRef>
              <c:f>'Collected Data Site 3611'!$V$5:$V$19</c:f>
              <c:numCache>
                <c:formatCode>General</c:formatCode>
                <c:ptCount val="15"/>
                <c:pt idx="0">
                  <c:v>45.27</c:v>
                </c:pt>
                <c:pt idx="1">
                  <c:v>42.52</c:v>
                </c:pt>
                <c:pt idx="2">
                  <c:v>42.01</c:v>
                </c:pt>
                <c:pt idx="3">
                  <c:v>41.67</c:v>
                </c:pt>
                <c:pt idx="4">
                  <c:v>41.48</c:v>
                </c:pt>
                <c:pt idx="5">
                  <c:v>41.01</c:v>
                </c:pt>
                <c:pt idx="6">
                  <c:v>40.82</c:v>
                </c:pt>
                <c:pt idx="7">
                  <c:v>40.67</c:v>
                </c:pt>
                <c:pt idx="8">
                  <c:v>40.569999999999993</c:v>
                </c:pt>
                <c:pt idx="9">
                  <c:v>40.419999999999995</c:v>
                </c:pt>
                <c:pt idx="10">
                  <c:v>40.190000000000005</c:v>
                </c:pt>
                <c:pt idx="11">
                  <c:v>40.08</c:v>
                </c:pt>
                <c:pt idx="12">
                  <c:v>39.700000000000003</c:v>
                </c:pt>
                <c:pt idx="13">
                  <c:v>39.510000000000005</c:v>
                </c:pt>
                <c:pt idx="14">
                  <c:v>37.22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71-4DF5-9097-A46220ED1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27248"/>
        <c:axId val="560427576"/>
      </c:scatterChart>
      <c:valAx>
        <c:axId val="5604272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7576"/>
        <c:crosses val="autoZero"/>
        <c:crossBetween val="midCat"/>
      </c:valAx>
      <c:valAx>
        <c:axId val="560427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Width (405.97)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403937007874016"/>
                  <c:y val="8.98366870807815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19.352x</a:t>
                    </a:r>
                    <a:r>
                      <a:rPr lang="en-US" sz="1200" baseline="30000"/>
                      <a:t>0.1067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0.819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3611'!$Z$5:$Z$24</c:f>
              <c:numCache>
                <c:formatCode>General</c:formatCode>
                <c:ptCount val="20"/>
                <c:pt idx="0">
                  <c:v>305</c:v>
                </c:pt>
                <c:pt idx="1">
                  <c:v>290</c:v>
                </c:pt>
                <c:pt idx="2">
                  <c:v>275</c:v>
                </c:pt>
                <c:pt idx="3">
                  <c:v>260</c:v>
                </c:pt>
                <c:pt idx="4">
                  <c:v>245</c:v>
                </c:pt>
                <c:pt idx="5">
                  <c:v>230</c:v>
                </c:pt>
                <c:pt idx="6">
                  <c:v>215</c:v>
                </c:pt>
                <c:pt idx="7">
                  <c:v>200</c:v>
                </c:pt>
                <c:pt idx="8">
                  <c:v>185</c:v>
                </c:pt>
                <c:pt idx="9">
                  <c:v>170</c:v>
                </c:pt>
                <c:pt idx="10">
                  <c:v>155</c:v>
                </c:pt>
                <c:pt idx="11">
                  <c:v>140</c:v>
                </c:pt>
                <c:pt idx="12">
                  <c:v>125</c:v>
                </c:pt>
                <c:pt idx="13">
                  <c:v>110</c:v>
                </c:pt>
                <c:pt idx="14">
                  <c:v>95</c:v>
                </c:pt>
                <c:pt idx="15">
                  <c:v>80</c:v>
                </c:pt>
                <c:pt idx="16">
                  <c:v>65</c:v>
                </c:pt>
                <c:pt idx="17">
                  <c:v>50</c:v>
                </c:pt>
                <c:pt idx="18">
                  <c:v>35</c:v>
                </c:pt>
                <c:pt idx="19">
                  <c:v>20</c:v>
                </c:pt>
              </c:numCache>
            </c:numRef>
          </c:xVal>
          <c:yVal>
            <c:numRef>
              <c:f>'Collected Data Site 3611'!$AB$5:$AB$24</c:f>
              <c:numCache>
                <c:formatCode>General</c:formatCode>
                <c:ptCount val="20"/>
                <c:pt idx="0">
                  <c:v>36.99</c:v>
                </c:pt>
                <c:pt idx="1">
                  <c:v>36.409999999999997</c:v>
                </c:pt>
                <c:pt idx="2">
                  <c:v>35.89</c:v>
                </c:pt>
                <c:pt idx="3">
                  <c:v>34.03</c:v>
                </c:pt>
                <c:pt idx="4">
                  <c:v>33.909999999999997</c:v>
                </c:pt>
                <c:pt idx="5">
                  <c:v>33.799999999999997</c:v>
                </c:pt>
                <c:pt idx="6">
                  <c:v>33.71</c:v>
                </c:pt>
                <c:pt idx="7">
                  <c:v>33.43</c:v>
                </c:pt>
                <c:pt idx="8">
                  <c:v>33.18</c:v>
                </c:pt>
                <c:pt idx="9">
                  <c:v>33.06</c:v>
                </c:pt>
                <c:pt idx="10">
                  <c:v>32.89</c:v>
                </c:pt>
                <c:pt idx="11">
                  <c:v>32.56</c:v>
                </c:pt>
                <c:pt idx="12">
                  <c:v>32.090000000000003</c:v>
                </c:pt>
                <c:pt idx="13">
                  <c:v>31.89</c:v>
                </c:pt>
                <c:pt idx="14">
                  <c:v>31.67</c:v>
                </c:pt>
                <c:pt idx="15">
                  <c:v>31.45</c:v>
                </c:pt>
                <c:pt idx="16">
                  <c:v>31.27</c:v>
                </c:pt>
                <c:pt idx="17">
                  <c:v>31.07</c:v>
                </c:pt>
                <c:pt idx="18">
                  <c:v>30.48</c:v>
                </c:pt>
                <c:pt idx="19">
                  <c:v>23.990000000000002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0-4EC4-B763-4A37AA5F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40664"/>
        <c:axId val="565932136"/>
      </c:scatterChart>
      <c:valAx>
        <c:axId val="56594066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2136"/>
        <c:crosses val="autoZero"/>
        <c:crossBetween val="midCat"/>
      </c:valAx>
      <c:valAx>
        <c:axId val="565932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4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(496.7)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211045494313211E-2"/>
                  <c:y val="9.67592592592592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21.15x</a:t>
                    </a:r>
                    <a:r>
                      <a:rPr lang="en-US" sz="1200" baseline="30000"/>
                      <a:t>0.2104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0.9384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3611'!$B$37:$B$54</c:f>
              <c:numCache>
                <c:formatCode>General</c:formatCode>
                <c:ptCount val="18"/>
                <c:pt idx="0">
                  <c:v>270</c:v>
                </c:pt>
                <c:pt idx="1">
                  <c:v>255</c:v>
                </c:pt>
                <c:pt idx="2">
                  <c:v>240</c:v>
                </c:pt>
                <c:pt idx="3">
                  <c:v>225</c:v>
                </c:pt>
                <c:pt idx="4">
                  <c:v>210</c:v>
                </c:pt>
                <c:pt idx="5">
                  <c:v>195</c:v>
                </c:pt>
                <c:pt idx="6">
                  <c:v>180</c:v>
                </c:pt>
                <c:pt idx="7">
                  <c:v>165</c:v>
                </c:pt>
                <c:pt idx="8">
                  <c:v>150</c:v>
                </c:pt>
                <c:pt idx="9">
                  <c:v>135</c:v>
                </c:pt>
                <c:pt idx="10">
                  <c:v>120</c:v>
                </c:pt>
                <c:pt idx="11">
                  <c:v>105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45</c:v>
                </c:pt>
                <c:pt idx="16">
                  <c:v>30</c:v>
                </c:pt>
                <c:pt idx="17">
                  <c:v>15</c:v>
                </c:pt>
              </c:numCache>
            </c:numRef>
          </c:xVal>
          <c:yVal>
            <c:numRef>
              <c:f>'Collected Data Site 3611'!$D$37:$D$54</c:f>
              <c:numCache>
                <c:formatCode>General</c:formatCode>
                <c:ptCount val="18"/>
                <c:pt idx="0">
                  <c:v>72.56</c:v>
                </c:pt>
                <c:pt idx="1">
                  <c:v>71.13</c:v>
                </c:pt>
                <c:pt idx="2">
                  <c:v>69.540000000000006</c:v>
                </c:pt>
                <c:pt idx="3">
                  <c:v>68.23</c:v>
                </c:pt>
                <c:pt idx="4">
                  <c:v>66.949999999999989</c:v>
                </c:pt>
                <c:pt idx="5">
                  <c:v>64.069999999999993</c:v>
                </c:pt>
                <c:pt idx="6">
                  <c:v>62.47</c:v>
                </c:pt>
                <c:pt idx="7">
                  <c:v>61.26</c:v>
                </c:pt>
                <c:pt idx="8">
                  <c:v>60.43</c:v>
                </c:pt>
                <c:pt idx="9">
                  <c:v>58.19</c:v>
                </c:pt>
                <c:pt idx="10">
                  <c:v>56.03</c:v>
                </c:pt>
                <c:pt idx="11">
                  <c:v>52.51</c:v>
                </c:pt>
                <c:pt idx="12">
                  <c:v>51.51</c:v>
                </c:pt>
                <c:pt idx="13">
                  <c:v>49.760000000000005</c:v>
                </c:pt>
                <c:pt idx="14">
                  <c:v>47.87</c:v>
                </c:pt>
                <c:pt idx="15">
                  <c:v>46.510000000000005</c:v>
                </c:pt>
                <c:pt idx="16">
                  <c:v>44.5</c:v>
                </c:pt>
                <c:pt idx="17">
                  <c:v>40.86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9C-497C-BBA0-231014D9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00024"/>
        <c:axId val="560400352"/>
      </c:scatterChart>
      <c:valAx>
        <c:axId val="5604000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0352"/>
        <c:crosses val="autoZero"/>
        <c:crossBetween val="midCat"/>
      </c:valAx>
      <c:valAx>
        <c:axId val="56040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(558.72)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3382983377077859E-2"/>
                  <c:y val="0.131629119276757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17.939x</a:t>
                    </a:r>
                    <a:r>
                      <a:rPr lang="en-US" sz="1200" baseline="30000"/>
                      <a:t>0.08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0.883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3611'!$H$37:$H$51</c:f>
              <c:numCache>
                <c:formatCode>General</c:formatCode>
                <c:ptCount val="15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</c:numCache>
            </c:numRef>
          </c:xVal>
          <c:yVal>
            <c:numRef>
              <c:f>'Collected Data Site 3611'!$J$37:$J$51</c:f>
              <c:numCache>
                <c:formatCode>General</c:formatCode>
                <c:ptCount val="15"/>
                <c:pt idx="0">
                  <c:v>27.92</c:v>
                </c:pt>
                <c:pt idx="1">
                  <c:v>27.7</c:v>
                </c:pt>
                <c:pt idx="2">
                  <c:v>26.68</c:v>
                </c:pt>
                <c:pt idx="3">
                  <c:v>26.41</c:v>
                </c:pt>
                <c:pt idx="4">
                  <c:v>26.07</c:v>
                </c:pt>
                <c:pt idx="5">
                  <c:v>25.73</c:v>
                </c:pt>
                <c:pt idx="6">
                  <c:v>25.33</c:v>
                </c:pt>
                <c:pt idx="7">
                  <c:v>24.9</c:v>
                </c:pt>
                <c:pt idx="8">
                  <c:v>24.58</c:v>
                </c:pt>
                <c:pt idx="9">
                  <c:v>24.2</c:v>
                </c:pt>
                <c:pt idx="10">
                  <c:v>24.04</c:v>
                </c:pt>
                <c:pt idx="11">
                  <c:v>23.88</c:v>
                </c:pt>
                <c:pt idx="12">
                  <c:v>23.47</c:v>
                </c:pt>
                <c:pt idx="13">
                  <c:v>22.93</c:v>
                </c:pt>
                <c:pt idx="14">
                  <c:v>22.32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B-45AE-A960-9FA3F9E8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39680"/>
        <c:axId val="565934432"/>
      </c:scatterChart>
      <c:valAx>
        <c:axId val="565939680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4432"/>
        <c:crosses val="autoZero"/>
        <c:crossBetween val="midCat"/>
      </c:valAx>
      <c:valAx>
        <c:axId val="56593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(611.82)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8994313210848645E-2"/>
                  <c:y val="0.14524095946340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17.326x</a:t>
                    </a:r>
                    <a:r>
                      <a:rPr lang="en-US" sz="1200" baseline="30000"/>
                      <a:t>0.0962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0.9909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3611'!$N$37:$N$58</c:f>
              <c:numCache>
                <c:formatCode>General</c:formatCode>
                <c:ptCount val="22"/>
                <c:pt idx="0">
                  <c:v>440</c:v>
                </c:pt>
                <c:pt idx="1">
                  <c:v>420</c:v>
                </c:pt>
                <c:pt idx="2">
                  <c:v>400</c:v>
                </c:pt>
                <c:pt idx="3">
                  <c:v>380</c:v>
                </c:pt>
                <c:pt idx="4">
                  <c:v>360</c:v>
                </c:pt>
                <c:pt idx="5">
                  <c:v>340</c:v>
                </c:pt>
                <c:pt idx="6">
                  <c:v>320</c:v>
                </c:pt>
                <c:pt idx="7">
                  <c:v>300</c:v>
                </c:pt>
                <c:pt idx="8">
                  <c:v>280</c:v>
                </c:pt>
                <c:pt idx="9">
                  <c:v>260</c:v>
                </c:pt>
                <c:pt idx="10">
                  <c:v>240</c:v>
                </c:pt>
                <c:pt idx="11">
                  <c:v>220</c:v>
                </c:pt>
                <c:pt idx="12">
                  <c:v>200</c:v>
                </c:pt>
                <c:pt idx="13">
                  <c:v>180</c:v>
                </c:pt>
                <c:pt idx="14">
                  <c:v>160</c:v>
                </c:pt>
                <c:pt idx="15">
                  <c:v>140</c:v>
                </c:pt>
                <c:pt idx="16">
                  <c:v>120</c:v>
                </c:pt>
                <c:pt idx="17">
                  <c:v>100</c:v>
                </c:pt>
                <c:pt idx="18">
                  <c:v>80</c:v>
                </c:pt>
                <c:pt idx="19">
                  <c:v>60</c:v>
                </c:pt>
                <c:pt idx="20">
                  <c:v>40</c:v>
                </c:pt>
                <c:pt idx="21">
                  <c:v>20</c:v>
                </c:pt>
              </c:numCache>
            </c:numRef>
          </c:xVal>
          <c:yVal>
            <c:numRef>
              <c:f>'Collected Data Site 3611'!$P$37:$P$58</c:f>
              <c:numCache>
                <c:formatCode>General</c:formatCode>
                <c:ptCount val="22"/>
                <c:pt idx="0">
                  <c:v>31.44</c:v>
                </c:pt>
                <c:pt idx="1">
                  <c:v>31.38</c:v>
                </c:pt>
                <c:pt idx="2">
                  <c:v>30.98</c:v>
                </c:pt>
                <c:pt idx="3">
                  <c:v>30.75</c:v>
                </c:pt>
                <c:pt idx="4">
                  <c:v>30.49</c:v>
                </c:pt>
                <c:pt idx="5">
                  <c:v>30.45</c:v>
                </c:pt>
                <c:pt idx="6">
                  <c:v>30.22</c:v>
                </c:pt>
                <c:pt idx="7">
                  <c:v>30.17</c:v>
                </c:pt>
                <c:pt idx="8">
                  <c:v>29.57</c:v>
                </c:pt>
                <c:pt idx="9">
                  <c:v>29.24</c:v>
                </c:pt>
                <c:pt idx="10">
                  <c:v>29.1</c:v>
                </c:pt>
                <c:pt idx="11">
                  <c:v>28.95</c:v>
                </c:pt>
                <c:pt idx="12">
                  <c:v>28.65</c:v>
                </c:pt>
                <c:pt idx="13">
                  <c:v>28.57</c:v>
                </c:pt>
                <c:pt idx="14">
                  <c:v>28.08</c:v>
                </c:pt>
                <c:pt idx="15">
                  <c:v>27.9</c:v>
                </c:pt>
                <c:pt idx="16">
                  <c:v>27.26</c:v>
                </c:pt>
                <c:pt idx="17">
                  <c:v>26.85</c:v>
                </c:pt>
                <c:pt idx="18">
                  <c:v>26.33</c:v>
                </c:pt>
                <c:pt idx="19">
                  <c:v>25.86</c:v>
                </c:pt>
                <c:pt idx="20">
                  <c:v>25.17</c:v>
                </c:pt>
                <c:pt idx="21">
                  <c:v>23.03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4-4E52-ABDC-D6CD7322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64008"/>
        <c:axId val="555964336"/>
      </c:scatterChart>
      <c:valAx>
        <c:axId val="5559640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4336"/>
        <c:crosses val="autoZero"/>
        <c:crossBetween val="midCat"/>
      </c:valAx>
      <c:valAx>
        <c:axId val="55596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(668.64)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527537182852142"/>
                  <c:y val="0.255627734033245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13.367x</a:t>
                    </a:r>
                    <a:r>
                      <a:rPr lang="en-US" sz="1200" baseline="30000"/>
                      <a:t>0.1582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0.9407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3611'!$T$37:$T$70</c:f>
              <c:numCache>
                <c:formatCode>General</c:formatCode>
                <c:ptCount val="34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200</c:v>
                </c:pt>
                <c:pt idx="15">
                  <c:v>190</c:v>
                </c:pt>
                <c:pt idx="16">
                  <c:v>180</c:v>
                </c:pt>
                <c:pt idx="17">
                  <c:v>170</c:v>
                </c:pt>
                <c:pt idx="18">
                  <c:v>160</c:v>
                </c:pt>
                <c:pt idx="19">
                  <c:v>150</c:v>
                </c:pt>
                <c:pt idx="20">
                  <c:v>140</c:v>
                </c:pt>
                <c:pt idx="21">
                  <c:v>130</c:v>
                </c:pt>
                <c:pt idx="22">
                  <c:v>120</c:v>
                </c:pt>
                <c:pt idx="23">
                  <c:v>110</c:v>
                </c:pt>
                <c:pt idx="24">
                  <c:v>100</c:v>
                </c:pt>
                <c:pt idx="25">
                  <c:v>90</c:v>
                </c:pt>
                <c:pt idx="26">
                  <c:v>80</c:v>
                </c:pt>
                <c:pt idx="27">
                  <c:v>70</c:v>
                </c:pt>
                <c:pt idx="28">
                  <c:v>60</c:v>
                </c:pt>
                <c:pt idx="29">
                  <c:v>50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10</c:v>
                </c:pt>
              </c:numCache>
            </c:numRef>
          </c:xVal>
          <c:yVal>
            <c:numRef>
              <c:f>'Collected Data Site 3611'!$V$37:$V$70</c:f>
              <c:numCache>
                <c:formatCode>General</c:formatCode>
                <c:ptCount val="34"/>
                <c:pt idx="0">
                  <c:v>37.619999999999997</c:v>
                </c:pt>
                <c:pt idx="1">
                  <c:v>36.51</c:v>
                </c:pt>
                <c:pt idx="2">
                  <c:v>36</c:v>
                </c:pt>
                <c:pt idx="3">
                  <c:v>33.96</c:v>
                </c:pt>
                <c:pt idx="4">
                  <c:v>32.71</c:v>
                </c:pt>
                <c:pt idx="5">
                  <c:v>32.299999999999997</c:v>
                </c:pt>
                <c:pt idx="6">
                  <c:v>32.15</c:v>
                </c:pt>
                <c:pt idx="7">
                  <c:v>32.15</c:v>
                </c:pt>
                <c:pt idx="8">
                  <c:v>31.7</c:v>
                </c:pt>
                <c:pt idx="9">
                  <c:v>31.65</c:v>
                </c:pt>
                <c:pt idx="10">
                  <c:v>31.13</c:v>
                </c:pt>
                <c:pt idx="11">
                  <c:v>31.13</c:v>
                </c:pt>
                <c:pt idx="12">
                  <c:v>30.76</c:v>
                </c:pt>
                <c:pt idx="13">
                  <c:v>30.46</c:v>
                </c:pt>
                <c:pt idx="14">
                  <c:v>30.24</c:v>
                </c:pt>
                <c:pt idx="15">
                  <c:v>30.01</c:v>
                </c:pt>
                <c:pt idx="16">
                  <c:v>29.69</c:v>
                </c:pt>
                <c:pt idx="17">
                  <c:v>29.51</c:v>
                </c:pt>
                <c:pt idx="18">
                  <c:v>29.21</c:v>
                </c:pt>
                <c:pt idx="19">
                  <c:v>28.89</c:v>
                </c:pt>
                <c:pt idx="20">
                  <c:v>28.59</c:v>
                </c:pt>
                <c:pt idx="21">
                  <c:v>28.27</c:v>
                </c:pt>
                <c:pt idx="22">
                  <c:v>27.97</c:v>
                </c:pt>
                <c:pt idx="23">
                  <c:v>27.63</c:v>
                </c:pt>
                <c:pt idx="24">
                  <c:v>27.22</c:v>
                </c:pt>
                <c:pt idx="25">
                  <c:v>26.96</c:v>
                </c:pt>
                <c:pt idx="26">
                  <c:v>26.62</c:v>
                </c:pt>
                <c:pt idx="27">
                  <c:v>26.3</c:v>
                </c:pt>
                <c:pt idx="28">
                  <c:v>25.89</c:v>
                </c:pt>
                <c:pt idx="29">
                  <c:v>25.49</c:v>
                </c:pt>
                <c:pt idx="30">
                  <c:v>24.380000000000003</c:v>
                </c:pt>
                <c:pt idx="31">
                  <c:v>22.38</c:v>
                </c:pt>
                <c:pt idx="32">
                  <c:v>21.55</c:v>
                </c:pt>
                <c:pt idx="33">
                  <c:v>20.22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9-4431-BEF4-7ED97B679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07240"/>
        <c:axId val="520814456"/>
      </c:scatterChart>
      <c:valAx>
        <c:axId val="560407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4456"/>
        <c:crosses val="autoZero"/>
        <c:crossBetween val="midCat"/>
      </c:valAx>
      <c:valAx>
        <c:axId val="520814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(197.72)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430664916885391E-2"/>
                  <c:y val="-8.53022018081073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0.1393x</a:t>
                    </a:r>
                    <a:r>
                      <a:rPr lang="en-US" sz="1200" baseline="30000"/>
                      <a:t>0.4596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3611'!$H$5:$H$25</c:f>
              <c:numCache>
                <c:formatCode>General</c:formatCode>
                <c:ptCount val="21"/>
                <c:pt idx="0">
                  <c:v>525</c:v>
                </c:pt>
                <c:pt idx="1">
                  <c:v>500</c:v>
                </c:pt>
                <c:pt idx="2">
                  <c:v>475</c:v>
                </c:pt>
                <c:pt idx="3">
                  <c:v>450</c:v>
                </c:pt>
                <c:pt idx="4">
                  <c:v>425</c:v>
                </c:pt>
                <c:pt idx="5">
                  <c:v>400</c:v>
                </c:pt>
                <c:pt idx="6">
                  <c:v>375</c:v>
                </c:pt>
                <c:pt idx="7">
                  <c:v>350</c:v>
                </c:pt>
                <c:pt idx="8">
                  <c:v>325</c:v>
                </c:pt>
                <c:pt idx="9">
                  <c:v>300</c:v>
                </c:pt>
                <c:pt idx="10">
                  <c:v>275</c:v>
                </c:pt>
                <c:pt idx="11">
                  <c:v>250</c:v>
                </c:pt>
                <c:pt idx="12">
                  <c:v>225</c:v>
                </c:pt>
                <c:pt idx="13">
                  <c:v>200</c:v>
                </c:pt>
                <c:pt idx="14">
                  <c:v>175</c:v>
                </c:pt>
                <c:pt idx="15">
                  <c:v>150</c:v>
                </c:pt>
                <c:pt idx="16">
                  <c:v>125</c:v>
                </c:pt>
                <c:pt idx="17">
                  <c:v>100</c:v>
                </c:pt>
                <c:pt idx="18">
                  <c:v>75</c:v>
                </c:pt>
                <c:pt idx="19">
                  <c:v>50</c:v>
                </c:pt>
                <c:pt idx="20">
                  <c:v>25</c:v>
                </c:pt>
              </c:numCache>
            </c:numRef>
          </c:xVal>
          <c:yVal>
            <c:numRef>
              <c:f>'Collected Data Site 3611'!$K$5:$K$25</c:f>
              <c:numCache>
                <c:formatCode>General</c:formatCode>
                <c:ptCount val="21"/>
                <c:pt idx="0">
                  <c:v>2.5</c:v>
                </c:pt>
                <c:pt idx="1">
                  <c:v>2.42</c:v>
                </c:pt>
                <c:pt idx="2">
                  <c:v>2.38</c:v>
                </c:pt>
                <c:pt idx="3">
                  <c:v>2.2999999999999998</c:v>
                </c:pt>
                <c:pt idx="4">
                  <c:v>2.23</c:v>
                </c:pt>
                <c:pt idx="5">
                  <c:v>2.16</c:v>
                </c:pt>
                <c:pt idx="6">
                  <c:v>2.08</c:v>
                </c:pt>
                <c:pt idx="7">
                  <c:v>2.0499999999999998</c:v>
                </c:pt>
                <c:pt idx="8">
                  <c:v>1.99</c:v>
                </c:pt>
                <c:pt idx="9">
                  <c:v>1.91</c:v>
                </c:pt>
                <c:pt idx="10">
                  <c:v>1.84</c:v>
                </c:pt>
                <c:pt idx="11">
                  <c:v>1.76</c:v>
                </c:pt>
                <c:pt idx="12">
                  <c:v>1.67</c:v>
                </c:pt>
                <c:pt idx="13">
                  <c:v>1.58</c:v>
                </c:pt>
                <c:pt idx="14">
                  <c:v>1.52</c:v>
                </c:pt>
                <c:pt idx="15">
                  <c:v>1.44</c:v>
                </c:pt>
                <c:pt idx="16">
                  <c:v>1.29</c:v>
                </c:pt>
                <c:pt idx="17">
                  <c:v>1.18</c:v>
                </c:pt>
                <c:pt idx="18">
                  <c:v>1.02</c:v>
                </c:pt>
                <c:pt idx="19">
                  <c:v>0.83</c:v>
                </c:pt>
                <c:pt idx="2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6-4F1A-BB97-E3904CDF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15952"/>
        <c:axId val="514709064"/>
      </c:scatterChart>
      <c:valAx>
        <c:axId val="51471595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09064"/>
        <c:crosses val="autoZero"/>
        <c:crossBetween val="midCat"/>
      </c:valAx>
      <c:valAx>
        <c:axId val="514709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Width (721.16)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7692913385826773E-2"/>
                  <c:y val="0.172962233887430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13.939x</a:t>
                    </a:r>
                    <a:r>
                      <a:rPr lang="en-US" sz="1200" baseline="30000"/>
                      <a:t>0.1687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0.9107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3611'!$Z$37:$Z$59</c:f>
              <c:numCache>
                <c:formatCode>General</c:formatCode>
                <c:ptCount val="23"/>
                <c:pt idx="0">
                  <c:v>345</c:v>
                </c:pt>
                <c:pt idx="1">
                  <c:v>330</c:v>
                </c:pt>
                <c:pt idx="2">
                  <c:v>315</c:v>
                </c:pt>
                <c:pt idx="3">
                  <c:v>300</c:v>
                </c:pt>
                <c:pt idx="4">
                  <c:v>285</c:v>
                </c:pt>
                <c:pt idx="5">
                  <c:v>270</c:v>
                </c:pt>
                <c:pt idx="6">
                  <c:v>255</c:v>
                </c:pt>
                <c:pt idx="7">
                  <c:v>240</c:v>
                </c:pt>
                <c:pt idx="8">
                  <c:v>225</c:v>
                </c:pt>
                <c:pt idx="9">
                  <c:v>210</c:v>
                </c:pt>
                <c:pt idx="10">
                  <c:v>195</c:v>
                </c:pt>
                <c:pt idx="11">
                  <c:v>180</c:v>
                </c:pt>
                <c:pt idx="12">
                  <c:v>165</c:v>
                </c:pt>
                <c:pt idx="13">
                  <c:v>150</c:v>
                </c:pt>
                <c:pt idx="14">
                  <c:v>135</c:v>
                </c:pt>
                <c:pt idx="15">
                  <c:v>120</c:v>
                </c:pt>
                <c:pt idx="16">
                  <c:v>105</c:v>
                </c:pt>
                <c:pt idx="17">
                  <c:v>90</c:v>
                </c:pt>
                <c:pt idx="18">
                  <c:v>75</c:v>
                </c:pt>
                <c:pt idx="19">
                  <c:v>60</c:v>
                </c:pt>
                <c:pt idx="20">
                  <c:v>45</c:v>
                </c:pt>
                <c:pt idx="21">
                  <c:v>30</c:v>
                </c:pt>
                <c:pt idx="22">
                  <c:v>15</c:v>
                </c:pt>
              </c:numCache>
            </c:numRef>
          </c:xVal>
          <c:yVal>
            <c:numRef>
              <c:f>'Collected Data Site 3611'!$AB$37:$AB$59</c:f>
              <c:numCache>
                <c:formatCode>General</c:formatCode>
                <c:ptCount val="23"/>
                <c:pt idx="0">
                  <c:v>40.6</c:v>
                </c:pt>
                <c:pt idx="1">
                  <c:v>39.93</c:v>
                </c:pt>
                <c:pt idx="2">
                  <c:v>39.53</c:v>
                </c:pt>
                <c:pt idx="3">
                  <c:v>38.74</c:v>
                </c:pt>
                <c:pt idx="4">
                  <c:v>36.28</c:v>
                </c:pt>
                <c:pt idx="5">
                  <c:v>35.520000000000003</c:v>
                </c:pt>
                <c:pt idx="6">
                  <c:v>35.090000000000003</c:v>
                </c:pt>
                <c:pt idx="7">
                  <c:v>34.549999999999997</c:v>
                </c:pt>
                <c:pt idx="8">
                  <c:v>33.96</c:v>
                </c:pt>
                <c:pt idx="9">
                  <c:v>33.42</c:v>
                </c:pt>
                <c:pt idx="10">
                  <c:v>32.9</c:v>
                </c:pt>
                <c:pt idx="11">
                  <c:v>32.369999999999997</c:v>
                </c:pt>
                <c:pt idx="12">
                  <c:v>31.89</c:v>
                </c:pt>
                <c:pt idx="13">
                  <c:v>31.32</c:v>
                </c:pt>
                <c:pt idx="14">
                  <c:v>30.68</c:v>
                </c:pt>
                <c:pt idx="15">
                  <c:v>30.11</c:v>
                </c:pt>
                <c:pt idx="16">
                  <c:v>29.54</c:v>
                </c:pt>
                <c:pt idx="17">
                  <c:v>28.84</c:v>
                </c:pt>
                <c:pt idx="18">
                  <c:v>28.15</c:v>
                </c:pt>
                <c:pt idx="19">
                  <c:v>27.31</c:v>
                </c:pt>
                <c:pt idx="20">
                  <c:v>26.51</c:v>
                </c:pt>
                <c:pt idx="21">
                  <c:v>25.39</c:v>
                </c:pt>
                <c:pt idx="22">
                  <c:v>24.03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E0-4126-A4CE-8503FA2F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11392"/>
        <c:axId val="589647568"/>
      </c:scatterChart>
      <c:valAx>
        <c:axId val="56581139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47568"/>
        <c:crosses val="autoZero"/>
        <c:crossBetween val="midCat"/>
      </c:valAx>
      <c:valAx>
        <c:axId val="58964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</a:t>
            </a:r>
            <a:r>
              <a:rPr lang="en-US" baseline="0"/>
              <a:t> (106.23)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0505905511811023E-2"/>
                  <c:y val="-3.9638378536016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1.448x</a:t>
                    </a:r>
                    <a:r>
                      <a:rPr lang="en-US" sz="1200" baseline="30000"/>
                      <a:t>0.6473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3611'!$B$5:$B$14</c:f>
              <c:numCache>
                <c:formatCode>General</c:formatCode>
                <c:ptCount val="10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</c:numCache>
            </c:numRef>
          </c:xVal>
          <c:yVal>
            <c:numRef>
              <c:f>'Collected Data Site 3611'!$C$5:$C$14</c:f>
              <c:numCache>
                <c:formatCode>General</c:formatCode>
                <c:ptCount val="10"/>
                <c:pt idx="0">
                  <c:v>22.94</c:v>
                </c:pt>
                <c:pt idx="1">
                  <c:v>21.3</c:v>
                </c:pt>
                <c:pt idx="2">
                  <c:v>19.79</c:v>
                </c:pt>
                <c:pt idx="3">
                  <c:v>17.97</c:v>
                </c:pt>
                <c:pt idx="4">
                  <c:v>16.09</c:v>
                </c:pt>
                <c:pt idx="5">
                  <c:v>14.35</c:v>
                </c:pt>
                <c:pt idx="6">
                  <c:v>12.4</c:v>
                </c:pt>
                <c:pt idx="7">
                  <c:v>10.3</c:v>
                </c:pt>
                <c:pt idx="8">
                  <c:v>7.94</c:v>
                </c:pt>
                <c:pt idx="9">
                  <c:v>5.19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6-4FE6-95B3-A3E69742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80976"/>
        <c:axId val="514713984"/>
      </c:scatterChart>
      <c:valAx>
        <c:axId val="51668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3984"/>
        <c:crosses val="autoZero"/>
        <c:crossBetween val="midCat"/>
      </c:valAx>
      <c:valAx>
        <c:axId val="51471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(197.72)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6390201224846895E-2"/>
                  <c:y val="-6.15977690288713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2.2386x</a:t>
                    </a:r>
                    <a:r>
                      <a:rPr lang="en-US" sz="1200" baseline="30000"/>
                      <a:t>0.6448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3611'!$H$5:$H$25</c:f>
              <c:numCache>
                <c:formatCode>General</c:formatCode>
                <c:ptCount val="21"/>
                <c:pt idx="0">
                  <c:v>525</c:v>
                </c:pt>
                <c:pt idx="1">
                  <c:v>500</c:v>
                </c:pt>
                <c:pt idx="2">
                  <c:v>475</c:v>
                </c:pt>
                <c:pt idx="3">
                  <c:v>450</c:v>
                </c:pt>
                <c:pt idx="4">
                  <c:v>425</c:v>
                </c:pt>
                <c:pt idx="5">
                  <c:v>400</c:v>
                </c:pt>
                <c:pt idx="6">
                  <c:v>375</c:v>
                </c:pt>
                <c:pt idx="7">
                  <c:v>350</c:v>
                </c:pt>
                <c:pt idx="8">
                  <c:v>325</c:v>
                </c:pt>
                <c:pt idx="9">
                  <c:v>300</c:v>
                </c:pt>
                <c:pt idx="10">
                  <c:v>275</c:v>
                </c:pt>
                <c:pt idx="11">
                  <c:v>250</c:v>
                </c:pt>
                <c:pt idx="12">
                  <c:v>225</c:v>
                </c:pt>
                <c:pt idx="13">
                  <c:v>200</c:v>
                </c:pt>
                <c:pt idx="14">
                  <c:v>175</c:v>
                </c:pt>
                <c:pt idx="15">
                  <c:v>150</c:v>
                </c:pt>
                <c:pt idx="16">
                  <c:v>125</c:v>
                </c:pt>
                <c:pt idx="17">
                  <c:v>100</c:v>
                </c:pt>
                <c:pt idx="18">
                  <c:v>75</c:v>
                </c:pt>
                <c:pt idx="19">
                  <c:v>50</c:v>
                </c:pt>
                <c:pt idx="20">
                  <c:v>25</c:v>
                </c:pt>
              </c:numCache>
            </c:numRef>
          </c:xVal>
          <c:yVal>
            <c:numRef>
              <c:f>'Collected Data Site 3611'!$I$5:$I$25</c:f>
              <c:numCache>
                <c:formatCode>General</c:formatCode>
                <c:ptCount val="21"/>
                <c:pt idx="0">
                  <c:v>128.63999999999999</c:v>
                </c:pt>
                <c:pt idx="1">
                  <c:v>123.84</c:v>
                </c:pt>
                <c:pt idx="2">
                  <c:v>118.28</c:v>
                </c:pt>
                <c:pt idx="3">
                  <c:v>113.56</c:v>
                </c:pt>
                <c:pt idx="4">
                  <c:v>108.49</c:v>
                </c:pt>
                <c:pt idx="5">
                  <c:v>103.97</c:v>
                </c:pt>
                <c:pt idx="6">
                  <c:v>101.06</c:v>
                </c:pt>
                <c:pt idx="7">
                  <c:v>97.05</c:v>
                </c:pt>
                <c:pt idx="8">
                  <c:v>92.68</c:v>
                </c:pt>
                <c:pt idx="9">
                  <c:v>88.26</c:v>
                </c:pt>
                <c:pt idx="10">
                  <c:v>83.93</c:v>
                </c:pt>
                <c:pt idx="11">
                  <c:v>78.819999999999993</c:v>
                </c:pt>
                <c:pt idx="12">
                  <c:v>73.260000000000005</c:v>
                </c:pt>
                <c:pt idx="13">
                  <c:v>68.53</c:v>
                </c:pt>
                <c:pt idx="14">
                  <c:v>63.39</c:v>
                </c:pt>
                <c:pt idx="15">
                  <c:v>57.8</c:v>
                </c:pt>
                <c:pt idx="16">
                  <c:v>51.71</c:v>
                </c:pt>
                <c:pt idx="17">
                  <c:v>44.7</c:v>
                </c:pt>
                <c:pt idx="18">
                  <c:v>37.67</c:v>
                </c:pt>
                <c:pt idx="19">
                  <c:v>28.21</c:v>
                </c:pt>
                <c:pt idx="20">
                  <c:v>16.690000000000001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B-45DB-8FF0-75E3A90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15952"/>
        <c:axId val="514709064"/>
      </c:scatterChart>
      <c:valAx>
        <c:axId val="51471595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09064"/>
        <c:crosses val="autoZero"/>
        <c:crossBetween val="midCat"/>
      </c:valAx>
      <c:valAx>
        <c:axId val="514709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(271.7)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993219597550306"/>
                  <c:y val="0.156944444444444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2.3538x</a:t>
                    </a:r>
                    <a:r>
                      <a:rPr lang="en-US" sz="1200" baseline="30000"/>
                      <a:t>0.5923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0.9942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3611'!$N$5:$N$29</c:f>
              <c:numCache>
                <c:formatCode>General</c:formatCode>
                <c:ptCount val="25"/>
                <c:pt idx="0">
                  <c:v>250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110</c:v>
                </c:pt>
                <c:pt idx="15">
                  <c:v>100</c:v>
                </c:pt>
                <c:pt idx="16">
                  <c:v>90</c:v>
                </c:pt>
                <c:pt idx="17">
                  <c:v>80</c:v>
                </c:pt>
                <c:pt idx="18">
                  <c:v>70</c:v>
                </c:pt>
                <c:pt idx="19">
                  <c:v>60</c:v>
                </c:pt>
                <c:pt idx="20">
                  <c:v>50</c:v>
                </c:pt>
                <c:pt idx="21">
                  <c:v>40</c:v>
                </c:pt>
                <c:pt idx="22">
                  <c:v>30</c:v>
                </c:pt>
                <c:pt idx="23">
                  <c:v>20</c:v>
                </c:pt>
                <c:pt idx="24">
                  <c:v>10</c:v>
                </c:pt>
              </c:numCache>
            </c:numRef>
          </c:xVal>
          <c:yVal>
            <c:numRef>
              <c:f>'Collected Data Site 3611'!$O$5:$O$29</c:f>
              <c:numCache>
                <c:formatCode>General</c:formatCode>
                <c:ptCount val="25"/>
                <c:pt idx="0">
                  <c:v>66.64</c:v>
                </c:pt>
                <c:pt idx="1">
                  <c:v>63.05</c:v>
                </c:pt>
                <c:pt idx="2">
                  <c:v>60.91</c:v>
                </c:pt>
                <c:pt idx="3">
                  <c:v>59.1</c:v>
                </c:pt>
                <c:pt idx="4">
                  <c:v>56.82</c:v>
                </c:pt>
                <c:pt idx="5">
                  <c:v>55.5</c:v>
                </c:pt>
                <c:pt idx="6">
                  <c:v>53.69</c:v>
                </c:pt>
                <c:pt idx="7">
                  <c:v>51.71</c:v>
                </c:pt>
                <c:pt idx="8">
                  <c:v>49.58</c:v>
                </c:pt>
                <c:pt idx="9">
                  <c:v>47.56</c:v>
                </c:pt>
                <c:pt idx="10">
                  <c:v>45.58</c:v>
                </c:pt>
                <c:pt idx="11">
                  <c:v>43.5</c:v>
                </c:pt>
                <c:pt idx="12">
                  <c:v>41.22</c:v>
                </c:pt>
                <c:pt idx="13">
                  <c:v>38.76</c:v>
                </c:pt>
                <c:pt idx="14">
                  <c:v>36.5</c:v>
                </c:pt>
                <c:pt idx="15">
                  <c:v>34.43</c:v>
                </c:pt>
                <c:pt idx="16">
                  <c:v>32.270000000000003</c:v>
                </c:pt>
                <c:pt idx="17">
                  <c:v>29.79</c:v>
                </c:pt>
                <c:pt idx="18">
                  <c:v>27.72</c:v>
                </c:pt>
                <c:pt idx="19">
                  <c:v>25.41</c:v>
                </c:pt>
                <c:pt idx="20">
                  <c:v>23.36</c:v>
                </c:pt>
                <c:pt idx="21">
                  <c:v>20.75</c:v>
                </c:pt>
                <c:pt idx="22">
                  <c:v>18.079999999999998</c:v>
                </c:pt>
                <c:pt idx="23">
                  <c:v>14.48</c:v>
                </c:pt>
                <c:pt idx="2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B-4A10-AE25-DA2D81C9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81064"/>
        <c:axId val="555974504"/>
      </c:scatterChart>
      <c:valAx>
        <c:axId val="555981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4504"/>
        <c:crosses val="autoZero"/>
        <c:crossBetween val="midCat"/>
      </c:valAx>
      <c:valAx>
        <c:axId val="55597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(m^2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(336.55)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7076115485564298E-2"/>
                  <c:y val="6.89814814814814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4.0611x</a:t>
                    </a:r>
                    <a:r>
                      <a:rPr lang="en-US" sz="1200" baseline="30000"/>
                      <a:t>0.5244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0.9722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3611'!$T$5:$T$19</c:f>
              <c:numCache>
                <c:formatCode>General</c:formatCode>
                <c:ptCount val="15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180</c:v>
                </c:pt>
                <c:pt idx="7">
                  <c:v>160</c:v>
                </c:pt>
                <c:pt idx="8">
                  <c:v>140</c:v>
                </c:pt>
                <c:pt idx="9">
                  <c:v>120</c:v>
                </c:pt>
                <c:pt idx="10">
                  <c:v>100</c:v>
                </c:pt>
                <c:pt idx="11">
                  <c:v>80</c:v>
                </c:pt>
                <c:pt idx="12">
                  <c:v>60</c:v>
                </c:pt>
                <c:pt idx="13">
                  <c:v>40</c:v>
                </c:pt>
                <c:pt idx="14">
                  <c:v>20</c:v>
                </c:pt>
              </c:numCache>
            </c:numRef>
          </c:xVal>
          <c:yVal>
            <c:numRef>
              <c:f>'Collected Data Site 3611'!$U$5:$U$19</c:f>
              <c:numCache>
                <c:formatCode>General</c:formatCode>
                <c:ptCount val="15"/>
                <c:pt idx="0">
                  <c:v>83.78</c:v>
                </c:pt>
                <c:pt idx="1">
                  <c:v>79.400000000000006</c:v>
                </c:pt>
                <c:pt idx="2">
                  <c:v>76.59</c:v>
                </c:pt>
                <c:pt idx="3">
                  <c:v>73.7</c:v>
                </c:pt>
                <c:pt idx="4">
                  <c:v>69.87</c:v>
                </c:pt>
                <c:pt idx="5">
                  <c:v>66.14</c:v>
                </c:pt>
                <c:pt idx="6">
                  <c:v>62.12</c:v>
                </c:pt>
                <c:pt idx="7">
                  <c:v>57.93</c:v>
                </c:pt>
                <c:pt idx="8">
                  <c:v>53.73</c:v>
                </c:pt>
                <c:pt idx="9">
                  <c:v>49.17</c:v>
                </c:pt>
                <c:pt idx="10">
                  <c:v>44.22</c:v>
                </c:pt>
                <c:pt idx="11">
                  <c:v>38.650000000000006</c:v>
                </c:pt>
                <c:pt idx="12">
                  <c:v>32.26</c:v>
                </c:pt>
                <c:pt idx="13">
                  <c:v>24.3</c:v>
                </c:pt>
                <c:pt idx="14">
                  <c:v>23.52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D6-4119-86EE-1087C949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27248"/>
        <c:axId val="560427576"/>
      </c:scatterChart>
      <c:valAx>
        <c:axId val="5604272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7576"/>
        <c:crosses val="autoZero"/>
        <c:crossBetween val="midCat"/>
      </c:valAx>
      <c:valAx>
        <c:axId val="560427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Area (405.97)</a:t>
            </a:r>
            <a:endParaRPr lang="en-US"/>
          </a:p>
        </c:rich>
      </c:tx>
      <c:layout>
        <c:manualLayout>
          <c:xMode val="edge"/>
          <c:yMode val="edge"/>
          <c:x val="0.2491526684164479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3081146106736652E-2"/>
                  <c:y val="0.152314814814814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1.2326x</a:t>
                    </a:r>
                    <a:r>
                      <a:rPr lang="en-US" sz="1200" baseline="30000"/>
                      <a:t>0.7048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3611'!$Z$5:$Z$24</c:f>
              <c:numCache>
                <c:formatCode>General</c:formatCode>
                <c:ptCount val="20"/>
                <c:pt idx="0">
                  <c:v>305</c:v>
                </c:pt>
                <c:pt idx="1">
                  <c:v>290</c:v>
                </c:pt>
                <c:pt idx="2">
                  <c:v>275</c:v>
                </c:pt>
                <c:pt idx="3">
                  <c:v>260</c:v>
                </c:pt>
                <c:pt idx="4">
                  <c:v>245</c:v>
                </c:pt>
                <c:pt idx="5">
                  <c:v>230</c:v>
                </c:pt>
                <c:pt idx="6">
                  <c:v>215</c:v>
                </c:pt>
                <c:pt idx="7">
                  <c:v>200</c:v>
                </c:pt>
                <c:pt idx="8">
                  <c:v>185</c:v>
                </c:pt>
                <c:pt idx="9">
                  <c:v>170</c:v>
                </c:pt>
                <c:pt idx="10">
                  <c:v>155</c:v>
                </c:pt>
                <c:pt idx="11">
                  <c:v>140</c:v>
                </c:pt>
                <c:pt idx="12">
                  <c:v>125</c:v>
                </c:pt>
                <c:pt idx="13">
                  <c:v>110</c:v>
                </c:pt>
                <c:pt idx="14">
                  <c:v>95</c:v>
                </c:pt>
                <c:pt idx="15">
                  <c:v>80</c:v>
                </c:pt>
                <c:pt idx="16">
                  <c:v>65</c:v>
                </c:pt>
                <c:pt idx="17">
                  <c:v>50</c:v>
                </c:pt>
                <c:pt idx="18">
                  <c:v>35</c:v>
                </c:pt>
                <c:pt idx="19">
                  <c:v>20</c:v>
                </c:pt>
              </c:numCache>
            </c:numRef>
          </c:xVal>
          <c:yVal>
            <c:numRef>
              <c:f>'Collected Data Site 3611'!$AA$5:$AA$24</c:f>
              <c:numCache>
                <c:formatCode>General</c:formatCode>
                <c:ptCount val="20"/>
                <c:pt idx="0">
                  <c:v>70.86</c:v>
                </c:pt>
                <c:pt idx="1">
                  <c:v>67.87</c:v>
                </c:pt>
                <c:pt idx="2">
                  <c:v>64.89</c:v>
                </c:pt>
                <c:pt idx="3">
                  <c:v>61.45</c:v>
                </c:pt>
                <c:pt idx="4">
                  <c:v>59.18</c:v>
                </c:pt>
                <c:pt idx="5">
                  <c:v>56.59</c:v>
                </c:pt>
                <c:pt idx="6">
                  <c:v>53.9</c:v>
                </c:pt>
                <c:pt idx="7">
                  <c:v>51.13</c:v>
                </c:pt>
                <c:pt idx="8">
                  <c:v>48.59</c:v>
                </c:pt>
                <c:pt idx="9">
                  <c:v>45.75</c:v>
                </c:pt>
                <c:pt idx="10">
                  <c:v>43.08</c:v>
                </c:pt>
                <c:pt idx="11">
                  <c:v>39.97</c:v>
                </c:pt>
                <c:pt idx="12">
                  <c:v>36.78</c:v>
                </c:pt>
                <c:pt idx="13">
                  <c:v>33.79</c:v>
                </c:pt>
                <c:pt idx="14">
                  <c:v>30.56</c:v>
                </c:pt>
                <c:pt idx="15">
                  <c:v>27.3</c:v>
                </c:pt>
                <c:pt idx="16">
                  <c:v>23.53</c:v>
                </c:pt>
                <c:pt idx="17">
                  <c:v>19.690000000000001</c:v>
                </c:pt>
                <c:pt idx="18">
                  <c:v>15.38</c:v>
                </c:pt>
                <c:pt idx="19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9A-44BF-AF38-2800E9D4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40664"/>
        <c:axId val="565932136"/>
      </c:scatterChart>
      <c:valAx>
        <c:axId val="56594066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2136"/>
        <c:crosses val="autoZero"/>
        <c:crossBetween val="midCat"/>
      </c:valAx>
      <c:valAx>
        <c:axId val="565932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4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(496.7)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349518810148732"/>
                  <c:y val="-6.661563137941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1.2557x</a:t>
                    </a:r>
                    <a:r>
                      <a:rPr lang="en-US" sz="1200" baseline="30000"/>
                      <a:t>0.8059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0.9944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3611'!$B$37:$B$54</c:f>
              <c:numCache>
                <c:formatCode>General</c:formatCode>
                <c:ptCount val="18"/>
                <c:pt idx="0">
                  <c:v>270</c:v>
                </c:pt>
                <c:pt idx="1">
                  <c:v>255</c:v>
                </c:pt>
                <c:pt idx="2">
                  <c:v>240</c:v>
                </c:pt>
                <c:pt idx="3">
                  <c:v>225</c:v>
                </c:pt>
                <c:pt idx="4">
                  <c:v>210</c:v>
                </c:pt>
                <c:pt idx="5">
                  <c:v>195</c:v>
                </c:pt>
                <c:pt idx="6">
                  <c:v>180</c:v>
                </c:pt>
                <c:pt idx="7">
                  <c:v>165</c:v>
                </c:pt>
                <c:pt idx="8">
                  <c:v>150</c:v>
                </c:pt>
                <c:pt idx="9">
                  <c:v>135</c:v>
                </c:pt>
                <c:pt idx="10">
                  <c:v>120</c:v>
                </c:pt>
                <c:pt idx="11">
                  <c:v>105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45</c:v>
                </c:pt>
                <c:pt idx="16">
                  <c:v>30</c:v>
                </c:pt>
                <c:pt idx="17">
                  <c:v>15</c:v>
                </c:pt>
              </c:numCache>
            </c:numRef>
          </c:xVal>
          <c:yVal>
            <c:numRef>
              <c:f>'Collected Data Site 3611'!$C$37:$C$54</c:f>
              <c:numCache>
                <c:formatCode>General</c:formatCode>
                <c:ptCount val="18"/>
                <c:pt idx="0">
                  <c:v>123.45</c:v>
                </c:pt>
                <c:pt idx="1">
                  <c:v>115.34</c:v>
                </c:pt>
                <c:pt idx="2">
                  <c:v>108.59</c:v>
                </c:pt>
                <c:pt idx="3">
                  <c:v>102.08000000000001</c:v>
                </c:pt>
                <c:pt idx="4">
                  <c:v>95.410000000000011</c:v>
                </c:pt>
                <c:pt idx="5">
                  <c:v>88.710000000000008</c:v>
                </c:pt>
                <c:pt idx="6">
                  <c:v>81.89</c:v>
                </c:pt>
                <c:pt idx="7">
                  <c:v>75.7</c:v>
                </c:pt>
                <c:pt idx="8">
                  <c:v>69.5</c:v>
                </c:pt>
                <c:pt idx="9">
                  <c:v>63.11</c:v>
                </c:pt>
                <c:pt idx="10">
                  <c:v>56.680000000000007</c:v>
                </c:pt>
                <c:pt idx="11">
                  <c:v>50.42</c:v>
                </c:pt>
                <c:pt idx="12">
                  <c:v>44.37</c:v>
                </c:pt>
                <c:pt idx="13">
                  <c:v>38.400000000000006</c:v>
                </c:pt>
                <c:pt idx="14">
                  <c:v>32.64</c:v>
                </c:pt>
                <c:pt idx="15">
                  <c:v>26.63</c:v>
                </c:pt>
                <c:pt idx="16">
                  <c:v>20.14</c:v>
                </c:pt>
                <c:pt idx="17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7E-403A-8716-9D483BB8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00024"/>
        <c:axId val="560400352"/>
      </c:scatterChart>
      <c:valAx>
        <c:axId val="5604000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0352"/>
        <c:crosses val="autoZero"/>
        <c:crossBetween val="midCat"/>
      </c:valAx>
      <c:valAx>
        <c:axId val="56040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(558.72)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374409448818897"/>
                  <c:y val="-9.0605861767279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2.5587x</a:t>
                    </a:r>
                    <a:r>
                      <a:rPr lang="en-US" sz="1200" baseline="30000"/>
                      <a:t>0.5329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0.9825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3611'!$H$37:$H$51</c:f>
              <c:numCache>
                <c:formatCode>General</c:formatCode>
                <c:ptCount val="15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</c:numCache>
            </c:numRef>
          </c:xVal>
          <c:yVal>
            <c:numRef>
              <c:f>'Collected Data Site 3611'!$I$37:$I$51</c:f>
              <c:numCache>
                <c:formatCode>General</c:formatCode>
                <c:ptCount val="15"/>
                <c:pt idx="0">
                  <c:v>40.36</c:v>
                </c:pt>
                <c:pt idx="1">
                  <c:v>38.019999999999996</c:v>
                </c:pt>
                <c:pt idx="2">
                  <c:v>35.75</c:v>
                </c:pt>
                <c:pt idx="3">
                  <c:v>33.71</c:v>
                </c:pt>
                <c:pt idx="4">
                  <c:v>31.55</c:v>
                </c:pt>
                <c:pt idx="5">
                  <c:v>29.54</c:v>
                </c:pt>
                <c:pt idx="6">
                  <c:v>27.37</c:v>
                </c:pt>
                <c:pt idx="7">
                  <c:v>25.2</c:v>
                </c:pt>
                <c:pt idx="8">
                  <c:v>22.97</c:v>
                </c:pt>
                <c:pt idx="9">
                  <c:v>20.66</c:v>
                </c:pt>
                <c:pt idx="10">
                  <c:v>19.350000000000001</c:v>
                </c:pt>
                <c:pt idx="11">
                  <c:v>17.760000000000002</c:v>
                </c:pt>
                <c:pt idx="12">
                  <c:v>15.61</c:v>
                </c:pt>
                <c:pt idx="13">
                  <c:v>13.02</c:v>
                </c:pt>
                <c:pt idx="14">
                  <c:v>9.4600000000000009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0-43B1-9E2C-5305377B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39680"/>
        <c:axId val="565934432"/>
      </c:scatterChart>
      <c:valAx>
        <c:axId val="565939680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4432"/>
        <c:crosses val="autoZero"/>
        <c:crossBetween val="midCat"/>
      </c:valAx>
      <c:valAx>
        <c:axId val="56593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(611.82)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1369422572178477E-2"/>
                  <c:y val="9.67592592592592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2.4813x</a:t>
                    </a:r>
                    <a:r>
                      <a:rPr lang="en-US" sz="1200" baseline="30000"/>
                      <a:t>0.5835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0.9927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3611'!$N$37:$N$58</c:f>
              <c:numCache>
                <c:formatCode>General</c:formatCode>
                <c:ptCount val="22"/>
                <c:pt idx="0">
                  <c:v>440</c:v>
                </c:pt>
                <c:pt idx="1">
                  <c:v>420</c:v>
                </c:pt>
                <c:pt idx="2">
                  <c:v>400</c:v>
                </c:pt>
                <c:pt idx="3">
                  <c:v>380</c:v>
                </c:pt>
                <c:pt idx="4">
                  <c:v>360</c:v>
                </c:pt>
                <c:pt idx="5">
                  <c:v>340</c:v>
                </c:pt>
                <c:pt idx="6">
                  <c:v>320</c:v>
                </c:pt>
                <c:pt idx="7">
                  <c:v>300</c:v>
                </c:pt>
                <c:pt idx="8">
                  <c:v>280</c:v>
                </c:pt>
                <c:pt idx="9">
                  <c:v>260</c:v>
                </c:pt>
                <c:pt idx="10">
                  <c:v>240</c:v>
                </c:pt>
                <c:pt idx="11">
                  <c:v>220</c:v>
                </c:pt>
                <c:pt idx="12">
                  <c:v>200</c:v>
                </c:pt>
                <c:pt idx="13">
                  <c:v>180</c:v>
                </c:pt>
                <c:pt idx="14">
                  <c:v>160</c:v>
                </c:pt>
                <c:pt idx="15">
                  <c:v>140</c:v>
                </c:pt>
                <c:pt idx="16">
                  <c:v>120</c:v>
                </c:pt>
                <c:pt idx="17">
                  <c:v>100</c:v>
                </c:pt>
                <c:pt idx="18">
                  <c:v>80</c:v>
                </c:pt>
                <c:pt idx="19">
                  <c:v>60</c:v>
                </c:pt>
                <c:pt idx="20">
                  <c:v>40</c:v>
                </c:pt>
                <c:pt idx="21">
                  <c:v>20</c:v>
                </c:pt>
              </c:numCache>
            </c:numRef>
          </c:xVal>
          <c:yVal>
            <c:numRef>
              <c:f>'Collected Data Site 3611'!$O$37:$O$58</c:f>
              <c:numCache>
                <c:formatCode>General</c:formatCode>
                <c:ptCount val="22"/>
                <c:pt idx="0">
                  <c:v>85.21</c:v>
                </c:pt>
                <c:pt idx="1">
                  <c:v>82.25</c:v>
                </c:pt>
                <c:pt idx="2">
                  <c:v>79.14</c:v>
                </c:pt>
                <c:pt idx="3">
                  <c:v>76.33</c:v>
                </c:pt>
                <c:pt idx="4">
                  <c:v>73.400000000000006</c:v>
                </c:pt>
                <c:pt idx="5">
                  <c:v>72.239999999999995</c:v>
                </c:pt>
                <c:pt idx="6">
                  <c:v>71.349999999999994</c:v>
                </c:pt>
                <c:pt idx="7">
                  <c:v>70.510000000000005</c:v>
                </c:pt>
                <c:pt idx="8">
                  <c:v>64.819999999999993</c:v>
                </c:pt>
                <c:pt idx="9">
                  <c:v>62.95</c:v>
                </c:pt>
                <c:pt idx="10">
                  <c:v>60.87</c:v>
                </c:pt>
                <c:pt idx="11">
                  <c:v>58.63</c:v>
                </c:pt>
                <c:pt idx="12">
                  <c:v>56.19</c:v>
                </c:pt>
                <c:pt idx="13">
                  <c:v>53.1</c:v>
                </c:pt>
                <c:pt idx="14">
                  <c:v>50.42</c:v>
                </c:pt>
                <c:pt idx="15">
                  <c:v>47.01</c:v>
                </c:pt>
                <c:pt idx="16">
                  <c:v>42.9</c:v>
                </c:pt>
                <c:pt idx="17">
                  <c:v>38.229999999999997</c:v>
                </c:pt>
                <c:pt idx="18">
                  <c:v>33.19</c:v>
                </c:pt>
                <c:pt idx="19">
                  <c:v>27.77</c:v>
                </c:pt>
                <c:pt idx="20">
                  <c:v>20.75</c:v>
                </c:pt>
                <c:pt idx="21">
                  <c:v>12.82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A-4E68-8F35-A31D6B67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64008"/>
        <c:axId val="555964336"/>
      </c:scatterChart>
      <c:valAx>
        <c:axId val="5559640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4336"/>
        <c:crosses val="autoZero"/>
        <c:crossBetween val="midCat"/>
      </c:valAx>
      <c:valAx>
        <c:axId val="55596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(668.64)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083573928258968"/>
                  <c:y val="0.13379629629629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0.9745x</a:t>
                    </a:r>
                    <a:r>
                      <a:rPr lang="en-US" sz="1200" baseline="30000"/>
                      <a:t>0.7521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0.9876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3611'!$T$37:$T$70</c:f>
              <c:numCache>
                <c:formatCode>General</c:formatCode>
                <c:ptCount val="34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200</c:v>
                </c:pt>
                <c:pt idx="15">
                  <c:v>190</c:v>
                </c:pt>
                <c:pt idx="16">
                  <c:v>180</c:v>
                </c:pt>
                <c:pt idx="17">
                  <c:v>170</c:v>
                </c:pt>
                <c:pt idx="18">
                  <c:v>160</c:v>
                </c:pt>
                <c:pt idx="19">
                  <c:v>150</c:v>
                </c:pt>
                <c:pt idx="20">
                  <c:v>140</c:v>
                </c:pt>
                <c:pt idx="21">
                  <c:v>130</c:v>
                </c:pt>
                <c:pt idx="22">
                  <c:v>120</c:v>
                </c:pt>
                <c:pt idx="23">
                  <c:v>110</c:v>
                </c:pt>
                <c:pt idx="24">
                  <c:v>100</c:v>
                </c:pt>
                <c:pt idx="25">
                  <c:v>90</c:v>
                </c:pt>
                <c:pt idx="26">
                  <c:v>80</c:v>
                </c:pt>
                <c:pt idx="27">
                  <c:v>70</c:v>
                </c:pt>
                <c:pt idx="28">
                  <c:v>60</c:v>
                </c:pt>
                <c:pt idx="29">
                  <c:v>50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10</c:v>
                </c:pt>
              </c:numCache>
            </c:numRef>
          </c:xVal>
          <c:yVal>
            <c:numRef>
              <c:f>'Collected Data Site 3611'!$U$37:$U$70</c:f>
              <c:numCache>
                <c:formatCode>General</c:formatCode>
                <c:ptCount val="34"/>
                <c:pt idx="0">
                  <c:v>96.3</c:v>
                </c:pt>
                <c:pt idx="1">
                  <c:v>93.46</c:v>
                </c:pt>
                <c:pt idx="2">
                  <c:v>93.22</c:v>
                </c:pt>
                <c:pt idx="3">
                  <c:v>75.78</c:v>
                </c:pt>
                <c:pt idx="4">
                  <c:v>68.069999999999993</c:v>
                </c:pt>
                <c:pt idx="5">
                  <c:v>65.39</c:v>
                </c:pt>
                <c:pt idx="6">
                  <c:v>63.76</c:v>
                </c:pt>
                <c:pt idx="7">
                  <c:v>63.32</c:v>
                </c:pt>
                <c:pt idx="8">
                  <c:v>60.5</c:v>
                </c:pt>
                <c:pt idx="9">
                  <c:v>58.77</c:v>
                </c:pt>
                <c:pt idx="10">
                  <c:v>57.2</c:v>
                </c:pt>
                <c:pt idx="11">
                  <c:v>55.63</c:v>
                </c:pt>
                <c:pt idx="12">
                  <c:v>53.97</c:v>
                </c:pt>
                <c:pt idx="13">
                  <c:v>52.08</c:v>
                </c:pt>
                <c:pt idx="14">
                  <c:v>50.55</c:v>
                </c:pt>
                <c:pt idx="15">
                  <c:v>48.93</c:v>
                </c:pt>
                <c:pt idx="16">
                  <c:v>46.96</c:v>
                </c:pt>
                <c:pt idx="17">
                  <c:v>45.17</c:v>
                </c:pt>
                <c:pt idx="18">
                  <c:v>43.43</c:v>
                </c:pt>
                <c:pt idx="19">
                  <c:v>41.39</c:v>
                </c:pt>
                <c:pt idx="20">
                  <c:v>39.39</c:v>
                </c:pt>
                <c:pt idx="21">
                  <c:v>37.24</c:v>
                </c:pt>
                <c:pt idx="22">
                  <c:v>34.9</c:v>
                </c:pt>
                <c:pt idx="23">
                  <c:v>32.65</c:v>
                </c:pt>
                <c:pt idx="24">
                  <c:v>30.43</c:v>
                </c:pt>
                <c:pt idx="25">
                  <c:v>28.05</c:v>
                </c:pt>
                <c:pt idx="26">
                  <c:v>25.92</c:v>
                </c:pt>
                <c:pt idx="27">
                  <c:v>23.45</c:v>
                </c:pt>
                <c:pt idx="28">
                  <c:v>21.13</c:v>
                </c:pt>
                <c:pt idx="29">
                  <c:v>18.649999999999999</c:v>
                </c:pt>
                <c:pt idx="30">
                  <c:v>15.7</c:v>
                </c:pt>
                <c:pt idx="31">
                  <c:v>12.65</c:v>
                </c:pt>
                <c:pt idx="32">
                  <c:v>9.6199999999999992</c:v>
                </c:pt>
                <c:pt idx="33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62-4353-9EBE-3B774282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07240"/>
        <c:axId val="520814456"/>
      </c:scatterChart>
      <c:valAx>
        <c:axId val="560407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4456"/>
        <c:crosses val="autoZero"/>
        <c:crossBetween val="midCat"/>
      </c:valAx>
      <c:valAx>
        <c:axId val="520814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(271.7)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757261592300962"/>
                  <c:y val="-3.14665354330708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0.1753x</a:t>
                    </a:r>
                    <a:r>
                      <a:rPr lang="en-US" sz="1200" baseline="30000"/>
                      <a:t>0.4196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0.9807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3611'!$N$5:$N$29</c:f>
              <c:numCache>
                <c:formatCode>General</c:formatCode>
                <c:ptCount val="25"/>
                <c:pt idx="0">
                  <c:v>250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110</c:v>
                </c:pt>
                <c:pt idx="15">
                  <c:v>100</c:v>
                </c:pt>
                <c:pt idx="16">
                  <c:v>90</c:v>
                </c:pt>
                <c:pt idx="17">
                  <c:v>80</c:v>
                </c:pt>
                <c:pt idx="18">
                  <c:v>70</c:v>
                </c:pt>
                <c:pt idx="19">
                  <c:v>60</c:v>
                </c:pt>
                <c:pt idx="20">
                  <c:v>50</c:v>
                </c:pt>
                <c:pt idx="21">
                  <c:v>40</c:v>
                </c:pt>
                <c:pt idx="22">
                  <c:v>30</c:v>
                </c:pt>
                <c:pt idx="23">
                  <c:v>20</c:v>
                </c:pt>
                <c:pt idx="24">
                  <c:v>10</c:v>
                </c:pt>
              </c:numCache>
            </c:numRef>
          </c:xVal>
          <c:yVal>
            <c:numRef>
              <c:f>'Collected Data Site 3611'!$Q$5:$Q$29</c:f>
              <c:numCache>
                <c:formatCode>General</c:formatCode>
                <c:ptCount val="25"/>
                <c:pt idx="0">
                  <c:v>1.93</c:v>
                </c:pt>
                <c:pt idx="1">
                  <c:v>1.84</c:v>
                </c:pt>
                <c:pt idx="2">
                  <c:v>1.77</c:v>
                </c:pt>
                <c:pt idx="3">
                  <c:v>1.75</c:v>
                </c:pt>
                <c:pt idx="4">
                  <c:v>1.7</c:v>
                </c:pt>
                <c:pt idx="5">
                  <c:v>1.67</c:v>
                </c:pt>
                <c:pt idx="6">
                  <c:v>1.64</c:v>
                </c:pt>
                <c:pt idx="7">
                  <c:v>1.59</c:v>
                </c:pt>
                <c:pt idx="8">
                  <c:v>1.53</c:v>
                </c:pt>
                <c:pt idx="9">
                  <c:v>1.47</c:v>
                </c:pt>
                <c:pt idx="10">
                  <c:v>1.43</c:v>
                </c:pt>
                <c:pt idx="11">
                  <c:v>1.37</c:v>
                </c:pt>
                <c:pt idx="12">
                  <c:v>1.31</c:v>
                </c:pt>
                <c:pt idx="13">
                  <c:v>1.25</c:v>
                </c:pt>
                <c:pt idx="14">
                  <c:v>1.2</c:v>
                </c:pt>
                <c:pt idx="15">
                  <c:v>1.1499999999999999</c:v>
                </c:pt>
                <c:pt idx="16">
                  <c:v>1.1000000000000001</c:v>
                </c:pt>
                <c:pt idx="17">
                  <c:v>1.03</c:v>
                </c:pt>
                <c:pt idx="18">
                  <c:v>0.97</c:v>
                </c:pt>
                <c:pt idx="19">
                  <c:v>0.92</c:v>
                </c:pt>
                <c:pt idx="20">
                  <c:v>0.88</c:v>
                </c:pt>
                <c:pt idx="21">
                  <c:v>0.8</c:v>
                </c:pt>
                <c:pt idx="22">
                  <c:v>0.74</c:v>
                </c:pt>
                <c:pt idx="23">
                  <c:v>0.64</c:v>
                </c:pt>
                <c:pt idx="24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E-4D8A-9C13-D2017AC64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81064"/>
        <c:axId val="555974504"/>
      </c:scatterChart>
      <c:valAx>
        <c:axId val="555981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4504"/>
        <c:crosses val="autoZero"/>
        <c:crossBetween val="midCat"/>
      </c:valAx>
      <c:valAx>
        <c:axId val="55597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Area (721.16)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5577209098862639E-2"/>
                  <c:y val="-8.3824365704286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1.949x</a:t>
                    </a:r>
                    <a:r>
                      <a:rPr lang="en-US" sz="1200" baseline="30000"/>
                      <a:t>0.6695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3611'!$Z$37:$Z$59</c:f>
              <c:numCache>
                <c:formatCode>General</c:formatCode>
                <c:ptCount val="23"/>
                <c:pt idx="0">
                  <c:v>345</c:v>
                </c:pt>
                <c:pt idx="1">
                  <c:v>330</c:v>
                </c:pt>
                <c:pt idx="2">
                  <c:v>315</c:v>
                </c:pt>
                <c:pt idx="3">
                  <c:v>300</c:v>
                </c:pt>
                <c:pt idx="4">
                  <c:v>285</c:v>
                </c:pt>
                <c:pt idx="5">
                  <c:v>270</c:v>
                </c:pt>
                <c:pt idx="6">
                  <c:v>255</c:v>
                </c:pt>
                <c:pt idx="7">
                  <c:v>240</c:v>
                </c:pt>
                <c:pt idx="8">
                  <c:v>225</c:v>
                </c:pt>
                <c:pt idx="9">
                  <c:v>210</c:v>
                </c:pt>
                <c:pt idx="10">
                  <c:v>195</c:v>
                </c:pt>
                <c:pt idx="11">
                  <c:v>180</c:v>
                </c:pt>
                <c:pt idx="12">
                  <c:v>165</c:v>
                </c:pt>
                <c:pt idx="13">
                  <c:v>150</c:v>
                </c:pt>
                <c:pt idx="14">
                  <c:v>135</c:v>
                </c:pt>
                <c:pt idx="15">
                  <c:v>120</c:v>
                </c:pt>
                <c:pt idx="16">
                  <c:v>105</c:v>
                </c:pt>
                <c:pt idx="17">
                  <c:v>90</c:v>
                </c:pt>
                <c:pt idx="18">
                  <c:v>75</c:v>
                </c:pt>
                <c:pt idx="19">
                  <c:v>60</c:v>
                </c:pt>
                <c:pt idx="20">
                  <c:v>45</c:v>
                </c:pt>
                <c:pt idx="21">
                  <c:v>30</c:v>
                </c:pt>
                <c:pt idx="22">
                  <c:v>15</c:v>
                </c:pt>
              </c:numCache>
            </c:numRef>
          </c:xVal>
          <c:yVal>
            <c:numRef>
              <c:f>'Collected Data Site 3611'!$AA$37:$AA$59</c:f>
              <c:numCache>
                <c:formatCode>General</c:formatCode>
                <c:ptCount val="23"/>
                <c:pt idx="0">
                  <c:v>106.89</c:v>
                </c:pt>
                <c:pt idx="1">
                  <c:v>104.47</c:v>
                </c:pt>
                <c:pt idx="2">
                  <c:v>102.78</c:v>
                </c:pt>
                <c:pt idx="3">
                  <c:v>98.51</c:v>
                </c:pt>
                <c:pt idx="4">
                  <c:v>84.24</c:v>
                </c:pt>
                <c:pt idx="5">
                  <c:v>80.2</c:v>
                </c:pt>
                <c:pt idx="6">
                  <c:v>76.930000000000007</c:v>
                </c:pt>
                <c:pt idx="7">
                  <c:v>74.099999999999994</c:v>
                </c:pt>
                <c:pt idx="8">
                  <c:v>70.11</c:v>
                </c:pt>
                <c:pt idx="9">
                  <c:v>67.209999999999994</c:v>
                </c:pt>
                <c:pt idx="10">
                  <c:v>63.77</c:v>
                </c:pt>
                <c:pt idx="11">
                  <c:v>60.38</c:v>
                </c:pt>
                <c:pt idx="12">
                  <c:v>56.87</c:v>
                </c:pt>
                <c:pt idx="13">
                  <c:v>53.39</c:v>
                </c:pt>
                <c:pt idx="14">
                  <c:v>49.84</c:v>
                </c:pt>
                <c:pt idx="15">
                  <c:v>46.32</c:v>
                </c:pt>
                <c:pt idx="16">
                  <c:v>42.52</c:v>
                </c:pt>
                <c:pt idx="17">
                  <c:v>38.700000000000003</c:v>
                </c:pt>
                <c:pt idx="18">
                  <c:v>34.49</c:v>
                </c:pt>
                <c:pt idx="19">
                  <c:v>30.09</c:v>
                </c:pt>
                <c:pt idx="20">
                  <c:v>25.34</c:v>
                </c:pt>
                <c:pt idx="21">
                  <c:v>19.670000000000002</c:v>
                </c:pt>
                <c:pt idx="22">
                  <c:v>12.87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F6-460D-84FF-11D12FA9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11392"/>
        <c:axId val="589647568"/>
      </c:scatterChart>
      <c:valAx>
        <c:axId val="56581139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47568"/>
        <c:crosses val="autoZero"/>
        <c:crossBetween val="midCat"/>
      </c:valAx>
      <c:valAx>
        <c:axId val="58964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</a:t>
            </a:r>
            <a:r>
              <a:rPr lang="en-US" baseline="0"/>
              <a:t> (106.23)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219313210848644E-2"/>
                  <c:y val="-0.131240522018081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0.6906x</a:t>
                    </a:r>
                    <a:r>
                      <a:rPr lang="en-US" sz="1200" baseline="30000"/>
                      <a:t>0.3527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3611'!$B$5:$B$14</c:f>
              <c:numCache>
                <c:formatCode>General</c:formatCode>
                <c:ptCount val="10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</c:numCache>
            </c:numRef>
          </c:xVal>
          <c:yVal>
            <c:numRef>
              <c:f>'Collected Data Site 3611'!$F$5:$F$14</c:f>
              <c:numCache>
                <c:formatCode>General</c:formatCode>
                <c:ptCount val="10"/>
                <c:pt idx="0">
                  <c:v>3.051438535309503</c:v>
                </c:pt>
                <c:pt idx="1">
                  <c:v>2.9577464788732395</c:v>
                </c:pt>
                <c:pt idx="2">
                  <c:v>2.829711975745326</c:v>
                </c:pt>
                <c:pt idx="3">
                  <c:v>2.7267668336115749</c:v>
                </c:pt>
                <c:pt idx="4">
                  <c:v>2.6103169670602857</c:v>
                </c:pt>
                <c:pt idx="5">
                  <c:v>2.4390243902439024</c:v>
                </c:pt>
                <c:pt idx="6">
                  <c:v>2.258064516129032</c:v>
                </c:pt>
                <c:pt idx="7">
                  <c:v>2.0388349514563107</c:v>
                </c:pt>
                <c:pt idx="8">
                  <c:v>1.7632241813602014</c:v>
                </c:pt>
                <c:pt idx="9">
                  <c:v>1.3487475915221578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E-48B6-AA2E-06285660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80976"/>
        <c:axId val="514713984"/>
      </c:scatterChart>
      <c:valAx>
        <c:axId val="51668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3984"/>
        <c:crosses val="autoZero"/>
        <c:crossBetween val="midCat"/>
      </c:valAx>
      <c:valAx>
        <c:axId val="51471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(197.72)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8055118110236222E-2"/>
                  <c:y val="-8.78725575969670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0.4467x</a:t>
                    </a:r>
                    <a:r>
                      <a:rPr lang="en-US" sz="1200" baseline="30000"/>
                      <a:t>0.3552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0.9942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3611'!$H$5:$H$25</c:f>
              <c:numCache>
                <c:formatCode>General</c:formatCode>
                <c:ptCount val="21"/>
                <c:pt idx="0">
                  <c:v>525</c:v>
                </c:pt>
                <c:pt idx="1">
                  <c:v>500</c:v>
                </c:pt>
                <c:pt idx="2">
                  <c:v>475</c:v>
                </c:pt>
                <c:pt idx="3">
                  <c:v>450</c:v>
                </c:pt>
                <c:pt idx="4">
                  <c:v>425</c:v>
                </c:pt>
                <c:pt idx="5">
                  <c:v>400</c:v>
                </c:pt>
                <c:pt idx="6">
                  <c:v>375</c:v>
                </c:pt>
                <c:pt idx="7">
                  <c:v>350</c:v>
                </c:pt>
                <c:pt idx="8">
                  <c:v>325</c:v>
                </c:pt>
                <c:pt idx="9">
                  <c:v>300</c:v>
                </c:pt>
                <c:pt idx="10">
                  <c:v>275</c:v>
                </c:pt>
                <c:pt idx="11">
                  <c:v>250</c:v>
                </c:pt>
                <c:pt idx="12">
                  <c:v>225</c:v>
                </c:pt>
                <c:pt idx="13">
                  <c:v>200</c:v>
                </c:pt>
                <c:pt idx="14">
                  <c:v>175</c:v>
                </c:pt>
                <c:pt idx="15">
                  <c:v>150</c:v>
                </c:pt>
                <c:pt idx="16">
                  <c:v>125</c:v>
                </c:pt>
                <c:pt idx="17">
                  <c:v>100</c:v>
                </c:pt>
                <c:pt idx="18">
                  <c:v>75</c:v>
                </c:pt>
                <c:pt idx="19">
                  <c:v>50</c:v>
                </c:pt>
                <c:pt idx="20">
                  <c:v>25</c:v>
                </c:pt>
              </c:numCache>
            </c:numRef>
          </c:xVal>
          <c:yVal>
            <c:numRef>
              <c:f>'Collected Data Site 3611'!$L$5:$L$25</c:f>
              <c:numCache>
                <c:formatCode>General</c:formatCode>
                <c:ptCount val="21"/>
                <c:pt idx="0">
                  <c:v>4.0811567164179108</c:v>
                </c:pt>
                <c:pt idx="1">
                  <c:v>4.0374677002583974</c:v>
                </c:pt>
                <c:pt idx="2">
                  <c:v>4.0158944876564089</c:v>
                </c:pt>
                <c:pt idx="3">
                  <c:v>3.9626629094751671</c:v>
                </c:pt>
                <c:pt idx="4">
                  <c:v>3.9174117430177899</c:v>
                </c:pt>
                <c:pt idx="5">
                  <c:v>3.8472636337405022</c:v>
                </c:pt>
                <c:pt idx="6">
                  <c:v>3.7106669305363149</c:v>
                </c:pt>
                <c:pt idx="7">
                  <c:v>3.6063884595569293</c:v>
                </c:pt>
                <c:pt idx="8">
                  <c:v>3.5066896849374189</c:v>
                </c:pt>
                <c:pt idx="9">
                  <c:v>3.3990482664853841</c:v>
                </c:pt>
                <c:pt idx="10">
                  <c:v>3.2765399737876799</c:v>
                </c:pt>
                <c:pt idx="11">
                  <c:v>3.1717838112154277</c:v>
                </c:pt>
                <c:pt idx="12">
                  <c:v>3.071253071253071</c:v>
                </c:pt>
                <c:pt idx="13">
                  <c:v>2.9184298847220194</c:v>
                </c:pt>
                <c:pt idx="14">
                  <c:v>2.7606878056475783</c:v>
                </c:pt>
                <c:pt idx="15">
                  <c:v>2.5951557093425608</c:v>
                </c:pt>
                <c:pt idx="16">
                  <c:v>2.4173274028234384</c:v>
                </c:pt>
                <c:pt idx="17">
                  <c:v>2.2371364653243848</c:v>
                </c:pt>
                <c:pt idx="18">
                  <c:v>1.9909742500663656</c:v>
                </c:pt>
                <c:pt idx="19">
                  <c:v>1.7724211272598369</c:v>
                </c:pt>
                <c:pt idx="20">
                  <c:v>1.4979029358897542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E-47E5-8438-78555C60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15952"/>
        <c:axId val="514709064"/>
      </c:scatterChart>
      <c:valAx>
        <c:axId val="51471595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09064"/>
        <c:crosses val="autoZero"/>
        <c:crossBetween val="midCat"/>
      </c:valAx>
      <c:valAx>
        <c:axId val="514709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(271.7)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616666666666667"/>
                  <c:y val="-1.991105278506895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0.4248x</a:t>
                    </a:r>
                    <a:r>
                      <a:rPr lang="en-US" sz="1200" baseline="30000"/>
                      <a:t>0.4077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0.9878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3611'!$N$5:$N$29</c:f>
              <c:numCache>
                <c:formatCode>General</c:formatCode>
                <c:ptCount val="25"/>
                <c:pt idx="0">
                  <c:v>250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110</c:v>
                </c:pt>
                <c:pt idx="15">
                  <c:v>100</c:v>
                </c:pt>
                <c:pt idx="16">
                  <c:v>90</c:v>
                </c:pt>
                <c:pt idx="17">
                  <c:v>80</c:v>
                </c:pt>
                <c:pt idx="18">
                  <c:v>70</c:v>
                </c:pt>
                <c:pt idx="19">
                  <c:v>60</c:v>
                </c:pt>
                <c:pt idx="20">
                  <c:v>50</c:v>
                </c:pt>
                <c:pt idx="21">
                  <c:v>40</c:v>
                </c:pt>
                <c:pt idx="22">
                  <c:v>30</c:v>
                </c:pt>
                <c:pt idx="23">
                  <c:v>20</c:v>
                </c:pt>
                <c:pt idx="24">
                  <c:v>10</c:v>
                </c:pt>
              </c:numCache>
            </c:numRef>
          </c:xVal>
          <c:yVal>
            <c:numRef>
              <c:f>'Collected Data Site 3611'!$R$5:$R$29</c:f>
              <c:numCache>
                <c:formatCode>General</c:formatCode>
                <c:ptCount val="25"/>
                <c:pt idx="0">
                  <c:v>3.7515006002400959</c:v>
                </c:pt>
                <c:pt idx="1">
                  <c:v>3.8065027755749408</c:v>
                </c:pt>
                <c:pt idx="2">
                  <c:v>3.7760630438351668</c:v>
                </c:pt>
                <c:pt idx="3">
                  <c:v>3.7225042301184432</c:v>
                </c:pt>
                <c:pt idx="4">
                  <c:v>3.6958817317845827</c:v>
                </c:pt>
                <c:pt idx="5">
                  <c:v>3.6036036036036037</c:v>
                </c:pt>
                <c:pt idx="6">
                  <c:v>3.5388340473086237</c:v>
                </c:pt>
                <c:pt idx="7">
                  <c:v>3.4809514600657514</c:v>
                </c:pt>
                <c:pt idx="8">
                  <c:v>3.4288019362646232</c:v>
                </c:pt>
                <c:pt idx="9">
                  <c:v>3.3641715727502102</c:v>
                </c:pt>
                <c:pt idx="10">
                  <c:v>3.2909170688898639</c:v>
                </c:pt>
                <c:pt idx="11">
                  <c:v>3.2183908045977012</c:v>
                </c:pt>
                <c:pt idx="12">
                  <c:v>3.1538088306647261</c:v>
                </c:pt>
                <c:pt idx="13">
                  <c:v>3.0959752321981426</c:v>
                </c:pt>
                <c:pt idx="14">
                  <c:v>3.0136986301369864</c:v>
                </c:pt>
                <c:pt idx="15">
                  <c:v>2.9044437990124892</c:v>
                </c:pt>
                <c:pt idx="16">
                  <c:v>2.7889680818097302</c:v>
                </c:pt>
                <c:pt idx="17">
                  <c:v>2.6854649211144679</c:v>
                </c:pt>
                <c:pt idx="18">
                  <c:v>2.5252525252525255</c:v>
                </c:pt>
                <c:pt idx="19">
                  <c:v>2.3612750885478158</c:v>
                </c:pt>
                <c:pt idx="20">
                  <c:v>2.1404109589041096</c:v>
                </c:pt>
                <c:pt idx="21">
                  <c:v>1.927710843373494</c:v>
                </c:pt>
                <c:pt idx="22">
                  <c:v>1.6592920353982303</c:v>
                </c:pt>
                <c:pt idx="23">
                  <c:v>1.3812154696132597</c:v>
                </c:pt>
                <c:pt idx="24">
                  <c:v>1.0101010101010102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C-4788-B8D3-DCC460DA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81064"/>
        <c:axId val="555974504"/>
      </c:scatterChart>
      <c:valAx>
        <c:axId val="555981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4504"/>
        <c:crosses val="autoZero"/>
        <c:crossBetween val="midCat"/>
      </c:valAx>
      <c:valAx>
        <c:axId val="55597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(336.55)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359383202099737"/>
                  <c:y val="0.114036891221930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0.2462x</a:t>
                    </a:r>
                    <a:r>
                      <a:rPr lang="en-US" sz="1200" baseline="30000"/>
                      <a:t>0.4756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0.9664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3611'!$T$5:$T$19</c:f>
              <c:numCache>
                <c:formatCode>General</c:formatCode>
                <c:ptCount val="15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180</c:v>
                </c:pt>
                <c:pt idx="7">
                  <c:v>160</c:v>
                </c:pt>
                <c:pt idx="8">
                  <c:v>140</c:v>
                </c:pt>
                <c:pt idx="9">
                  <c:v>120</c:v>
                </c:pt>
                <c:pt idx="10">
                  <c:v>100</c:v>
                </c:pt>
                <c:pt idx="11">
                  <c:v>80</c:v>
                </c:pt>
                <c:pt idx="12">
                  <c:v>60</c:v>
                </c:pt>
                <c:pt idx="13">
                  <c:v>40</c:v>
                </c:pt>
                <c:pt idx="14">
                  <c:v>20</c:v>
                </c:pt>
              </c:numCache>
            </c:numRef>
          </c:xVal>
          <c:yVal>
            <c:numRef>
              <c:f>'Collected Data Site 3611'!$X$5:$X$19</c:f>
              <c:numCache>
                <c:formatCode>General</c:formatCode>
                <c:ptCount val="15"/>
                <c:pt idx="0">
                  <c:v>3.5808068751492002</c:v>
                </c:pt>
                <c:pt idx="1">
                  <c:v>3.5264483627204029</c:v>
                </c:pt>
                <c:pt idx="2">
                  <c:v>3.3946990468729599</c:v>
                </c:pt>
                <c:pt idx="3">
                  <c:v>3.2564450474898234</c:v>
                </c:pt>
                <c:pt idx="4">
                  <c:v>3.1487047373694002</c:v>
                </c:pt>
                <c:pt idx="5">
                  <c:v>3.0238887208950711</c:v>
                </c:pt>
                <c:pt idx="6">
                  <c:v>2.8976175144880876</c:v>
                </c:pt>
                <c:pt idx="7">
                  <c:v>2.7619540825133782</c:v>
                </c:pt>
                <c:pt idx="8">
                  <c:v>2.6056206960729575</c:v>
                </c:pt>
                <c:pt idx="9">
                  <c:v>2.4405125076266017</c:v>
                </c:pt>
                <c:pt idx="10">
                  <c:v>2.261420171867933</c:v>
                </c:pt>
                <c:pt idx="11">
                  <c:v>2.0698576972833114</c:v>
                </c:pt>
                <c:pt idx="12">
                  <c:v>1.8598884066955983</c:v>
                </c:pt>
                <c:pt idx="13">
                  <c:v>1.6460905349794239</c:v>
                </c:pt>
                <c:pt idx="14">
                  <c:v>0.85034013605442182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5-4AC7-85B1-C85CC1D33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27248"/>
        <c:axId val="560427576"/>
      </c:scatterChart>
      <c:valAx>
        <c:axId val="5604272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7576"/>
        <c:crosses val="autoZero"/>
        <c:crossBetween val="midCat"/>
      </c:valAx>
      <c:valAx>
        <c:axId val="560427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Velocity (405.97)</a:t>
            </a:r>
            <a:endParaRPr lang="en-US"/>
          </a:p>
        </c:rich>
      </c:tx>
      <c:layout>
        <c:manualLayout>
          <c:xMode val="edge"/>
          <c:yMode val="edge"/>
          <c:x val="0.2491526684164479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55621172353454"/>
                  <c:y val="-1.775298920968212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0.8113x</a:t>
                    </a:r>
                    <a:r>
                      <a:rPr lang="en-US" sz="1200" baseline="30000"/>
                      <a:t>0.2952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3611'!$Z$5:$Z$24</c:f>
              <c:numCache>
                <c:formatCode>General</c:formatCode>
                <c:ptCount val="20"/>
                <c:pt idx="0">
                  <c:v>305</c:v>
                </c:pt>
                <c:pt idx="1">
                  <c:v>290</c:v>
                </c:pt>
                <c:pt idx="2">
                  <c:v>275</c:v>
                </c:pt>
                <c:pt idx="3">
                  <c:v>260</c:v>
                </c:pt>
                <c:pt idx="4">
                  <c:v>245</c:v>
                </c:pt>
                <c:pt idx="5">
                  <c:v>230</c:v>
                </c:pt>
                <c:pt idx="6">
                  <c:v>215</c:v>
                </c:pt>
                <c:pt idx="7">
                  <c:v>200</c:v>
                </c:pt>
                <c:pt idx="8">
                  <c:v>185</c:v>
                </c:pt>
                <c:pt idx="9">
                  <c:v>170</c:v>
                </c:pt>
                <c:pt idx="10">
                  <c:v>155</c:v>
                </c:pt>
                <c:pt idx="11">
                  <c:v>140</c:v>
                </c:pt>
                <c:pt idx="12">
                  <c:v>125</c:v>
                </c:pt>
                <c:pt idx="13">
                  <c:v>110</c:v>
                </c:pt>
                <c:pt idx="14">
                  <c:v>95</c:v>
                </c:pt>
                <c:pt idx="15">
                  <c:v>80</c:v>
                </c:pt>
                <c:pt idx="16">
                  <c:v>65</c:v>
                </c:pt>
                <c:pt idx="17">
                  <c:v>50</c:v>
                </c:pt>
                <c:pt idx="18">
                  <c:v>35</c:v>
                </c:pt>
                <c:pt idx="19">
                  <c:v>20</c:v>
                </c:pt>
              </c:numCache>
            </c:numRef>
          </c:xVal>
          <c:yVal>
            <c:numRef>
              <c:f>'Collected Data Site 3611'!$AD$5:$AD$24</c:f>
              <c:numCache>
                <c:formatCode>General</c:formatCode>
                <c:ptCount val="20"/>
                <c:pt idx="0">
                  <c:v>4.3042619249223826</c:v>
                </c:pt>
                <c:pt idx="1">
                  <c:v>4.2728746132311768</c:v>
                </c:pt>
                <c:pt idx="2">
                  <c:v>4.237941131145015</c:v>
                </c:pt>
                <c:pt idx="3">
                  <c:v>4.2310821806346626</c:v>
                </c:pt>
                <c:pt idx="4">
                  <c:v>4.1399121324771881</c:v>
                </c:pt>
                <c:pt idx="5">
                  <c:v>4.0643223184308175</c:v>
                </c:pt>
                <c:pt idx="6">
                  <c:v>3.9888682745825603</c:v>
                </c:pt>
                <c:pt idx="7">
                  <c:v>3.9115978877371402</c:v>
                </c:pt>
                <c:pt idx="8">
                  <c:v>3.8073677711463261</c:v>
                </c:pt>
                <c:pt idx="9">
                  <c:v>3.7158469945355193</c:v>
                </c:pt>
                <c:pt idx="10">
                  <c:v>3.5979572887650884</c:v>
                </c:pt>
                <c:pt idx="11">
                  <c:v>3.5026269702276709</c:v>
                </c:pt>
                <c:pt idx="12">
                  <c:v>3.3985861881457313</c:v>
                </c:pt>
                <c:pt idx="13">
                  <c:v>3.2554010062148566</c:v>
                </c:pt>
                <c:pt idx="14">
                  <c:v>3.1086387434554976</c:v>
                </c:pt>
                <c:pt idx="15">
                  <c:v>2.9304029304029302</c:v>
                </c:pt>
                <c:pt idx="16">
                  <c:v>2.7624309392265194</c:v>
                </c:pt>
                <c:pt idx="17">
                  <c:v>2.5393600812595225</c:v>
                </c:pt>
                <c:pt idx="18">
                  <c:v>2.2756827048114432</c:v>
                </c:pt>
                <c:pt idx="19">
                  <c:v>2.0080321285140559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B-480F-AEC7-3BFB54FB8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40664"/>
        <c:axId val="565932136"/>
      </c:scatterChart>
      <c:valAx>
        <c:axId val="56594066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2136"/>
        <c:crosses val="autoZero"/>
        <c:crossBetween val="midCat"/>
      </c:valAx>
      <c:valAx>
        <c:axId val="565932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4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(496.7)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6076990376202974E-2"/>
                  <c:y val="-0.10840368912219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0.7964x</a:t>
                    </a:r>
                    <a:r>
                      <a:rPr lang="en-US" sz="1200" baseline="30000"/>
                      <a:t>0.1941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0.9119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3611'!$B$37:$B$54</c:f>
              <c:numCache>
                <c:formatCode>General</c:formatCode>
                <c:ptCount val="18"/>
                <c:pt idx="0">
                  <c:v>270</c:v>
                </c:pt>
                <c:pt idx="1">
                  <c:v>255</c:v>
                </c:pt>
                <c:pt idx="2">
                  <c:v>240</c:v>
                </c:pt>
                <c:pt idx="3">
                  <c:v>225</c:v>
                </c:pt>
                <c:pt idx="4">
                  <c:v>210</c:v>
                </c:pt>
                <c:pt idx="5">
                  <c:v>195</c:v>
                </c:pt>
                <c:pt idx="6">
                  <c:v>180</c:v>
                </c:pt>
                <c:pt idx="7">
                  <c:v>165</c:v>
                </c:pt>
                <c:pt idx="8">
                  <c:v>150</c:v>
                </c:pt>
                <c:pt idx="9">
                  <c:v>135</c:v>
                </c:pt>
                <c:pt idx="10">
                  <c:v>120</c:v>
                </c:pt>
                <c:pt idx="11">
                  <c:v>105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45</c:v>
                </c:pt>
                <c:pt idx="16">
                  <c:v>30</c:v>
                </c:pt>
                <c:pt idx="17">
                  <c:v>15</c:v>
                </c:pt>
              </c:numCache>
            </c:numRef>
          </c:xVal>
          <c:yVal>
            <c:numRef>
              <c:f>'Collected Data Site 3611'!$F$37:$F$54</c:f>
              <c:numCache>
                <c:formatCode>General</c:formatCode>
                <c:ptCount val="18"/>
                <c:pt idx="0">
                  <c:v>2.187120291616039</c:v>
                </c:pt>
                <c:pt idx="1">
                  <c:v>2.2108548638807006</c:v>
                </c:pt>
                <c:pt idx="2">
                  <c:v>2.2101482641127177</c:v>
                </c:pt>
                <c:pt idx="3">
                  <c:v>2.2041536050156738</c:v>
                </c:pt>
                <c:pt idx="4">
                  <c:v>2.2010271460014672</c:v>
                </c:pt>
                <c:pt idx="5">
                  <c:v>2.1981738248224549</c:v>
                </c:pt>
                <c:pt idx="6">
                  <c:v>2.1980705824887043</c:v>
                </c:pt>
                <c:pt idx="7">
                  <c:v>2.179656538969617</c:v>
                </c:pt>
                <c:pt idx="8">
                  <c:v>2.1582733812949639</c:v>
                </c:pt>
                <c:pt idx="9">
                  <c:v>2.1391221676437966</c:v>
                </c:pt>
                <c:pt idx="10">
                  <c:v>2.1171489061397315</c:v>
                </c:pt>
                <c:pt idx="11">
                  <c:v>2.0825069416898057</c:v>
                </c:pt>
                <c:pt idx="12">
                  <c:v>2.028397565922921</c:v>
                </c:pt>
                <c:pt idx="13">
                  <c:v>1.9531249999999998</c:v>
                </c:pt>
                <c:pt idx="14">
                  <c:v>1.838235294117647</c:v>
                </c:pt>
                <c:pt idx="15">
                  <c:v>1.6898235073225687</c:v>
                </c:pt>
                <c:pt idx="16">
                  <c:v>1.4895729890764646</c:v>
                </c:pt>
                <c:pt idx="17">
                  <c:v>1.2234910277324633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F-40EF-95CA-790D47EB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00024"/>
        <c:axId val="560400352"/>
      </c:scatterChart>
      <c:valAx>
        <c:axId val="5604000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0352"/>
        <c:crosses val="autoZero"/>
        <c:crossBetween val="midCat"/>
      </c:valAx>
      <c:valAx>
        <c:axId val="56040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(558.72)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5097769028871389E-2"/>
                  <c:y val="-8.82983377077865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0.3908x</a:t>
                    </a:r>
                    <a:r>
                      <a:rPr lang="en-US" sz="1200" baseline="30000"/>
                      <a:t>0.4671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0.9773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3611'!$H$37:$H$51</c:f>
              <c:numCache>
                <c:formatCode>General</c:formatCode>
                <c:ptCount val="15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</c:numCache>
            </c:numRef>
          </c:xVal>
          <c:yVal>
            <c:numRef>
              <c:f>'Collected Data Site 3611'!$L$37:$L$51</c:f>
              <c:numCache>
                <c:formatCode>General</c:formatCode>
                <c:ptCount val="15"/>
                <c:pt idx="0">
                  <c:v>3.7165510406342914</c:v>
                </c:pt>
                <c:pt idx="1">
                  <c:v>3.6822724881641244</c:v>
                </c:pt>
                <c:pt idx="2">
                  <c:v>3.6363636363636362</c:v>
                </c:pt>
                <c:pt idx="3">
                  <c:v>3.5597745476119846</c:v>
                </c:pt>
                <c:pt idx="4">
                  <c:v>3.4865293185419968</c:v>
                </c:pt>
                <c:pt idx="5">
                  <c:v>3.3852403520649967</c:v>
                </c:pt>
                <c:pt idx="6">
                  <c:v>3.2882718304713188</c:v>
                </c:pt>
                <c:pt idx="7">
                  <c:v>3.1746031746031749</c:v>
                </c:pt>
                <c:pt idx="8">
                  <c:v>3.0474531998258598</c:v>
                </c:pt>
                <c:pt idx="9">
                  <c:v>2.9041626331074539</c:v>
                </c:pt>
                <c:pt idx="10">
                  <c:v>2.5839793281653747</c:v>
                </c:pt>
                <c:pt idx="11">
                  <c:v>2.2522522522522519</c:v>
                </c:pt>
                <c:pt idx="12">
                  <c:v>1.9218449711723256</c:v>
                </c:pt>
                <c:pt idx="13">
                  <c:v>1.5360983102918588</c:v>
                </c:pt>
                <c:pt idx="14">
                  <c:v>1.0570824524312896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3-4046-95C6-017608BC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39680"/>
        <c:axId val="565934432"/>
      </c:scatterChart>
      <c:valAx>
        <c:axId val="565939680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4432"/>
        <c:crosses val="autoZero"/>
        <c:crossBetween val="midCat"/>
      </c:valAx>
      <c:valAx>
        <c:axId val="56593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(611.82)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9499343832021"/>
                  <c:y val="2.94845435987168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0.403x</a:t>
                    </a:r>
                    <a:r>
                      <a:rPr lang="en-US" sz="1200" baseline="30000"/>
                      <a:t>0.4165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0.9858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3611'!$N$37:$N$58</c:f>
              <c:numCache>
                <c:formatCode>General</c:formatCode>
                <c:ptCount val="22"/>
                <c:pt idx="0">
                  <c:v>440</c:v>
                </c:pt>
                <c:pt idx="1">
                  <c:v>420</c:v>
                </c:pt>
                <c:pt idx="2">
                  <c:v>400</c:v>
                </c:pt>
                <c:pt idx="3">
                  <c:v>380</c:v>
                </c:pt>
                <c:pt idx="4">
                  <c:v>360</c:v>
                </c:pt>
                <c:pt idx="5">
                  <c:v>340</c:v>
                </c:pt>
                <c:pt idx="6">
                  <c:v>320</c:v>
                </c:pt>
                <c:pt idx="7">
                  <c:v>300</c:v>
                </c:pt>
                <c:pt idx="8">
                  <c:v>280</c:v>
                </c:pt>
                <c:pt idx="9">
                  <c:v>260</c:v>
                </c:pt>
                <c:pt idx="10">
                  <c:v>240</c:v>
                </c:pt>
                <c:pt idx="11">
                  <c:v>220</c:v>
                </c:pt>
                <c:pt idx="12">
                  <c:v>200</c:v>
                </c:pt>
                <c:pt idx="13">
                  <c:v>180</c:v>
                </c:pt>
                <c:pt idx="14">
                  <c:v>160</c:v>
                </c:pt>
                <c:pt idx="15">
                  <c:v>140</c:v>
                </c:pt>
                <c:pt idx="16">
                  <c:v>120</c:v>
                </c:pt>
                <c:pt idx="17">
                  <c:v>100</c:v>
                </c:pt>
                <c:pt idx="18">
                  <c:v>80</c:v>
                </c:pt>
                <c:pt idx="19">
                  <c:v>60</c:v>
                </c:pt>
                <c:pt idx="20">
                  <c:v>40</c:v>
                </c:pt>
                <c:pt idx="21">
                  <c:v>20</c:v>
                </c:pt>
              </c:numCache>
            </c:numRef>
          </c:xVal>
          <c:yVal>
            <c:numRef>
              <c:f>'Collected Data Site 3611'!$R$37:$R$58</c:f>
              <c:numCache>
                <c:formatCode>General</c:formatCode>
                <c:ptCount val="22"/>
                <c:pt idx="0">
                  <c:v>5.1637131792043194</c:v>
                </c:pt>
                <c:pt idx="1">
                  <c:v>5.1063829787234045</c:v>
                </c:pt>
                <c:pt idx="2">
                  <c:v>5.0543340914834474</c:v>
                </c:pt>
                <c:pt idx="3">
                  <c:v>4.9783833355168348</c:v>
                </c:pt>
                <c:pt idx="4">
                  <c:v>4.9046321525885554</c:v>
                </c:pt>
                <c:pt idx="5">
                  <c:v>4.7065337763012183</c:v>
                </c:pt>
                <c:pt idx="6">
                  <c:v>4.4849334267694472</c:v>
                </c:pt>
                <c:pt idx="7">
                  <c:v>4.2547156431711812</c:v>
                </c:pt>
                <c:pt idx="8">
                  <c:v>4.3196544276457889</c:v>
                </c:pt>
                <c:pt idx="9">
                  <c:v>4.1302621127879267</c:v>
                </c:pt>
                <c:pt idx="10">
                  <c:v>3.9428289797930018</c:v>
                </c:pt>
                <c:pt idx="11">
                  <c:v>3.7523452157598496</c:v>
                </c:pt>
                <c:pt idx="12">
                  <c:v>3.5593521978999823</c:v>
                </c:pt>
                <c:pt idx="13">
                  <c:v>3.3898305084745761</c:v>
                </c:pt>
                <c:pt idx="14">
                  <c:v>3.1733439111463704</c:v>
                </c:pt>
                <c:pt idx="15">
                  <c:v>2.9780897681344398</c:v>
                </c:pt>
                <c:pt idx="16">
                  <c:v>2.7972027972027971</c:v>
                </c:pt>
                <c:pt idx="17">
                  <c:v>2.6157467957101757</c:v>
                </c:pt>
                <c:pt idx="18">
                  <c:v>2.410364567640856</c:v>
                </c:pt>
                <c:pt idx="19">
                  <c:v>2.1606049693914295</c:v>
                </c:pt>
                <c:pt idx="20">
                  <c:v>1.927710843373494</c:v>
                </c:pt>
                <c:pt idx="21">
                  <c:v>1.5600624024960998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3-427A-A3B3-1F18E733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64008"/>
        <c:axId val="555964336"/>
      </c:scatterChart>
      <c:valAx>
        <c:axId val="5559640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4336"/>
        <c:crosses val="autoZero"/>
        <c:crossBetween val="midCat"/>
      </c:valAx>
      <c:valAx>
        <c:axId val="55596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(668.64)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143744531933514"/>
                  <c:y val="-3.19251239428404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1.0262x</a:t>
                    </a:r>
                    <a:r>
                      <a:rPr lang="en-US" sz="1200" baseline="30000"/>
                      <a:t>0.2479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3611'!$T$37:$T$70</c:f>
              <c:numCache>
                <c:formatCode>General</c:formatCode>
                <c:ptCount val="34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200</c:v>
                </c:pt>
                <c:pt idx="15">
                  <c:v>190</c:v>
                </c:pt>
                <c:pt idx="16">
                  <c:v>180</c:v>
                </c:pt>
                <c:pt idx="17">
                  <c:v>170</c:v>
                </c:pt>
                <c:pt idx="18">
                  <c:v>160</c:v>
                </c:pt>
                <c:pt idx="19">
                  <c:v>150</c:v>
                </c:pt>
                <c:pt idx="20">
                  <c:v>140</c:v>
                </c:pt>
                <c:pt idx="21">
                  <c:v>130</c:v>
                </c:pt>
                <c:pt idx="22">
                  <c:v>120</c:v>
                </c:pt>
                <c:pt idx="23">
                  <c:v>110</c:v>
                </c:pt>
                <c:pt idx="24">
                  <c:v>100</c:v>
                </c:pt>
                <c:pt idx="25">
                  <c:v>90</c:v>
                </c:pt>
                <c:pt idx="26">
                  <c:v>80</c:v>
                </c:pt>
                <c:pt idx="27">
                  <c:v>70</c:v>
                </c:pt>
                <c:pt idx="28">
                  <c:v>60</c:v>
                </c:pt>
                <c:pt idx="29">
                  <c:v>50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10</c:v>
                </c:pt>
              </c:numCache>
            </c:numRef>
          </c:xVal>
          <c:yVal>
            <c:numRef>
              <c:f>'Collected Data Site 3611'!$X$37:$X$70</c:f>
              <c:numCache>
                <c:formatCode>General</c:formatCode>
                <c:ptCount val="34"/>
                <c:pt idx="0">
                  <c:v>3.5306334371754935</c:v>
                </c:pt>
                <c:pt idx="1">
                  <c:v>3.5309223197089668</c:v>
                </c:pt>
                <c:pt idx="2">
                  <c:v>3.4327397554172925</c:v>
                </c:pt>
                <c:pt idx="3">
                  <c:v>4.0907891264185796</c:v>
                </c:pt>
                <c:pt idx="4">
                  <c:v>4.4072278536800358</c:v>
                </c:pt>
                <c:pt idx="5">
                  <c:v>4.4349288882092059</c:v>
                </c:pt>
                <c:pt idx="6">
                  <c:v>4.3914680050188206</c:v>
                </c:pt>
                <c:pt idx="7">
                  <c:v>4.2640555906506634</c:v>
                </c:pt>
                <c:pt idx="8">
                  <c:v>4.2975206611570247</c:v>
                </c:pt>
                <c:pt idx="9">
                  <c:v>4.2538710226305936</c:v>
                </c:pt>
                <c:pt idx="10">
                  <c:v>4.1958041958041958</c:v>
                </c:pt>
                <c:pt idx="11">
                  <c:v>4.1344598238360595</c:v>
                </c:pt>
                <c:pt idx="12">
                  <c:v>4.076338706688901</c:v>
                </c:pt>
                <c:pt idx="13">
                  <c:v>4.032258064516129</c:v>
                </c:pt>
                <c:pt idx="14">
                  <c:v>3.9564787339268053</c:v>
                </c:pt>
                <c:pt idx="15">
                  <c:v>3.8830983036991622</c:v>
                </c:pt>
                <c:pt idx="16">
                  <c:v>3.8330494037478706</c:v>
                </c:pt>
                <c:pt idx="17">
                  <c:v>3.7635598848793443</c:v>
                </c:pt>
                <c:pt idx="18">
                  <c:v>3.6840893391664746</c:v>
                </c:pt>
                <c:pt idx="19">
                  <c:v>3.62406378352259</c:v>
                </c:pt>
                <c:pt idx="20">
                  <c:v>3.554201574003554</c:v>
                </c:pt>
                <c:pt idx="21">
                  <c:v>3.4908700322234156</c:v>
                </c:pt>
                <c:pt idx="22">
                  <c:v>3.4383954154727796</c:v>
                </c:pt>
                <c:pt idx="23">
                  <c:v>3.3690658499234303</c:v>
                </c:pt>
                <c:pt idx="24">
                  <c:v>3.2862306933946765</c:v>
                </c:pt>
                <c:pt idx="25">
                  <c:v>3.2085561497326203</c:v>
                </c:pt>
                <c:pt idx="26">
                  <c:v>3.0864197530864197</c:v>
                </c:pt>
                <c:pt idx="27">
                  <c:v>2.9850746268656718</c:v>
                </c:pt>
                <c:pt idx="28">
                  <c:v>2.8395646000946524</c:v>
                </c:pt>
                <c:pt idx="29">
                  <c:v>2.6809651474530831</c:v>
                </c:pt>
                <c:pt idx="30">
                  <c:v>2.547770700636943</c:v>
                </c:pt>
                <c:pt idx="31">
                  <c:v>2.3715415019762847</c:v>
                </c:pt>
                <c:pt idx="32">
                  <c:v>2.0790020790020791</c:v>
                </c:pt>
                <c:pt idx="33">
                  <c:v>1.6835016835016834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24-48D7-9981-C7B47801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07240"/>
        <c:axId val="520814456"/>
      </c:scatterChart>
      <c:valAx>
        <c:axId val="560407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4456"/>
        <c:crosses val="autoZero"/>
        <c:crossBetween val="midCat"/>
      </c:valAx>
      <c:valAx>
        <c:axId val="520814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(336.55)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807283464566928"/>
                  <c:y val="4.508603091280256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0.1363x</a:t>
                    </a:r>
                    <a:r>
                      <a:rPr lang="en-US" sz="1200" baseline="30000"/>
                      <a:t>0.4901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3611'!$T$5:$T$19</c:f>
              <c:numCache>
                <c:formatCode>General</c:formatCode>
                <c:ptCount val="15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180</c:v>
                </c:pt>
                <c:pt idx="7">
                  <c:v>160</c:v>
                </c:pt>
                <c:pt idx="8">
                  <c:v>140</c:v>
                </c:pt>
                <c:pt idx="9">
                  <c:v>120</c:v>
                </c:pt>
                <c:pt idx="10">
                  <c:v>100</c:v>
                </c:pt>
                <c:pt idx="11">
                  <c:v>80</c:v>
                </c:pt>
                <c:pt idx="12">
                  <c:v>60</c:v>
                </c:pt>
                <c:pt idx="13">
                  <c:v>40</c:v>
                </c:pt>
                <c:pt idx="14">
                  <c:v>20</c:v>
                </c:pt>
              </c:numCache>
            </c:numRef>
          </c:xVal>
          <c:yVal>
            <c:numRef>
              <c:f>'Collected Data Site 3611'!$W$5:$W$19</c:f>
              <c:numCache>
                <c:formatCode>General</c:formatCode>
                <c:ptCount val="15"/>
                <c:pt idx="0">
                  <c:v>2.25</c:v>
                </c:pt>
                <c:pt idx="1">
                  <c:v>2.17</c:v>
                </c:pt>
                <c:pt idx="2">
                  <c:v>2.11</c:v>
                </c:pt>
                <c:pt idx="3">
                  <c:v>2.0099999999999998</c:v>
                </c:pt>
                <c:pt idx="4">
                  <c:v>1.93</c:v>
                </c:pt>
                <c:pt idx="5">
                  <c:v>1.82</c:v>
                </c:pt>
                <c:pt idx="6">
                  <c:v>1.75</c:v>
                </c:pt>
                <c:pt idx="7">
                  <c:v>1.64</c:v>
                </c:pt>
                <c:pt idx="8">
                  <c:v>1.52</c:v>
                </c:pt>
                <c:pt idx="9">
                  <c:v>1.41</c:v>
                </c:pt>
                <c:pt idx="10">
                  <c:v>1.29</c:v>
                </c:pt>
                <c:pt idx="11">
                  <c:v>1.1499999999999999</c:v>
                </c:pt>
                <c:pt idx="12">
                  <c:v>0.99</c:v>
                </c:pt>
                <c:pt idx="13">
                  <c:v>0.81</c:v>
                </c:pt>
                <c:pt idx="14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C-43ED-A6E5-ADAB8075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27248"/>
        <c:axId val="560427576"/>
      </c:scatterChart>
      <c:valAx>
        <c:axId val="5604272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7576"/>
        <c:crosses val="autoZero"/>
        <c:crossBetween val="midCat"/>
      </c:valAx>
      <c:valAx>
        <c:axId val="560427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Velocity (721.16)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5905730533683293E-2"/>
                  <c:y val="-0.103031496062992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0.5131x</a:t>
                    </a:r>
                    <a:r>
                      <a:rPr lang="en-US" sz="1200" baseline="30000"/>
                      <a:t>0.3305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0.9597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3611'!$Z$37:$Z$59</c:f>
              <c:numCache>
                <c:formatCode>General</c:formatCode>
                <c:ptCount val="23"/>
                <c:pt idx="0">
                  <c:v>345</c:v>
                </c:pt>
                <c:pt idx="1">
                  <c:v>330</c:v>
                </c:pt>
                <c:pt idx="2">
                  <c:v>315</c:v>
                </c:pt>
                <c:pt idx="3">
                  <c:v>300</c:v>
                </c:pt>
                <c:pt idx="4">
                  <c:v>285</c:v>
                </c:pt>
                <c:pt idx="5">
                  <c:v>270</c:v>
                </c:pt>
                <c:pt idx="6">
                  <c:v>255</c:v>
                </c:pt>
                <c:pt idx="7">
                  <c:v>240</c:v>
                </c:pt>
                <c:pt idx="8">
                  <c:v>225</c:v>
                </c:pt>
                <c:pt idx="9">
                  <c:v>210</c:v>
                </c:pt>
                <c:pt idx="10">
                  <c:v>195</c:v>
                </c:pt>
                <c:pt idx="11">
                  <c:v>180</c:v>
                </c:pt>
                <c:pt idx="12">
                  <c:v>165</c:v>
                </c:pt>
                <c:pt idx="13">
                  <c:v>150</c:v>
                </c:pt>
                <c:pt idx="14">
                  <c:v>135</c:v>
                </c:pt>
                <c:pt idx="15">
                  <c:v>120</c:v>
                </c:pt>
                <c:pt idx="16">
                  <c:v>105</c:v>
                </c:pt>
                <c:pt idx="17">
                  <c:v>90</c:v>
                </c:pt>
                <c:pt idx="18">
                  <c:v>75</c:v>
                </c:pt>
                <c:pt idx="19">
                  <c:v>60</c:v>
                </c:pt>
                <c:pt idx="20">
                  <c:v>45</c:v>
                </c:pt>
                <c:pt idx="21">
                  <c:v>30</c:v>
                </c:pt>
                <c:pt idx="22">
                  <c:v>15</c:v>
                </c:pt>
              </c:numCache>
            </c:numRef>
          </c:xVal>
          <c:yVal>
            <c:numRef>
              <c:f>'Collected Data Site 3611'!$AD$37:$AD$59</c:f>
              <c:numCache>
                <c:formatCode>General</c:formatCode>
                <c:ptCount val="23"/>
                <c:pt idx="0">
                  <c:v>3.2276171765366266</c:v>
                </c:pt>
                <c:pt idx="1">
                  <c:v>3.1588015698286589</c:v>
                </c:pt>
                <c:pt idx="2">
                  <c:v>3.0647985989492117</c:v>
                </c:pt>
                <c:pt idx="3">
                  <c:v>3.0453761039488376</c:v>
                </c:pt>
                <c:pt idx="4">
                  <c:v>3.3831908831908835</c:v>
                </c:pt>
                <c:pt idx="5">
                  <c:v>3.3665835411471319</c:v>
                </c:pt>
                <c:pt idx="6">
                  <c:v>3.3147016768490833</c:v>
                </c:pt>
                <c:pt idx="7">
                  <c:v>3.238866396761134</c:v>
                </c:pt>
                <c:pt idx="8">
                  <c:v>3.2092426187419769</c:v>
                </c:pt>
                <c:pt idx="9">
                  <c:v>3.1245350394286566</c:v>
                </c:pt>
                <c:pt idx="10">
                  <c:v>3.0578641994668336</c:v>
                </c:pt>
                <c:pt idx="11">
                  <c:v>2.9811195760185489</c:v>
                </c:pt>
                <c:pt idx="12">
                  <c:v>2.9013539651837528</c:v>
                </c:pt>
                <c:pt idx="13">
                  <c:v>2.8095148904289191</c:v>
                </c:pt>
                <c:pt idx="14">
                  <c:v>2.7086677367576244</c:v>
                </c:pt>
                <c:pt idx="15">
                  <c:v>2.5906735751295336</c:v>
                </c:pt>
                <c:pt idx="16">
                  <c:v>2.4694261523988708</c:v>
                </c:pt>
                <c:pt idx="17">
                  <c:v>2.3255813953488369</c:v>
                </c:pt>
                <c:pt idx="18">
                  <c:v>2.1745433458973613</c:v>
                </c:pt>
                <c:pt idx="19">
                  <c:v>1.9940179461615155</c:v>
                </c:pt>
                <c:pt idx="20">
                  <c:v>1.7758484609313339</c:v>
                </c:pt>
                <c:pt idx="21">
                  <c:v>1.5251652262328417</c:v>
                </c:pt>
                <c:pt idx="22">
                  <c:v>1.1655011655011656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3-403B-8D53-47B06F75E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11392"/>
        <c:axId val="589647568"/>
      </c:scatterChart>
      <c:valAx>
        <c:axId val="56581139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47568"/>
        <c:crosses val="autoZero"/>
        <c:crossBetween val="midCat"/>
      </c:valAx>
      <c:valAx>
        <c:axId val="58964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Depth (405.97)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482042869641294"/>
                  <c:y val="3.951224846894137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0.1163x</a:t>
                    </a:r>
                    <a:r>
                      <a:rPr lang="en-US" sz="1200" baseline="30000"/>
                      <a:t>0.5274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3611'!$Z$5:$Z$24</c:f>
              <c:numCache>
                <c:formatCode>General</c:formatCode>
                <c:ptCount val="20"/>
                <c:pt idx="0">
                  <c:v>305</c:v>
                </c:pt>
                <c:pt idx="1">
                  <c:v>290</c:v>
                </c:pt>
                <c:pt idx="2">
                  <c:v>275</c:v>
                </c:pt>
                <c:pt idx="3">
                  <c:v>260</c:v>
                </c:pt>
                <c:pt idx="4">
                  <c:v>245</c:v>
                </c:pt>
                <c:pt idx="5">
                  <c:v>230</c:v>
                </c:pt>
                <c:pt idx="6">
                  <c:v>215</c:v>
                </c:pt>
                <c:pt idx="7">
                  <c:v>200</c:v>
                </c:pt>
                <c:pt idx="8">
                  <c:v>185</c:v>
                </c:pt>
                <c:pt idx="9">
                  <c:v>170</c:v>
                </c:pt>
                <c:pt idx="10">
                  <c:v>155</c:v>
                </c:pt>
                <c:pt idx="11">
                  <c:v>140</c:v>
                </c:pt>
                <c:pt idx="12">
                  <c:v>125</c:v>
                </c:pt>
                <c:pt idx="13">
                  <c:v>110</c:v>
                </c:pt>
                <c:pt idx="14">
                  <c:v>95</c:v>
                </c:pt>
                <c:pt idx="15">
                  <c:v>80</c:v>
                </c:pt>
                <c:pt idx="16">
                  <c:v>65</c:v>
                </c:pt>
                <c:pt idx="17">
                  <c:v>50</c:v>
                </c:pt>
                <c:pt idx="18">
                  <c:v>35</c:v>
                </c:pt>
                <c:pt idx="19">
                  <c:v>20</c:v>
                </c:pt>
              </c:numCache>
            </c:numRef>
          </c:xVal>
          <c:yVal>
            <c:numRef>
              <c:f>'Collected Data Site 3611'!$AC$5:$AC$24</c:f>
              <c:numCache>
                <c:formatCode>General</c:formatCode>
                <c:ptCount val="20"/>
                <c:pt idx="0">
                  <c:v>2.46</c:v>
                </c:pt>
                <c:pt idx="1">
                  <c:v>2.37</c:v>
                </c:pt>
                <c:pt idx="2">
                  <c:v>2.29</c:v>
                </c:pt>
                <c:pt idx="3">
                  <c:v>2.2200000000000002</c:v>
                </c:pt>
                <c:pt idx="4">
                  <c:v>2.13</c:v>
                </c:pt>
                <c:pt idx="5">
                  <c:v>2.0499999999999998</c:v>
                </c:pt>
                <c:pt idx="6">
                  <c:v>1.97</c:v>
                </c:pt>
                <c:pt idx="7">
                  <c:v>1.9</c:v>
                </c:pt>
                <c:pt idx="8">
                  <c:v>1.8</c:v>
                </c:pt>
                <c:pt idx="9">
                  <c:v>1.72</c:v>
                </c:pt>
                <c:pt idx="10">
                  <c:v>1.64</c:v>
                </c:pt>
                <c:pt idx="11">
                  <c:v>1.55</c:v>
                </c:pt>
                <c:pt idx="12">
                  <c:v>1.45</c:v>
                </c:pt>
                <c:pt idx="13">
                  <c:v>1.36</c:v>
                </c:pt>
                <c:pt idx="14">
                  <c:v>1.26</c:v>
                </c:pt>
                <c:pt idx="15">
                  <c:v>1.1499999999999999</c:v>
                </c:pt>
                <c:pt idx="16">
                  <c:v>1.03</c:v>
                </c:pt>
                <c:pt idx="17">
                  <c:v>0.91</c:v>
                </c:pt>
                <c:pt idx="18">
                  <c:v>0.79</c:v>
                </c:pt>
                <c:pt idx="19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7-4D2E-A7B7-84E35D5CD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40664"/>
        <c:axId val="565932136"/>
      </c:scatterChart>
      <c:valAx>
        <c:axId val="56594066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2136"/>
        <c:crosses val="autoZero"/>
        <c:crossBetween val="midCat"/>
      </c:valAx>
      <c:valAx>
        <c:axId val="565932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4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(496.7)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540573053368329"/>
                  <c:y val="-2.937080781568970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0.1007x</a:t>
                    </a:r>
                    <a:r>
                      <a:rPr lang="en-US" sz="1200" baseline="30000"/>
                      <a:t>0.5557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0.9835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3611'!$B$37:$B$54</c:f>
              <c:numCache>
                <c:formatCode>General</c:formatCode>
                <c:ptCount val="18"/>
                <c:pt idx="0">
                  <c:v>270</c:v>
                </c:pt>
                <c:pt idx="1">
                  <c:v>255</c:v>
                </c:pt>
                <c:pt idx="2">
                  <c:v>240</c:v>
                </c:pt>
                <c:pt idx="3">
                  <c:v>225</c:v>
                </c:pt>
                <c:pt idx="4">
                  <c:v>210</c:v>
                </c:pt>
                <c:pt idx="5">
                  <c:v>195</c:v>
                </c:pt>
                <c:pt idx="6">
                  <c:v>180</c:v>
                </c:pt>
                <c:pt idx="7">
                  <c:v>165</c:v>
                </c:pt>
                <c:pt idx="8">
                  <c:v>150</c:v>
                </c:pt>
                <c:pt idx="9">
                  <c:v>135</c:v>
                </c:pt>
                <c:pt idx="10">
                  <c:v>120</c:v>
                </c:pt>
                <c:pt idx="11">
                  <c:v>105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45</c:v>
                </c:pt>
                <c:pt idx="16">
                  <c:v>30</c:v>
                </c:pt>
                <c:pt idx="17">
                  <c:v>15</c:v>
                </c:pt>
              </c:numCache>
            </c:numRef>
          </c:xVal>
          <c:yVal>
            <c:numRef>
              <c:f>'Collected Data Site 3611'!$E$37:$E$54</c:f>
              <c:numCache>
                <c:formatCode>General</c:formatCode>
                <c:ptCount val="18"/>
                <c:pt idx="0">
                  <c:v>2.4300000000000002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2.11</c:v>
                </c:pt>
                <c:pt idx="4">
                  <c:v>2.02</c:v>
                </c:pt>
                <c:pt idx="5">
                  <c:v>1.92</c:v>
                </c:pt>
                <c:pt idx="6">
                  <c:v>1.81</c:v>
                </c:pt>
                <c:pt idx="7">
                  <c:v>1.7</c:v>
                </c:pt>
                <c:pt idx="8">
                  <c:v>1.6</c:v>
                </c:pt>
                <c:pt idx="9">
                  <c:v>1.5</c:v>
                </c:pt>
                <c:pt idx="10">
                  <c:v>1.38</c:v>
                </c:pt>
                <c:pt idx="11">
                  <c:v>1.27</c:v>
                </c:pt>
                <c:pt idx="12">
                  <c:v>1.1499999999999999</c:v>
                </c:pt>
                <c:pt idx="13">
                  <c:v>1.03</c:v>
                </c:pt>
                <c:pt idx="14">
                  <c:v>0.92</c:v>
                </c:pt>
                <c:pt idx="15">
                  <c:v>0.83</c:v>
                </c:pt>
                <c:pt idx="16">
                  <c:v>0.64</c:v>
                </c:pt>
                <c:pt idx="17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D-4C5F-B696-A92D10F9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00024"/>
        <c:axId val="560400352"/>
      </c:scatterChart>
      <c:valAx>
        <c:axId val="5604000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0352"/>
        <c:crosses val="autoZero"/>
        <c:crossBetween val="midCat"/>
      </c:valAx>
      <c:valAx>
        <c:axId val="56040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(558.72)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9177821522309708E-2"/>
                  <c:y val="-5.41185476815398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0.2163x</a:t>
                    </a:r>
                    <a:r>
                      <a:rPr lang="en-US" sz="1200" baseline="30000"/>
                      <a:t>0.4144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0.9748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3611'!$H$37:$H$51</c:f>
              <c:numCache>
                <c:formatCode>General</c:formatCode>
                <c:ptCount val="15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</c:numCache>
            </c:numRef>
          </c:xVal>
          <c:yVal>
            <c:numRef>
              <c:f>'Collected Data Site 3611'!$K$37:$K$51</c:f>
              <c:numCache>
                <c:formatCode>General</c:formatCode>
                <c:ptCount val="15"/>
                <c:pt idx="0">
                  <c:v>1.85</c:v>
                </c:pt>
                <c:pt idx="1">
                  <c:v>1.75</c:v>
                </c:pt>
                <c:pt idx="2">
                  <c:v>1.74</c:v>
                </c:pt>
                <c:pt idx="3">
                  <c:v>1.61</c:v>
                </c:pt>
                <c:pt idx="4">
                  <c:v>1.54</c:v>
                </c:pt>
                <c:pt idx="5">
                  <c:v>1.45</c:v>
                </c:pt>
                <c:pt idx="6">
                  <c:v>1.36</c:v>
                </c:pt>
                <c:pt idx="7">
                  <c:v>1.27</c:v>
                </c:pt>
                <c:pt idx="8">
                  <c:v>1.19</c:v>
                </c:pt>
                <c:pt idx="9">
                  <c:v>1.0900000000000001</c:v>
                </c:pt>
                <c:pt idx="10">
                  <c:v>1.02</c:v>
                </c:pt>
                <c:pt idx="11">
                  <c:v>0.97</c:v>
                </c:pt>
                <c:pt idx="12">
                  <c:v>0.87</c:v>
                </c:pt>
                <c:pt idx="13">
                  <c:v>0.77</c:v>
                </c:pt>
                <c:pt idx="14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4A-4E2B-A9C7-8ACF18FA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39680"/>
        <c:axId val="565934432"/>
      </c:scatterChart>
      <c:valAx>
        <c:axId val="565939680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4432"/>
        <c:crosses val="autoZero"/>
        <c:crossBetween val="midCat"/>
      </c:valAx>
      <c:valAx>
        <c:axId val="56593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(611.82)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097987751531057"/>
                  <c:y val="1.80599300087489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0.2178x</a:t>
                    </a:r>
                    <a:r>
                      <a:rPr lang="en-US" sz="1200" baseline="30000"/>
                      <a:t>0.4534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3611'!$N$37:$N$58</c:f>
              <c:numCache>
                <c:formatCode>General</c:formatCode>
                <c:ptCount val="22"/>
                <c:pt idx="0">
                  <c:v>440</c:v>
                </c:pt>
                <c:pt idx="1">
                  <c:v>420</c:v>
                </c:pt>
                <c:pt idx="2">
                  <c:v>400</c:v>
                </c:pt>
                <c:pt idx="3">
                  <c:v>380</c:v>
                </c:pt>
                <c:pt idx="4">
                  <c:v>360</c:v>
                </c:pt>
                <c:pt idx="5">
                  <c:v>340</c:v>
                </c:pt>
                <c:pt idx="6">
                  <c:v>320</c:v>
                </c:pt>
                <c:pt idx="7">
                  <c:v>300</c:v>
                </c:pt>
                <c:pt idx="8">
                  <c:v>280</c:v>
                </c:pt>
                <c:pt idx="9">
                  <c:v>260</c:v>
                </c:pt>
                <c:pt idx="10">
                  <c:v>240</c:v>
                </c:pt>
                <c:pt idx="11">
                  <c:v>220</c:v>
                </c:pt>
                <c:pt idx="12">
                  <c:v>200</c:v>
                </c:pt>
                <c:pt idx="13">
                  <c:v>180</c:v>
                </c:pt>
                <c:pt idx="14">
                  <c:v>160</c:v>
                </c:pt>
                <c:pt idx="15">
                  <c:v>140</c:v>
                </c:pt>
                <c:pt idx="16">
                  <c:v>120</c:v>
                </c:pt>
                <c:pt idx="17">
                  <c:v>100</c:v>
                </c:pt>
                <c:pt idx="18">
                  <c:v>80</c:v>
                </c:pt>
                <c:pt idx="19">
                  <c:v>60</c:v>
                </c:pt>
                <c:pt idx="20">
                  <c:v>40</c:v>
                </c:pt>
                <c:pt idx="21">
                  <c:v>20</c:v>
                </c:pt>
              </c:numCache>
            </c:numRef>
          </c:xVal>
          <c:yVal>
            <c:numRef>
              <c:f>'Collected Data Site 3611'!$Q$37:$Q$58</c:f>
              <c:numCache>
                <c:formatCode>General</c:formatCode>
                <c:ptCount val="22"/>
                <c:pt idx="0">
                  <c:v>3.43</c:v>
                </c:pt>
                <c:pt idx="1">
                  <c:v>3.32</c:v>
                </c:pt>
                <c:pt idx="2">
                  <c:v>3.25</c:v>
                </c:pt>
                <c:pt idx="3">
                  <c:v>3.12</c:v>
                </c:pt>
                <c:pt idx="4">
                  <c:v>3.05</c:v>
                </c:pt>
                <c:pt idx="5">
                  <c:v>3</c:v>
                </c:pt>
                <c:pt idx="6">
                  <c:v>2.99</c:v>
                </c:pt>
                <c:pt idx="7">
                  <c:v>2.95</c:v>
                </c:pt>
                <c:pt idx="8">
                  <c:v>2.76</c:v>
                </c:pt>
                <c:pt idx="9">
                  <c:v>2.69</c:v>
                </c:pt>
                <c:pt idx="10">
                  <c:v>2.59</c:v>
                </c:pt>
                <c:pt idx="11">
                  <c:v>2.52</c:v>
                </c:pt>
                <c:pt idx="12">
                  <c:v>2.4500000000000002</c:v>
                </c:pt>
                <c:pt idx="13">
                  <c:v>2.33</c:v>
                </c:pt>
                <c:pt idx="14">
                  <c:v>2.25</c:v>
                </c:pt>
                <c:pt idx="15">
                  <c:v>2.13</c:v>
                </c:pt>
                <c:pt idx="16">
                  <c:v>1.98</c:v>
                </c:pt>
                <c:pt idx="17">
                  <c:v>1.8</c:v>
                </c:pt>
                <c:pt idx="18">
                  <c:v>1.61</c:v>
                </c:pt>
                <c:pt idx="19">
                  <c:v>1.4</c:v>
                </c:pt>
                <c:pt idx="20">
                  <c:v>1.1299999999999999</c:v>
                </c:pt>
                <c:pt idx="21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3-47AA-A2CA-922E1756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64008"/>
        <c:axId val="555964336"/>
      </c:scatterChart>
      <c:valAx>
        <c:axId val="5559640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4336"/>
        <c:crosses val="autoZero"/>
        <c:crossBetween val="midCat"/>
      </c:valAx>
      <c:valAx>
        <c:axId val="55596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(668.64)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302646544181978"/>
                  <c:y val="2.03962525517643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0.1233x</a:t>
                    </a:r>
                    <a:r>
                      <a:rPr lang="en-US" sz="1200" baseline="30000"/>
                      <a:t>0.5482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0.9841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3611'!$T$37:$T$70</c:f>
              <c:numCache>
                <c:formatCode>General</c:formatCode>
                <c:ptCount val="34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200</c:v>
                </c:pt>
                <c:pt idx="15">
                  <c:v>190</c:v>
                </c:pt>
                <c:pt idx="16">
                  <c:v>180</c:v>
                </c:pt>
                <c:pt idx="17">
                  <c:v>170</c:v>
                </c:pt>
                <c:pt idx="18">
                  <c:v>160</c:v>
                </c:pt>
                <c:pt idx="19">
                  <c:v>150</c:v>
                </c:pt>
                <c:pt idx="20">
                  <c:v>140</c:v>
                </c:pt>
                <c:pt idx="21">
                  <c:v>130</c:v>
                </c:pt>
                <c:pt idx="22">
                  <c:v>120</c:v>
                </c:pt>
                <c:pt idx="23">
                  <c:v>110</c:v>
                </c:pt>
                <c:pt idx="24">
                  <c:v>100</c:v>
                </c:pt>
                <c:pt idx="25">
                  <c:v>90</c:v>
                </c:pt>
                <c:pt idx="26">
                  <c:v>80</c:v>
                </c:pt>
                <c:pt idx="27">
                  <c:v>70</c:v>
                </c:pt>
                <c:pt idx="28">
                  <c:v>60</c:v>
                </c:pt>
                <c:pt idx="29">
                  <c:v>50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10</c:v>
                </c:pt>
              </c:numCache>
            </c:numRef>
          </c:xVal>
          <c:yVal>
            <c:numRef>
              <c:f>'Collected Data Site 3611'!$W$37:$W$70</c:f>
              <c:numCache>
                <c:formatCode>General</c:formatCode>
                <c:ptCount val="34"/>
                <c:pt idx="0">
                  <c:v>3.58</c:v>
                </c:pt>
                <c:pt idx="1">
                  <c:v>3.5</c:v>
                </c:pt>
                <c:pt idx="2">
                  <c:v>3.39</c:v>
                </c:pt>
                <c:pt idx="3">
                  <c:v>3</c:v>
                </c:pt>
                <c:pt idx="4">
                  <c:v>2.74</c:v>
                </c:pt>
                <c:pt idx="5">
                  <c:v>2.67</c:v>
                </c:pt>
                <c:pt idx="6">
                  <c:v>2.63</c:v>
                </c:pt>
                <c:pt idx="7">
                  <c:v>2.57</c:v>
                </c:pt>
                <c:pt idx="8">
                  <c:v>2.52</c:v>
                </c:pt>
                <c:pt idx="9">
                  <c:v>2.4500000000000002</c:v>
                </c:pt>
                <c:pt idx="10">
                  <c:v>2.4</c:v>
                </c:pt>
                <c:pt idx="11">
                  <c:v>2.35</c:v>
                </c:pt>
                <c:pt idx="12">
                  <c:v>2.2999999999999998</c:v>
                </c:pt>
                <c:pt idx="13">
                  <c:v>2.2400000000000002</c:v>
                </c:pt>
                <c:pt idx="14">
                  <c:v>2.19</c:v>
                </c:pt>
                <c:pt idx="15">
                  <c:v>2.13</c:v>
                </c:pt>
                <c:pt idx="16">
                  <c:v>2.0699999999999998</c:v>
                </c:pt>
                <c:pt idx="17">
                  <c:v>2.0099999999999998</c:v>
                </c:pt>
                <c:pt idx="18">
                  <c:v>1.95</c:v>
                </c:pt>
                <c:pt idx="19">
                  <c:v>2</c:v>
                </c:pt>
                <c:pt idx="20">
                  <c:v>1.82</c:v>
                </c:pt>
                <c:pt idx="21">
                  <c:v>1.73</c:v>
                </c:pt>
                <c:pt idx="22">
                  <c:v>1.66</c:v>
                </c:pt>
                <c:pt idx="23">
                  <c:v>1.58</c:v>
                </c:pt>
                <c:pt idx="24">
                  <c:v>1.5</c:v>
                </c:pt>
                <c:pt idx="25">
                  <c:v>1.4</c:v>
                </c:pt>
                <c:pt idx="26">
                  <c:v>1.32</c:v>
                </c:pt>
                <c:pt idx="27">
                  <c:v>1.23</c:v>
                </c:pt>
                <c:pt idx="28">
                  <c:v>1.1399999999999999</c:v>
                </c:pt>
                <c:pt idx="29">
                  <c:v>1.05</c:v>
                </c:pt>
                <c:pt idx="30">
                  <c:v>0.93</c:v>
                </c:pt>
                <c:pt idx="31">
                  <c:v>0.79</c:v>
                </c:pt>
                <c:pt idx="32">
                  <c:v>0.65</c:v>
                </c:pt>
                <c:pt idx="33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BBB-B2AD-DC385B27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07240"/>
        <c:axId val="520814456"/>
      </c:scatterChart>
      <c:valAx>
        <c:axId val="560407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4456"/>
        <c:crosses val="autoZero"/>
        <c:crossBetween val="midCat"/>
      </c:valAx>
      <c:valAx>
        <c:axId val="520814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C8C87-DF69-4365-BCFA-5F568E7D8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0</xdr:row>
      <xdr:rowOff>0</xdr:rowOff>
    </xdr:from>
    <xdr:to>
      <xdr:col>9</xdr:col>
      <xdr:colOff>220980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6884A-0573-4777-B1D1-13E49B7D7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205740</xdr:colOff>
      <xdr:row>0</xdr:row>
      <xdr:rowOff>0</xdr:rowOff>
    </xdr:from>
    <xdr:to>
      <xdr:col>13</xdr:col>
      <xdr:colOff>815340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B5CA5-BBC1-4F52-A9B1-6ADA40159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792480</xdr:colOff>
      <xdr:row>0</xdr:row>
      <xdr:rowOff>0</xdr:rowOff>
    </xdr:from>
    <xdr:to>
      <xdr:col>18</xdr:col>
      <xdr:colOff>411480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A46CA-E2D5-42A6-8208-9CBA28DBA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411480</xdr:colOff>
      <xdr:row>0</xdr:row>
      <xdr:rowOff>0</xdr:rowOff>
    </xdr:from>
    <xdr:to>
      <xdr:col>23</xdr:col>
      <xdr:colOff>30480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205C8-1E12-4BF5-BCAB-D470D2BC6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373F8B-7762-4643-B28A-E1A484A99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601980</xdr:colOff>
      <xdr:row>14</xdr:row>
      <xdr:rowOff>0</xdr:rowOff>
    </xdr:from>
    <xdr:to>
      <xdr:col>9</xdr:col>
      <xdr:colOff>220980</xdr:colOff>
      <xdr:row>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64964A-2992-47C2-8C4E-ADE9246D5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190500</xdr:colOff>
      <xdr:row>13</xdr:row>
      <xdr:rowOff>160020</xdr:rowOff>
    </xdr:from>
    <xdr:to>
      <xdr:col>13</xdr:col>
      <xdr:colOff>800100</xdr:colOff>
      <xdr:row>27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87991-4BBA-41B9-89EB-B3099B93F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769620</xdr:colOff>
      <xdr:row>13</xdr:row>
      <xdr:rowOff>190500</xdr:rowOff>
    </xdr:from>
    <xdr:to>
      <xdr:col>18</xdr:col>
      <xdr:colOff>388620</xdr:colOff>
      <xdr:row>27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9BFB3D-F92F-44F4-825F-7C6BB34E1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358140</xdr:colOff>
      <xdr:row>14</xdr:row>
      <xdr:rowOff>0</xdr:rowOff>
    </xdr:from>
    <xdr:to>
      <xdr:col>22</xdr:col>
      <xdr:colOff>967740</xdr:colOff>
      <xdr:row>27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5FB191-5E03-4CD4-A680-48FB84C32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F6987-B478-45CE-A670-71C274941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0</xdr:row>
      <xdr:rowOff>0</xdr:rowOff>
    </xdr:from>
    <xdr:to>
      <xdr:col>9</xdr:col>
      <xdr:colOff>228600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BF7841-7420-4762-82D2-CE85C57C3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205740</xdr:colOff>
      <xdr:row>0</xdr:row>
      <xdr:rowOff>0</xdr:rowOff>
    </xdr:from>
    <xdr:to>
      <xdr:col>13</xdr:col>
      <xdr:colOff>815340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8D2F5D-A86C-4D6D-8C25-850EF5533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807720</xdr:colOff>
      <xdr:row>0</xdr:row>
      <xdr:rowOff>0</xdr:rowOff>
    </xdr:from>
    <xdr:to>
      <xdr:col>18</xdr:col>
      <xdr:colOff>426720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715439-5E33-4792-8A50-18746C8FC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388620</xdr:colOff>
      <xdr:row>0</xdr:row>
      <xdr:rowOff>0</xdr:rowOff>
    </xdr:from>
    <xdr:to>
      <xdr:col>23</xdr:col>
      <xdr:colOff>7620</xdr:colOff>
      <xdr:row>13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32D54-103F-42F7-B8C6-2CC5E46A9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9C6C4B-12AD-4042-9569-830F502C2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601980</xdr:colOff>
      <xdr:row>14</xdr:row>
      <xdr:rowOff>15240</xdr:rowOff>
    </xdr:from>
    <xdr:to>
      <xdr:col>9</xdr:col>
      <xdr:colOff>220980</xdr:colOff>
      <xdr:row>27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462B4B-4BC9-4332-B3CB-A48ABE89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190500</xdr:colOff>
      <xdr:row>14</xdr:row>
      <xdr:rowOff>15240</xdr:rowOff>
    </xdr:from>
    <xdr:to>
      <xdr:col>13</xdr:col>
      <xdr:colOff>800100</xdr:colOff>
      <xdr:row>27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05A43F-2EF5-4B5C-9AD1-4AC601D6C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792480</xdr:colOff>
      <xdr:row>14</xdr:row>
      <xdr:rowOff>15240</xdr:rowOff>
    </xdr:from>
    <xdr:to>
      <xdr:col>18</xdr:col>
      <xdr:colOff>411480</xdr:colOff>
      <xdr:row>27</xdr:row>
      <xdr:rowOff>182880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942C37-C6CB-4E78-B4BB-C6A5C9237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381000</xdr:colOff>
      <xdr:row>14</xdr:row>
      <xdr:rowOff>15240</xdr:rowOff>
    </xdr:from>
    <xdr:to>
      <xdr:col>23</xdr:col>
      <xdr:colOff>0</xdr:colOff>
      <xdr:row>27</xdr:row>
      <xdr:rowOff>182880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1CDBB3-9F2A-4CFF-BF0E-15FFADFAF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2AB02-658A-42D4-950B-22B8E3DB4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0</xdr:row>
      <xdr:rowOff>0</xdr:rowOff>
    </xdr:from>
    <xdr:to>
      <xdr:col>9</xdr:col>
      <xdr:colOff>228600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9A8C8-1F15-4CA3-B906-7C777088F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0</xdr:row>
      <xdr:rowOff>0</xdr:rowOff>
    </xdr:from>
    <xdr:to>
      <xdr:col>13</xdr:col>
      <xdr:colOff>822960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2EA13-5776-4E76-AB58-0DCC3D6C0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822960</xdr:colOff>
      <xdr:row>0</xdr:row>
      <xdr:rowOff>0</xdr:rowOff>
    </xdr:from>
    <xdr:to>
      <xdr:col>18</xdr:col>
      <xdr:colOff>441960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89973B-8A31-457D-9BCB-7F84B4BC9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441960</xdr:colOff>
      <xdr:row>0</xdr:row>
      <xdr:rowOff>0</xdr:rowOff>
    </xdr:from>
    <xdr:to>
      <xdr:col>23</xdr:col>
      <xdr:colOff>60960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3D86F-9A18-4262-A255-F04F36403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561F8D-32E4-47EC-8C6C-F855630C2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601980</xdr:colOff>
      <xdr:row>14</xdr:row>
      <xdr:rowOff>0</xdr:rowOff>
    </xdr:from>
    <xdr:to>
      <xdr:col>9</xdr:col>
      <xdr:colOff>220980</xdr:colOff>
      <xdr:row>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34092A-B41A-475A-8BA7-B3FE945C3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220980</xdr:colOff>
      <xdr:row>14</xdr:row>
      <xdr:rowOff>0</xdr:rowOff>
    </xdr:from>
    <xdr:to>
      <xdr:col>13</xdr:col>
      <xdr:colOff>830580</xdr:colOff>
      <xdr:row>27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2E9BB4-06FE-4CAA-9D94-6BFA4453C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822960</xdr:colOff>
      <xdr:row>14</xdr:row>
      <xdr:rowOff>7620</xdr:rowOff>
    </xdr:from>
    <xdr:to>
      <xdr:col>18</xdr:col>
      <xdr:colOff>441960</xdr:colOff>
      <xdr:row>27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360304-6F23-4EA4-B4DC-40E520793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411480</xdr:colOff>
      <xdr:row>13</xdr:row>
      <xdr:rowOff>182880</xdr:rowOff>
    </xdr:from>
    <xdr:to>
      <xdr:col>23</xdr:col>
      <xdr:colOff>30480</xdr:colOff>
      <xdr:row>27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5DFF28-ECE7-47C6-BABC-9A0BFEAF3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0A934-A10E-466E-927B-68986A342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0</xdr:row>
      <xdr:rowOff>0</xdr:rowOff>
    </xdr:from>
    <xdr:to>
      <xdr:col>9</xdr:col>
      <xdr:colOff>228600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CB6E8-1FB2-4936-8DC6-5521E20CF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0</xdr:row>
      <xdr:rowOff>0</xdr:rowOff>
    </xdr:from>
    <xdr:to>
      <xdr:col>13</xdr:col>
      <xdr:colOff>830580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3C376-B719-48EB-ADB8-A3325045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830580</xdr:colOff>
      <xdr:row>0</xdr:row>
      <xdr:rowOff>0</xdr:rowOff>
    </xdr:from>
    <xdr:to>
      <xdr:col>18</xdr:col>
      <xdr:colOff>449580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1F2001-1CAE-4C20-8AB2-B6AE65F05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449580</xdr:colOff>
      <xdr:row>0</xdr:row>
      <xdr:rowOff>0</xdr:rowOff>
    </xdr:from>
    <xdr:to>
      <xdr:col>23</xdr:col>
      <xdr:colOff>68580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6F8584-530C-4BA6-BCA3-F2435A652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18EB0C-C534-4B88-A4C9-45C3AB0D5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601980</xdr:colOff>
      <xdr:row>14</xdr:row>
      <xdr:rowOff>15240</xdr:rowOff>
    </xdr:from>
    <xdr:to>
      <xdr:col>9</xdr:col>
      <xdr:colOff>220980</xdr:colOff>
      <xdr:row>27</xdr:row>
      <xdr:rowOff>182880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4706F4-F3D7-4268-BD5E-B8C708898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198120</xdr:colOff>
      <xdr:row>14</xdr:row>
      <xdr:rowOff>15240</xdr:rowOff>
    </xdr:from>
    <xdr:to>
      <xdr:col>13</xdr:col>
      <xdr:colOff>807720</xdr:colOff>
      <xdr:row>27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DE59A6-E7D9-4687-8F43-3D818182A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792480</xdr:colOff>
      <xdr:row>14</xdr:row>
      <xdr:rowOff>15240</xdr:rowOff>
    </xdr:from>
    <xdr:to>
      <xdr:col>18</xdr:col>
      <xdr:colOff>411480</xdr:colOff>
      <xdr:row>27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1B3CFF-05C6-4170-8004-A23936664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388620</xdr:colOff>
      <xdr:row>14</xdr:row>
      <xdr:rowOff>15240</xdr:rowOff>
    </xdr:from>
    <xdr:to>
      <xdr:col>23</xdr:col>
      <xdr:colOff>7620</xdr:colOff>
      <xdr:row>27</xdr:row>
      <xdr:rowOff>182880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280F98-30DD-4551-8B94-F54449906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J71"/>
  <sheetViews>
    <sheetView workbookViewId="0">
      <selection activeCell="AE46" sqref="AE46"/>
    </sheetView>
  </sheetViews>
  <sheetFormatPr defaultColWidth="14.44140625" defaultRowHeight="15.75" customHeight="1" x14ac:dyDescent="0.25"/>
  <cols>
    <col min="2" max="2" width="22.6640625" customWidth="1"/>
    <col min="8" max="8" width="22.6640625" customWidth="1"/>
    <col min="14" max="14" width="22.6640625" customWidth="1"/>
    <col min="20" max="20" width="22.6640625" customWidth="1"/>
    <col min="26" max="26" width="22.6640625" customWidth="1"/>
    <col min="32" max="32" width="13.44140625" customWidth="1"/>
  </cols>
  <sheetData>
    <row r="1" spans="2:36" x14ac:dyDescent="0.25">
      <c r="B1" s="1" t="s">
        <v>0</v>
      </c>
      <c r="C1" s="2">
        <v>3611</v>
      </c>
      <c r="D1" s="3"/>
      <c r="E1" s="3"/>
      <c r="F1" s="3"/>
      <c r="H1" s="1" t="s">
        <v>0</v>
      </c>
      <c r="I1" s="2">
        <v>3611</v>
      </c>
      <c r="J1" s="3"/>
      <c r="K1" s="3"/>
      <c r="L1" s="3"/>
      <c r="N1" s="1" t="s">
        <v>0</v>
      </c>
      <c r="O1" s="2">
        <v>3611</v>
      </c>
      <c r="P1" s="3"/>
      <c r="Q1" s="3"/>
      <c r="R1" s="3"/>
      <c r="T1" s="1" t="s">
        <v>0</v>
      </c>
      <c r="U1" s="2">
        <v>3611</v>
      </c>
      <c r="V1" s="3"/>
      <c r="W1" s="3"/>
      <c r="X1" s="3"/>
      <c r="Z1" s="1" t="s">
        <v>0</v>
      </c>
      <c r="AA1" s="2">
        <v>3611</v>
      </c>
      <c r="AB1" s="3"/>
      <c r="AC1" s="3"/>
      <c r="AD1" s="3"/>
      <c r="AE1" s="3"/>
      <c r="AF1" s="4"/>
      <c r="AG1" s="5"/>
      <c r="AH1" s="3"/>
      <c r="AI1" s="3"/>
      <c r="AJ1" s="3"/>
    </row>
    <row r="2" spans="2:36" x14ac:dyDescent="0.25">
      <c r="B2" s="6" t="s">
        <v>1</v>
      </c>
      <c r="C2" s="7">
        <v>106.23</v>
      </c>
      <c r="D2" s="3"/>
      <c r="E2" s="3"/>
      <c r="F2" s="3"/>
      <c r="H2" s="6" t="s">
        <v>1</v>
      </c>
      <c r="I2" s="7">
        <v>197.72</v>
      </c>
      <c r="J2" s="3"/>
      <c r="K2" s="3"/>
      <c r="L2" s="3"/>
      <c r="N2" s="6" t="s">
        <v>1</v>
      </c>
      <c r="O2" s="7">
        <v>271.7</v>
      </c>
      <c r="P2" s="3"/>
      <c r="Q2" s="3"/>
      <c r="R2" s="3"/>
      <c r="T2" s="6" t="s">
        <v>1</v>
      </c>
      <c r="U2" s="7">
        <v>336.55</v>
      </c>
      <c r="V2" s="3"/>
      <c r="W2" s="3"/>
      <c r="X2" s="3"/>
      <c r="Z2" s="6" t="s">
        <v>1</v>
      </c>
      <c r="AA2" s="7">
        <v>405.97</v>
      </c>
      <c r="AB2" s="3"/>
      <c r="AC2" s="3"/>
      <c r="AD2" s="3"/>
      <c r="AE2" s="3"/>
      <c r="AF2" s="4"/>
      <c r="AG2" s="5"/>
      <c r="AH2" s="3"/>
      <c r="AI2" s="3"/>
      <c r="AJ2" s="3"/>
    </row>
    <row r="3" spans="2:36" x14ac:dyDescent="0.25">
      <c r="B3" s="8"/>
      <c r="C3" s="8"/>
      <c r="D3" s="8"/>
      <c r="E3" s="8"/>
      <c r="F3" s="8"/>
      <c r="H3" s="8"/>
      <c r="I3" s="8"/>
      <c r="J3" s="8"/>
      <c r="K3" s="8"/>
      <c r="L3" s="8"/>
      <c r="N3" s="8"/>
      <c r="O3" s="8"/>
      <c r="P3" s="8"/>
      <c r="Q3" s="8"/>
      <c r="R3" s="8"/>
      <c r="T3" s="8"/>
      <c r="U3" s="8"/>
      <c r="V3" s="8"/>
      <c r="W3" s="8"/>
      <c r="X3" s="8"/>
      <c r="Z3" s="8"/>
      <c r="AA3" s="8"/>
      <c r="AB3" s="8"/>
      <c r="AC3" s="8"/>
      <c r="AD3" s="8"/>
      <c r="AE3" s="3"/>
      <c r="AF3" s="3"/>
      <c r="AG3" s="3"/>
      <c r="AH3" s="3"/>
      <c r="AI3" s="3"/>
      <c r="AJ3" s="3"/>
    </row>
    <row r="4" spans="2:36" x14ac:dyDescent="0.25">
      <c r="B4" s="9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H4" s="9" t="s">
        <v>2</v>
      </c>
      <c r="I4" s="10" t="s">
        <v>3</v>
      </c>
      <c r="J4" s="10" t="s">
        <v>4</v>
      </c>
      <c r="K4" s="10" t="s">
        <v>5</v>
      </c>
      <c r="L4" s="10" t="s">
        <v>6</v>
      </c>
      <c r="N4" s="9" t="s">
        <v>2</v>
      </c>
      <c r="O4" s="10" t="s">
        <v>3</v>
      </c>
      <c r="P4" s="10" t="s">
        <v>4</v>
      </c>
      <c r="Q4" s="10" t="s">
        <v>5</v>
      </c>
      <c r="R4" s="10" t="s">
        <v>6</v>
      </c>
      <c r="T4" s="9" t="s">
        <v>2</v>
      </c>
      <c r="U4" s="10" t="s">
        <v>3</v>
      </c>
      <c r="V4" s="10" t="s">
        <v>4</v>
      </c>
      <c r="W4" s="10" t="s">
        <v>5</v>
      </c>
      <c r="X4" s="10" t="s">
        <v>6</v>
      </c>
      <c r="Z4" s="9" t="s">
        <v>2</v>
      </c>
      <c r="AA4" s="10" t="s">
        <v>3</v>
      </c>
      <c r="AB4" s="10" t="s">
        <v>4</v>
      </c>
      <c r="AC4" s="10" t="s">
        <v>5</v>
      </c>
      <c r="AD4" s="10" t="s">
        <v>6</v>
      </c>
      <c r="AE4" s="4"/>
      <c r="AF4" s="4"/>
      <c r="AG4" s="4"/>
      <c r="AH4" s="4"/>
      <c r="AI4" s="4"/>
      <c r="AJ4" s="4"/>
    </row>
    <row r="5" spans="2:36" x14ac:dyDescent="0.25">
      <c r="B5" s="11">
        <v>70</v>
      </c>
      <c r="C5" s="11">
        <v>22.94</v>
      </c>
      <c r="D5" s="11">
        <v>33.880000000000003</v>
      </c>
      <c r="E5" s="11">
        <v>0.96</v>
      </c>
      <c r="F5" s="12">
        <f t="shared" ref="F5:F14" si="0">B5/C5</f>
        <v>3.051438535309503</v>
      </c>
      <c r="H5" s="11">
        <v>525</v>
      </c>
      <c r="I5" s="11">
        <v>128.63999999999999</v>
      </c>
      <c r="J5" s="11">
        <v>75.55</v>
      </c>
      <c r="K5" s="11">
        <v>2.5</v>
      </c>
      <c r="L5" s="12">
        <f t="shared" ref="L5:L25" si="1">H5/I5</f>
        <v>4.0811567164179108</v>
      </c>
      <c r="N5" s="11">
        <v>250</v>
      </c>
      <c r="O5" s="11">
        <v>66.64</v>
      </c>
      <c r="P5" s="11">
        <v>43.35</v>
      </c>
      <c r="Q5" s="11">
        <v>1.93</v>
      </c>
      <c r="R5" s="12">
        <f t="shared" ref="R5:R29" si="2">N5/O5</f>
        <v>3.7515006002400959</v>
      </c>
      <c r="T5" s="11">
        <v>300</v>
      </c>
      <c r="U5" s="11">
        <v>83.78</v>
      </c>
      <c r="V5" s="11">
        <v>45.27</v>
      </c>
      <c r="W5" s="11">
        <v>2.25</v>
      </c>
      <c r="X5" s="12">
        <f t="shared" ref="X5:X19" si="3">T5/U5</f>
        <v>3.5808068751492002</v>
      </c>
      <c r="Z5" s="11">
        <v>305</v>
      </c>
      <c r="AA5" s="11">
        <v>70.86</v>
      </c>
      <c r="AB5" s="11">
        <v>36.99</v>
      </c>
      <c r="AC5" s="11">
        <v>2.46</v>
      </c>
      <c r="AD5" s="12">
        <f t="shared" ref="AD5:AD24" si="4">Z5/AA5</f>
        <v>4.3042619249223826</v>
      </c>
    </row>
    <row r="6" spans="2:36" x14ac:dyDescent="0.25">
      <c r="B6" s="12">
        <f t="shared" ref="B6:B14" si="5">B5-$B$5/10</f>
        <v>63</v>
      </c>
      <c r="C6" s="11">
        <v>21.3</v>
      </c>
      <c r="D6" s="11">
        <v>33.42</v>
      </c>
      <c r="E6" s="11">
        <v>0.9</v>
      </c>
      <c r="F6" s="12">
        <f t="shared" si="0"/>
        <v>2.9577464788732395</v>
      </c>
      <c r="H6" s="11">
        <v>500</v>
      </c>
      <c r="I6" s="11">
        <v>123.84</v>
      </c>
      <c r="J6" s="11">
        <v>73.09</v>
      </c>
      <c r="K6" s="11">
        <v>2.42</v>
      </c>
      <c r="L6" s="12">
        <f t="shared" si="1"/>
        <v>4.0374677002583974</v>
      </c>
      <c r="N6" s="11">
        <v>240</v>
      </c>
      <c r="O6" s="11">
        <v>63.05</v>
      </c>
      <c r="P6" s="11">
        <v>43.01</v>
      </c>
      <c r="Q6" s="11">
        <v>1.84</v>
      </c>
      <c r="R6" s="12">
        <f t="shared" si="2"/>
        <v>3.8065027755749408</v>
      </c>
      <c r="T6" s="11">
        <v>280</v>
      </c>
      <c r="U6" s="11">
        <v>79.400000000000006</v>
      </c>
      <c r="V6" s="11">
        <v>42.52</v>
      </c>
      <c r="W6" s="11">
        <v>2.17</v>
      </c>
      <c r="X6" s="12">
        <f t="shared" si="3"/>
        <v>3.5264483627204029</v>
      </c>
      <c r="Z6" s="12">
        <f t="shared" ref="Z6:Z24" si="6">Z5-15</f>
        <v>290</v>
      </c>
      <c r="AA6" s="11">
        <v>67.87</v>
      </c>
      <c r="AB6" s="11">
        <v>36.409999999999997</v>
      </c>
      <c r="AC6" s="11">
        <v>2.37</v>
      </c>
      <c r="AD6" s="12">
        <f t="shared" si="4"/>
        <v>4.2728746132311768</v>
      </c>
    </row>
    <row r="7" spans="2:36" x14ac:dyDescent="0.25">
      <c r="B7" s="12">
        <f t="shared" si="5"/>
        <v>56</v>
      </c>
      <c r="C7" s="11">
        <v>19.79</v>
      </c>
      <c r="D7" s="11">
        <v>33.11</v>
      </c>
      <c r="E7" s="11">
        <v>0.85</v>
      </c>
      <c r="F7" s="12">
        <f t="shared" si="0"/>
        <v>2.829711975745326</v>
      </c>
      <c r="H7" s="11">
        <v>475</v>
      </c>
      <c r="I7" s="12">
        <f>0.16+118.08+0.04</f>
        <v>118.28</v>
      </c>
      <c r="J7" s="12">
        <f>2.36+67.58+0.8</f>
        <v>70.739999999999995</v>
      </c>
      <c r="K7" s="11">
        <v>2.38</v>
      </c>
      <c r="L7" s="12">
        <f t="shared" si="1"/>
        <v>4.0158944876564089</v>
      </c>
      <c r="N7" s="11">
        <v>230</v>
      </c>
      <c r="O7" s="11">
        <v>60.91</v>
      </c>
      <c r="P7" s="11">
        <v>42.82</v>
      </c>
      <c r="Q7" s="11">
        <v>1.77</v>
      </c>
      <c r="R7" s="12">
        <f t="shared" si="2"/>
        <v>3.7760630438351668</v>
      </c>
      <c r="T7" s="11">
        <v>260</v>
      </c>
      <c r="U7" s="11">
        <v>76.59</v>
      </c>
      <c r="V7" s="11">
        <v>42.01</v>
      </c>
      <c r="W7" s="11">
        <v>2.11</v>
      </c>
      <c r="X7" s="12">
        <f t="shared" si="3"/>
        <v>3.3946990468729599</v>
      </c>
      <c r="Z7" s="12">
        <f t="shared" si="6"/>
        <v>275</v>
      </c>
      <c r="AA7" s="11">
        <v>64.89</v>
      </c>
      <c r="AB7" s="11">
        <v>35.89</v>
      </c>
      <c r="AC7" s="11">
        <v>2.29</v>
      </c>
      <c r="AD7" s="12">
        <f t="shared" si="4"/>
        <v>4.237941131145015</v>
      </c>
      <c r="AE7" s="4"/>
      <c r="AF7" s="4"/>
      <c r="AG7" s="4"/>
      <c r="AH7" s="4"/>
      <c r="AI7" s="4"/>
      <c r="AJ7" s="4"/>
    </row>
    <row r="8" spans="2:36" x14ac:dyDescent="0.25">
      <c r="B8" s="12">
        <f t="shared" si="5"/>
        <v>49</v>
      </c>
      <c r="C8" s="11">
        <v>17.97</v>
      </c>
      <c r="D8" s="11">
        <v>31.68</v>
      </c>
      <c r="E8" s="11">
        <v>0.82</v>
      </c>
      <c r="F8" s="12">
        <f t="shared" si="0"/>
        <v>2.7267668336115749</v>
      </c>
      <c r="H8" s="11">
        <v>450</v>
      </c>
      <c r="I8" s="11">
        <v>113.56</v>
      </c>
      <c r="J8" s="11">
        <v>67.06</v>
      </c>
      <c r="K8" s="11">
        <v>2.2999999999999998</v>
      </c>
      <c r="L8" s="12">
        <f t="shared" si="1"/>
        <v>3.9626629094751671</v>
      </c>
      <c r="N8" s="11">
        <v>220</v>
      </c>
      <c r="O8" s="11">
        <v>59.1</v>
      </c>
      <c r="P8" s="11">
        <v>42.3</v>
      </c>
      <c r="Q8" s="11">
        <v>1.75</v>
      </c>
      <c r="R8" s="12">
        <f t="shared" si="2"/>
        <v>3.7225042301184432</v>
      </c>
      <c r="T8" s="11">
        <v>240</v>
      </c>
      <c r="U8" s="11">
        <v>73.7</v>
      </c>
      <c r="V8" s="11">
        <v>41.67</v>
      </c>
      <c r="W8" s="11">
        <v>2.0099999999999998</v>
      </c>
      <c r="X8" s="12">
        <f t="shared" si="3"/>
        <v>3.2564450474898234</v>
      </c>
      <c r="Z8" s="12">
        <f t="shared" si="6"/>
        <v>260</v>
      </c>
      <c r="AA8" s="11">
        <v>61.45</v>
      </c>
      <c r="AB8" s="11">
        <v>34.03</v>
      </c>
      <c r="AC8" s="11">
        <v>2.2200000000000002</v>
      </c>
      <c r="AD8" s="12">
        <f t="shared" si="4"/>
        <v>4.2310821806346626</v>
      </c>
      <c r="AE8" s="4"/>
      <c r="AF8" s="4"/>
      <c r="AG8" s="4"/>
      <c r="AH8" s="4"/>
      <c r="AI8" s="4"/>
      <c r="AJ8" s="4"/>
    </row>
    <row r="9" spans="2:36" x14ac:dyDescent="0.25">
      <c r="B9" s="12">
        <f t="shared" si="5"/>
        <v>42</v>
      </c>
      <c r="C9" s="11">
        <v>16.09</v>
      </c>
      <c r="D9" s="11">
        <v>30.15</v>
      </c>
      <c r="E9" s="11">
        <v>0.75</v>
      </c>
      <c r="F9" s="12">
        <f t="shared" si="0"/>
        <v>2.6103169670602857</v>
      </c>
      <c r="H9" s="11">
        <v>425</v>
      </c>
      <c r="I9" s="11">
        <v>108.49</v>
      </c>
      <c r="J9" s="11">
        <v>66.59</v>
      </c>
      <c r="K9" s="11">
        <v>2.23</v>
      </c>
      <c r="L9" s="12">
        <f t="shared" si="1"/>
        <v>3.9174117430177899</v>
      </c>
      <c r="N9" s="11">
        <v>210</v>
      </c>
      <c r="O9" s="11">
        <v>56.82</v>
      </c>
      <c r="P9" s="11">
        <v>42.07</v>
      </c>
      <c r="Q9" s="11">
        <v>1.7</v>
      </c>
      <c r="R9" s="12">
        <f t="shared" si="2"/>
        <v>3.6958817317845827</v>
      </c>
      <c r="T9" s="11">
        <v>220</v>
      </c>
      <c r="U9" s="11">
        <v>69.87</v>
      </c>
      <c r="V9" s="11">
        <v>41.48</v>
      </c>
      <c r="W9" s="11">
        <v>1.93</v>
      </c>
      <c r="X9" s="12">
        <f t="shared" si="3"/>
        <v>3.1487047373694002</v>
      </c>
      <c r="Z9" s="12">
        <f t="shared" si="6"/>
        <v>245</v>
      </c>
      <c r="AA9" s="11">
        <v>59.18</v>
      </c>
      <c r="AB9" s="11">
        <v>33.909999999999997</v>
      </c>
      <c r="AC9" s="11">
        <v>2.13</v>
      </c>
      <c r="AD9" s="12">
        <f t="shared" si="4"/>
        <v>4.1399121324771881</v>
      </c>
      <c r="AE9" s="4"/>
      <c r="AF9" s="4"/>
      <c r="AG9" s="4"/>
      <c r="AH9" s="4"/>
      <c r="AI9" s="4"/>
      <c r="AJ9" s="4"/>
    </row>
    <row r="10" spans="2:36" x14ac:dyDescent="0.25">
      <c r="B10" s="12">
        <f t="shared" si="5"/>
        <v>35</v>
      </c>
      <c r="C10" s="11">
        <v>14.35</v>
      </c>
      <c r="D10" s="11">
        <v>29.71</v>
      </c>
      <c r="E10" s="11">
        <v>0.7</v>
      </c>
      <c r="F10" s="12">
        <f t="shared" si="0"/>
        <v>2.4390243902439024</v>
      </c>
      <c r="H10" s="11">
        <v>400</v>
      </c>
      <c r="I10" s="11">
        <v>103.97</v>
      </c>
      <c r="J10" s="11">
        <v>66.12</v>
      </c>
      <c r="K10" s="11">
        <v>2.16</v>
      </c>
      <c r="L10" s="12">
        <f t="shared" si="1"/>
        <v>3.8472636337405022</v>
      </c>
      <c r="N10" s="11">
        <v>200</v>
      </c>
      <c r="O10" s="11">
        <v>55.5</v>
      </c>
      <c r="P10" s="11">
        <v>42.07</v>
      </c>
      <c r="Q10" s="11">
        <v>1.67</v>
      </c>
      <c r="R10" s="12">
        <f t="shared" si="2"/>
        <v>3.6036036036036037</v>
      </c>
      <c r="T10" s="11">
        <v>200</v>
      </c>
      <c r="U10" s="11">
        <v>66.14</v>
      </c>
      <c r="V10" s="11">
        <v>41.01</v>
      </c>
      <c r="W10" s="11">
        <v>1.82</v>
      </c>
      <c r="X10" s="12">
        <f t="shared" si="3"/>
        <v>3.0238887208950711</v>
      </c>
      <c r="Z10" s="12">
        <f t="shared" si="6"/>
        <v>230</v>
      </c>
      <c r="AA10" s="11">
        <v>56.59</v>
      </c>
      <c r="AB10" s="11">
        <v>33.799999999999997</v>
      </c>
      <c r="AC10" s="11">
        <v>2.0499999999999998</v>
      </c>
      <c r="AD10" s="12">
        <f t="shared" si="4"/>
        <v>4.0643223184308175</v>
      </c>
      <c r="AE10" s="4"/>
      <c r="AF10" s="4"/>
      <c r="AG10" s="4"/>
      <c r="AH10" s="4"/>
      <c r="AI10" s="4"/>
      <c r="AJ10" s="4"/>
    </row>
    <row r="11" spans="2:36" x14ac:dyDescent="0.25">
      <c r="B11" s="12">
        <f t="shared" si="5"/>
        <v>28</v>
      </c>
      <c r="C11" s="11">
        <v>12.4</v>
      </c>
      <c r="D11" s="11">
        <v>29.37</v>
      </c>
      <c r="E11" s="11">
        <v>0.63</v>
      </c>
      <c r="F11" s="12">
        <f t="shared" si="0"/>
        <v>2.258064516129032</v>
      </c>
      <c r="H11" s="11">
        <v>375</v>
      </c>
      <c r="I11" s="11">
        <v>101.06</v>
      </c>
      <c r="J11" s="11">
        <v>65.78</v>
      </c>
      <c r="K11" s="11">
        <v>2.08</v>
      </c>
      <c r="L11" s="12">
        <f t="shared" si="1"/>
        <v>3.7106669305363149</v>
      </c>
      <c r="N11" s="11">
        <v>190</v>
      </c>
      <c r="O11" s="11">
        <v>53.69</v>
      </c>
      <c r="P11" s="11">
        <v>41.85</v>
      </c>
      <c r="Q11" s="11">
        <v>1.64</v>
      </c>
      <c r="R11" s="12">
        <f t="shared" si="2"/>
        <v>3.5388340473086237</v>
      </c>
      <c r="T11" s="11">
        <v>180</v>
      </c>
      <c r="U11" s="11">
        <v>62.12</v>
      </c>
      <c r="V11" s="11">
        <v>40.82</v>
      </c>
      <c r="W11" s="11">
        <v>1.75</v>
      </c>
      <c r="X11" s="12">
        <f t="shared" si="3"/>
        <v>2.8976175144880876</v>
      </c>
      <c r="Z11" s="12">
        <f t="shared" si="6"/>
        <v>215</v>
      </c>
      <c r="AA11" s="11">
        <v>53.9</v>
      </c>
      <c r="AB11" s="11">
        <v>33.71</v>
      </c>
      <c r="AC11" s="11">
        <v>1.97</v>
      </c>
      <c r="AD11" s="12">
        <f t="shared" si="4"/>
        <v>3.9888682745825603</v>
      </c>
      <c r="AE11" s="4"/>
      <c r="AF11" s="4"/>
      <c r="AG11" s="4"/>
      <c r="AH11" s="4"/>
      <c r="AI11" s="4"/>
      <c r="AJ11" s="4"/>
    </row>
    <row r="12" spans="2:36" x14ac:dyDescent="0.25">
      <c r="B12" s="12">
        <f t="shared" si="5"/>
        <v>21</v>
      </c>
      <c r="C12" s="11">
        <v>10.3</v>
      </c>
      <c r="D12" s="11">
        <v>28.83</v>
      </c>
      <c r="E12" s="11">
        <v>0.55000000000000004</v>
      </c>
      <c r="F12" s="12">
        <f t="shared" si="0"/>
        <v>2.0388349514563107</v>
      </c>
      <c r="H12" s="11">
        <v>350</v>
      </c>
      <c r="I12" s="11">
        <v>97.05</v>
      </c>
      <c r="J12" s="11">
        <v>65.59</v>
      </c>
      <c r="K12" s="11">
        <v>2.0499999999999998</v>
      </c>
      <c r="L12" s="12">
        <f t="shared" si="1"/>
        <v>3.6063884595569293</v>
      </c>
      <c r="N12" s="11">
        <v>180</v>
      </c>
      <c r="O12" s="11">
        <v>51.71</v>
      </c>
      <c r="P12" s="11">
        <v>41.69</v>
      </c>
      <c r="Q12" s="11">
        <v>1.59</v>
      </c>
      <c r="R12" s="12">
        <f t="shared" si="2"/>
        <v>3.4809514600657514</v>
      </c>
      <c r="T12" s="11">
        <v>160</v>
      </c>
      <c r="U12" s="11">
        <v>57.93</v>
      </c>
      <c r="V12" s="11">
        <v>40.67</v>
      </c>
      <c r="W12" s="11">
        <v>1.64</v>
      </c>
      <c r="X12" s="12">
        <f t="shared" si="3"/>
        <v>2.7619540825133782</v>
      </c>
      <c r="Z12" s="12">
        <f t="shared" si="6"/>
        <v>200</v>
      </c>
      <c r="AA12" s="11">
        <v>51.13</v>
      </c>
      <c r="AB12" s="11">
        <v>33.43</v>
      </c>
      <c r="AC12" s="11">
        <v>1.9</v>
      </c>
      <c r="AD12" s="12">
        <f t="shared" si="4"/>
        <v>3.9115978877371402</v>
      </c>
    </row>
    <row r="13" spans="2:36" x14ac:dyDescent="0.25">
      <c r="B13" s="12">
        <f t="shared" si="5"/>
        <v>14</v>
      </c>
      <c r="C13" s="11">
        <v>7.94</v>
      </c>
      <c r="D13" s="11">
        <v>28.43</v>
      </c>
      <c r="E13" s="11">
        <v>0.47</v>
      </c>
      <c r="F13" s="12">
        <f t="shared" si="0"/>
        <v>1.7632241813602014</v>
      </c>
      <c r="H13" s="11">
        <v>325</v>
      </c>
      <c r="I13" s="11">
        <v>92.68</v>
      </c>
      <c r="J13" s="11">
        <v>63.79</v>
      </c>
      <c r="K13" s="11">
        <v>1.99</v>
      </c>
      <c r="L13" s="12">
        <f t="shared" si="1"/>
        <v>3.5066896849374189</v>
      </c>
      <c r="N13" s="11">
        <v>170</v>
      </c>
      <c r="O13" s="11">
        <v>49.58</v>
      </c>
      <c r="P13" s="11">
        <v>41.61</v>
      </c>
      <c r="Q13" s="11">
        <v>1.53</v>
      </c>
      <c r="R13" s="12">
        <f t="shared" si="2"/>
        <v>3.4288019362646232</v>
      </c>
      <c r="T13" s="11">
        <v>140</v>
      </c>
      <c r="U13" s="12">
        <f>0.44+53.29</f>
        <v>53.73</v>
      </c>
      <c r="V13" s="12">
        <f>39.91+0.66</f>
        <v>40.569999999999993</v>
      </c>
      <c r="W13" s="11">
        <v>1.52</v>
      </c>
      <c r="X13" s="12">
        <f t="shared" si="3"/>
        <v>2.6056206960729575</v>
      </c>
      <c r="Z13" s="12">
        <f t="shared" si="6"/>
        <v>185</v>
      </c>
      <c r="AA13" s="11">
        <v>48.59</v>
      </c>
      <c r="AB13" s="11">
        <v>33.18</v>
      </c>
      <c r="AC13" s="11">
        <v>1.8</v>
      </c>
      <c r="AD13" s="12">
        <f t="shared" si="4"/>
        <v>3.8073677711463261</v>
      </c>
    </row>
    <row r="14" spans="2:36" x14ac:dyDescent="0.25">
      <c r="B14" s="12">
        <f t="shared" si="5"/>
        <v>7</v>
      </c>
      <c r="C14" s="11">
        <v>5.19</v>
      </c>
      <c r="D14" s="11">
        <v>26.53</v>
      </c>
      <c r="E14" s="11">
        <v>0.38</v>
      </c>
      <c r="F14" s="12">
        <f t="shared" si="0"/>
        <v>1.3487475915221578</v>
      </c>
      <c r="H14" s="11">
        <v>300</v>
      </c>
      <c r="I14" s="11">
        <v>88.26</v>
      </c>
      <c r="J14" s="11">
        <v>63.36</v>
      </c>
      <c r="K14" s="11">
        <v>1.91</v>
      </c>
      <c r="L14" s="12">
        <f t="shared" si="1"/>
        <v>3.3990482664853841</v>
      </c>
      <c r="N14" s="11">
        <v>160</v>
      </c>
      <c r="O14" s="11">
        <v>47.56</v>
      </c>
      <c r="P14" s="11">
        <v>41.39</v>
      </c>
      <c r="Q14" s="11">
        <v>1.47</v>
      </c>
      <c r="R14" s="12">
        <f t="shared" si="2"/>
        <v>3.3641715727502102</v>
      </c>
      <c r="T14" s="11">
        <v>120</v>
      </c>
      <c r="U14" s="12">
        <f>0.43+48.74</f>
        <v>49.17</v>
      </c>
      <c r="V14" s="12">
        <f>39.73+0.69</f>
        <v>40.419999999999995</v>
      </c>
      <c r="W14" s="11">
        <v>1.41</v>
      </c>
      <c r="X14" s="12">
        <f t="shared" si="3"/>
        <v>2.4405125076266017</v>
      </c>
      <c r="Z14" s="12">
        <f t="shared" si="6"/>
        <v>170</v>
      </c>
      <c r="AA14" s="11">
        <v>45.75</v>
      </c>
      <c r="AB14" s="11">
        <v>33.06</v>
      </c>
      <c r="AC14" s="11">
        <v>1.72</v>
      </c>
      <c r="AD14" s="12">
        <f t="shared" si="4"/>
        <v>3.7158469945355193</v>
      </c>
    </row>
    <row r="15" spans="2:36" x14ac:dyDescent="0.25">
      <c r="B15" s="11">
        <v>0</v>
      </c>
      <c r="C15" s="11">
        <v>0</v>
      </c>
      <c r="D15" s="11">
        <v>0</v>
      </c>
      <c r="E15" s="11">
        <v>0</v>
      </c>
      <c r="F15" s="11">
        <v>0</v>
      </c>
      <c r="H15" s="11">
        <v>275</v>
      </c>
      <c r="I15" s="11">
        <v>83.93</v>
      </c>
      <c r="J15" s="11">
        <v>62.98</v>
      </c>
      <c r="K15" s="11">
        <v>1.84</v>
      </c>
      <c r="L15" s="12">
        <f t="shared" si="1"/>
        <v>3.2765399737876799</v>
      </c>
      <c r="N15" s="11">
        <v>150</v>
      </c>
      <c r="O15" s="11">
        <v>45.58</v>
      </c>
      <c r="P15" s="11">
        <v>41.12</v>
      </c>
      <c r="Q15" s="11">
        <v>1.43</v>
      </c>
      <c r="R15" s="12">
        <f t="shared" si="2"/>
        <v>3.2909170688898639</v>
      </c>
      <c r="T15" s="11">
        <v>100</v>
      </c>
      <c r="U15" s="12">
        <f>0.31+43.91</f>
        <v>44.22</v>
      </c>
      <c r="V15" s="12">
        <f>0.56+39.63</f>
        <v>40.190000000000005</v>
      </c>
      <c r="W15" s="11">
        <v>1.29</v>
      </c>
      <c r="X15" s="12">
        <f t="shared" si="3"/>
        <v>2.261420171867933</v>
      </c>
      <c r="Z15" s="12">
        <f t="shared" si="6"/>
        <v>155</v>
      </c>
      <c r="AA15" s="11">
        <v>43.08</v>
      </c>
      <c r="AB15" s="11">
        <v>32.89</v>
      </c>
      <c r="AC15" s="11">
        <v>1.64</v>
      </c>
      <c r="AD15" s="12">
        <f t="shared" si="4"/>
        <v>3.5979572887650884</v>
      </c>
    </row>
    <row r="16" spans="2:36" x14ac:dyDescent="0.25">
      <c r="H16" s="11">
        <v>250</v>
      </c>
      <c r="I16" s="11">
        <v>78.819999999999993</v>
      </c>
      <c r="J16" s="11">
        <v>60.75</v>
      </c>
      <c r="K16" s="11">
        <v>1.76</v>
      </c>
      <c r="L16" s="12">
        <f t="shared" si="1"/>
        <v>3.1717838112154277</v>
      </c>
      <c r="N16" s="11">
        <v>140</v>
      </c>
      <c r="O16" s="11">
        <v>43.5</v>
      </c>
      <c r="P16" s="11">
        <v>40.99</v>
      </c>
      <c r="Q16" s="11">
        <v>1.37</v>
      </c>
      <c r="R16" s="12">
        <f t="shared" si="2"/>
        <v>3.2183908045977012</v>
      </c>
      <c r="T16" s="11">
        <v>80</v>
      </c>
      <c r="U16" s="12">
        <f>0.27+38.38</f>
        <v>38.650000000000006</v>
      </c>
      <c r="V16" s="12">
        <f>39.48+0.6</f>
        <v>40.08</v>
      </c>
      <c r="W16" s="11">
        <v>1.1499999999999999</v>
      </c>
      <c r="X16" s="12">
        <f t="shared" si="3"/>
        <v>2.0698576972833114</v>
      </c>
      <c r="Z16" s="12">
        <f t="shared" si="6"/>
        <v>140</v>
      </c>
      <c r="AA16" s="11">
        <v>39.97</v>
      </c>
      <c r="AB16" s="11">
        <v>32.56</v>
      </c>
      <c r="AC16" s="11">
        <v>1.55</v>
      </c>
      <c r="AD16" s="12">
        <f t="shared" si="4"/>
        <v>3.5026269702276709</v>
      </c>
    </row>
    <row r="17" spans="8:30" x14ac:dyDescent="0.25">
      <c r="H17" s="11">
        <v>225</v>
      </c>
      <c r="I17" s="11">
        <v>73.260000000000005</v>
      </c>
      <c r="J17" s="11">
        <v>59.51</v>
      </c>
      <c r="K17" s="11">
        <v>1.67</v>
      </c>
      <c r="L17" s="12">
        <f t="shared" si="1"/>
        <v>3.071253071253071</v>
      </c>
      <c r="N17" s="11">
        <v>130</v>
      </c>
      <c r="O17" s="11">
        <v>41.22</v>
      </c>
      <c r="P17" s="11">
        <v>40.9</v>
      </c>
      <c r="Q17" s="11">
        <v>1.31</v>
      </c>
      <c r="R17" s="12">
        <f t="shared" si="2"/>
        <v>3.1538088306647261</v>
      </c>
      <c r="T17" s="11">
        <v>60</v>
      </c>
      <c r="U17" s="12">
        <f>0.15+32.11</f>
        <v>32.26</v>
      </c>
      <c r="V17" s="12">
        <f>39.32+0.38</f>
        <v>39.700000000000003</v>
      </c>
      <c r="W17" s="11">
        <v>0.99</v>
      </c>
      <c r="X17" s="12">
        <f t="shared" si="3"/>
        <v>1.8598884066955983</v>
      </c>
      <c r="Z17" s="12">
        <f t="shared" si="6"/>
        <v>125</v>
      </c>
      <c r="AA17" s="11">
        <v>36.78</v>
      </c>
      <c r="AB17" s="11">
        <v>32.090000000000003</v>
      </c>
      <c r="AC17" s="11">
        <v>1.45</v>
      </c>
      <c r="AD17" s="12">
        <f t="shared" si="4"/>
        <v>3.3985861881457313</v>
      </c>
    </row>
    <row r="18" spans="8:30" x14ac:dyDescent="0.25">
      <c r="H18" s="11">
        <v>200</v>
      </c>
      <c r="I18" s="11">
        <v>68.53</v>
      </c>
      <c r="J18" s="11">
        <v>58.94</v>
      </c>
      <c r="K18" s="11">
        <v>1.58</v>
      </c>
      <c r="L18" s="12">
        <f t="shared" si="1"/>
        <v>2.9184298847220194</v>
      </c>
      <c r="N18" s="11">
        <v>120</v>
      </c>
      <c r="O18" s="11">
        <v>38.76</v>
      </c>
      <c r="P18" s="11">
        <v>40.78</v>
      </c>
      <c r="Q18" s="11">
        <v>1.25</v>
      </c>
      <c r="R18" s="12">
        <f t="shared" si="2"/>
        <v>3.0959752321981426</v>
      </c>
      <c r="T18" s="11">
        <v>40</v>
      </c>
      <c r="U18" s="12">
        <f>0.09+24.21</f>
        <v>24.3</v>
      </c>
      <c r="V18" s="12">
        <f>0.38+39.13</f>
        <v>39.510000000000005</v>
      </c>
      <c r="W18" s="11">
        <v>0.81</v>
      </c>
      <c r="X18" s="12">
        <f t="shared" si="3"/>
        <v>1.6460905349794239</v>
      </c>
      <c r="Z18" s="12">
        <f t="shared" si="6"/>
        <v>110</v>
      </c>
      <c r="AA18" s="11">
        <v>33.79</v>
      </c>
      <c r="AB18" s="11">
        <v>31.89</v>
      </c>
      <c r="AC18" s="11">
        <v>1.36</v>
      </c>
      <c r="AD18" s="12">
        <f t="shared" si="4"/>
        <v>3.2554010062148566</v>
      </c>
    </row>
    <row r="19" spans="8:30" x14ac:dyDescent="0.25">
      <c r="H19" s="11">
        <v>175</v>
      </c>
      <c r="I19" s="11">
        <v>63.39</v>
      </c>
      <c r="J19" s="11">
        <v>58.04</v>
      </c>
      <c r="K19" s="11">
        <v>1.52</v>
      </c>
      <c r="L19" s="12">
        <f t="shared" si="1"/>
        <v>2.7606878056475783</v>
      </c>
      <c r="N19" s="11">
        <v>110</v>
      </c>
      <c r="O19" s="11">
        <v>36.5</v>
      </c>
      <c r="P19" s="11">
        <v>40.479999999999997</v>
      </c>
      <c r="Q19" s="11">
        <v>1.2</v>
      </c>
      <c r="R19" s="12">
        <f t="shared" si="2"/>
        <v>3.0136986301369864</v>
      </c>
      <c r="T19" s="11">
        <v>20</v>
      </c>
      <c r="U19" s="11">
        <v>23.52</v>
      </c>
      <c r="V19" s="12">
        <f>5.22+0.23+31.74+0.01+0.02</f>
        <v>37.22</v>
      </c>
      <c r="W19" s="11">
        <v>0.62</v>
      </c>
      <c r="X19" s="12">
        <f t="shared" si="3"/>
        <v>0.85034013605442182</v>
      </c>
      <c r="Z19" s="12">
        <f t="shared" si="6"/>
        <v>95</v>
      </c>
      <c r="AA19" s="11">
        <v>30.56</v>
      </c>
      <c r="AB19" s="11">
        <v>31.67</v>
      </c>
      <c r="AC19" s="11">
        <v>1.26</v>
      </c>
      <c r="AD19" s="12">
        <f t="shared" si="4"/>
        <v>3.1086387434554976</v>
      </c>
    </row>
    <row r="20" spans="8:30" x14ac:dyDescent="0.25">
      <c r="H20" s="11">
        <v>150</v>
      </c>
      <c r="I20" s="11">
        <v>57.8</v>
      </c>
      <c r="J20" s="11">
        <v>56.62</v>
      </c>
      <c r="K20" s="11">
        <v>1.44</v>
      </c>
      <c r="L20" s="12">
        <f t="shared" si="1"/>
        <v>2.5951557093425608</v>
      </c>
      <c r="N20" s="11">
        <v>100</v>
      </c>
      <c r="O20" s="11">
        <v>34.43</v>
      </c>
      <c r="P20" s="11">
        <v>40.44</v>
      </c>
      <c r="Q20" s="11">
        <v>1.1499999999999999</v>
      </c>
      <c r="R20" s="12">
        <f t="shared" si="2"/>
        <v>2.9044437990124892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Z20" s="12">
        <f t="shared" si="6"/>
        <v>80</v>
      </c>
      <c r="AA20" s="11">
        <v>27.3</v>
      </c>
      <c r="AB20" s="11">
        <v>31.45</v>
      </c>
      <c r="AC20" s="11">
        <v>1.1499999999999999</v>
      </c>
      <c r="AD20" s="12">
        <f t="shared" si="4"/>
        <v>2.9304029304029302</v>
      </c>
    </row>
    <row r="21" spans="8:30" x14ac:dyDescent="0.25">
      <c r="H21" s="11">
        <v>125</v>
      </c>
      <c r="I21" s="11">
        <v>51.71</v>
      </c>
      <c r="J21" s="11">
        <v>54.96</v>
      </c>
      <c r="K21" s="11">
        <v>1.29</v>
      </c>
      <c r="L21" s="12">
        <f t="shared" si="1"/>
        <v>2.4173274028234384</v>
      </c>
      <c r="N21" s="11">
        <v>90</v>
      </c>
      <c r="O21" s="11">
        <v>32.270000000000003</v>
      </c>
      <c r="P21" s="11">
        <v>40.409999999999997</v>
      </c>
      <c r="Q21" s="11">
        <v>1.1000000000000001</v>
      </c>
      <c r="R21" s="12">
        <f t="shared" si="2"/>
        <v>2.7889680818097302</v>
      </c>
      <c r="Z21" s="12">
        <f t="shared" si="6"/>
        <v>65</v>
      </c>
      <c r="AA21" s="11">
        <v>23.53</v>
      </c>
      <c r="AB21" s="11">
        <v>31.27</v>
      </c>
      <c r="AC21" s="11">
        <v>1.03</v>
      </c>
      <c r="AD21" s="12">
        <f t="shared" si="4"/>
        <v>2.7624309392265194</v>
      </c>
    </row>
    <row r="22" spans="8:30" x14ac:dyDescent="0.25">
      <c r="H22" s="11">
        <v>100</v>
      </c>
      <c r="I22" s="11">
        <v>44.7</v>
      </c>
      <c r="J22" s="11">
        <v>53.18</v>
      </c>
      <c r="K22" s="11">
        <v>1.18</v>
      </c>
      <c r="L22" s="12">
        <f t="shared" si="1"/>
        <v>2.2371364653243848</v>
      </c>
      <c r="N22" s="11">
        <v>80</v>
      </c>
      <c r="O22" s="11">
        <v>29.79</v>
      </c>
      <c r="P22" s="11">
        <v>39.93</v>
      </c>
      <c r="Q22" s="11">
        <v>1.03</v>
      </c>
      <c r="R22" s="12">
        <f t="shared" si="2"/>
        <v>2.6854649211144679</v>
      </c>
      <c r="Z22" s="12">
        <f t="shared" si="6"/>
        <v>50</v>
      </c>
      <c r="AA22" s="11">
        <v>19.690000000000001</v>
      </c>
      <c r="AB22" s="11">
        <v>31.07</v>
      </c>
      <c r="AC22" s="11">
        <v>0.91</v>
      </c>
      <c r="AD22" s="12">
        <f t="shared" si="4"/>
        <v>2.5393600812595225</v>
      </c>
    </row>
    <row r="23" spans="8:30" x14ac:dyDescent="0.25">
      <c r="H23" s="11">
        <v>75</v>
      </c>
      <c r="I23" s="11">
        <v>37.67</v>
      </c>
      <c r="J23" s="11">
        <v>51.56</v>
      </c>
      <c r="K23" s="11">
        <v>1.02</v>
      </c>
      <c r="L23" s="12">
        <f t="shared" si="1"/>
        <v>1.9909742500663656</v>
      </c>
      <c r="N23" s="11">
        <v>70</v>
      </c>
      <c r="O23" s="11">
        <v>27.72</v>
      </c>
      <c r="P23" s="11">
        <v>39.799999999999997</v>
      </c>
      <c r="Q23" s="11">
        <v>0.97</v>
      </c>
      <c r="R23" s="12">
        <f t="shared" si="2"/>
        <v>2.5252525252525255</v>
      </c>
      <c r="Z23" s="12">
        <f t="shared" si="6"/>
        <v>35</v>
      </c>
      <c r="AA23" s="11">
        <v>15.38</v>
      </c>
      <c r="AB23" s="11">
        <v>30.48</v>
      </c>
      <c r="AC23" s="11">
        <v>0.79</v>
      </c>
      <c r="AD23" s="12">
        <f t="shared" si="4"/>
        <v>2.2756827048114432</v>
      </c>
    </row>
    <row r="24" spans="8:30" x14ac:dyDescent="0.25">
      <c r="H24" s="11">
        <v>50</v>
      </c>
      <c r="I24" s="11">
        <v>28.21</v>
      </c>
      <c r="J24" s="11">
        <v>49.36</v>
      </c>
      <c r="K24" s="11">
        <v>0.83</v>
      </c>
      <c r="L24" s="12">
        <f t="shared" si="1"/>
        <v>1.7724211272598369</v>
      </c>
      <c r="N24" s="11">
        <v>60</v>
      </c>
      <c r="O24" s="11">
        <v>25.41</v>
      </c>
      <c r="P24" s="11">
        <v>39.68</v>
      </c>
      <c r="Q24" s="11">
        <v>0.92</v>
      </c>
      <c r="R24" s="12">
        <f t="shared" si="2"/>
        <v>2.3612750885478158</v>
      </c>
      <c r="Z24" s="12">
        <f t="shared" si="6"/>
        <v>20</v>
      </c>
      <c r="AA24" s="11">
        <v>9.9600000000000009</v>
      </c>
      <c r="AB24" s="12">
        <f>1.67+22.32</f>
        <v>23.990000000000002</v>
      </c>
      <c r="AC24" s="11">
        <v>0.57999999999999996</v>
      </c>
      <c r="AD24" s="12">
        <f t="shared" si="4"/>
        <v>2.0080321285140559</v>
      </c>
    </row>
    <row r="25" spans="8:30" x14ac:dyDescent="0.25">
      <c r="H25" s="11">
        <v>25</v>
      </c>
      <c r="I25" s="11">
        <v>16.690000000000001</v>
      </c>
      <c r="J25" s="11">
        <v>46</v>
      </c>
      <c r="K25" s="11">
        <v>0.6</v>
      </c>
      <c r="L25" s="12">
        <f t="shared" si="1"/>
        <v>1.4979029358897542</v>
      </c>
      <c r="N25" s="11">
        <v>50</v>
      </c>
      <c r="O25" s="11">
        <v>23.36</v>
      </c>
      <c r="P25" s="11">
        <v>39.619999999999997</v>
      </c>
      <c r="Q25" s="11">
        <v>0.88</v>
      </c>
      <c r="R25" s="12">
        <f t="shared" si="2"/>
        <v>2.1404109589041096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</row>
    <row r="26" spans="8:30" x14ac:dyDescent="0.25">
      <c r="H26" s="11">
        <v>0</v>
      </c>
      <c r="I26" s="11">
        <v>0</v>
      </c>
      <c r="J26" s="11">
        <v>0</v>
      </c>
      <c r="K26" s="11">
        <v>0</v>
      </c>
      <c r="L26" s="11">
        <v>0</v>
      </c>
      <c r="N26" s="11">
        <v>40</v>
      </c>
      <c r="O26" s="11">
        <v>20.75</v>
      </c>
      <c r="P26" s="11">
        <v>39.5</v>
      </c>
      <c r="Q26" s="11">
        <v>0.8</v>
      </c>
      <c r="R26" s="12">
        <f t="shared" si="2"/>
        <v>1.927710843373494</v>
      </c>
    </row>
    <row r="27" spans="8:30" x14ac:dyDescent="0.25">
      <c r="N27" s="11">
        <v>30</v>
      </c>
      <c r="O27" s="11">
        <v>18.079999999999998</v>
      </c>
      <c r="P27" s="11">
        <v>39.340000000000003</v>
      </c>
      <c r="Q27" s="11">
        <v>0.74</v>
      </c>
      <c r="R27" s="12">
        <f t="shared" si="2"/>
        <v>1.6592920353982303</v>
      </c>
    </row>
    <row r="28" spans="8:30" x14ac:dyDescent="0.25">
      <c r="N28" s="11">
        <v>20</v>
      </c>
      <c r="O28" s="11">
        <v>14.48</v>
      </c>
      <c r="P28" s="11">
        <v>39.22</v>
      </c>
      <c r="Q28" s="11">
        <v>0.64</v>
      </c>
      <c r="R28" s="12">
        <f t="shared" si="2"/>
        <v>1.3812154696132597</v>
      </c>
    </row>
    <row r="29" spans="8:30" x14ac:dyDescent="0.25">
      <c r="N29" s="11">
        <v>10</v>
      </c>
      <c r="O29" s="11">
        <v>9.9</v>
      </c>
      <c r="P29" s="11">
        <v>39.07</v>
      </c>
      <c r="Q29" s="11">
        <v>0.52</v>
      </c>
      <c r="R29" s="12">
        <f t="shared" si="2"/>
        <v>1.0101010101010102</v>
      </c>
    </row>
    <row r="30" spans="8:30" x14ac:dyDescent="0.25">
      <c r="N30" s="11">
        <v>0</v>
      </c>
      <c r="O30" s="11">
        <v>0</v>
      </c>
      <c r="P30" s="11">
        <v>0</v>
      </c>
      <c r="Q30" s="11">
        <v>0</v>
      </c>
      <c r="R30" s="11">
        <v>0</v>
      </c>
    </row>
    <row r="33" spans="2:30" x14ac:dyDescent="0.25">
      <c r="B33" s="1" t="s">
        <v>0</v>
      </c>
      <c r="C33" s="2">
        <v>3611</v>
      </c>
      <c r="D33" s="3"/>
      <c r="E33" s="3"/>
      <c r="F33" s="3"/>
      <c r="H33" s="1" t="s">
        <v>0</v>
      </c>
      <c r="I33" s="2">
        <v>3611</v>
      </c>
      <c r="J33" s="3"/>
      <c r="K33" s="3"/>
      <c r="L33" s="3"/>
      <c r="N33" s="1" t="s">
        <v>0</v>
      </c>
      <c r="O33" s="2">
        <v>3611</v>
      </c>
      <c r="P33" s="3"/>
      <c r="Q33" s="3"/>
      <c r="R33" s="3"/>
      <c r="T33" s="1" t="s">
        <v>0</v>
      </c>
      <c r="U33" s="2">
        <v>3611</v>
      </c>
      <c r="V33" s="3"/>
      <c r="W33" s="3"/>
      <c r="X33" s="3"/>
      <c r="Z33" s="1" t="s">
        <v>0</v>
      </c>
      <c r="AA33" s="2">
        <v>3611</v>
      </c>
      <c r="AB33" s="3"/>
      <c r="AC33" s="3"/>
      <c r="AD33" s="3"/>
    </row>
    <row r="34" spans="2:30" x14ac:dyDescent="0.25">
      <c r="B34" s="6" t="s">
        <v>1</v>
      </c>
      <c r="C34" s="7">
        <v>496.7</v>
      </c>
      <c r="D34" s="3"/>
      <c r="E34" s="3"/>
      <c r="F34" s="3"/>
      <c r="H34" s="6" t="s">
        <v>1</v>
      </c>
      <c r="I34" s="7">
        <v>558.72</v>
      </c>
      <c r="J34" s="3"/>
      <c r="K34" s="3"/>
      <c r="L34" s="3"/>
      <c r="N34" s="6" t="s">
        <v>1</v>
      </c>
      <c r="O34" s="7">
        <v>611.82000000000005</v>
      </c>
      <c r="P34" s="3"/>
      <c r="Q34" s="3"/>
      <c r="R34" s="3"/>
      <c r="T34" s="6" t="s">
        <v>1</v>
      </c>
      <c r="U34" s="7">
        <v>668.64</v>
      </c>
      <c r="V34" s="3"/>
      <c r="W34" s="3"/>
      <c r="X34" s="3"/>
      <c r="Z34" s="6" t="s">
        <v>1</v>
      </c>
      <c r="AA34" s="7">
        <v>721.16</v>
      </c>
      <c r="AB34" s="3"/>
      <c r="AC34" s="3"/>
      <c r="AD34" s="3"/>
    </row>
    <row r="35" spans="2:30" x14ac:dyDescent="0.25">
      <c r="B35" s="8"/>
      <c r="C35" s="8"/>
      <c r="D35" s="8"/>
      <c r="E35" s="8"/>
      <c r="F35" s="8"/>
      <c r="H35" s="8"/>
      <c r="I35" s="8"/>
      <c r="J35" s="8"/>
      <c r="K35" s="8"/>
      <c r="L35" s="8"/>
      <c r="N35" s="8"/>
      <c r="O35" s="8"/>
      <c r="P35" s="8"/>
      <c r="Q35" s="8"/>
      <c r="R35" s="8"/>
      <c r="T35" s="8"/>
      <c r="U35" s="8"/>
      <c r="V35" s="8"/>
      <c r="W35" s="8"/>
      <c r="X35" s="8"/>
      <c r="Z35" s="8"/>
      <c r="AA35" s="8"/>
      <c r="AB35" s="8"/>
      <c r="AC35" s="8"/>
      <c r="AD35" s="8"/>
    </row>
    <row r="36" spans="2:30" x14ac:dyDescent="0.25">
      <c r="B36" s="9" t="s">
        <v>2</v>
      </c>
      <c r="C36" s="10" t="s">
        <v>3</v>
      </c>
      <c r="D36" s="10" t="s">
        <v>4</v>
      </c>
      <c r="E36" s="10" t="s">
        <v>5</v>
      </c>
      <c r="F36" s="10" t="s">
        <v>6</v>
      </c>
      <c r="H36" s="13" t="s">
        <v>2</v>
      </c>
      <c r="I36" s="13" t="s">
        <v>3</v>
      </c>
      <c r="J36" s="13" t="s">
        <v>4</v>
      </c>
      <c r="K36" s="13" t="s">
        <v>5</v>
      </c>
      <c r="L36" s="13" t="s">
        <v>6</v>
      </c>
      <c r="N36" s="9" t="s">
        <v>2</v>
      </c>
      <c r="O36" s="10" t="s">
        <v>3</v>
      </c>
      <c r="P36" s="10" t="s">
        <v>4</v>
      </c>
      <c r="Q36" s="10" t="s">
        <v>5</v>
      </c>
      <c r="R36" s="10" t="s">
        <v>6</v>
      </c>
      <c r="T36" s="9" t="s">
        <v>2</v>
      </c>
      <c r="U36" s="10" t="s">
        <v>3</v>
      </c>
      <c r="V36" s="10" t="s">
        <v>4</v>
      </c>
      <c r="W36" s="10" t="s">
        <v>5</v>
      </c>
      <c r="X36" s="10" t="s">
        <v>6</v>
      </c>
      <c r="Z36" s="9" t="s">
        <v>2</v>
      </c>
      <c r="AA36" s="10" t="s">
        <v>3</v>
      </c>
      <c r="AB36" s="10" t="s">
        <v>4</v>
      </c>
      <c r="AC36" s="10" t="s">
        <v>5</v>
      </c>
      <c r="AD36" s="10" t="s">
        <v>6</v>
      </c>
    </row>
    <row r="37" spans="2:30" x14ac:dyDescent="0.25">
      <c r="B37" s="11">
        <v>270</v>
      </c>
      <c r="C37" s="12">
        <f>93.72+29.73</f>
        <v>123.45</v>
      </c>
      <c r="D37" s="12">
        <f>47.75+24.81</f>
        <v>72.56</v>
      </c>
      <c r="E37" s="11">
        <v>2.4300000000000002</v>
      </c>
      <c r="F37" s="12">
        <f t="shared" ref="F37:F54" si="7">B37/C37</f>
        <v>2.187120291616039</v>
      </c>
      <c r="H37" s="11">
        <v>150</v>
      </c>
      <c r="I37" s="11">
        <v>40.36</v>
      </c>
      <c r="J37" s="11">
        <v>27.92</v>
      </c>
      <c r="K37" s="11">
        <v>1.85</v>
      </c>
      <c r="L37" s="12">
        <f t="shared" ref="L37:L51" si="8">H37/I37</f>
        <v>3.7165510406342914</v>
      </c>
      <c r="N37" s="11">
        <v>440</v>
      </c>
      <c r="O37" s="11">
        <v>85.21</v>
      </c>
      <c r="P37" s="11">
        <v>31.44</v>
      </c>
      <c r="Q37" s="11">
        <v>3.43</v>
      </c>
      <c r="R37" s="12">
        <f t="shared" ref="R37:R58" si="9">N37/O37</f>
        <v>5.1637131792043194</v>
      </c>
      <c r="T37" s="11">
        <v>340</v>
      </c>
      <c r="U37" s="11">
        <v>96.3</v>
      </c>
      <c r="V37" s="11">
        <v>37.619999999999997</v>
      </c>
      <c r="W37" s="11">
        <v>3.58</v>
      </c>
      <c r="X37" s="12">
        <f t="shared" ref="X37:X70" si="10">T37/U37</f>
        <v>3.5306334371754935</v>
      </c>
      <c r="Z37" s="11">
        <v>345</v>
      </c>
      <c r="AA37" s="11">
        <v>106.89</v>
      </c>
      <c r="AB37" s="11">
        <v>40.6</v>
      </c>
      <c r="AC37" s="11">
        <v>3.69</v>
      </c>
      <c r="AD37" s="12">
        <f t="shared" ref="AD37:AD59" si="11">Z37/AA37</f>
        <v>3.2276171765366266</v>
      </c>
    </row>
    <row r="38" spans="2:30" x14ac:dyDescent="0.25">
      <c r="B38" s="12">
        <f t="shared" ref="B38:B54" si="12">B37-15</f>
        <v>255</v>
      </c>
      <c r="C38" s="12">
        <f>88.23+27.11</f>
        <v>115.34</v>
      </c>
      <c r="D38" s="12">
        <f>47.07+24.06</f>
        <v>71.13</v>
      </c>
      <c r="E38" s="11">
        <v>2.2999999999999998</v>
      </c>
      <c r="F38" s="12">
        <f t="shared" si="7"/>
        <v>2.2108548638807006</v>
      </c>
      <c r="H38" s="12">
        <f t="shared" ref="H38:H51" si="13">H37-10</f>
        <v>140</v>
      </c>
      <c r="I38" s="12">
        <f>37.97+0.05</f>
        <v>38.019999999999996</v>
      </c>
      <c r="J38" s="12">
        <f>27.08+0.62</f>
        <v>27.7</v>
      </c>
      <c r="K38" s="11">
        <v>1.75</v>
      </c>
      <c r="L38" s="12">
        <f t="shared" si="8"/>
        <v>3.6822724881641244</v>
      </c>
      <c r="N38" s="12">
        <f t="shared" ref="N38:N58" si="14">N37-20</f>
        <v>420</v>
      </c>
      <c r="O38" s="11">
        <v>82.25</v>
      </c>
      <c r="P38" s="11">
        <v>31.38</v>
      </c>
      <c r="Q38" s="11">
        <v>3.32</v>
      </c>
      <c r="R38" s="12">
        <f t="shared" si="9"/>
        <v>5.1063829787234045</v>
      </c>
      <c r="T38" s="12">
        <f t="shared" ref="T38:T70" si="15">T37-10</f>
        <v>330</v>
      </c>
      <c r="U38" s="11">
        <v>93.46</v>
      </c>
      <c r="V38" s="11">
        <v>36.51</v>
      </c>
      <c r="W38" s="11">
        <v>3.5</v>
      </c>
      <c r="X38" s="12">
        <f t="shared" si="10"/>
        <v>3.5309223197089668</v>
      </c>
      <c r="Z38" s="12">
        <f t="shared" ref="Z38:Z59" si="16">Z37-15</f>
        <v>330</v>
      </c>
      <c r="AA38" s="11">
        <v>104.47</v>
      </c>
      <c r="AB38" s="11">
        <v>39.93</v>
      </c>
      <c r="AC38" s="11">
        <v>3.63</v>
      </c>
      <c r="AD38" s="12">
        <f t="shared" si="11"/>
        <v>3.1588015698286589</v>
      </c>
    </row>
    <row r="39" spans="2:30" x14ac:dyDescent="0.25">
      <c r="B39" s="12">
        <f t="shared" si="12"/>
        <v>240</v>
      </c>
      <c r="C39" s="12">
        <f>83.7+0.53+24.36</f>
        <v>108.59</v>
      </c>
      <c r="D39" s="12">
        <f>46.07+2.77+20.7</f>
        <v>69.540000000000006</v>
      </c>
      <c r="E39" s="11">
        <v>2.2000000000000002</v>
      </c>
      <c r="F39" s="12">
        <f t="shared" si="7"/>
        <v>2.2101482641127177</v>
      </c>
      <c r="H39" s="12">
        <f t="shared" si="13"/>
        <v>130</v>
      </c>
      <c r="I39" s="11">
        <v>35.75</v>
      </c>
      <c r="J39" s="11">
        <v>26.68</v>
      </c>
      <c r="K39" s="11">
        <v>1.74</v>
      </c>
      <c r="L39" s="12">
        <f t="shared" si="8"/>
        <v>3.6363636363636362</v>
      </c>
      <c r="N39" s="12">
        <f t="shared" si="14"/>
        <v>400</v>
      </c>
      <c r="O39" s="11">
        <v>79.14</v>
      </c>
      <c r="P39" s="11">
        <v>30.98</v>
      </c>
      <c r="Q39" s="11">
        <v>3.25</v>
      </c>
      <c r="R39" s="12">
        <f t="shared" si="9"/>
        <v>5.0543340914834474</v>
      </c>
      <c r="T39" s="12">
        <f t="shared" si="15"/>
        <v>320</v>
      </c>
      <c r="U39" s="11">
        <v>93.22</v>
      </c>
      <c r="V39" s="11">
        <v>36</v>
      </c>
      <c r="W39" s="11">
        <v>3.39</v>
      </c>
      <c r="X39" s="12">
        <f t="shared" si="10"/>
        <v>3.4327397554172925</v>
      </c>
      <c r="Z39" s="12">
        <f t="shared" si="16"/>
        <v>315</v>
      </c>
      <c r="AA39" s="11">
        <v>102.78</v>
      </c>
      <c r="AB39" s="11">
        <v>39.53</v>
      </c>
      <c r="AC39" s="11">
        <v>3.59</v>
      </c>
      <c r="AD39" s="12">
        <f t="shared" si="11"/>
        <v>3.0647985989492117</v>
      </c>
    </row>
    <row r="40" spans="2:30" x14ac:dyDescent="0.25">
      <c r="B40" s="12">
        <f t="shared" si="12"/>
        <v>225</v>
      </c>
      <c r="C40" s="12">
        <f>79.43+0.3+22.35</f>
        <v>102.08000000000001</v>
      </c>
      <c r="D40" s="12">
        <f>45.74+2.04+20.45</f>
        <v>68.23</v>
      </c>
      <c r="E40" s="11">
        <v>2.11</v>
      </c>
      <c r="F40" s="12">
        <f t="shared" si="7"/>
        <v>2.2041536050156738</v>
      </c>
      <c r="H40" s="12">
        <f t="shared" si="13"/>
        <v>120</v>
      </c>
      <c r="I40" s="11">
        <v>33.71</v>
      </c>
      <c r="J40" s="11">
        <v>26.41</v>
      </c>
      <c r="K40" s="11">
        <v>1.61</v>
      </c>
      <c r="L40" s="12">
        <f t="shared" si="8"/>
        <v>3.5597745476119846</v>
      </c>
      <c r="N40" s="12">
        <f t="shared" si="14"/>
        <v>380</v>
      </c>
      <c r="O40" s="11">
        <v>76.33</v>
      </c>
      <c r="P40" s="11">
        <v>30.75</v>
      </c>
      <c r="Q40" s="11">
        <v>3.12</v>
      </c>
      <c r="R40" s="12">
        <f t="shared" si="9"/>
        <v>4.9783833355168348</v>
      </c>
      <c r="T40" s="12">
        <f t="shared" si="15"/>
        <v>310</v>
      </c>
      <c r="U40" s="11">
        <v>75.78</v>
      </c>
      <c r="V40" s="11">
        <v>33.96</v>
      </c>
      <c r="W40" s="11">
        <v>3</v>
      </c>
      <c r="X40" s="12">
        <f t="shared" si="10"/>
        <v>4.0907891264185796</v>
      </c>
      <c r="Z40" s="12">
        <f t="shared" si="16"/>
        <v>300</v>
      </c>
      <c r="AA40" s="11">
        <v>98.51</v>
      </c>
      <c r="AB40" s="11">
        <v>38.74</v>
      </c>
      <c r="AC40" s="11">
        <v>3.46</v>
      </c>
      <c r="AD40" s="12">
        <f t="shared" si="11"/>
        <v>3.0453761039488376</v>
      </c>
    </row>
    <row r="41" spans="2:30" x14ac:dyDescent="0.25">
      <c r="B41" s="12">
        <f t="shared" si="12"/>
        <v>210</v>
      </c>
      <c r="C41" s="12">
        <f>20.34+74.95+0.12</f>
        <v>95.410000000000011</v>
      </c>
      <c r="D41" s="12">
        <f>45.33+1.62+20</f>
        <v>66.949999999999989</v>
      </c>
      <c r="E41" s="11">
        <v>2.02</v>
      </c>
      <c r="F41" s="12">
        <f t="shared" si="7"/>
        <v>2.2010271460014672</v>
      </c>
      <c r="H41" s="12">
        <f t="shared" si="13"/>
        <v>110</v>
      </c>
      <c r="I41" s="11">
        <v>31.55</v>
      </c>
      <c r="J41" s="11">
        <v>26.07</v>
      </c>
      <c r="K41" s="11">
        <v>1.54</v>
      </c>
      <c r="L41" s="12">
        <f t="shared" si="8"/>
        <v>3.4865293185419968</v>
      </c>
      <c r="N41" s="12">
        <f t="shared" si="14"/>
        <v>360</v>
      </c>
      <c r="O41" s="11">
        <v>73.400000000000006</v>
      </c>
      <c r="P41" s="11">
        <v>30.49</v>
      </c>
      <c r="Q41" s="11">
        <v>3.05</v>
      </c>
      <c r="R41" s="12">
        <f t="shared" si="9"/>
        <v>4.9046321525885554</v>
      </c>
      <c r="T41" s="12">
        <f t="shared" si="15"/>
        <v>300</v>
      </c>
      <c r="U41" s="11">
        <v>68.069999999999993</v>
      </c>
      <c r="V41" s="11">
        <v>32.71</v>
      </c>
      <c r="W41" s="11">
        <v>2.74</v>
      </c>
      <c r="X41" s="12">
        <f t="shared" si="10"/>
        <v>4.4072278536800358</v>
      </c>
      <c r="Z41" s="12">
        <f t="shared" si="16"/>
        <v>285</v>
      </c>
      <c r="AA41" s="11">
        <v>84.24</v>
      </c>
      <c r="AB41" s="11">
        <v>36.28</v>
      </c>
      <c r="AC41" s="11">
        <v>3.09</v>
      </c>
      <c r="AD41" s="12">
        <f t="shared" si="11"/>
        <v>3.3831908831908835</v>
      </c>
    </row>
    <row r="42" spans="2:30" x14ac:dyDescent="0.25">
      <c r="B42" s="12">
        <f t="shared" si="12"/>
        <v>195</v>
      </c>
      <c r="C42" s="12">
        <f>70.37+18.34</f>
        <v>88.710000000000008</v>
      </c>
      <c r="D42" s="12">
        <f>44.8+19.27</f>
        <v>64.069999999999993</v>
      </c>
      <c r="E42" s="11">
        <v>1.92</v>
      </c>
      <c r="F42" s="12">
        <f t="shared" si="7"/>
        <v>2.1981738248224549</v>
      </c>
      <c r="H42" s="12">
        <f t="shared" si="13"/>
        <v>100</v>
      </c>
      <c r="I42" s="11">
        <v>29.54</v>
      </c>
      <c r="J42" s="11">
        <v>25.73</v>
      </c>
      <c r="K42" s="11">
        <v>1.45</v>
      </c>
      <c r="L42" s="12">
        <f t="shared" si="8"/>
        <v>3.3852403520649967</v>
      </c>
      <c r="N42" s="12">
        <f t="shared" si="14"/>
        <v>340</v>
      </c>
      <c r="O42" s="11">
        <v>72.239999999999995</v>
      </c>
      <c r="P42" s="11">
        <v>30.45</v>
      </c>
      <c r="Q42" s="11">
        <v>3</v>
      </c>
      <c r="R42" s="12">
        <f t="shared" si="9"/>
        <v>4.7065337763012183</v>
      </c>
      <c r="T42" s="12">
        <f t="shared" si="15"/>
        <v>290</v>
      </c>
      <c r="U42" s="11">
        <v>65.39</v>
      </c>
      <c r="V42" s="11">
        <v>32.299999999999997</v>
      </c>
      <c r="W42" s="11">
        <v>2.67</v>
      </c>
      <c r="X42" s="12">
        <f t="shared" si="10"/>
        <v>4.4349288882092059</v>
      </c>
      <c r="Z42" s="12">
        <f t="shared" si="16"/>
        <v>270</v>
      </c>
      <c r="AA42" s="11">
        <v>80.2</v>
      </c>
      <c r="AB42" s="11">
        <v>35.520000000000003</v>
      </c>
      <c r="AC42" s="11">
        <v>2.98</v>
      </c>
      <c r="AD42" s="12">
        <f t="shared" si="11"/>
        <v>3.3665835411471319</v>
      </c>
    </row>
    <row r="43" spans="2:30" x14ac:dyDescent="0.25">
      <c r="B43" s="12">
        <f t="shared" si="12"/>
        <v>180</v>
      </c>
      <c r="C43" s="12">
        <f>65.59+16.3</f>
        <v>81.89</v>
      </c>
      <c r="D43" s="12">
        <f>44.4+18.07</f>
        <v>62.47</v>
      </c>
      <c r="E43" s="11">
        <v>1.81</v>
      </c>
      <c r="F43" s="12">
        <f t="shared" si="7"/>
        <v>2.1980705824887043</v>
      </c>
      <c r="H43" s="12">
        <f t="shared" si="13"/>
        <v>90</v>
      </c>
      <c r="I43" s="11">
        <v>27.37</v>
      </c>
      <c r="J43" s="11">
        <v>25.33</v>
      </c>
      <c r="K43" s="11">
        <v>1.36</v>
      </c>
      <c r="L43" s="12">
        <f t="shared" si="8"/>
        <v>3.2882718304713188</v>
      </c>
      <c r="N43" s="12">
        <f t="shared" si="14"/>
        <v>320</v>
      </c>
      <c r="O43" s="11">
        <v>71.349999999999994</v>
      </c>
      <c r="P43" s="11">
        <v>30.22</v>
      </c>
      <c r="Q43" s="11">
        <v>2.99</v>
      </c>
      <c r="R43" s="12">
        <f t="shared" si="9"/>
        <v>4.4849334267694472</v>
      </c>
      <c r="T43" s="12">
        <f t="shared" si="15"/>
        <v>280</v>
      </c>
      <c r="U43" s="11">
        <v>63.76</v>
      </c>
      <c r="V43" s="11">
        <v>32.15</v>
      </c>
      <c r="W43" s="11">
        <v>2.63</v>
      </c>
      <c r="X43" s="12">
        <f t="shared" si="10"/>
        <v>4.3914680050188206</v>
      </c>
      <c r="Z43" s="12">
        <f t="shared" si="16"/>
        <v>255</v>
      </c>
      <c r="AA43" s="11">
        <v>76.930000000000007</v>
      </c>
      <c r="AB43" s="11">
        <v>35.090000000000003</v>
      </c>
      <c r="AC43" s="11">
        <v>2.89</v>
      </c>
      <c r="AD43" s="12">
        <f t="shared" si="11"/>
        <v>3.3147016768490833</v>
      </c>
    </row>
    <row r="44" spans="2:30" x14ac:dyDescent="0.25">
      <c r="B44" s="12">
        <f t="shared" si="12"/>
        <v>165</v>
      </c>
      <c r="C44" s="12">
        <f>61.13+14.57</f>
        <v>75.7</v>
      </c>
      <c r="D44" s="12">
        <f>44.08+17.18</f>
        <v>61.26</v>
      </c>
      <c r="E44" s="11">
        <v>1.7</v>
      </c>
      <c r="F44" s="12">
        <f t="shared" si="7"/>
        <v>2.179656538969617</v>
      </c>
      <c r="H44" s="12">
        <f t="shared" si="13"/>
        <v>80</v>
      </c>
      <c r="I44" s="11">
        <v>25.2</v>
      </c>
      <c r="J44" s="11">
        <v>24.9</v>
      </c>
      <c r="K44" s="11">
        <v>1.27</v>
      </c>
      <c r="L44" s="12">
        <f t="shared" si="8"/>
        <v>3.1746031746031749</v>
      </c>
      <c r="N44" s="12">
        <f t="shared" si="14"/>
        <v>300</v>
      </c>
      <c r="O44" s="11">
        <v>70.510000000000005</v>
      </c>
      <c r="P44" s="11">
        <v>30.17</v>
      </c>
      <c r="Q44" s="11">
        <v>2.95</v>
      </c>
      <c r="R44" s="12">
        <f t="shared" si="9"/>
        <v>4.2547156431711812</v>
      </c>
      <c r="T44" s="12">
        <f t="shared" si="15"/>
        <v>270</v>
      </c>
      <c r="U44" s="11">
        <v>63.32</v>
      </c>
      <c r="V44" s="11">
        <v>32.15</v>
      </c>
      <c r="W44" s="11">
        <v>2.57</v>
      </c>
      <c r="X44" s="12">
        <f t="shared" si="10"/>
        <v>4.2640555906506634</v>
      </c>
      <c r="Z44" s="12">
        <f t="shared" si="16"/>
        <v>240</v>
      </c>
      <c r="AA44" s="11">
        <v>74.099999999999994</v>
      </c>
      <c r="AB44" s="11">
        <v>34.549999999999997</v>
      </c>
      <c r="AC44" s="11">
        <v>2.8</v>
      </c>
      <c r="AD44" s="12">
        <f t="shared" si="11"/>
        <v>3.238866396761134</v>
      </c>
    </row>
    <row r="45" spans="2:30" x14ac:dyDescent="0.25">
      <c r="B45" s="12">
        <f t="shared" si="12"/>
        <v>150</v>
      </c>
      <c r="C45" s="12">
        <f>56.59+12.91</f>
        <v>69.5</v>
      </c>
      <c r="D45" s="12">
        <f>43.72+16.71</f>
        <v>60.43</v>
      </c>
      <c r="E45" s="11">
        <v>1.6</v>
      </c>
      <c r="F45" s="12">
        <f t="shared" si="7"/>
        <v>2.1582733812949639</v>
      </c>
      <c r="H45" s="12">
        <f t="shared" si="13"/>
        <v>70</v>
      </c>
      <c r="I45" s="11">
        <v>22.97</v>
      </c>
      <c r="J45" s="11">
        <v>24.58</v>
      </c>
      <c r="K45" s="11">
        <v>1.19</v>
      </c>
      <c r="L45" s="12">
        <f t="shared" si="8"/>
        <v>3.0474531998258598</v>
      </c>
      <c r="N45" s="12">
        <f t="shared" si="14"/>
        <v>280</v>
      </c>
      <c r="O45" s="11">
        <v>64.819999999999993</v>
      </c>
      <c r="P45" s="11">
        <v>29.57</v>
      </c>
      <c r="Q45" s="11">
        <v>2.76</v>
      </c>
      <c r="R45" s="12">
        <f t="shared" si="9"/>
        <v>4.3196544276457889</v>
      </c>
      <c r="T45" s="12">
        <f t="shared" si="15"/>
        <v>260</v>
      </c>
      <c r="U45" s="11">
        <v>60.5</v>
      </c>
      <c r="V45" s="11">
        <v>31.7</v>
      </c>
      <c r="W45" s="11">
        <v>2.52</v>
      </c>
      <c r="X45" s="12">
        <f t="shared" si="10"/>
        <v>4.2975206611570247</v>
      </c>
      <c r="Z45" s="12">
        <f t="shared" si="16"/>
        <v>225</v>
      </c>
      <c r="AA45" s="11">
        <v>70.11</v>
      </c>
      <c r="AB45" s="11">
        <v>33.96</v>
      </c>
      <c r="AC45" s="11">
        <v>2.7</v>
      </c>
      <c r="AD45" s="12">
        <f t="shared" si="11"/>
        <v>3.2092426187419769</v>
      </c>
    </row>
    <row r="46" spans="2:30" x14ac:dyDescent="0.25">
      <c r="B46" s="12">
        <f t="shared" si="12"/>
        <v>135</v>
      </c>
      <c r="C46" s="12">
        <f>51.93+11.18</f>
        <v>63.11</v>
      </c>
      <c r="D46" s="12">
        <f>43.32+14.87</f>
        <v>58.19</v>
      </c>
      <c r="E46" s="11">
        <v>1.5</v>
      </c>
      <c r="F46" s="12">
        <f t="shared" si="7"/>
        <v>2.1391221676437966</v>
      </c>
      <c r="H46" s="12">
        <f t="shared" si="13"/>
        <v>60</v>
      </c>
      <c r="I46" s="11">
        <v>20.66</v>
      </c>
      <c r="J46" s="11">
        <v>24.2</v>
      </c>
      <c r="K46" s="11">
        <v>1.0900000000000001</v>
      </c>
      <c r="L46" s="12">
        <f t="shared" si="8"/>
        <v>2.9041626331074539</v>
      </c>
      <c r="N46" s="12">
        <f t="shared" si="14"/>
        <v>260</v>
      </c>
      <c r="O46" s="11">
        <v>62.95</v>
      </c>
      <c r="P46" s="11">
        <v>29.24</v>
      </c>
      <c r="Q46" s="11">
        <v>2.69</v>
      </c>
      <c r="R46" s="12">
        <f t="shared" si="9"/>
        <v>4.1302621127879267</v>
      </c>
      <c r="T46" s="12">
        <f t="shared" si="15"/>
        <v>250</v>
      </c>
      <c r="U46" s="11">
        <v>58.77</v>
      </c>
      <c r="V46" s="11">
        <v>31.65</v>
      </c>
      <c r="W46" s="11">
        <v>2.4500000000000002</v>
      </c>
      <c r="X46" s="12">
        <f t="shared" si="10"/>
        <v>4.2538710226305936</v>
      </c>
      <c r="Z46" s="12">
        <f t="shared" si="16"/>
        <v>210</v>
      </c>
      <c r="AA46" s="11">
        <v>67.209999999999994</v>
      </c>
      <c r="AB46" s="11">
        <v>33.42</v>
      </c>
      <c r="AC46" s="11">
        <v>2.62</v>
      </c>
      <c r="AD46" s="12">
        <f t="shared" si="11"/>
        <v>3.1245350394286566</v>
      </c>
    </row>
    <row r="47" spans="2:30" x14ac:dyDescent="0.25">
      <c r="B47" s="12">
        <f t="shared" si="12"/>
        <v>120</v>
      </c>
      <c r="C47" s="12">
        <f>0.16+9.5+47.02</f>
        <v>56.680000000000007</v>
      </c>
      <c r="D47" s="12">
        <f>42.59+2.07+11.37</f>
        <v>56.03</v>
      </c>
      <c r="E47" s="11">
        <v>1.38</v>
      </c>
      <c r="F47" s="12">
        <f t="shared" si="7"/>
        <v>2.1171489061397315</v>
      </c>
      <c r="H47" s="12">
        <f t="shared" si="13"/>
        <v>50</v>
      </c>
      <c r="I47" s="11">
        <v>19.350000000000001</v>
      </c>
      <c r="J47" s="11">
        <v>24.04</v>
      </c>
      <c r="K47" s="11">
        <v>1.02</v>
      </c>
      <c r="L47" s="12">
        <f t="shared" si="8"/>
        <v>2.5839793281653747</v>
      </c>
      <c r="N47" s="12">
        <f t="shared" si="14"/>
        <v>240</v>
      </c>
      <c r="O47" s="11">
        <v>60.87</v>
      </c>
      <c r="P47" s="11">
        <v>29.1</v>
      </c>
      <c r="Q47" s="11">
        <v>2.59</v>
      </c>
      <c r="R47" s="12">
        <f t="shared" si="9"/>
        <v>3.9428289797930018</v>
      </c>
      <c r="T47" s="12">
        <f t="shared" si="15"/>
        <v>240</v>
      </c>
      <c r="U47" s="11">
        <v>57.2</v>
      </c>
      <c r="V47" s="11">
        <v>31.13</v>
      </c>
      <c r="W47" s="11">
        <v>2.4</v>
      </c>
      <c r="X47" s="12">
        <f t="shared" si="10"/>
        <v>4.1958041958041958</v>
      </c>
      <c r="Z47" s="12">
        <f t="shared" si="16"/>
        <v>195</v>
      </c>
      <c r="AA47" s="11">
        <v>63.77</v>
      </c>
      <c r="AB47" s="11">
        <v>32.9</v>
      </c>
      <c r="AC47" s="11">
        <v>2.5</v>
      </c>
      <c r="AD47" s="12">
        <f t="shared" si="11"/>
        <v>3.0578641994668336</v>
      </c>
    </row>
    <row r="48" spans="2:30" x14ac:dyDescent="0.25">
      <c r="B48" s="12">
        <f t="shared" si="12"/>
        <v>105</v>
      </c>
      <c r="C48" s="12">
        <f>42.24+8.18</f>
        <v>50.42</v>
      </c>
      <c r="D48" s="12">
        <f>41.76+10.75</f>
        <v>52.51</v>
      </c>
      <c r="E48" s="11">
        <v>1.27</v>
      </c>
      <c r="F48" s="12">
        <f t="shared" si="7"/>
        <v>2.0825069416898057</v>
      </c>
      <c r="H48" s="12">
        <f t="shared" si="13"/>
        <v>40</v>
      </c>
      <c r="I48" s="11">
        <v>17.760000000000002</v>
      </c>
      <c r="J48" s="11">
        <v>23.88</v>
      </c>
      <c r="K48" s="11">
        <v>0.97</v>
      </c>
      <c r="L48" s="12">
        <f t="shared" si="8"/>
        <v>2.2522522522522519</v>
      </c>
      <c r="N48" s="12">
        <f t="shared" si="14"/>
        <v>220</v>
      </c>
      <c r="O48" s="11">
        <v>58.63</v>
      </c>
      <c r="P48" s="11">
        <v>28.95</v>
      </c>
      <c r="Q48" s="11">
        <v>2.52</v>
      </c>
      <c r="R48" s="12">
        <f t="shared" si="9"/>
        <v>3.7523452157598496</v>
      </c>
      <c r="T48" s="12">
        <f t="shared" si="15"/>
        <v>230</v>
      </c>
      <c r="U48" s="11">
        <v>55.63</v>
      </c>
      <c r="V48" s="11">
        <v>31.13</v>
      </c>
      <c r="W48" s="11">
        <v>2.35</v>
      </c>
      <c r="X48" s="12">
        <f t="shared" si="10"/>
        <v>4.1344598238360595</v>
      </c>
      <c r="Z48" s="12">
        <f t="shared" si="16"/>
        <v>180</v>
      </c>
      <c r="AA48" s="11">
        <v>60.38</v>
      </c>
      <c r="AB48" s="11">
        <v>32.369999999999997</v>
      </c>
      <c r="AC48" s="11">
        <v>2.4</v>
      </c>
      <c r="AD48" s="12">
        <f t="shared" si="11"/>
        <v>2.9811195760185489</v>
      </c>
    </row>
    <row r="49" spans="2:30" x14ac:dyDescent="0.25">
      <c r="B49" s="12">
        <f t="shared" si="12"/>
        <v>90</v>
      </c>
      <c r="C49" s="12">
        <f>37.4+6.97</f>
        <v>44.37</v>
      </c>
      <c r="D49" s="12">
        <f>41.33+10.18</f>
        <v>51.51</v>
      </c>
      <c r="E49" s="11">
        <v>1.1499999999999999</v>
      </c>
      <c r="F49" s="12">
        <f t="shared" si="7"/>
        <v>2.028397565922921</v>
      </c>
      <c r="H49" s="12">
        <f t="shared" si="13"/>
        <v>30</v>
      </c>
      <c r="I49" s="11">
        <v>15.61</v>
      </c>
      <c r="J49" s="11">
        <v>23.47</v>
      </c>
      <c r="K49" s="11">
        <v>0.87</v>
      </c>
      <c r="L49" s="12">
        <f t="shared" si="8"/>
        <v>1.9218449711723256</v>
      </c>
      <c r="N49" s="12">
        <f t="shared" si="14"/>
        <v>200</v>
      </c>
      <c r="O49" s="11">
        <v>56.19</v>
      </c>
      <c r="P49" s="11">
        <v>28.65</v>
      </c>
      <c r="Q49" s="11">
        <v>2.4500000000000002</v>
      </c>
      <c r="R49" s="12">
        <f t="shared" si="9"/>
        <v>3.5593521978999823</v>
      </c>
      <c r="T49" s="12">
        <f t="shared" si="15"/>
        <v>220</v>
      </c>
      <c r="U49" s="11">
        <v>53.97</v>
      </c>
      <c r="V49" s="11">
        <v>30.76</v>
      </c>
      <c r="W49" s="11">
        <v>2.2999999999999998</v>
      </c>
      <c r="X49" s="12">
        <f t="shared" si="10"/>
        <v>4.076338706688901</v>
      </c>
      <c r="Z49" s="12">
        <f t="shared" si="16"/>
        <v>165</v>
      </c>
      <c r="AA49" s="11">
        <v>56.87</v>
      </c>
      <c r="AB49" s="11">
        <v>31.89</v>
      </c>
      <c r="AC49" s="11">
        <v>2.29</v>
      </c>
      <c r="AD49" s="12">
        <f t="shared" si="11"/>
        <v>2.9013539651837528</v>
      </c>
    </row>
    <row r="50" spans="2:30" x14ac:dyDescent="0.25">
      <c r="B50" s="12">
        <f t="shared" si="12"/>
        <v>75</v>
      </c>
      <c r="C50" s="12">
        <f>32.59+5.81</f>
        <v>38.400000000000006</v>
      </c>
      <c r="D50" s="12">
        <f>39.78+9.98</f>
        <v>49.760000000000005</v>
      </c>
      <c r="E50" s="11">
        <v>1.03</v>
      </c>
      <c r="F50" s="12">
        <f t="shared" si="7"/>
        <v>1.9531249999999998</v>
      </c>
      <c r="H50" s="12">
        <f t="shared" si="13"/>
        <v>20</v>
      </c>
      <c r="I50" s="11">
        <v>13.02</v>
      </c>
      <c r="J50" s="11">
        <v>22.93</v>
      </c>
      <c r="K50" s="11">
        <v>0.77</v>
      </c>
      <c r="L50" s="12">
        <f t="shared" si="8"/>
        <v>1.5360983102918588</v>
      </c>
      <c r="N50" s="12">
        <f t="shared" si="14"/>
        <v>180</v>
      </c>
      <c r="O50" s="11">
        <v>53.1</v>
      </c>
      <c r="P50" s="11">
        <v>28.57</v>
      </c>
      <c r="Q50" s="11">
        <v>2.33</v>
      </c>
      <c r="R50" s="12">
        <f t="shared" si="9"/>
        <v>3.3898305084745761</v>
      </c>
      <c r="T50" s="12">
        <f t="shared" si="15"/>
        <v>210</v>
      </c>
      <c r="U50" s="11">
        <v>52.08</v>
      </c>
      <c r="V50" s="11">
        <v>30.46</v>
      </c>
      <c r="W50" s="11">
        <v>2.2400000000000002</v>
      </c>
      <c r="X50" s="12">
        <f t="shared" si="10"/>
        <v>4.032258064516129</v>
      </c>
      <c r="Z50" s="12">
        <f t="shared" si="16"/>
        <v>150</v>
      </c>
      <c r="AA50" s="11">
        <v>53.39</v>
      </c>
      <c r="AB50" s="11">
        <v>31.32</v>
      </c>
      <c r="AC50" s="11">
        <v>2.19</v>
      </c>
      <c r="AD50" s="12">
        <f t="shared" si="11"/>
        <v>2.8095148904289191</v>
      </c>
    </row>
    <row r="51" spans="2:30" x14ac:dyDescent="0.25">
      <c r="B51" s="12">
        <f t="shared" si="12"/>
        <v>60</v>
      </c>
      <c r="C51" s="12">
        <f>27.97+4.67</f>
        <v>32.64</v>
      </c>
      <c r="D51" s="12">
        <f>38.75+9.12</f>
        <v>47.87</v>
      </c>
      <c r="E51" s="11">
        <v>0.92</v>
      </c>
      <c r="F51" s="12">
        <f t="shared" si="7"/>
        <v>1.838235294117647</v>
      </c>
      <c r="H51" s="12">
        <f t="shared" si="13"/>
        <v>10</v>
      </c>
      <c r="I51" s="11">
        <v>9.4600000000000009</v>
      </c>
      <c r="J51" s="11">
        <v>22.32</v>
      </c>
      <c r="K51" s="11">
        <v>0.61</v>
      </c>
      <c r="L51" s="12">
        <f t="shared" si="8"/>
        <v>1.0570824524312896</v>
      </c>
      <c r="N51" s="12">
        <f t="shared" si="14"/>
        <v>160</v>
      </c>
      <c r="O51" s="11">
        <v>50.42</v>
      </c>
      <c r="P51" s="11">
        <v>28.08</v>
      </c>
      <c r="Q51" s="11">
        <v>2.25</v>
      </c>
      <c r="R51" s="12">
        <f t="shared" si="9"/>
        <v>3.1733439111463704</v>
      </c>
      <c r="T51" s="12">
        <f t="shared" si="15"/>
        <v>200</v>
      </c>
      <c r="U51" s="11">
        <v>50.55</v>
      </c>
      <c r="V51" s="11">
        <v>30.24</v>
      </c>
      <c r="W51" s="11">
        <v>2.19</v>
      </c>
      <c r="X51" s="12">
        <f t="shared" si="10"/>
        <v>3.9564787339268053</v>
      </c>
      <c r="Z51" s="12">
        <f t="shared" si="16"/>
        <v>135</v>
      </c>
      <c r="AA51" s="11">
        <v>49.84</v>
      </c>
      <c r="AB51" s="11">
        <v>30.68</v>
      </c>
      <c r="AC51" s="11">
        <v>2.06</v>
      </c>
      <c r="AD51" s="12">
        <f t="shared" si="11"/>
        <v>2.7086677367576244</v>
      </c>
    </row>
    <row r="52" spans="2:30" x14ac:dyDescent="0.25">
      <c r="B52" s="12">
        <f t="shared" si="12"/>
        <v>45</v>
      </c>
      <c r="C52" s="12">
        <f>23.07+3.56</f>
        <v>26.63</v>
      </c>
      <c r="D52" s="12">
        <f>38.02+8.49</f>
        <v>46.510000000000005</v>
      </c>
      <c r="E52" s="11">
        <v>0.83</v>
      </c>
      <c r="F52" s="12">
        <f t="shared" si="7"/>
        <v>1.6898235073225687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N52" s="12">
        <f t="shared" si="14"/>
        <v>140</v>
      </c>
      <c r="O52" s="11">
        <v>47.01</v>
      </c>
      <c r="P52" s="11">
        <v>27.9</v>
      </c>
      <c r="Q52" s="11">
        <v>2.13</v>
      </c>
      <c r="R52" s="12">
        <f t="shared" si="9"/>
        <v>2.9780897681344398</v>
      </c>
      <c r="T52" s="12">
        <f t="shared" si="15"/>
        <v>190</v>
      </c>
      <c r="U52" s="11">
        <v>48.93</v>
      </c>
      <c r="V52" s="11">
        <v>30.01</v>
      </c>
      <c r="W52" s="11">
        <v>2.13</v>
      </c>
      <c r="X52" s="12">
        <f t="shared" si="10"/>
        <v>3.8830983036991622</v>
      </c>
      <c r="Z52" s="12">
        <f t="shared" si="16"/>
        <v>120</v>
      </c>
      <c r="AA52" s="11">
        <v>46.32</v>
      </c>
      <c r="AB52" s="11">
        <v>30.11</v>
      </c>
      <c r="AC52" s="11">
        <v>1.95</v>
      </c>
      <c r="AD52" s="12">
        <f t="shared" si="11"/>
        <v>2.5906735751295336</v>
      </c>
    </row>
    <row r="53" spans="2:30" x14ac:dyDescent="0.25">
      <c r="B53" s="12">
        <f t="shared" si="12"/>
        <v>30</v>
      </c>
      <c r="C53" s="12">
        <f>17.75+2.39</f>
        <v>20.14</v>
      </c>
      <c r="D53" s="12">
        <f>36.86+7.64</f>
        <v>44.5</v>
      </c>
      <c r="E53" s="11">
        <v>0.64</v>
      </c>
      <c r="F53" s="12">
        <f t="shared" si="7"/>
        <v>1.4895729890764646</v>
      </c>
      <c r="N53" s="12">
        <f t="shared" si="14"/>
        <v>120</v>
      </c>
      <c r="O53" s="11">
        <v>42.9</v>
      </c>
      <c r="P53" s="11">
        <v>27.26</v>
      </c>
      <c r="Q53" s="11">
        <v>1.98</v>
      </c>
      <c r="R53" s="12">
        <f t="shared" si="9"/>
        <v>2.7972027972027971</v>
      </c>
      <c r="T53" s="12">
        <f t="shared" si="15"/>
        <v>180</v>
      </c>
      <c r="U53" s="11">
        <v>46.96</v>
      </c>
      <c r="V53" s="11">
        <v>29.69</v>
      </c>
      <c r="W53" s="11">
        <v>2.0699999999999998</v>
      </c>
      <c r="X53" s="12">
        <f t="shared" si="10"/>
        <v>3.8330494037478706</v>
      </c>
      <c r="Z53" s="12">
        <f t="shared" si="16"/>
        <v>105</v>
      </c>
      <c r="AA53" s="11">
        <v>42.52</v>
      </c>
      <c r="AB53" s="11">
        <v>29.54</v>
      </c>
      <c r="AC53" s="11">
        <v>1.82</v>
      </c>
      <c r="AD53" s="12">
        <f t="shared" si="11"/>
        <v>2.4694261523988708</v>
      </c>
    </row>
    <row r="54" spans="2:30" x14ac:dyDescent="0.25">
      <c r="B54" s="12">
        <f t="shared" si="12"/>
        <v>15</v>
      </c>
      <c r="C54" s="11">
        <f>11.11+1.15</f>
        <v>12.26</v>
      </c>
      <c r="D54" s="12">
        <f>34.71+6.15</f>
        <v>40.86</v>
      </c>
      <c r="E54" s="11">
        <v>0.53</v>
      </c>
      <c r="F54" s="12">
        <f t="shared" si="7"/>
        <v>1.2234910277324633</v>
      </c>
      <c r="N54" s="12">
        <f t="shared" si="14"/>
        <v>100</v>
      </c>
      <c r="O54" s="11">
        <v>38.229999999999997</v>
      </c>
      <c r="P54" s="11">
        <v>26.85</v>
      </c>
      <c r="Q54" s="11">
        <v>1.8</v>
      </c>
      <c r="R54" s="12">
        <f t="shared" si="9"/>
        <v>2.6157467957101757</v>
      </c>
      <c r="T54" s="12">
        <f t="shared" si="15"/>
        <v>170</v>
      </c>
      <c r="U54" s="11">
        <v>45.17</v>
      </c>
      <c r="V54" s="11">
        <v>29.51</v>
      </c>
      <c r="W54" s="11">
        <v>2.0099999999999998</v>
      </c>
      <c r="X54" s="12">
        <f t="shared" si="10"/>
        <v>3.7635598848793443</v>
      </c>
      <c r="Z54" s="12">
        <f t="shared" si="16"/>
        <v>90</v>
      </c>
      <c r="AA54" s="11">
        <v>38.700000000000003</v>
      </c>
      <c r="AB54" s="11">
        <v>28.84</v>
      </c>
      <c r="AC54" s="11">
        <v>1.69</v>
      </c>
      <c r="AD54" s="12">
        <f t="shared" si="11"/>
        <v>2.3255813953488369</v>
      </c>
    </row>
    <row r="55" spans="2:30" x14ac:dyDescent="0.25">
      <c r="B55" s="11">
        <v>0</v>
      </c>
      <c r="C55" s="11">
        <v>0</v>
      </c>
      <c r="D55" s="11">
        <v>0</v>
      </c>
      <c r="E55" s="11">
        <v>0</v>
      </c>
      <c r="F55" s="11">
        <v>0</v>
      </c>
      <c r="N55" s="12">
        <f t="shared" si="14"/>
        <v>80</v>
      </c>
      <c r="O55" s="11">
        <v>33.19</v>
      </c>
      <c r="P55" s="11">
        <v>26.33</v>
      </c>
      <c r="Q55" s="11">
        <v>1.61</v>
      </c>
      <c r="R55" s="12">
        <f t="shared" si="9"/>
        <v>2.410364567640856</v>
      </c>
      <c r="T55" s="12">
        <f t="shared" si="15"/>
        <v>160</v>
      </c>
      <c r="U55" s="11">
        <v>43.43</v>
      </c>
      <c r="V55" s="11">
        <v>29.21</v>
      </c>
      <c r="W55" s="11">
        <v>1.95</v>
      </c>
      <c r="X55" s="12">
        <f t="shared" si="10"/>
        <v>3.6840893391664746</v>
      </c>
      <c r="Z55" s="12">
        <f t="shared" si="16"/>
        <v>75</v>
      </c>
      <c r="AA55" s="11">
        <v>34.49</v>
      </c>
      <c r="AB55" s="11">
        <v>28.15</v>
      </c>
      <c r="AC55" s="11">
        <v>1.55</v>
      </c>
      <c r="AD55" s="12">
        <f t="shared" si="11"/>
        <v>2.1745433458973613</v>
      </c>
    </row>
    <row r="56" spans="2:30" x14ac:dyDescent="0.25">
      <c r="N56" s="12">
        <f t="shared" si="14"/>
        <v>60</v>
      </c>
      <c r="O56" s="11">
        <v>27.77</v>
      </c>
      <c r="P56" s="11">
        <v>25.86</v>
      </c>
      <c r="Q56" s="11">
        <v>1.4</v>
      </c>
      <c r="R56" s="12">
        <f t="shared" si="9"/>
        <v>2.1606049693914295</v>
      </c>
      <c r="T56" s="12">
        <f t="shared" si="15"/>
        <v>150</v>
      </c>
      <c r="U56" s="11">
        <v>41.39</v>
      </c>
      <c r="V56" s="11">
        <v>28.89</v>
      </c>
      <c r="W56" s="11">
        <v>2</v>
      </c>
      <c r="X56" s="12">
        <f t="shared" si="10"/>
        <v>3.62406378352259</v>
      </c>
      <c r="Z56" s="12">
        <f t="shared" si="16"/>
        <v>60</v>
      </c>
      <c r="AA56" s="11">
        <v>30.09</v>
      </c>
      <c r="AB56" s="11">
        <v>27.31</v>
      </c>
      <c r="AC56" s="11">
        <v>1.38</v>
      </c>
      <c r="AD56" s="12">
        <f t="shared" si="11"/>
        <v>1.9940179461615155</v>
      </c>
    </row>
    <row r="57" spans="2:30" x14ac:dyDescent="0.25">
      <c r="N57" s="12">
        <f t="shared" si="14"/>
        <v>40</v>
      </c>
      <c r="O57" s="11">
        <v>20.75</v>
      </c>
      <c r="P57" s="11">
        <v>25.17</v>
      </c>
      <c r="Q57" s="11">
        <v>1.1299999999999999</v>
      </c>
      <c r="R57" s="12">
        <f t="shared" si="9"/>
        <v>1.927710843373494</v>
      </c>
      <c r="T57" s="12">
        <f t="shared" si="15"/>
        <v>140</v>
      </c>
      <c r="U57" s="11">
        <v>39.39</v>
      </c>
      <c r="V57" s="11">
        <v>28.59</v>
      </c>
      <c r="W57" s="11">
        <v>1.82</v>
      </c>
      <c r="X57" s="12">
        <f t="shared" si="10"/>
        <v>3.554201574003554</v>
      </c>
      <c r="Z57" s="12">
        <f t="shared" si="16"/>
        <v>45</v>
      </c>
      <c r="AA57" s="11">
        <v>25.34</v>
      </c>
      <c r="AB57" s="11">
        <v>26.51</v>
      </c>
      <c r="AC57" s="11">
        <v>1.21</v>
      </c>
      <c r="AD57" s="12">
        <f t="shared" si="11"/>
        <v>1.7758484609313339</v>
      </c>
    </row>
    <row r="58" spans="2:30" x14ac:dyDescent="0.25">
      <c r="N58" s="12">
        <f t="shared" si="14"/>
        <v>20</v>
      </c>
      <c r="O58" s="11">
        <v>12.82</v>
      </c>
      <c r="P58" s="11">
        <v>23.03</v>
      </c>
      <c r="Q58" s="11">
        <v>0.81</v>
      </c>
      <c r="R58" s="12">
        <f t="shared" si="9"/>
        <v>1.5600624024960998</v>
      </c>
      <c r="T58" s="12">
        <f t="shared" si="15"/>
        <v>130</v>
      </c>
      <c r="U58" s="11">
        <v>37.24</v>
      </c>
      <c r="V58" s="11">
        <v>28.27</v>
      </c>
      <c r="W58" s="11">
        <v>1.73</v>
      </c>
      <c r="X58" s="12">
        <f t="shared" si="10"/>
        <v>3.4908700322234156</v>
      </c>
      <c r="Z58" s="12">
        <f t="shared" si="16"/>
        <v>30</v>
      </c>
      <c r="AA58" s="11">
        <v>19.670000000000002</v>
      </c>
      <c r="AB58" s="11">
        <v>25.39</v>
      </c>
      <c r="AC58" s="11">
        <v>0.99</v>
      </c>
      <c r="AD58" s="12">
        <f t="shared" si="11"/>
        <v>1.5251652262328417</v>
      </c>
    </row>
    <row r="59" spans="2:30" x14ac:dyDescent="0.25">
      <c r="N59" s="11">
        <v>0</v>
      </c>
      <c r="O59" s="11">
        <v>0</v>
      </c>
      <c r="P59" s="11">
        <v>0</v>
      </c>
      <c r="Q59" s="11">
        <v>0</v>
      </c>
      <c r="R59" s="11">
        <v>0</v>
      </c>
      <c r="T59" s="12">
        <f t="shared" si="15"/>
        <v>120</v>
      </c>
      <c r="U59" s="11">
        <v>34.9</v>
      </c>
      <c r="V59" s="11">
        <v>27.97</v>
      </c>
      <c r="W59" s="11">
        <v>1.66</v>
      </c>
      <c r="X59" s="12">
        <f t="shared" si="10"/>
        <v>3.4383954154727796</v>
      </c>
      <c r="Z59" s="12">
        <f t="shared" si="16"/>
        <v>15</v>
      </c>
      <c r="AA59" s="11">
        <v>12.87</v>
      </c>
      <c r="AB59" s="11">
        <v>24.03</v>
      </c>
      <c r="AC59" s="11">
        <v>0.71</v>
      </c>
      <c r="AD59" s="12">
        <f t="shared" si="11"/>
        <v>1.1655011655011656</v>
      </c>
    </row>
    <row r="60" spans="2:30" x14ac:dyDescent="0.25">
      <c r="T60" s="12">
        <f t="shared" si="15"/>
        <v>110</v>
      </c>
      <c r="U60" s="11">
        <v>32.65</v>
      </c>
      <c r="V60" s="11">
        <v>27.63</v>
      </c>
      <c r="W60" s="11">
        <v>1.58</v>
      </c>
      <c r="X60" s="12">
        <f t="shared" si="10"/>
        <v>3.3690658499234303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</row>
    <row r="61" spans="2:30" x14ac:dyDescent="0.25">
      <c r="T61" s="12">
        <f t="shared" si="15"/>
        <v>100</v>
      </c>
      <c r="U61" s="11">
        <v>30.43</v>
      </c>
      <c r="V61" s="11">
        <v>27.22</v>
      </c>
      <c r="W61" s="11">
        <v>1.5</v>
      </c>
      <c r="X61" s="12">
        <f t="shared" si="10"/>
        <v>3.2862306933946765</v>
      </c>
    </row>
    <row r="62" spans="2:30" x14ac:dyDescent="0.25">
      <c r="T62" s="12">
        <f t="shared" si="15"/>
        <v>90</v>
      </c>
      <c r="U62" s="11">
        <v>28.05</v>
      </c>
      <c r="V62" s="11">
        <v>26.96</v>
      </c>
      <c r="W62" s="11">
        <v>1.4</v>
      </c>
      <c r="X62" s="12">
        <f t="shared" si="10"/>
        <v>3.2085561497326203</v>
      </c>
    </row>
    <row r="63" spans="2:30" x14ac:dyDescent="0.25">
      <c r="T63" s="12">
        <f t="shared" si="15"/>
        <v>80</v>
      </c>
      <c r="U63" s="11">
        <v>25.92</v>
      </c>
      <c r="V63" s="11">
        <v>26.62</v>
      </c>
      <c r="W63" s="11">
        <v>1.32</v>
      </c>
      <c r="X63" s="12">
        <f t="shared" si="10"/>
        <v>3.0864197530864197</v>
      </c>
    </row>
    <row r="64" spans="2:30" x14ac:dyDescent="0.25">
      <c r="T64" s="12">
        <f t="shared" si="15"/>
        <v>70</v>
      </c>
      <c r="U64" s="11">
        <v>23.45</v>
      </c>
      <c r="V64" s="11">
        <v>26.3</v>
      </c>
      <c r="W64" s="11">
        <v>1.23</v>
      </c>
      <c r="X64" s="12">
        <f t="shared" si="10"/>
        <v>2.9850746268656718</v>
      </c>
    </row>
    <row r="65" spans="14:24" x14ac:dyDescent="0.25">
      <c r="T65" s="12">
        <f t="shared" si="15"/>
        <v>60</v>
      </c>
      <c r="U65" s="11">
        <v>21.13</v>
      </c>
      <c r="V65" s="11">
        <v>25.89</v>
      </c>
      <c r="W65" s="11">
        <v>1.1399999999999999</v>
      </c>
      <c r="X65" s="12">
        <f t="shared" si="10"/>
        <v>2.8395646000946524</v>
      </c>
    </row>
    <row r="66" spans="14:24" x14ac:dyDescent="0.25">
      <c r="T66" s="12">
        <f t="shared" si="15"/>
        <v>50</v>
      </c>
      <c r="U66" s="11">
        <v>18.649999999999999</v>
      </c>
      <c r="V66" s="11">
        <v>25.49</v>
      </c>
      <c r="W66" s="11">
        <v>1.05</v>
      </c>
      <c r="X66" s="12">
        <f t="shared" si="10"/>
        <v>2.6809651474530831</v>
      </c>
    </row>
    <row r="67" spans="14:24" x14ac:dyDescent="0.25">
      <c r="N67" s="14"/>
      <c r="O67" s="14"/>
      <c r="P67" s="14"/>
      <c r="Q67" s="14"/>
      <c r="R67" s="14"/>
      <c r="T67" s="12">
        <f t="shared" si="15"/>
        <v>40</v>
      </c>
      <c r="U67" s="11">
        <v>15.7</v>
      </c>
      <c r="V67" s="12">
        <f>23.69+0.69</f>
        <v>24.380000000000003</v>
      </c>
      <c r="W67" s="11">
        <v>0.93</v>
      </c>
      <c r="X67" s="12">
        <f t="shared" si="10"/>
        <v>2.547770700636943</v>
      </c>
    </row>
    <row r="68" spans="14:24" x14ac:dyDescent="0.25">
      <c r="T68" s="12">
        <f t="shared" si="15"/>
        <v>30</v>
      </c>
      <c r="U68" s="11">
        <v>12.65</v>
      </c>
      <c r="V68" s="11">
        <v>22.38</v>
      </c>
      <c r="W68" s="11">
        <v>0.79</v>
      </c>
      <c r="X68" s="12">
        <f t="shared" si="10"/>
        <v>2.3715415019762847</v>
      </c>
    </row>
    <row r="69" spans="14:24" x14ac:dyDescent="0.25">
      <c r="T69" s="12">
        <f t="shared" si="15"/>
        <v>20</v>
      </c>
      <c r="U69" s="11">
        <v>9.6199999999999992</v>
      </c>
      <c r="V69" s="11">
        <v>21.55</v>
      </c>
      <c r="W69" s="11">
        <v>0.65</v>
      </c>
      <c r="X69" s="12">
        <f t="shared" si="10"/>
        <v>2.0790020790020791</v>
      </c>
    </row>
    <row r="70" spans="14:24" x14ac:dyDescent="0.25">
      <c r="T70" s="12">
        <f t="shared" si="15"/>
        <v>10</v>
      </c>
      <c r="U70" s="11">
        <v>5.94</v>
      </c>
      <c r="V70" s="11">
        <v>20.22</v>
      </c>
      <c r="W70" s="11">
        <v>0.49</v>
      </c>
      <c r="X70" s="12">
        <f t="shared" si="10"/>
        <v>1.6835016835016834</v>
      </c>
    </row>
    <row r="71" spans="14:24" x14ac:dyDescent="0.25">
      <c r="T71" s="11">
        <v>0</v>
      </c>
      <c r="U71" s="11">
        <v>0</v>
      </c>
      <c r="V71" s="11">
        <v>0</v>
      </c>
      <c r="W71" s="11">
        <v>0</v>
      </c>
      <c r="X71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opLeftCell="A13" workbookViewId="0">
      <selection activeCell="A17" sqref="A17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X5:Y22"/>
  <sheetViews>
    <sheetView workbookViewId="0">
      <selection activeCell="X18" sqref="X18"/>
    </sheetView>
  </sheetViews>
  <sheetFormatPr defaultColWidth="14.44140625" defaultRowHeight="15.75" customHeight="1" x14ac:dyDescent="0.25"/>
  <sheetData>
    <row r="5" spans="24:25" ht="15.75" customHeight="1" x14ac:dyDescent="0.25">
      <c r="Y5" s="15"/>
    </row>
    <row r="6" spans="24:25" ht="15.75" customHeight="1" x14ac:dyDescent="0.25">
      <c r="Y6" s="16"/>
    </row>
    <row r="7" spans="24:25" ht="15.75" customHeight="1" x14ac:dyDescent="0.25">
      <c r="X7" s="18"/>
      <c r="Y7" s="16"/>
    </row>
    <row r="8" spans="24:25" ht="15.75" customHeight="1" x14ac:dyDescent="0.25">
      <c r="Y8" s="16"/>
    </row>
    <row r="9" spans="24:25" ht="15.75" customHeight="1" x14ac:dyDescent="0.25">
      <c r="Y9" s="16"/>
    </row>
    <row r="10" spans="24:25" ht="15.75" customHeight="1" x14ac:dyDescent="0.25">
      <c r="Y10" s="16"/>
    </row>
    <row r="11" spans="24:25" ht="15.75" customHeight="1" x14ac:dyDescent="0.25">
      <c r="X11" s="19"/>
      <c r="Y11" s="16"/>
    </row>
    <row r="12" spans="24:25" ht="15.75" customHeight="1" x14ac:dyDescent="0.25">
      <c r="Y12" s="16"/>
    </row>
    <row r="13" spans="24:25" ht="15.75" customHeight="1" x14ac:dyDescent="0.25">
      <c r="Y13" s="16"/>
    </row>
    <row r="14" spans="24:25" ht="15.75" customHeight="1" x14ac:dyDescent="0.25">
      <c r="Y14" s="16"/>
    </row>
    <row r="15" spans="24:25" ht="15.75" customHeight="1" x14ac:dyDescent="0.25">
      <c r="Y15" s="16"/>
    </row>
    <row r="16" spans="24:25" ht="15.75" customHeight="1" x14ac:dyDescent="0.25">
      <c r="Y16" s="16"/>
    </row>
    <row r="17" spans="25:25" ht="15.75" customHeight="1" x14ac:dyDescent="0.25">
      <c r="Y17" s="16"/>
    </row>
    <row r="18" spans="25:25" ht="15.75" customHeight="1" x14ac:dyDescent="0.25">
      <c r="Y18" s="16"/>
    </row>
    <row r="19" spans="25:25" ht="15.75" customHeight="1" x14ac:dyDescent="0.25">
      <c r="Y19" s="16"/>
    </row>
    <row r="20" spans="25:25" ht="15.75" customHeight="1" x14ac:dyDescent="0.25">
      <c r="Y20" s="16"/>
    </row>
    <row r="21" spans="25:25" ht="15.75" customHeight="1" x14ac:dyDescent="0.25">
      <c r="Y21" s="16"/>
    </row>
    <row r="22" spans="25:25" ht="15.75" customHeight="1" x14ac:dyDescent="0.25">
      <c r="Y22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X18" sqref="X18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abSelected="1" workbookViewId="0">
      <selection activeCell="J30" sqref="J30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Data Site 3611</vt:lpstr>
      <vt:lpstr>Discharge vs Depth</vt:lpstr>
      <vt:lpstr>Discharge vs Width</vt:lpstr>
      <vt:lpstr>Discharge vs Area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Fahmidah Ashraf</dc:creator>
  <cp:lastModifiedBy>Ruma</cp:lastModifiedBy>
  <dcterms:created xsi:type="dcterms:W3CDTF">2021-07-15T16:23:17Z</dcterms:created>
  <dcterms:modified xsi:type="dcterms:W3CDTF">2021-07-15T16:23:18Z</dcterms:modified>
</cp:coreProperties>
</file>