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Collected Data Site 479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gVrpOpDcSmgo7dlendBOsQkqWCEg=="/>
    </ext>
  </extLst>
</workbook>
</file>

<file path=xl/calcChain.xml><?xml version="1.0" encoding="utf-8"?>
<calcChain xmlns="http://schemas.openxmlformats.org/spreadsheetml/2006/main">
  <c r="N181" i="1" l="1"/>
  <c r="D59" i="1"/>
  <c r="C59" i="1"/>
  <c r="F59" i="1" s="1"/>
  <c r="F58" i="1"/>
  <c r="F57" i="1"/>
  <c r="F56" i="1"/>
  <c r="F55" i="1"/>
  <c r="F54" i="1"/>
  <c r="L53" i="1"/>
  <c r="F53" i="1"/>
  <c r="L52" i="1"/>
  <c r="F52" i="1"/>
  <c r="L51" i="1"/>
  <c r="F51" i="1"/>
  <c r="L50" i="1"/>
  <c r="F50" i="1"/>
  <c r="L49" i="1"/>
  <c r="F49" i="1"/>
  <c r="L48" i="1"/>
  <c r="F48" i="1"/>
  <c r="L47" i="1"/>
  <c r="F47" i="1"/>
  <c r="L46" i="1"/>
  <c r="F46" i="1"/>
  <c r="L45" i="1"/>
  <c r="F45" i="1"/>
  <c r="L44" i="1"/>
  <c r="F44" i="1"/>
  <c r="L43" i="1"/>
  <c r="F43" i="1"/>
  <c r="L42" i="1"/>
  <c r="F42" i="1"/>
  <c r="L41" i="1"/>
  <c r="F41" i="1"/>
  <c r="L40" i="1"/>
  <c r="F40" i="1"/>
  <c r="L39" i="1"/>
  <c r="F39" i="1"/>
  <c r="R38" i="1"/>
  <c r="L38" i="1"/>
  <c r="F38" i="1"/>
  <c r="R37" i="1"/>
  <c r="L37" i="1"/>
  <c r="F37" i="1"/>
  <c r="R36" i="1"/>
  <c r="L36" i="1"/>
  <c r="F36" i="1"/>
  <c r="R35" i="1"/>
  <c r="L35" i="1"/>
  <c r="F35" i="1"/>
  <c r="R34" i="1"/>
  <c r="J34" i="1"/>
  <c r="I34" i="1"/>
  <c r="L34" i="1" s="1"/>
  <c r="F34" i="1"/>
  <c r="R33" i="1"/>
  <c r="J33" i="1"/>
  <c r="I33" i="1"/>
  <c r="L33" i="1" s="1"/>
  <c r="D33" i="1"/>
  <c r="C33" i="1"/>
  <c r="F33" i="1" s="1"/>
  <c r="R32" i="1"/>
  <c r="L32" i="1"/>
  <c r="J32" i="1"/>
  <c r="I32" i="1"/>
  <c r="F32" i="1"/>
  <c r="D32" i="1"/>
  <c r="C32" i="1"/>
  <c r="R31" i="1"/>
  <c r="J31" i="1"/>
  <c r="I31" i="1"/>
  <c r="L31" i="1" s="1"/>
  <c r="D31" i="1"/>
  <c r="C31" i="1"/>
  <c r="F31" i="1" s="1"/>
  <c r="R30" i="1"/>
  <c r="L30" i="1"/>
  <c r="J30" i="1"/>
  <c r="I30" i="1"/>
  <c r="F30" i="1"/>
  <c r="D30" i="1"/>
  <c r="C30" i="1"/>
  <c r="R29" i="1"/>
  <c r="R28" i="1"/>
  <c r="R27" i="1"/>
  <c r="R26" i="1"/>
  <c r="R25" i="1"/>
  <c r="R24" i="1"/>
  <c r="R23" i="1"/>
  <c r="L23" i="1"/>
  <c r="R22" i="1"/>
  <c r="L22" i="1"/>
  <c r="F22" i="1"/>
  <c r="R21" i="1"/>
  <c r="L21" i="1"/>
  <c r="F21" i="1"/>
  <c r="R20" i="1"/>
  <c r="L20" i="1"/>
  <c r="F20" i="1"/>
  <c r="R19" i="1"/>
  <c r="L19" i="1"/>
  <c r="F19" i="1"/>
  <c r="R18" i="1"/>
  <c r="L18" i="1"/>
  <c r="F18" i="1"/>
  <c r="R17" i="1"/>
  <c r="L17" i="1"/>
  <c r="F17" i="1"/>
  <c r="R16" i="1"/>
  <c r="L16" i="1"/>
  <c r="F16" i="1"/>
  <c r="R15" i="1"/>
  <c r="L15" i="1"/>
  <c r="F15" i="1"/>
  <c r="R14" i="1"/>
  <c r="P14" i="1"/>
  <c r="O14" i="1"/>
  <c r="L14" i="1"/>
  <c r="F14" i="1"/>
  <c r="R13" i="1"/>
  <c r="P13" i="1"/>
  <c r="O13" i="1"/>
  <c r="L13" i="1"/>
  <c r="F13" i="1"/>
  <c r="R12" i="1"/>
  <c r="P12" i="1"/>
  <c r="O12" i="1"/>
  <c r="L12" i="1"/>
  <c r="F12" i="1"/>
  <c r="R11" i="1"/>
  <c r="P11" i="1"/>
  <c r="O11" i="1"/>
  <c r="L11" i="1"/>
  <c r="F11" i="1"/>
  <c r="R10" i="1"/>
  <c r="P10" i="1"/>
  <c r="O10" i="1"/>
  <c r="L10" i="1"/>
  <c r="F10" i="1"/>
  <c r="R9" i="1"/>
  <c r="P9" i="1"/>
  <c r="O9" i="1"/>
  <c r="L9" i="1"/>
  <c r="F9" i="1"/>
  <c r="R8" i="1"/>
  <c r="P8" i="1"/>
  <c r="O8" i="1"/>
  <c r="L8" i="1"/>
  <c r="F8" i="1"/>
  <c r="R7" i="1"/>
  <c r="P7" i="1"/>
  <c r="O7" i="1"/>
  <c r="L7" i="1"/>
  <c r="F7" i="1"/>
  <c r="R6" i="1"/>
  <c r="P6" i="1"/>
  <c r="O6" i="1"/>
  <c r="L6" i="1"/>
  <c r="F6" i="1"/>
</calcChain>
</file>

<file path=xl/sharedStrings.xml><?xml version="1.0" encoding="utf-8"?>
<sst xmlns="http://schemas.openxmlformats.org/spreadsheetml/2006/main" count="36" uniqueCount="8">
  <si>
    <t>Site</t>
  </si>
  <si>
    <t>Cross Section</t>
  </si>
  <si>
    <t>Stream Discharge (m^3/s)</t>
  </si>
  <si>
    <t>Area (m^2)</t>
  </si>
  <si>
    <t>Width (m)</t>
  </si>
  <si>
    <t>Depth (m)</t>
  </si>
  <si>
    <t>Velocity (m/s)</t>
  </si>
  <si>
    <t>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</si>
</sst>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Alignment="1"/>
    <xf numFmtId="0" fontId="1" fillId="0" borderId="1" xfId="0" applyFont="1" applyBorder="1"/>
    <xf numFmtId="0" fontId="4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(132.79)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826159230096237"/>
          <c:y val="0.16708333333333336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'Collected Data Site 479'!$B$6:$B$22</c:f>
              <c:numCache>
                <c:formatCode>General</c:formatCode>
                <c:ptCount val="17"/>
                <c:pt idx="0">
                  <c:v>1700</c:v>
                </c:pt>
                <c:pt idx="1">
                  <c:v>1600</c:v>
                </c:pt>
                <c:pt idx="2">
                  <c:v>1500</c:v>
                </c:pt>
                <c:pt idx="3">
                  <c:v>1400</c:v>
                </c:pt>
                <c:pt idx="4">
                  <c:v>1300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</c:numCache>
            </c:numRef>
          </c:xVal>
          <c:yVal>
            <c:numRef>
              <c:f>'Collected Data Site 479'!$E$6:$E$22</c:f>
              <c:numCache>
                <c:formatCode>General</c:formatCode>
                <c:ptCount val="17"/>
                <c:pt idx="0">
                  <c:v>6.35</c:v>
                </c:pt>
                <c:pt idx="1">
                  <c:v>6.12</c:v>
                </c:pt>
                <c:pt idx="2">
                  <c:v>5.91</c:v>
                </c:pt>
                <c:pt idx="3">
                  <c:v>5.68</c:v>
                </c:pt>
                <c:pt idx="4">
                  <c:v>5.46</c:v>
                </c:pt>
                <c:pt idx="5">
                  <c:v>5.22</c:v>
                </c:pt>
                <c:pt idx="6">
                  <c:v>4.97</c:v>
                </c:pt>
                <c:pt idx="7">
                  <c:v>4.71</c:v>
                </c:pt>
                <c:pt idx="8">
                  <c:v>4.45</c:v>
                </c:pt>
                <c:pt idx="9">
                  <c:v>4.17</c:v>
                </c:pt>
                <c:pt idx="10">
                  <c:v>3.88</c:v>
                </c:pt>
                <c:pt idx="11">
                  <c:v>3.56</c:v>
                </c:pt>
                <c:pt idx="12">
                  <c:v>3.23</c:v>
                </c:pt>
                <c:pt idx="13">
                  <c:v>2.87</c:v>
                </c:pt>
                <c:pt idx="14">
                  <c:v>2.4700000000000002</c:v>
                </c:pt>
                <c:pt idx="15">
                  <c:v>2.0099999999999998</c:v>
                </c:pt>
                <c:pt idx="16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F-4A4D-9FE2-3169D8A5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479"/>
        <c:axId val="1500851564"/>
      </c:scatterChart>
      <c:valAx>
        <c:axId val="7712947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0851564"/>
        <c:crosses val="autoZero"/>
        <c:crossBetween val="midCat"/>
      </c:valAx>
      <c:valAx>
        <c:axId val="150085156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12947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(987.39)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2.5082766293557567E-2"/>
                  <c:y val="0.19221881475341898"/>
                </c:manualLayout>
              </c:layout>
              <c:numFmt formatCode="General" sourceLinked="0"/>
            </c:trendlineLbl>
          </c:trendline>
          <c:xVal>
            <c:numRef>
              <c:f>'Collected Data Site 479'!$H$30:$H$53</c:f>
              <c:numCache>
                <c:formatCode>General</c:formatCode>
                <c:ptCount val="24"/>
                <c:pt idx="0">
                  <c:v>1200</c:v>
                </c:pt>
                <c:pt idx="1">
                  <c:v>1150</c:v>
                </c:pt>
                <c:pt idx="2">
                  <c:v>1100</c:v>
                </c:pt>
                <c:pt idx="3">
                  <c:v>1050</c:v>
                </c:pt>
                <c:pt idx="4">
                  <c:v>1000</c:v>
                </c:pt>
                <c:pt idx="5">
                  <c:v>950</c:v>
                </c:pt>
                <c:pt idx="6">
                  <c:v>900</c:v>
                </c:pt>
                <c:pt idx="7">
                  <c:v>850</c:v>
                </c:pt>
                <c:pt idx="8">
                  <c:v>800</c:v>
                </c:pt>
                <c:pt idx="9">
                  <c:v>750</c:v>
                </c:pt>
                <c:pt idx="10">
                  <c:v>700</c:v>
                </c:pt>
                <c:pt idx="11">
                  <c:v>650</c:v>
                </c:pt>
                <c:pt idx="12">
                  <c:v>600</c:v>
                </c:pt>
                <c:pt idx="13">
                  <c:v>550</c:v>
                </c:pt>
                <c:pt idx="14">
                  <c:v>500</c:v>
                </c:pt>
                <c:pt idx="15">
                  <c:v>450</c:v>
                </c:pt>
                <c:pt idx="16">
                  <c:v>400</c:v>
                </c:pt>
                <c:pt idx="17">
                  <c:v>350</c:v>
                </c:pt>
                <c:pt idx="18">
                  <c:v>300</c:v>
                </c:pt>
                <c:pt idx="19">
                  <c:v>250</c:v>
                </c:pt>
                <c:pt idx="20">
                  <c:v>200</c:v>
                </c:pt>
                <c:pt idx="21">
                  <c:v>150</c:v>
                </c:pt>
                <c:pt idx="22">
                  <c:v>100</c:v>
                </c:pt>
                <c:pt idx="23">
                  <c:v>50</c:v>
                </c:pt>
              </c:numCache>
            </c:numRef>
          </c:xVal>
          <c:yVal>
            <c:numRef>
              <c:f>'Collected Data Site 479'!$J$30:$J$53</c:f>
              <c:numCache>
                <c:formatCode>General</c:formatCode>
                <c:ptCount val="24"/>
                <c:pt idx="0">
                  <c:v>317.26</c:v>
                </c:pt>
                <c:pt idx="1">
                  <c:v>303.51</c:v>
                </c:pt>
                <c:pt idx="2">
                  <c:v>294.14999999999998</c:v>
                </c:pt>
                <c:pt idx="3">
                  <c:v>284.70999999999998</c:v>
                </c:pt>
                <c:pt idx="4">
                  <c:v>275.18</c:v>
                </c:pt>
                <c:pt idx="5">
                  <c:v>269.97000000000003</c:v>
                </c:pt>
                <c:pt idx="6">
                  <c:v>266.33999999999997</c:v>
                </c:pt>
                <c:pt idx="7">
                  <c:v>262.72000000000003</c:v>
                </c:pt>
                <c:pt idx="8">
                  <c:v>259.05</c:v>
                </c:pt>
                <c:pt idx="9">
                  <c:v>255.16</c:v>
                </c:pt>
                <c:pt idx="10">
                  <c:v>251.18</c:v>
                </c:pt>
                <c:pt idx="11">
                  <c:v>247.01</c:v>
                </c:pt>
                <c:pt idx="12">
                  <c:v>242.73</c:v>
                </c:pt>
                <c:pt idx="13">
                  <c:v>238.34</c:v>
                </c:pt>
                <c:pt idx="14">
                  <c:v>233.74</c:v>
                </c:pt>
                <c:pt idx="15">
                  <c:v>228.83</c:v>
                </c:pt>
                <c:pt idx="16">
                  <c:v>219.18</c:v>
                </c:pt>
                <c:pt idx="17">
                  <c:v>212.01</c:v>
                </c:pt>
                <c:pt idx="18">
                  <c:v>209.28</c:v>
                </c:pt>
                <c:pt idx="19">
                  <c:v>207.42</c:v>
                </c:pt>
                <c:pt idx="20">
                  <c:v>206.03</c:v>
                </c:pt>
                <c:pt idx="21">
                  <c:v>204.6</c:v>
                </c:pt>
                <c:pt idx="22">
                  <c:v>203.12</c:v>
                </c:pt>
                <c:pt idx="23">
                  <c:v>201.11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E-467C-8DD1-A93A6619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2317"/>
        <c:axId val="2118049105"/>
      </c:scatterChart>
      <c:valAx>
        <c:axId val="119557231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8049105"/>
        <c:crosses val="autoZero"/>
        <c:crossBetween val="midCat"/>
      </c:valAx>
      <c:valAx>
        <c:axId val="211804910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55723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(132.79)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826159230096237"/>
          <c:y val="0.16708333333333336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39660077455353"/>
                  <c:y val="-7.0580651102822669E-4"/>
                </c:manualLayout>
              </c:layout>
              <c:numFmt formatCode="General" sourceLinked="0"/>
            </c:trendlineLbl>
          </c:trendline>
          <c:xVal>
            <c:numRef>
              <c:f>'Collected Data Site 479'!$B$6:$B$22</c:f>
              <c:numCache>
                <c:formatCode>General</c:formatCode>
                <c:ptCount val="17"/>
                <c:pt idx="0">
                  <c:v>1700</c:v>
                </c:pt>
                <c:pt idx="1">
                  <c:v>1600</c:v>
                </c:pt>
                <c:pt idx="2">
                  <c:v>1500</c:v>
                </c:pt>
                <c:pt idx="3">
                  <c:v>1400</c:v>
                </c:pt>
                <c:pt idx="4">
                  <c:v>1300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</c:numCache>
            </c:numRef>
          </c:xVal>
          <c:yVal>
            <c:numRef>
              <c:f>'Collected Data Site 479'!$C$6:$C$22</c:f>
              <c:numCache>
                <c:formatCode>General</c:formatCode>
                <c:ptCount val="17"/>
                <c:pt idx="0">
                  <c:v>1162.8699999999999</c:v>
                </c:pt>
                <c:pt idx="1">
                  <c:v>1116.8800000000001</c:v>
                </c:pt>
                <c:pt idx="2">
                  <c:v>1071.94</c:v>
                </c:pt>
                <c:pt idx="3">
                  <c:v>1025.8800000000001</c:v>
                </c:pt>
                <c:pt idx="4">
                  <c:v>978.79</c:v>
                </c:pt>
                <c:pt idx="5">
                  <c:v>930.08</c:v>
                </c:pt>
                <c:pt idx="6">
                  <c:v>879.01</c:v>
                </c:pt>
                <c:pt idx="7">
                  <c:v>827.57</c:v>
                </c:pt>
                <c:pt idx="8">
                  <c:v>775.09</c:v>
                </c:pt>
                <c:pt idx="9">
                  <c:v>719.68</c:v>
                </c:pt>
                <c:pt idx="10">
                  <c:v>662.39</c:v>
                </c:pt>
                <c:pt idx="11">
                  <c:v>601.76</c:v>
                </c:pt>
                <c:pt idx="12">
                  <c:v>536.9</c:v>
                </c:pt>
                <c:pt idx="13">
                  <c:v>466.51</c:v>
                </c:pt>
                <c:pt idx="14">
                  <c:v>391.6</c:v>
                </c:pt>
                <c:pt idx="15">
                  <c:v>305.99</c:v>
                </c:pt>
                <c:pt idx="16">
                  <c:v>200.24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E-48EE-995F-5BD245BA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47962"/>
        <c:axId val="392469267"/>
      </c:scatterChart>
      <c:valAx>
        <c:axId val="24854796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2469267"/>
        <c:crosses val="autoZero"/>
        <c:crossBetween val="midCat"/>
      </c:valAx>
      <c:valAx>
        <c:axId val="39246926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59471420239136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54796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(351.65)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786416558070101"/>
                  <c:y val="4.6474190726159227E-3"/>
                </c:manualLayout>
              </c:layout>
              <c:numFmt formatCode="General" sourceLinked="0"/>
            </c:trendlineLbl>
          </c:trendline>
          <c:xVal>
            <c:numRef>
              <c:f>'Collected Data Site 479'!$H$6:$H$23</c:f>
              <c:numCache>
                <c:formatCode>General</c:formatCode>
                <c:ptCount val="18"/>
                <c:pt idx="0">
                  <c:v>1725</c:v>
                </c:pt>
                <c:pt idx="1">
                  <c:v>1700</c:v>
                </c:pt>
                <c:pt idx="2">
                  <c:v>1600</c:v>
                </c:pt>
                <c:pt idx="3">
                  <c:v>1500</c:v>
                </c:pt>
                <c:pt idx="4">
                  <c:v>1400</c:v>
                </c:pt>
                <c:pt idx="5">
                  <c:v>1300</c:v>
                </c:pt>
                <c:pt idx="6">
                  <c:v>1200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800</c:v>
                </c:pt>
                <c:pt idx="11">
                  <c:v>700</c:v>
                </c:pt>
                <c:pt idx="12">
                  <c:v>600</c:v>
                </c:pt>
                <c:pt idx="13">
                  <c:v>500</c:v>
                </c:pt>
                <c:pt idx="14">
                  <c:v>400</c:v>
                </c:pt>
                <c:pt idx="15">
                  <c:v>300</c:v>
                </c:pt>
                <c:pt idx="16">
                  <c:v>200</c:v>
                </c:pt>
                <c:pt idx="17">
                  <c:v>100</c:v>
                </c:pt>
              </c:numCache>
            </c:numRef>
          </c:xVal>
          <c:yVal>
            <c:numRef>
              <c:f>'Collected Data Site 479'!$I$6:$I$23</c:f>
              <c:numCache>
                <c:formatCode>General</c:formatCode>
                <c:ptCount val="18"/>
                <c:pt idx="0">
                  <c:v>1101.77</c:v>
                </c:pt>
                <c:pt idx="1">
                  <c:v>1034.6400000000001</c:v>
                </c:pt>
                <c:pt idx="2">
                  <c:v>988.01</c:v>
                </c:pt>
                <c:pt idx="3">
                  <c:v>942.98</c:v>
                </c:pt>
                <c:pt idx="4">
                  <c:v>895.34</c:v>
                </c:pt>
                <c:pt idx="5">
                  <c:v>849.57</c:v>
                </c:pt>
                <c:pt idx="6">
                  <c:v>801.55</c:v>
                </c:pt>
                <c:pt idx="7">
                  <c:v>752.88</c:v>
                </c:pt>
                <c:pt idx="8">
                  <c:v>701.08</c:v>
                </c:pt>
                <c:pt idx="9">
                  <c:v>652.67999999999995</c:v>
                </c:pt>
                <c:pt idx="10">
                  <c:v>602.24</c:v>
                </c:pt>
                <c:pt idx="11">
                  <c:v>549.08000000000004</c:v>
                </c:pt>
                <c:pt idx="12">
                  <c:v>495.72</c:v>
                </c:pt>
                <c:pt idx="13">
                  <c:v>438.7</c:v>
                </c:pt>
                <c:pt idx="14">
                  <c:v>379.63</c:v>
                </c:pt>
                <c:pt idx="15">
                  <c:v>315.05</c:v>
                </c:pt>
                <c:pt idx="16">
                  <c:v>243.07</c:v>
                </c:pt>
                <c:pt idx="17">
                  <c:v>154.52000000000001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F-4188-AC30-C6AA33F6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44603"/>
        <c:axId val="1593481909"/>
      </c:scatterChart>
      <c:valAx>
        <c:axId val="73584460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481909"/>
        <c:crosses val="autoZero"/>
        <c:crossBetween val="midCat"/>
      </c:valAx>
      <c:valAx>
        <c:axId val="159348190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58446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(539.77)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9311622932379355"/>
                  <c:y val="2.7369157802643089E-2"/>
                </c:manualLayout>
              </c:layout>
              <c:numFmt formatCode="General" sourceLinked="0"/>
            </c:trendlineLbl>
          </c:trendline>
          <c:xVal>
            <c:numRef>
              <c:f>'Collected Data Site 479'!$N$6:$N$38</c:f>
              <c:numCache>
                <c:formatCode>General</c:formatCode>
                <c:ptCount val="33"/>
                <c:pt idx="0">
                  <c:v>3250</c:v>
                </c:pt>
                <c:pt idx="1">
                  <c:v>3200</c:v>
                </c:pt>
                <c:pt idx="2">
                  <c:v>3100</c:v>
                </c:pt>
                <c:pt idx="3">
                  <c:v>3000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2600</c:v>
                </c:pt>
                <c:pt idx="8">
                  <c:v>2500</c:v>
                </c:pt>
                <c:pt idx="9">
                  <c:v>2400</c:v>
                </c:pt>
                <c:pt idx="10">
                  <c:v>2300</c:v>
                </c:pt>
                <c:pt idx="11">
                  <c:v>2200</c:v>
                </c:pt>
                <c:pt idx="12">
                  <c:v>2100</c:v>
                </c:pt>
                <c:pt idx="13">
                  <c:v>2000</c:v>
                </c:pt>
                <c:pt idx="14">
                  <c:v>1900</c:v>
                </c:pt>
                <c:pt idx="15">
                  <c:v>1800</c:v>
                </c:pt>
                <c:pt idx="16">
                  <c:v>1700</c:v>
                </c:pt>
                <c:pt idx="17">
                  <c:v>1600</c:v>
                </c:pt>
                <c:pt idx="18">
                  <c:v>1500</c:v>
                </c:pt>
                <c:pt idx="19">
                  <c:v>1400</c:v>
                </c:pt>
                <c:pt idx="20">
                  <c:v>1300</c:v>
                </c:pt>
                <c:pt idx="21">
                  <c:v>1200</c:v>
                </c:pt>
                <c:pt idx="22">
                  <c:v>1100</c:v>
                </c:pt>
                <c:pt idx="23">
                  <c:v>1000</c:v>
                </c:pt>
                <c:pt idx="24">
                  <c:v>900</c:v>
                </c:pt>
                <c:pt idx="25">
                  <c:v>800</c:v>
                </c:pt>
                <c:pt idx="26">
                  <c:v>700</c:v>
                </c:pt>
                <c:pt idx="27">
                  <c:v>600</c:v>
                </c:pt>
                <c:pt idx="28">
                  <c:v>500</c:v>
                </c:pt>
                <c:pt idx="29">
                  <c:v>400</c:v>
                </c:pt>
                <c:pt idx="30">
                  <c:v>300</c:v>
                </c:pt>
                <c:pt idx="31">
                  <c:v>200</c:v>
                </c:pt>
                <c:pt idx="32">
                  <c:v>100</c:v>
                </c:pt>
              </c:numCache>
            </c:numRef>
          </c:xVal>
          <c:yVal>
            <c:numRef>
              <c:f>'Collected Data Site 479'!$O$6:$O$38</c:f>
              <c:numCache>
                <c:formatCode>General</c:formatCode>
                <c:ptCount val="33"/>
                <c:pt idx="0">
                  <c:v>2416.64</c:v>
                </c:pt>
                <c:pt idx="1">
                  <c:v>2393.2800000000002</c:v>
                </c:pt>
                <c:pt idx="2">
                  <c:v>2340.46</c:v>
                </c:pt>
                <c:pt idx="3">
                  <c:v>2296.3199999999997</c:v>
                </c:pt>
                <c:pt idx="4">
                  <c:v>2249.9899999999998</c:v>
                </c:pt>
                <c:pt idx="5">
                  <c:v>2199.8000000000002</c:v>
                </c:pt>
                <c:pt idx="6">
                  <c:v>2152.66</c:v>
                </c:pt>
                <c:pt idx="7">
                  <c:v>2103.65</c:v>
                </c:pt>
                <c:pt idx="8">
                  <c:v>2056.13</c:v>
                </c:pt>
                <c:pt idx="9">
                  <c:v>2007.13</c:v>
                </c:pt>
                <c:pt idx="10">
                  <c:v>1953.15</c:v>
                </c:pt>
                <c:pt idx="11">
                  <c:v>1795.06</c:v>
                </c:pt>
                <c:pt idx="12">
                  <c:v>1768.06</c:v>
                </c:pt>
                <c:pt idx="13">
                  <c:v>1694.71</c:v>
                </c:pt>
                <c:pt idx="14">
                  <c:v>1639.44</c:v>
                </c:pt>
                <c:pt idx="15">
                  <c:v>1584.17</c:v>
                </c:pt>
                <c:pt idx="16">
                  <c:v>1460.16</c:v>
                </c:pt>
                <c:pt idx="17">
                  <c:v>1400.9</c:v>
                </c:pt>
                <c:pt idx="18">
                  <c:v>1342.54</c:v>
                </c:pt>
                <c:pt idx="19">
                  <c:v>1282.6600000000001</c:v>
                </c:pt>
                <c:pt idx="20">
                  <c:v>1221.83</c:v>
                </c:pt>
                <c:pt idx="21">
                  <c:v>1158.5899999999999</c:v>
                </c:pt>
                <c:pt idx="22">
                  <c:v>1094.19</c:v>
                </c:pt>
                <c:pt idx="23">
                  <c:v>1027.93</c:v>
                </c:pt>
                <c:pt idx="24">
                  <c:v>960.67</c:v>
                </c:pt>
                <c:pt idx="25">
                  <c:v>890.34</c:v>
                </c:pt>
                <c:pt idx="26">
                  <c:v>817.92</c:v>
                </c:pt>
                <c:pt idx="27">
                  <c:v>742.42</c:v>
                </c:pt>
                <c:pt idx="28">
                  <c:v>662.28</c:v>
                </c:pt>
                <c:pt idx="29">
                  <c:v>577.54999999999995</c:v>
                </c:pt>
                <c:pt idx="30">
                  <c:v>484.72</c:v>
                </c:pt>
                <c:pt idx="31">
                  <c:v>379.72</c:v>
                </c:pt>
                <c:pt idx="32">
                  <c:v>253.52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A-4A97-96C4-6BDA1378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65324"/>
        <c:axId val="132020286"/>
      </c:scatterChart>
      <c:valAx>
        <c:axId val="91386532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020286"/>
        <c:crosses val="autoZero"/>
        <c:crossBetween val="midCat"/>
      </c:valAx>
      <c:valAx>
        <c:axId val="13202028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38653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(770.37)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7224744447927618"/>
                  <c:y val="-9.7807247778238255E-3"/>
                </c:manualLayout>
              </c:layout>
              <c:numFmt formatCode="General" sourceLinked="0"/>
            </c:trendlineLbl>
          </c:trendline>
          <c:xVal>
            <c:numRef>
              <c:f>'Collected Data Site 479'!$B$30:$B$59</c:f>
              <c:numCache>
                <c:formatCode>General</c:formatCode>
                <c:ptCount val="30"/>
                <c:pt idx="0">
                  <c:v>1500</c:v>
                </c:pt>
                <c:pt idx="1">
                  <c:v>1450</c:v>
                </c:pt>
                <c:pt idx="2">
                  <c:v>1400</c:v>
                </c:pt>
                <c:pt idx="3">
                  <c:v>1350</c:v>
                </c:pt>
                <c:pt idx="4">
                  <c:v>1300</c:v>
                </c:pt>
                <c:pt idx="5">
                  <c:v>1250</c:v>
                </c:pt>
                <c:pt idx="6">
                  <c:v>1200</c:v>
                </c:pt>
                <c:pt idx="7">
                  <c:v>1150</c:v>
                </c:pt>
                <c:pt idx="8">
                  <c:v>1100</c:v>
                </c:pt>
                <c:pt idx="9">
                  <c:v>1050</c:v>
                </c:pt>
                <c:pt idx="10">
                  <c:v>1000</c:v>
                </c:pt>
                <c:pt idx="11">
                  <c:v>950</c:v>
                </c:pt>
                <c:pt idx="12">
                  <c:v>900</c:v>
                </c:pt>
                <c:pt idx="13">
                  <c:v>850</c:v>
                </c:pt>
                <c:pt idx="14">
                  <c:v>800</c:v>
                </c:pt>
                <c:pt idx="15">
                  <c:v>750</c:v>
                </c:pt>
                <c:pt idx="16">
                  <c:v>700</c:v>
                </c:pt>
                <c:pt idx="17">
                  <c:v>650</c:v>
                </c:pt>
                <c:pt idx="18">
                  <c:v>600</c:v>
                </c:pt>
                <c:pt idx="19">
                  <c:v>550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350</c:v>
                </c:pt>
                <c:pt idx="24">
                  <c:v>300</c:v>
                </c:pt>
                <c:pt idx="25">
                  <c:v>250</c:v>
                </c:pt>
                <c:pt idx="26">
                  <c:v>200</c:v>
                </c:pt>
                <c:pt idx="27">
                  <c:v>150</c:v>
                </c:pt>
                <c:pt idx="28">
                  <c:v>100</c:v>
                </c:pt>
                <c:pt idx="29">
                  <c:v>50</c:v>
                </c:pt>
              </c:numCache>
            </c:numRef>
          </c:xVal>
          <c:yVal>
            <c:numRef>
              <c:f>'Collected Data Site 479'!$C$30:$C$59</c:f>
              <c:numCache>
                <c:formatCode>General</c:formatCode>
                <c:ptCount val="30"/>
                <c:pt idx="0">
                  <c:v>1588.5300000000002</c:v>
                </c:pt>
                <c:pt idx="1">
                  <c:v>1545.69</c:v>
                </c:pt>
                <c:pt idx="2">
                  <c:v>1506.94</c:v>
                </c:pt>
                <c:pt idx="3">
                  <c:v>1470.8799999999999</c:v>
                </c:pt>
                <c:pt idx="4">
                  <c:v>1434.47</c:v>
                </c:pt>
                <c:pt idx="5">
                  <c:v>1399</c:v>
                </c:pt>
                <c:pt idx="6">
                  <c:v>1362.42</c:v>
                </c:pt>
                <c:pt idx="7">
                  <c:v>1325.16</c:v>
                </c:pt>
                <c:pt idx="8">
                  <c:v>1286.79</c:v>
                </c:pt>
                <c:pt idx="9">
                  <c:v>1249.1600000000001</c:v>
                </c:pt>
                <c:pt idx="10">
                  <c:v>1212.2</c:v>
                </c:pt>
                <c:pt idx="11">
                  <c:v>1175.8699999999999</c:v>
                </c:pt>
                <c:pt idx="12">
                  <c:v>1135.98</c:v>
                </c:pt>
                <c:pt idx="13">
                  <c:v>1097.94</c:v>
                </c:pt>
                <c:pt idx="14">
                  <c:v>1057.58</c:v>
                </c:pt>
                <c:pt idx="15">
                  <c:v>1016.69</c:v>
                </c:pt>
                <c:pt idx="16">
                  <c:v>974.54</c:v>
                </c:pt>
                <c:pt idx="17">
                  <c:v>931.43</c:v>
                </c:pt>
                <c:pt idx="18">
                  <c:v>885.58</c:v>
                </c:pt>
                <c:pt idx="19">
                  <c:v>840.7</c:v>
                </c:pt>
                <c:pt idx="20">
                  <c:v>792.75</c:v>
                </c:pt>
                <c:pt idx="21">
                  <c:v>743.29</c:v>
                </c:pt>
                <c:pt idx="22">
                  <c:v>691.8</c:v>
                </c:pt>
                <c:pt idx="23">
                  <c:v>637.30999999999995</c:v>
                </c:pt>
                <c:pt idx="24">
                  <c:v>581.4</c:v>
                </c:pt>
                <c:pt idx="25">
                  <c:v>520.59</c:v>
                </c:pt>
                <c:pt idx="26">
                  <c:v>454.6</c:v>
                </c:pt>
                <c:pt idx="27">
                  <c:v>382.64</c:v>
                </c:pt>
                <c:pt idx="28">
                  <c:v>300.31</c:v>
                </c:pt>
                <c:pt idx="29">
                  <c:v>200.91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0-4D5A-87B6-F8F34FA2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18424"/>
        <c:axId val="1026482207"/>
      </c:scatterChart>
      <c:valAx>
        <c:axId val="207421842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6482207"/>
        <c:crosses val="autoZero"/>
        <c:crossBetween val="midCat"/>
      </c:valAx>
      <c:valAx>
        <c:axId val="102648220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42184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(987.39)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863234308826152"/>
                  <c:y val="-2.770474743288668E-2"/>
                </c:manualLayout>
              </c:layout>
              <c:numFmt formatCode="General" sourceLinked="0"/>
            </c:trendlineLbl>
          </c:trendline>
          <c:xVal>
            <c:numRef>
              <c:f>'Collected Data Site 479'!$H$30:$H$53</c:f>
              <c:numCache>
                <c:formatCode>General</c:formatCode>
                <c:ptCount val="24"/>
                <c:pt idx="0">
                  <c:v>1200</c:v>
                </c:pt>
                <c:pt idx="1">
                  <c:v>1150</c:v>
                </c:pt>
                <c:pt idx="2">
                  <c:v>1100</c:v>
                </c:pt>
                <c:pt idx="3">
                  <c:v>1050</c:v>
                </c:pt>
                <c:pt idx="4">
                  <c:v>1000</c:v>
                </c:pt>
                <c:pt idx="5">
                  <c:v>950</c:v>
                </c:pt>
                <c:pt idx="6">
                  <c:v>900</c:v>
                </c:pt>
                <c:pt idx="7">
                  <c:v>850</c:v>
                </c:pt>
                <c:pt idx="8">
                  <c:v>800</c:v>
                </c:pt>
                <c:pt idx="9">
                  <c:v>750</c:v>
                </c:pt>
                <c:pt idx="10">
                  <c:v>700</c:v>
                </c:pt>
                <c:pt idx="11">
                  <c:v>650</c:v>
                </c:pt>
                <c:pt idx="12">
                  <c:v>600</c:v>
                </c:pt>
                <c:pt idx="13">
                  <c:v>550</c:v>
                </c:pt>
                <c:pt idx="14">
                  <c:v>500</c:v>
                </c:pt>
                <c:pt idx="15">
                  <c:v>450</c:v>
                </c:pt>
                <c:pt idx="16">
                  <c:v>400</c:v>
                </c:pt>
                <c:pt idx="17">
                  <c:v>350</c:v>
                </c:pt>
                <c:pt idx="18">
                  <c:v>300</c:v>
                </c:pt>
                <c:pt idx="19">
                  <c:v>250</c:v>
                </c:pt>
                <c:pt idx="20">
                  <c:v>200</c:v>
                </c:pt>
                <c:pt idx="21">
                  <c:v>150</c:v>
                </c:pt>
                <c:pt idx="22">
                  <c:v>100</c:v>
                </c:pt>
                <c:pt idx="23">
                  <c:v>50</c:v>
                </c:pt>
              </c:numCache>
            </c:numRef>
          </c:xVal>
          <c:yVal>
            <c:numRef>
              <c:f>'Collected Data Site 479'!$I$30:$I$53</c:f>
              <c:numCache>
                <c:formatCode>General</c:formatCode>
                <c:ptCount val="24"/>
                <c:pt idx="0">
                  <c:v>1166.55</c:v>
                </c:pt>
                <c:pt idx="1">
                  <c:v>1127.5600000000002</c:v>
                </c:pt>
                <c:pt idx="2">
                  <c:v>1089.56</c:v>
                </c:pt>
                <c:pt idx="3">
                  <c:v>1051.18</c:v>
                </c:pt>
                <c:pt idx="4">
                  <c:v>1013.91</c:v>
                </c:pt>
                <c:pt idx="5">
                  <c:v>979</c:v>
                </c:pt>
                <c:pt idx="6">
                  <c:v>942.5</c:v>
                </c:pt>
                <c:pt idx="7">
                  <c:v>904.82</c:v>
                </c:pt>
                <c:pt idx="8">
                  <c:v>868.94</c:v>
                </c:pt>
                <c:pt idx="9">
                  <c:v>830.65</c:v>
                </c:pt>
                <c:pt idx="10">
                  <c:v>792.05</c:v>
                </c:pt>
                <c:pt idx="11">
                  <c:v>753.98</c:v>
                </c:pt>
                <c:pt idx="12">
                  <c:v>714.85</c:v>
                </c:pt>
                <c:pt idx="13">
                  <c:v>674.4</c:v>
                </c:pt>
                <c:pt idx="14">
                  <c:v>633.97</c:v>
                </c:pt>
                <c:pt idx="15">
                  <c:v>592.67999999999995</c:v>
                </c:pt>
                <c:pt idx="16">
                  <c:v>551.19000000000005</c:v>
                </c:pt>
                <c:pt idx="17">
                  <c:v>508.71</c:v>
                </c:pt>
                <c:pt idx="18">
                  <c:v>465.22</c:v>
                </c:pt>
                <c:pt idx="19">
                  <c:v>418.44</c:v>
                </c:pt>
                <c:pt idx="20">
                  <c:v>368.48</c:v>
                </c:pt>
                <c:pt idx="21">
                  <c:v>313.77999999999997</c:v>
                </c:pt>
                <c:pt idx="22">
                  <c:v>250.9</c:v>
                </c:pt>
                <c:pt idx="23">
                  <c:v>173.32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6-492D-8B3C-4A7635F3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72892"/>
        <c:axId val="208957128"/>
      </c:scatterChart>
      <c:valAx>
        <c:axId val="46477289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57128"/>
        <c:crosses val="autoZero"/>
        <c:crossBetween val="midCat"/>
      </c:valAx>
      <c:valAx>
        <c:axId val="20895712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7728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(132.79)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826159230096237"/>
          <c:y val="0.16708333333333336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7655436513058765E-2"/>
                  <c:y val="-0.13705539439149053"/>
                </c:manualLayout>
              </c:layout>
              <c:numFmt formatCode="General" sourceLinked="0"/>
            </c:trendlineLbl>
          </c:trendline>
          <c:xVal>
            <c:numRef>
              <c:f>'Collected Data Site 479'!$B$6:$B$22</c:f>
              <c:numCache>
                <c:formatCode>General</c:formatCode>
                <c:ptCount val="17"/>
                <c:pt idx="0">
                  <c:v>1700</c:v>
                </c:pt>
                <c:pt idx="1">
                  <c:v>1600</c:v>
                </c:pt>
                <c:pt idx="2">
                  <c:v>1500</c:v>
                </c:pt>
                <c:pt idx="3">
                  <c:v>1400</c:v>
                </c:pt>
                <c:pt idx="4">
                  <c:v>1300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</c:numCache>
            </c:numRef>
          </c:xVal>
          <c:yVal>
            <c:numRef>
              <c:f>'Collected Data Site 479'!$F$6:$F$22</c:f>
              <c:numCache>
                <c:formatCode>General</c:formatCode>
                <c:ptCount val="17"/>
                <c:pt idx="0">
                  <c:v>1.4619002983996492</c:v>
                </c:pt>
                <c:pt idx="1">
                  <c:v>1.4325621373827089</c:v>
                </c:pt>
                <c:pt idx="2">
                  <c:v>1.3993320521670989</c:v>
                </c:pt>
                <c:pt idx="3">
                  <c:v>1.3646820290872226</c:v>
                </c:pt>
                <c:pt idx="4">
                  <c:v>1.3281704962249308</c:v>
                </c:pt>
                <c:pt idx="5">
                  <c:v>1.2902115947015309</c:v>
                </c:pt>
                <c:pt idx="6">
                  <c:v>1.2514078338130397</c:v>
                </c:pt>
                <c:pt idx="7">
                  <c:v>1.2083569969911909</c:v>
                </c:pt>
                <c:pt idx="8">
                  <c:v>1.1611554787186005</c:v>
                </c:pt>
                <c:pt idx="9">
                  <c:v>1.1116051578479325</c:v>
                </c:pt>
                <c:pt idx="10">
                  <c:v>1.0567792388170112</c:v>
                </c:pt>
                <c:pt idx="11">
                  <c:v>0.99707524594522734</c:v>
                </c:pt>
                <c:pt idx="12">
                  <c:v>0.93127211771279572</c:v>
                </c:pt>
                <c:pt idx="13">
                  <c:v>0.85743070888083861</c:v>
                </c:pt>
                <c:pt idx="14">
                  <c:v>0.76608784473953007</c:v>
                </c:pt>
                <c:pt idx="15">
                  <c:v>0.65361613124611917</c:v>
                </c:pt>
                <c:pt idx="16">
                  <c:v>0.49940071913703554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9-495F-8E41-324CD510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175331"/>
        <c:axId val="2105734356"/>
      </c:scatterChart>
      <c:valAx>
        <c:axId val="135617533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5734356"/>
        <c:crosses val="autoZero"/>
        <c:crossBetween val="midCat"/>
      </c:valAx>
      <c:valAx>
        <c:axId val="210573435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59471420239136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1753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(351.65)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8.2769735750244336E-2"/>
                  <c:y val="-0.12073159276143114"/>
                </c:manualLayout>
              </c:layout>
              <c:numFmt formatCode="General" sourceLinked="0"/>
            </c:trendlineLbl>
          </c:trendline>
          <c:xVal>
            <c:numRef>
              <c:f>'Collected Data Site 479'!$H$6:$H$23</c:f>
              <c:numCache>
                <c:formatCode>General</c:formatCode>
                <c:ptCount val="18"/>
                <c:pt idx="0">
                  <c:v>1725</c:v>
                </c:pt>
                <c:pt idx="1">
                  <c:v>1700</c:v>
                </c:pt>
                <c:pt idx="2">
                  <c:v>1600</c:v>
                </c:pt>
                <c:pt idx="3">
                  <c:v>1500</c:v>
                </c:pt>
                <c:pt idx="4">
                  <c:v>1400</c:v>
                </c:pt>
                <c:pt idx="5">
                  <c:v>1300</c:v>
                </c:pt>
                <c:pt idx="6">
                  <c:v>1200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800</c:v>
                </c:pt>
                <c:pt idx="11">
                  <c:v>700</c:v>
                </c:pt>
                <c:pt idx="12">
                  <c:v>600</c:v>
                </c:pt>
                <c:pt idx="13">
                  <c:v>500</c:v>
                </c:pt>
                <c:pt idx="14">
                  <c:v>400</c:v>
                </c:pt>
                <c:pt idx="15">
                  <c:v>300</c:v>
                </c:pt>
                <c:pt idx="16">
                  <c:v>200</c:v>
                </c:pt>
                <c:pt idx="17">
                  <c:v>100</c:v>
                </c:pt>
              </c:numCache>
            </c:numRef>
          </c:xVal>
          <c:yVal>
            <c:numRef>
              <c:f>'Collected Data Site 479'!$L$6:$L$23</c:f>
              <c:numCache>
                <c:formatCode>General</c:formatCode>
                <c:ptCount val="18"/>
                <c:pt idx="0">
                  <c:v>1.5656625248463836</c:v>
                </c:pt>
                <c:pt idx="1">
                  <c:v>1.6430835846284697</c:v>
                </c:pt>
                <c:pt idx="2">
                  <c:v>1.6194168075221911</c:v>
                </c:pt>
                <c:pt idx="3">
                  <c:v>1.5907018176419436</c:v>
                </c:pt>
                <c:pt idx="4">
                  <c:v>1.5636517970826724</c:v>
                </c:pt>
                <c:pt idx="5">
                  <c:v>1.5301858587285331</c:v>
                </c:pt>
                <c:pt idx="6">
                  <c:v>1.4970993699706818</c:v>
                </c:pt>
                <c:pt idx="7">
                  <c:v>1.461056210817129</c:v>
                </c:pt>
                <c:pt idx="8">
                  <c:v>1.4263707422833343</c:v>
                </c:pt>
                <c:pt idx="9">
                  <c:v>1.3789299503585219</c:v>
                </c:pt>
                <c:pt idx="10">
                  <c:v>1.3283740701381508</c:v>
                </c:pt>
                <c:pt idx="11">
                  <c:v>1.2748597654258031</c:v>
                </c:pt>
                <c:pt idx="12">
                  <c:v>1.2103606874848705</c:v>
                </c:pt>
                <c:pt idx="13">
                  <c:v>1.139731023478459</c:v>
                </c:pt>
                <c:pt idx="14">
                  <c:v>1.0536575086268209</c:v>
                </c:pt>
                <c:pt idx="15">
                  <c:v>0.95222980479288999</c:v>
                </c:pt>
                <c:pt idx="16">
                  <c:v>0.82280824453861034</c:v>
                </c:pt>
                <c:pt idx="17">
                  <c:v>0.64716541548019668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B-47A3-B874-271D4E5E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9041"/>
        <c:axId val="2000959804"/>
      </c:scatterChart>
      <c:valAx>
        <c:axId val="2498904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0959804"/>
        <c:crosses val="autoZero"/>
        <c:crossBetween val="midCat"/>
      </c:valAx>
      <c:valAx>
        <c:axId val="200095980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98904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(539.77)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117766016952798"/>
                  <c:y val="-0.14544255652253996"/>
                </c:manualLayout>
              </c:layout>
              <c:numFmt formatCode="General" sourceLinked="0"/>
            </c:trendlineLbl>
          </c:trendline>
          <c:xVal>
            <c:numRef>
              <c:f>'Collected Data Site 479'!$N$6:$N$38</c:f>
              <c:numCache>
                <c:formatCode>General</c:formatCode>
                <c:ptCount val="33"/>
                <c:pt idx="0">
                  <c:v>3250</c:v>
                </c:pt>
                <c:pt idx="1">
                  <c:v>3200</c:v>
                </c:pt>
                <c:pt idx="2">
                  <c:v>3100</c:v>
                </c:pt>
                <c:pt idx="3">
                  <c:v>3000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2600</c:v>
                </c:pt>
                <c:pt idx="8">
                  <c:v>2500</c:v>
                </c:pt>
                <c:pt idx="9">
                  <c:v>2400</c:v>
                </c:pt>
                <c:pt idx="10">
                  <c:v>2300</c:v>
                </c:pt>
                <c:pt idx="11">
                  <c:v>2200</c:v>
                </c:pt>
                <c:pt idx="12">
                  <c:v>2100</c:v>
                </c:pt>
                <c:pt idx="13">
                  <c:v>2000</c:v>
                </c:pt>
                <c:pt idx="14">
                  <c:v>1900</c:v>
                </c:pt>
                <c:pt idx="15">
                  <c:v>1800</c:v>
                </c:pt>
                <c:pt idx="16">
                  <c:v>1700</c:v>
                </c:pt>
                <c:pt idx="17">
                  <c:v>1600</c:v>
                </c:pt>
                <c:pt idx="18">
                  <c:v>1500</c:v>
                </c:pt>
                <c:pt idx="19">
                  <c:v>1400</c:v>
                </c:pt>
                <c:pt idx="20">
                  <c:v>1300</c:v>
                </c:pt>
                <c:pt idx="21">
                  <c:v>1200</c:v>
                </c:pt>
                <c:pt idx="22">
                  <c:v>1100</c:v>
                </c:pt>
                <c:pt idx="23">
                  <c:v>1000</c:v>
                </c:pt>
                <c:pt idx="24">
                  <c:v>900</c:v>
                </c:pt>
                <c:pt idx="25">
                  <c:v>800</c:v>
                </c:pt>
                <c:pt idx="26">
                  <c:v>700</c:v>
                </c:pt>
                <c:pt idx="27">
                  <c:v>600</c:v>
                </c:pt>
                <c:pt idx="28">
                  <c:v>500</c:v>
                </c:pt>
                <c:pt idx="29">
                  <c:v>400</c:v>
                </c:pt>
                <c:pt idx="30">
                  <c:v>300</c:v>
                </c:pt>
                <c:pt idx="31">
                  <c:v>200</c:v>
                </c:pt>
                <c:pt idx="32">
                  <c:v>100</c:v>
                </c:pt>
              </c:numCache>
            </c:numRef>
          </c:xVal>
          <c:yVal>
            <c:numRef>
              <c:f>'Collected Data Site 479'!$R$6:$R$38</c:f>
              <c:numCache>
                <c:formatCode>General</c:formatCode>
                <c:ptCount val="33"/>
                <c:pt idx="0">
                  <c:v>1.3448424258474576</c:v>
                </c:pt>
                <c:pt idx="1">
                  <c:v>1.3370771493515174</c:v>
                </c:pt>
                <c:pt idx="2">
                  <c:v>1.3245259478905855</c:v>
                </c:pt>
                <c:pt idx="3">
                  <c:v>1.3064381270903012</c:v>
                </c:pt>
                <c:pt idx="4">
                  <c:v>1.2888946173094105</c:v>
                </c:pt>
                <c:pt idx="5">
                  <c:v>1.2728429857259749</c:v>
                </c:pt>
                <c:pt idx="6">
                  <c:v>1.2542621686657438</c:v>
                </c:pt>
                <c:pt idx="7">
                  <c:v>1.2359470444227889</c:v>
                </c:pt>
                <c:pt idx="8">
                  <c:v>1.2158764280468646</c:v>
                </c:pt>
                <c:pt idx="9">
                  <c:v>1.1957371968930761</c:v>
                </c:pt>
                <c:pt idx="10">
                  <c:v>1.1775849269129355</c:v>
                </c:pt>
                <c:pt idx="11">
                  <c:v>1.2255857742916672</c:v>
                </c:pt>
                <c:pt idx="12">
                  <c:v>1.187742497426558</c:v>
                </c:pt>
                <c:pt idx="13">
                  <c:v>1.1801429153070437</c:v>
                </c:pt>
                <c:pt idx="14">
                  <c:v>1.1589323183526081</c:v>
                </c:pt>
                <c:pt idx="15">
                  <c:v>1.1362416912326327</c:v>
                </c:pt>
                <c:pt idx="16">
                  <c:v>1.1642559719482797</c:v>
                </c:pt>
                <c:pt idx="17">
                  <c:v>1.1421229209793704</c:v>
                </c:pt>
                <c:pt idx="18">
                  <c:v>1.1172851460664115</c:v>
                </c:pt>
                <c:pt idx="19">
                  <c:v>1.0914817644582351</c:v>
                </c:pt>
                <c:pt idx="20">
                  <c:v>1.0639778037861241</c:v>
                </c:pt>
                <c:pt idx="21">
                  <c:v>1.0357417205396215</c:v>
                </c:pt>
                <c:pt idx="22">
                  <c:v>1.005309863917601</c:v>
                </c:pt>
                <c:pt idx="23">
                  <c:v>0.97282888912669141</c:v>
                </c:pt>
                <c:pt idx="24">
                  <c:v>0.93684615945121641</c:v>
                </c:pt>
                <c:pt idx="25">
                  <c:v>0.89853314464137291</c:v>
                </c:pt>
                <c:pt idx="26">
                  <c:v>0.85582942097026604</c:v>
                </c:pt>
                <c:pt idx="27">
                  <c:v>0.80816788340831336</c:v>
                </c:pt>
                <c:pt idx="28">
                  <c:v>0.75496768738298003</c:v>
                </c:pt>
                <c:pt idx="29">
                  <c:v>0.69258072894121725</c:v>
                </c:pt>
                <c:pt idx="30">
                  <c:v>0.6189140122132365</c:v>
                </c:pt>
                <c:pt idx="31">
                  <c:v>0.52670388707468663</c:v>
                </c:pt>
                <c:pt idx="32">
                  <c:v>0.39444619753865573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7C-4124-BC29-D4CD2038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94321"/>
        <c:axId val="413088747"/>
      </c:scatterChart>
      <c:valAx>
        <c:axId val="200659432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3088747"/>
        <c:crosses val="autoZero"/>
        <c:crossBetween val="midCat"/>
      </c:valAx>
      <c:valAx>
        <c:axId val="41308874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65943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Velocity(770.37)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1.0065954870395299E-2"/>
                  <c:y val="0.32706432748538011"/>
                </c:manualLayout>
              </c:layout>
              <c:numFmt formatCode="General" sourceLinked="0"/>
            </c:trendlineLbl>
          </c:trendline>
          <c:xVal>
            <c:numRef>
              <c:f>'Collected Data Site 479'!$B$30:$B$59</c:f>
              <c:numCache>
                <c:formatCode>General</c:formatCode>
                <c:ptCount val="30"/>
                <c:pt idx="0">
                  <c:v>1500</c:v>
                </c:pt>
                <c:pt idx="1">
                  <c:v>1450</c:v>
                </c:pt>
                <c:pt idx="2">
                  <c:v>1400</c:v>
                </c:pt>
                <c:pt idx="3">
                  <c:v>1350</c:v>
                </c:pt>
                <c:pt idx="4">
                  <c:v>1300</c:v>
                </c:pt>
                <c:pt idx="5">
                  <c:v>1250</c:v>
                </c:pt>
                <c:pt idx="6">
                  <c:v>1200</c:v>
                </c:pt>
                <c:pt idx="7">
                  <c:v>1150</c:v>
                </c:pt>
                <c:pt idx="8">
                  <c:v>1100</c:v>
                </c:pt>
                <c:pt idx="9">
                  <c:v>1050</c:v>
                </c:pt>
                <c:pt idx="10">
                  <c:v>1000</c:v>
                </c:pt>
                <c:pt idx="11">
                  <c:v>950</c:v>
                </c:pt>
                <c:pt idx="12">
                  <c:v>900</c:v>
                </c:pt>
                <c:pt idx="13">
                  <c:v>850</c:v>
                </c:pt>
                <c:pt idx="14">
                  <c:v>800</c:v>
                </c:pt>
                <c:pt idx="15">
                  <c:v>750</c:v>
                </c:pt>
                <c:pt idx="16">
                  <c:v>700</c:v>
                </c:pt>
                <c:pt idx="17">
                  <c:v>650</c:v>
                </c:pt>
                <c:pt idx="18">
                  <c:v>600</c:v>
                </c:pt>
                <c:pt idx="19">
                  <c:v>550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350</c:v>
                </c:pt>
                <c:pt idx="24">
                  <c:v>300</c:v>
                </c:pt>
                <c:pt idx="25">
                  <c:v>250</c:v>
                </c:pt>
                <c:pt idx="26">
                  <c:v>200</c:v>
                </c:pt>
                <c:pt idx="27">
                  <c:v>150</c:v>
                </c:pt>
                <c:pt idx="28">
                  <c:v>100</c:v>
                </c:pt>
                <c:pt idx="29">
                  <c:v>50</c:v>
                </c:pt>
              </c:numCache>
            </c:numRef>
          </c:xVal>
          <c:yVal>
            <c:numRef>
              <c:f>'Collected Data Site 479'!$F$30:$F$59</c:f>
              <c:numCache>
                <c:formatCode>General</c:formatCode>
                <c:ptCount val="30"/>
                <c:pt idx="0">
                  <c:v>0.94426923004286967</c:v>
                </c:pt>
                <c:pt idx="1">
                  <c:v>0.9380923729855275</c:v>
                </c:pt>
                <c:pt idx="2">
                  <c:v>0.92903499807557033</c:v>
                </c:pt>
                <c:pt idx="3">
                  <c:v>0.91781790492766246</c:v>
                </c:pt>
                <c:pt idx="4">
                  <c:v>0.90625806046832624</c:v>
                </c:pt>
                <c:pt idx="5">
                  <c:v>0.89349535382416012</c:v>
                </c:pt>
                <c:pt idx="6">
                  <c:v>0.88078566080944198</c:v>
                </c:pt>
                <c:pt idx="7">
                  <c:v>0.8678197349753991</c:v>
                </c:pt>
                <c:pt idx="8">
                  <c:v>0.85484033913847635</c:v>
                </c:pt>
                <c:pt idx="9">
                  <c:v>0.84056485958564153</c:v>
                </c:pt>
                <c:pt idx="10">
                  <c:v>0.82494637848539842</c:v>
                </c:pt>
                <c:pt idx="11">
                  <c:v>0.80791243930026291</c:v>
                </c:pt>
                <c:pt idx="12">
                  <c:v>0.79226746949770244</c:v>
                </c:pt>
                <c:pt idx="13">
                  <c:v>0.77417709528753842</c:v>
                </c:pt>
                <c:pt idx="14">
                  <c:v>0.75644395695833888</c:v>
                </c:pt>
                <c:pt idx="15">
                  <c:v>0.7376879874888117</c:v>
                </c:pt>
                <c:pt idx="16">
                  <c:v>0.71828760235598332</c:v>
                </c:pt>
                <c:pt idx="17">
                  <c:v>0.69785169041151784</c:v>
                </c:pt>
                <c:pt idx="18">
                  <c:v>0.67752207592764058</c:v>
                </c:pt>
                <c:pt idx="19">
                  <c:v>0.65421672415843934</c:v>
                </c:pt>
                <c:pt idx="20">
                  <c:v>0.63071586250394196</c:v>
                </c:pt>
                <c:pt idx="21">
                  <c:v>0.60541645925547227</c:v>
                </c:pt>
                <c:pt idx="22">
                  <c:v>0.57820179242555658</c:v>
                </c:pt>
                <c:pt idx="23">
                  <c:v>0.54918328599896449</c:v>
                </c:pt>
                <c:pt idx="24">
                  <c:v>0.51599587203302377</c:v>
                </c:pt>
                <c:pt idx="25">
                  <c:v>0.48022436082137571</c:v>
                </c:pt>
                <c:pt idx="26">
                  <c:v>0.43994720633523976</c:v>
                </c:pt>
                <c:pt idx="27">
                  <c:v>0.39201338072339537</c:v>
                </c:pt>
                <c:pt idx="28">
                  <c:v>0.33298924444740435</c:v>
                </c:pt>
                <c:pt idx="29">
                  <c:v>0.24886765218256932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6-4B61-BF57-05C940B4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503064"/>
        <c:axId val="1016544265"/>
      </c:scatterChart>
      <c:valAx>
        <c:axId val="158650306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6544265"/>
        <c:crosses val="autoZero"/>
        <c:crossBetween val="midCat"/>
      </c:valAx>
      <c:valAx>
        <c:axId val="101654426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5030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(351.65)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'Collected Data Site 479'!$H$6:$H$23</c:f>
              <c:numCache>
                <c:formatCode>General</c:formatCode>
                <c:ptCount val="18"/>
                <c:pt idx="0">
                  <c:v>1725</c:v>
                </c:pt>
                <c:pt idx="1">
                  <c:v>1700</c:v>
                </c:pt>
                <c:pt idx="2">
                  <c:v>1600</c:v>
                </c:pt>
                <c:pt idx="3">
                  <c:v>1500</c:v>
                </c:pt>
                <c:pt idx="4">
                  <c:v>1400</c:v>
                </c:pt>
                <c:pt idx="5">
                  <c:v>1300</c:v>
                </c:pt>
                <c:pt idx="6">
                  <c:v>1200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800</c:v>
                </c:pt>
                <c:pt idx="11">
                  <c:v>700</c:v>
                </c:pt>
                <c:pt idx="12">
                  <c:v>600</c:v>
                </c:pt>
                <c:pt idx="13">
                  <c:v>500</c:v>
                </c:pt>
                <c:pt idx="14">
                  <c:v>400</c:v>
                </c:pt>
                <c:pt idx="15">
                  <c:v>300</c:v>
                </c:pt>
                <c:pt idx="16">
                  <c:v>200</c:v>
                </c:pt>
                <c:pt idx="17">
                  <c:v>100</c:v>
                </c:pt>
              </c:numCache>
            </c:numRef>
          </c:xVal>
          <c:yVal>
            <c:numRef>
              <c:f>'Collected Data Site 479'!$K$6:$K$23</c:f>
              <c:numCache>
                <c:formatCode>General</c:formatCode>
                <c:ptCount val="18"/>
                <c:pt idx="0">
                  <c:v>6.38</c:v>
                </c:pt>
                <c:pt idx="1">
                  <c:v>6.08</c:v>
                </c:pt>
                <c:pt idx="2">
                  <c:v>5.86</c:v>
                </c:pt>
                <c:pt idx="3">
                  <c:v>5.64</c:v>
                </c:pt>
                <c:pt idx="4">
                  <c:v>5.42</c:v>
                </c:pt>
                <c:pt idx="5">
                  <c:v>5.19</c:v>
                </c:pt>
                <c:pt idx="6">
                  <c:v>4.96</c:v>
                </c:pt>
                <c:pt idx="7">
                  <c:v>4.7</c:v>
                </c:pt>
                <c:pt idx="8">
                  <c:v>4.45</c:v>
                </c:pt>
                <c:pt idx="9">
                  <c:v>4.18</c:v>
                </c:pt>
                <c:pt idx="10">
                  <c:v>3.9</c:v>
                </c:pt>
                <c:pt idx="11">
                  <c:v>3.61</c:v>
                </c:pt>
                <c:pt idx="12">
                  <c:v>3.3</c:v>
                </c:pt>
                <c:pt idx="13">
                  <c:v>2.97</c:v>
                </c:pt>
                <c:pt idx="14">
                  <c:v>2.61</c:v>
                </c:pt>
                <c:pt idx="15">
                  <c:v>2.2200000000000002</c:v>
                </c:pt>
                <c:pt idx="16">
                  <c:v>1.77</c:v>
                </c:pt>
                <c:pt idx="17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1-43D7-93E3-EB34BA594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781"/>
        <c:axId val="878262791"/>
      </c:scatterChart>
      <c:valAx>
        <c:axId val="3297478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62791"/>
        <c:crosses val="autoZero"/>
        <c:crossBetween val="midCat"/>
      </c:valAx>
      <c:valAx>
        <c:axId val="87826279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9747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(987.39)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1.6987220859687565E-2"/>
                  <c:y val="-0.14564184740065386"/>
                </c:manualLayout>
              </c:layout>
              <c:numFmt formatCode="General" sourceLinked="0"/>
            </c:trendlineLbl>
          </c:trendline>
          <c:xVal>
            <c:numRef>
              <c:f>'Collected Data Site 479'!$H$30:$H$53</c:f>
              <c:numCache>
                <c:formatCode>General</c:formatCode>
                <c:ptCount val="24"/>
                <c:pt idx="0">
                  <c:v>1200</c:v>
                </c:pt>
                <c:pt idx="1">
                  <c:v>1150</c:v>
                </c:pt>
                <c:pt idx="2">
                  <c:v>1100</c:v>
                </c:pt>
                <c:pt idx="3">
                  <c:v>1050</c:v>
                </c:pt>
                <c:pt idx="4">
                  <c:v>1000</c:v>
                </c:pt>
                <c:pt idx="5">
                  <c:v>950</c:v>
                </c:pt>
                <c:pt idx="6">
                  <c:v>900</c:v>
                </c:pt>
                <c:pt idx="7">
                  <c:v>850</c:v>
                </c:pt>
                <c:pt idx="8">
                  <c:v>800</c:v>
                </c:pt>
                <c:pt idx="9">
                  <c:v>750</c:v>
                </c:pt>
                <c:pt idx="10">
                  <c:v>700</c:v>
                </c:pt>
                <c:pt idx="11">
                  <c:v>650</c:v>
                </c:pt>
                <c:pt idx="12">
                  <c:v>600</c:v>
                </c:pt>
                <c:pt idx="13">
                  <c:v>550</c:v>
                </c:pt>
                <c:pt idx="14">
                  <c:v>500</c:v>
                </c:pt>
                <c:pt idx="15">
                  <c:v>450</c:v>
                </c:pt>
                <c:pt idx="16">
                  <c:v>400</c:v>
                </c:pt>
                <c:pt idx="17">
                  <c:v>350</c:v>
                </c:pt>
                <c:pt idx="18">
                  <c:v>300</c:v>
                </c:pt>
                <c:pt idx="19">
                  <c:v>250</c:v>
                </c:pt>
                <c:pt idx="20">
                  <c:v>200</c:v>
                </c:pt>
                <c:pt idx="21">
                  <c:v>150</c:v>
                </c:pt>
                <c:pt idx="22">
                  <c:v>100</c:v>
                </c:pt>
                <c:pt idx="23">
                  <c:v>50</c:v>
                </c:pt>
              </c:numCache>
            </c:numRef>
          </c:xVal>
          <c:yVal>
            <c:numRef>
              <c:f>'Collected Data Site 479'!$L$30:$L$53</c:f>
              <c:numCache>
                <c:formatCode>General</c:formatCode>
                <c:ptCount val="24"/>
                <c:pt idx="0">
                  <c:v>1.0286742960010287</c:v>
                </c:pt>
                <c:pt idx="1">
                  <c:v>1.0199013799709105</c:v>
                </c:pt>
                <c:pt idx="2">
                  <c:v>1.0095818495539484</c:v>
                </c:pt>
                <c:pt idx="3">
                  <c:v>0.99887745200631661</c:v>
                </c:pt>
                <c:pt idx="4">
                  <c:v>0.98628083360456065</c:v>
                </c:pt>
                <c:pt idx="5">
                  <c:v>0.97037793667007155</c:v>
                </c:pt>
                <c:pt idx="6">
                  <c:v>0.95490716180371349</c:v>
                </c:pt>
                <c:pt idx="7">
                  <c:v>0.93941336398399677</c:v>
                </c:pt>
                <c:pt idx="8">
                  <c:v>0.92066195594632538</c:v>
                </c:pt>
                <c:pt idx="9">
                  <c:v>0.9029073617046891</c:v>
                </c:pt>
                <c:pt idx="10">
                  <c:v>0.88378258948298727</c:v>
                </c:pt>
                <c:pt idx="11">
                  <c:v>0.86209183267460676</c:v>
                </c:pt>
                <c:pt idx="12">
                  <c:v>0.83933692383017411</c:v>
                </c:pt>
                <c:pt idx="13">
                  <c:v>0.81553973902728349</c:v>
                </c:pt>
                <c:pt idx="14">
                  <c:v>0.78868085240626529</c:v>
                </c:pt>
                <c:pt idx="15">
                  <c:v>0.75926300870621588</c:v>
                </c:pt>
                <c:pt idx="16">
                  <c:v>0.72570257080135703</c:v>
                </c:pt>
                <c:pt idx="17">
                  <c:v>0.68801478248904091</c:v>
                </c:pt>
                <c:pt idx="18">
                  <c:v>0.64485619706805375</c:v>
                </c:pt>
                <c:pt idx="19">
                  <c:v>0.59745722206290031</c:v>
                </c:pt>
                <c:pt idx="20">
                  <c:v>0.54277029960920531</c:v>
                </c:pt>
                <c:pt idx="21">
                  <c:v>0.47804194021288804</c:v>
                </c:pt>
                <c:pt idx="22">
                  <c:v>0.39856516540454362</c:v>
                </c:pt>
                <c:pt idx="23">
                  <c:v>0.28848372951765522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7-46D3-BFB6-6979E2DF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68744"/>
        <c:axId val="1562125250"/>
      </c:scatterChart>
      <c:valAx>
        <c:axId val="74966874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2125250"/>
        <c:crosses val="autoZero"/>
        <c:crossBetween val="midCat"/>
      </c:valAx>
      <c:valAx>
        <c:axId val="156212525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96687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(539.77)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485926964047528"/>
                  <c:y val="-5.0994152046783623E-3"/>
                </c:manualLayout>
              </c:layout>
              <c:numFmt formatCode="General" sourceLinked="0"/>
            </c:trendlineLbl>
          </c:trendline>
          <c:xVal>
            <c:numRef>
              <c:f>'Collected Data Site 479'!$N$6:$N$38</c:f>
              <c:numCache>
                <c:formatCode>General</c:formatCode>
                <c:ptCount val="33"/>
                <c:pt idx="0">
                  <c:v>3250</c:v>
                </c:pt>
                <c:pt idx="1">
                  <c:v>3200</c:v>
                </c:pt>
                <c:pt idx="2">
                  <c:v>3100</c:v>
                </c:pt>
                <c:pt idx="3">
                  <c:v>3000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2600</c:v>
                </c:pt>
                <c:pt idx="8">
                  <c:v>2500</c:v>
                </c:pt>
                <c:pt idx="9">
                  <c:v>2400</c:v>
                </c:pt>
                <c:pt idx="10">
                  <c:v>2300</c:v>
                </c:pt>
                <c:pt idx="11">
                  <c:v>2200</c:v>
                </c:pt>
                <c:pt idx="12">
                  <c:v>2100</c:v>
                </c:pt>
                <c:pt idx="13">
                  <c:v>2000</c:v>
                </c:pt>
                <c:pt idx="14">
                  <c:v>1900</c:v>
                </c:pt>
                <c:pt idx="15">
                  <c:v>1800</c:v>
                </c:pt>
                <c:pt idx="16">
                  <c:v>1700</c:v>
                </c:pt>
                <c:pt idx="17">
                  <c:v>1600</c:v>
                </c:pt>
                <c:pt idx="18">
                  <c:v>1500</c:v>
                </c:pt>
                <c:pt idx="19">
                  <c:v>1400</c:v>
                </c:pt>
                <c:pt idx="20">
                  <c:v>1300</c:v>
                </c:pt>
                <c:pt idx="21">
                  <c:v>1200</c:v>
                </c:pt>
                <c:pt idx="22">
                  <c:v>1100</c:v>
                </c:pt>
                <c:pt idx="23">
                  <c:v>1000</c:v>
                </c:pt>
                <c:pt idx="24">
                  <c:v>900</c:v>
                </c:pt>
                <c:pt idx="25">
                  <c:v>800</c:v>
                </c:pt>
                <c:pt idx="26">
                  <c:v>700</c:v>
                </c:pt>
                <c:pt idx="27">
                  <c:v>600</c:v>
                </c:pt>
                <c:pt idx="28">
                  <c:v>500</c:v>
                </c:pt>
                <c:pt idx="29">
                  <c:v>400</c:v>
                </c:pt>
                <c:pt idx="30">
                  <c:v>300</c:v>
                </c:pt>
                <c:pt idx="31">
                  <c:v>200</c:v>
                </c:pt>
                <c:pt idx="32">
                  <c:v>100</c:v>
                </c:pt>
              </c:numCache>
            </c:numRef>
          </c:xVal>
          <c:yVal>
            <c:numRef>
              <c:f>'Collected Data Site 479'!$Q$6:$Q$38</c:f>
              <c:numCache>
                <c:formatCode>General</c:formatCode>
                <c:ptCount val="33"/>
                <c:pt idx="0">
                  <c:v>9.65</c:v>
                </c:pt>
                <c:pt idx="1">
                  <c:v>9.58</c:v>
                </c:pt>
                <c:pt idx="2">
                  <c:v>9.43</c:v>
                </c:pt>
                <c:pt idx="3">
                  <c:v>9.3000000000000007</c:v>
                </c:pt>
                <c:pt idx="4">
                  <c:v>9.15</c:v>
                </c:pt>
                <c:pt idx="5">
                  <c:v>9</c:v>
                </c:pt>
                <c:pt idx="6">
                  <c:v>8.85</c:v>
                </c:pt>
                <c:pt idx="7">
                  <c:v>8.6999999999999993</c:v>
                </c:pt>
                <c:pt idx="8">
                  <c:v>8.5399999999999991</c:v>
                </c:pt>
                <c:pt idx="9">
                  <c:v>8.3800000000000008</c:v>
                </c:pt>
                <c:pt idx="10">
                  <c:v>8.19</c:v>
                </c:pt>
                <c:pt idx="11">
                  <c:v>7.64</c:v>
                </c:pt>
                <c:pt idx="12">
                  <c:v>7.64</c:v>
                </c:pt>
                <c:pt idx="13">
                  <c:v>7.3</c:v>
                </c:pt>
                <c:pt idx="14">
                  <c:v>7.09</c:v>
                </c:pt>
                <c:pt idx="15">
                  <c:v>6.9</c:v>
                </c:pt>
                <c:pt idx="16">
                  <c:v>6.45</c:v>
                </c:pt>
                <c:pt idx="17">
                  <c:v>6.23</c:v>
                </c:pt>
                <c:pt idx="18">
                  <c:v>6.01</c:v>
                </c:pt>
                <c:pt idx="19">
                  <c:v>5.79</c:v>
                </c:pt>
                <c:pt idx="20">
                  <c:v>5.55</c:v>
                </c:pt>
                <c:pt idx="21">
                  <c:v>5.31</c:v>
                </c:pt>
                <c:pt idx="22">
                  <c:v>5.0599999999999996</c:v>
                </c:pt>
                <c:pt idx="23">
                  <c:v>4.8</c:v>
                </c:pt>
                <c:pt idx="24">
                  <c:v>4.53</c:v>
                </c:pt>
                <c:pt idx="25">
                  <c:v>4.25</c:v>
                </c:pt>
                <c:pt idx="26">
                  <c:v>3.96</c:v>
                </c:pt>
                <c:pt idx="27">
                  <c:v>3.64</c:v>
                </c:pt>
                <c:pt idx="28">
                  <c:v>3.31</c:v>
                </c:pt>
                <c:pt idx="29">
                  <c:v>2.94</c:v>
                </c:pt>
                <c:pt idx="30">
                  <c:v>2.54</c:v>
                </c:pt>
                <c:pt idx="31">
                  <c:v>2.0699999999999998</c:v>
                </c:pt>
                <c:pt idx="32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1-4EAC-8FC0-85369DB9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40386"/>
        <c:axId val="1228140338"/>
      </c:scatterChart>
      <c:valAx>
        <c:axId val="142374038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8140338"/>
        <c:crosses val="autoZero"/>
        <c:crossBetween val="midCat"/>
      </c:valAx>
      <c:valAx>
        <c:axId val="122814033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37403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(770.37)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303253372398219"/>
                  <c:y val="-4.2105263157894739E-4"/>
                </c:manualLayout>
              </c:layout>
              <c:numFmt formatCode="General" sourceLinked="0"/>
            </c:trendlineLbl>
          </c:trendline>
          <c:xVal>
            <c:numRef>
              <c:f>'Collected Data Site 479'!$B$30:$B$59</c:f>
              <c:numCache>
                <c:formatCode>General</c:formatCode>
                <c:ptCount val="30"/>
                <c:pt idx="0">
                  <c:v>1500</c:v>
                </c:pt>
                <c:pt idx="1">
                  <c:v>1450</c:v>
                </c:pt>
                <c:pt idx="2">
                  <c:v>1400</c:v>
                </c:pt>
                <c:pt idx="3">
                  <c:v>1350</c:v>
                </c:pt>
                <c:pt idx="4">
                  <c:v>1300</c:v>
                </c:pt>
                <c:pt idx="5">
                  <c:v>1250</c:v>
                </c:pt>
                <c:pt idx="6">
                  <c:v>1200</c:v>
                </c:pt>
                <c:pt idx="7">
                  <c:v>1150</c:v>
                </c:pt>
                <c:pt idx="8">
                  <c:v>1100</c:v>
                </c:pt>
                <c:pt idx="9">
                  <c:v>1050</c:v>
                </c:pt>
                <c:pt idx="10">
                  <c:v>1000</c:v>
                </c:pt>
                <c:pt idx="11">
                  <c:v>950</c:v>
                </c:pt>
                <c:pt idx="12">
                  <c:v>900</c:v>
                </c:pt>
                <c:pt idx="13">
                  <c:v>850</c:v>
                </c:pt>
                <c:pt idx="14">
                  <c:v>800</c:v>
                </c:pt>
                <c:pt idx="15">
                  <c:v>750</c:v>
                </c:pt>
                <c:pt idx="16">
                  <c:v>700</c:v>
                </c:pt>
                <c:pt idx="17">
                  <c:v>650</c:v>
                </c:pt>
                <c:pt idx="18">
                  <c:v>600</c:v>
                </c:pt>
                <c:pt idx="19">
                  <c:v>550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350</c:v>
                </c:pt>
                <c:pt idx="24">
                  <c:v>300</c:v>
                </c:pt>
                <c:pt idx="25">
                  <c:v>250</c:v>
                </c:pt>
                <c:pt idx="26">
                  <c:v>200</c:v>
                </c:pt>
                <c:pt idx="27">
                  <c:v>150</c:v>
                </c:pt>
                <c:pt idx="28">
                  <c:v>100</c:v>
                </c:pt>
                <c:pt idx="29">
                  <c:v>50</c:v>
                </c:pt>
              </c:numCache>
            </c:numRef>
          </c:xVal>
          <c:yVal>
            <c:numRef>
              <c:f>'Collected Data Site 479'!$E$30:$E$59</c:f>
              <c:numCache>
                <c:formatCode>General</c:formatCode>
                <c:ptCount val="30"/>
                <c:pt idx="0">
                  <c:v>5.84</c:v>
                </c:pt>
                <c:pt idx="1">
                  <c:v>5.72</c:v>
                </c:pt>
                <c:pt idx="2">
                  <c:v>5.61</c:v>
                </c:pt>
                <c:pt idx="3">
                  <c:v>5.49</c:v>
                </c:pt>
                <c:pt idx="4">
                  <c:v>5.38</c:v>
                </c:pt>
                <c:pt idx="5">
                  <c:v>5.26</c:v>
                </c:pt>
                <c:pt idx="6">
                  <c:v>5.14</c:v>
                </c:pt>
                <c:pt idx="7">
                  <c:v>5.01</c:v>
                </c:pt>
                <c:pt idx="8">
                  <c:v>4.8899999999999997</c:v>
                </c:pt>
                <c:pt idx="9">
                  <c:v>4.75</c:v>
                </c:pt>
                <c:pt idx="10">
                  <c:v>4.62</c:v>
                </c:pt>
                <c:pt idx="11">
                  <c:v>4.5</c:v>
                </c:pt>
                <c:pt idx="12">
                  <c:v>4.3499999999999996</c:v>
                </c:pt>
                <c:pt idx="13">
                  <c:v>4.21</c:v>
                </c:pt>
                <c:pt idx="14">
                  <c:v>4.08</c:v>
                </c:pt>
                <c:pt idx="15">
                  <c:v>3.92</c:v>
                </c:pt>
                <c:pt idx="16">
                  <c:v>3.77</c:v>
                </c:pt>
                <c:pt idx="17">
                  <c:v>3.61</c:v>
                </c:pt>
                <c:pt idx="18">
                  <c:v>3.46</c:v>
                </c:pt>
                <c:pt idx="19">
                  <c:v>3.3</c:v>
                </c:pt>
                <c:pt idx="20">
                  <c:v>3.12</c:v>
                </c:pt>
                <c:pt idx="21">
                  <c:v>2.94</c:v>
                </c:pt>
                <c:pt idx="22">
                  <c:v>2.75</c:v>
                </c:pt>
                <c:pt idx="23">
                  <c:v>2.56</c:v>
                </c:pt>
                <c:pt idx="24">
                  <c:v>2.35</c:v>
                </c:pt>
                <c:pt idx="25">
                  <c:v>2.13</c:v>
                </c:pt>
                <c:pt idx="26">
                  <c:v>1.89</c:v>
                </c:pt>
                <c:pt idx="27">
                  <c:v>1.62</c:v>
                </c:pt>
                <c:pt idx="28">
                  <c:v>1.31</c:v>
                </c:pt>
                <c:pt idx="2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6-4927-B7A6-94D7485C4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21893"/>
        <c:axId val="1779827193"/>
      </c:scatterChart>
      <c:valAx>
        <c:axId val="62682189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827193"/>
        <c:crosses val="autoZero"/>
        <c:crossBetween val="midCat"/>
      </c:valAx>
      <c:valAx>
        <c:axId val="177982719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682189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(987.39)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4813476184329419"/>
                  <c:y val="-1.3250448957038265E-3"/>
                </c:manualLayout>
              </c:layout>
              <c:numFmt formatCode="General" sourceLinked="0"/>
            </c:trendlineLbl>
          </c:trendline>
          <c:xVal>
            <c:numRef>
              <c:f>'Collected Data Site 479'!$H$30:$H$53</c:f>
              <c:numCache>
                <c:formatCode>General</c:formatCode>
                <c:ptCount val="24"/>
                <c:pt idx="0">
                  <c:v>1200</c:v>
                </c:pt>
                <c:pt idx="1">
                  <c:v>1150</c:v>
                </c:pt>
                <c:pt idx="2">
                  <c:v>1100</c:v>
                </c:pt>
                <c:pt idx="3">
                  <c:v>1050</c:v>
                </c:pt>
                <c:pt idx="4">
                  <c:v>1000</c:v>
                </c:pt>
                <c:pt idx="5">
                  <c:v>950</c:v>
                </c:pt>
                <c:pt idx="6">
                  <c:v>900</c:v>
                </c:pt>
                <c:pt idx="7">
                  <c:v>850</c:v>
                </c:pt>
                <c:pt idx="8">
                  <c:v>800</c:v>
                </c:pt>
                <c:pt idx="9">
                  <c:v>750</c:v>
                </c:pt>
                <c:pt idx="10">
                  <c:v>700</c:v>
                </c:pt>
                <c:pt idx="11">
                  <c:v>650</c:v>
                </c:pt>
                <c:pt idx="12">
                  <c:v>600</c:v>
                </c:pt>
                <c:pt idx="13">
                  <c:v>550</c:v>
                </c:pt>
                <c:pt idx="14">
                  <c:v>500</c:v>
                </c:pt>
                <c:pt idx="15">
                  <c:v>450</c:v>
                </c:pt>
                <c:pt idx="16">
                  <c:v>400</c:v>
                </c:pt>
                <c:pt idx="17">
                  <c:v>350</c:v>
                </c:pt>
                <c:pt idx="18">
                  <c:v>300</c:v>
                </c:pt>
                <c:pt idx="19">
                  <c:v>250</c:v>
                </c:pt>
                <c:pt idx="20">
                  <c:v>200</c:v>
                </c:pt>
                <c:pt idx="21">
                  <c:v>150</c:v>
                </c:pt>
                <c:pt idx="22">
                  <c:v>100</c:v>
                </c:pt>
                <c:pt idx="23">
                  <c:v>50</c:v>
                </c:pt>
              </c:numCache>
            </c:numRef>
          </c:xVal>
          <c:yVal>
            <c:numRef>
              <c:f>'Collected Data Site 479'!$K$30:$K$53</c:f>
              <c:numCache>
                <c:formatCode>General</c:formatCode>
                <c:ptCount val="24"/>
                <c:pt idx="0">
                  <c:v>5.19</c:v>
                </c:pt>
                <c:pt idx="1">
                  <c:v>5.07</c:v>
                </c:pt>
                <c:pt idx="2">
                  <c:v>4.9400000000000004</c:v>
                </c:pt>
                <c:pt idx="3">
                  <c:v>4.8099999999999996</c:v>
                </c:pt>
                <c:pt idx="4">
                  <c:v>4.68</c:v>
                </c:pt>
                <c:pt idx="5">
                  <c:v>4.54</c:v>
                </c:pt>
                <c:pt idx="6">
                  <c:v>4.41</c:v>
                </c:pt>
                <c:pt idx="7">
                  <c:v>4.2699999999999996</c:v>
                </c:pt>
                <c:pt idx="8">
                  <c:v>4.13</c:v>
                </c:pt>
                <c:pt idx="9">
                  <c:v>3.98</c:v>
                </c:pt>
                <c:pt idx="10">
                  <c:v>3.83</c:v>
                </c:pt>
                <c:pt idx="11">
                  <c:v>3.68</c:v>
                </c:pt>
                <c:pt idx="12">
                  <c:v>3.52</c:v>
                </c:pt>
                <c:pt idx="13">
                  <c:v>3.36</c:v>
                </c:pt>
                <c:pt idx="14">
                  <c:v>3.18</c:v>
                </c:pt>
                <c:pt idx="15">
                  <c:v>3</c:v>
                </c:pt>
                <c:pt idx="16">
                  <c:v>2.81</c:v>
                </c:pt>
                <c:pt idx="17">
                  <c:v>2.62</c:v>
                </c:pt>
                <c:pt idx="18">
                  <c:v>2.41</c:v>
                </c:pt>
                <c:pt idx="19">
                  <c:v>2.1800000000000002</c:v>
                </c:pt>
                <c:pt idx="20">
                  <c:v>1.94</c:v>
                </c:pt>
                <c:pt idx="21">
                  <c:v>1.68</c:v>
                </c:pt>
                <c:pt idx="22">
                  <c:v>1.37</c:v>
                </c:pt>
                <c:pt idx="23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4-4039-8ABE-797A80E2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18688"/>
        <c:axId val="317307417"/>
      </c:scatterChart>
      <c:valAx>
        <c:axId val="182681868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7307417"/>
        <c:crosses val="autoZero"/>
        <c:crossBetween val="midCat"/>
      </c:valAx>
      <c:valAx>
        <c:axId val="31730741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68186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(132.79)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826159230096237"/>
          <c:y val="0.16708333333333336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1.0297319392452993E-2"/>
                  <c:y val="0.12421163144080678"/>
                </c:manualLayout>
              </c:layout>
              <c:numFmt formatCode="General" sourceLinked="0"/>
            </c:trendlineLbl>
          </c:trendline>
          <c:xVal>
            <c:numRef>
              <c:f>'Collected Data Site 479'!$B$6:$B$22</c:f>
              <c:numCache>
                <c:formatCode>General</c:formatCode>
                <c:ptCount val="17"/>
                <c:pt idx="0">
                  <c:v>1700</c:v>
                </c:pt>
                <c:pt idx="1">
                  <c:v>1600</c:v>
                </c:pt>
                <c:pt idx="2">
                  <c:v>1500</c:v>
                </c:pt>
                <c:pt idx="3">
                  <c:v>1400</c:v>
                </c:pt>
                <c:pt idx="4">
                  <c:v>1300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</c:numCache>
            </c:numRef>
          </c:xVal>
          <c:yVal>
            <c:numRef>
              <c:f>'Collected Data Site 479'!$D$6:$D$22</c:f>
              <c:numCache>
                <c:formatCode>General</c:formatCode>
                <c:ptCount val="17"/>
                <c:pt idx="0">
                  <c:v>210.59</c:v>
                </c:pt>
                <c:pt idx="1">
                  <c:v>208.82</c:v>
                </c:pt>
                <c:pt idx="2">
                  <c:v>207.58</c:v>
                </c:pt>
                <c:pt idx="3">
                  <c:v>206.33</c:v>
                </c:pt>
                <c:pt idx="4">
                  <c:v>205.02</c:v>
                </c:pt>
                <c:pt idx="5">
                  <c:v>203.64</c:v>
                </c:pt>
                <c:pt idx="6">
                  <c:v>201.71</c:v>
                </c:pt>
                <c:pt idx="7">
                  <c:v>200.1</c:v>
                </c:pt>
                <c:pt idx="8">
                  <c:v>198.76</c:v>
                </c:pt>
                <c:pt idx="9">
                  <c:v>197.36</c:v>
                </c:pt>
                <c:pt idx="10">
                  <c:v>195.88</c:v>
                </c:pt>
                <c:pt idx="11">
                  <c:v>194.31</c:v>
                </c:pt>
                <c:pt idx="12">
                  <c:v>192.68</c:v>
                </c:pt>
                <c:pt idx="13">
                  <c:v>190.75</c:v>
                </c:pt>
                <c:pt idx="14">
                  <c:v>188.76</c:v>
                </c:pt>
                <c:pt idx="15">
                  <c:v>186.45</c:v>
                </c:pt>
                <c:pt idx="16">
                  <c:v>183.41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3-441E-8615-86303C96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54083"/>
        <c:axId val="1911280317"/>
      </c:scatterChart>
      <c:valAx>
        <c:axId val="181715408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1280317"/>
        <c:crosses val="autoZero"/>
        <c:crossBetween val="midCat"/>
      </c:valAx>
      <c:valAx>
        <c:axId val="191128031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>
            <c:manualLayout>
              <c:xMode val="edge"/>
              <c:yMode val="edge"/>
              <c:x val="1.1883541295306001E-2"/>
              <c:y val="0.378070866141732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71540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(351.65)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8832420537596732E-3"/>
                  <c:y val="0.19473002716765667"/>
                </c:manualLayout>
              </c:layout>
              <c:numFmt formatCode="General" sourceLinked="0"/>
            </c:trendlineLbl>
          </c:trendline>
          <c:xVal>
            <c:numRef>
              <c:f>'Collected Data Site 479'!$H$6:$H$23</c:f>
              <c:numCache>
                <c:formatCode>General</c:formatCode>
                <c:ptCount val="18"/>
                <c:pt idx="0">
                  <c:v>1725</c:v>
                </c:pt>
                <c:pt idx="1">
                  <c:v>1700</c:v>
                </c:pt>
                <c:pt idx="2">
                  <c:v>1600</c:v>
                </c:pt>
                <c:pt idx="3">
                  <c:v>1500</c:v>
                </c:pt>
                <c:pt idx="4">
                  <c:v>1400</c:v>
                </c:pt>
                <c:pt idx="5">
                  <c:v>1300</c:v>
                </c:pt>
                <c:pt idx="6">
                  <c:v>1200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800</c:v>
                </c:pt>
                <c:pt idx="11">
                  <c:v>700</c:v>
                </c:pt>
                <c:pt idx="12">
                  <c:v>600</c:v>
                </c:pt>
                <c:pt idx="13">
                  <c:v>500</c:v>
                </c:pt>
                <c:pt idx="14">
                  <c:v>400</c:v>
                </c:pt>
                <c:pt idx="15">
                  <c:v>300</c:v>
                </c:pt>
                <c:pt idx="16">
                  <c:v>200</c:v>
                </c:pt>
                <c:pt idx="17">
                  <c:v>100</c:v>
                </c:pt>
              </c:numCache>
            </c:numRef>
          </c:xVal>
          <c:yVal>
            <c:numRef>
              <c:f>'Collected Data Site 479'!$J$6:$J$23</c:f>
              <c:numCache>
                <c:formatCode>General</c:formatCode>
                <c:ptCount val="18"/>
                <c:pt idx="0">
                  <c:v>223.41</c:v>
                </c:pt>
                <c:pt idx="1">
                  <c:v>214.21</c:v>
                </c:pt>
                <c:pt idx="2">
                  <c:v>211.8</c:v>
                </c:pt>
                <c:pt idx="3">
                  <c:v>209.5</c:v>
                </c:pt>
                <c:pt idx="4">
                  <c:v>207.06</c:v>
                </c:pt>
                <c:pt idx="5">
                  <c:v>203.11</c:v>
                </c:pt>
                <c:pt idx="6">
                  <c:v>199.13</c:v>
                </c:pt>
                <c:pt idx="7">
                  <c:v>195.44</c:v>
                </c:pt>
                <c:pt idx="8">
                  <c:v>190.41</c:v>
                </c:pt>
                <c:pt idx="9">
                  <c:v>185.98</c:v>
                </c:pt>
                <c:pt idx="10">
                  <c:v>181.58</c:v>
                </c:pt>
                <c:pt idx="11">
                  <c:v>176.95</c:v>
                </c:pt>
                <c:pt idx="12">
                  <c:v>173.11</c:v>
                </c:pt>
                <c:pt idx="13">
                  <c:v>168.07</c:v>
                </c:pt>
                <c:pt idx="14">
                  <c:v>163.55000000000001</c:v>
                </c:pt>
                <c:pt idx="15">
                  <c:v>160.66999999999999</c:v>
                </c:pt>
                <c:pt idx="16">
                  <c:v>157.57</c:v>
                </c:pt>
                <c:pt idx="17">
                  <c:v>154.55000000000001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69-4D1F-AB55-0A443AE9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80418"/>
        <c:axId val="17935951"/>
      </c:scatterChart>
      <c:valAx>
        <c:axId val="97838041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5951"/>
        <c:crosses val="autoZero"/>
        <c:crossBetween val="midCat"/>
      </c:valAx>
      <c:valAx>
        <c:axId val="1793595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83804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(539.77)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546217670503608"/>
                  <c:y val="0.19901754385964912"/>
                </c:manualLayout>
              </c:layout>
              <c:numFmt formatCode="General" sourceLinked="0"/>
            </c:trendlineLbl>
          </c:trendline>
          <c:xVal>
            <c:numRef>
              <c:f>'Collected Data Site 479'!$N$6:$N$38</c:f>
              <c:numCache>
                <c:formatCode>General</c:formatCode>
                <c:ptCount val="33"/>
                <c:pt idx="0">
                  <c:v>3250</c:v>
                </c:pt>
                <c:pt idx="1">
                  <c:v>3200</c:v>
                </c:pt>
                <c:pt idx="2">
                  <c:v>3100</c:v>
                </c:pt>
                <c:pt idx="3">
                  <c:v>3000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2600</c:v>
                </c:pt>
                <c:pt idx="8">
                  <c:v>2500</c:v>
                </c:pt>
                <c:pt idx="9">
                  <c:v>2400</c:v>
                </c:pt>
                <c:pt idx="10">
                  <c:v>2300</c:v>
                </c:pt>
                <c:pt idx="11">
                  <c:v>2200</c:v>
                </c:pt>
                <c:pt idx="12">
                  <c:v>2100</c:v>
                </c:pt>
                <c:pt idx="13">
                  <c:v>2000</c:v>
                </c:pt>
                <c:pt idx="14">
                  <c:v>1900</c:v>
                </c:pt>
                <c:pt idx="15">
                  <c:v>1800</c:v>
                </c:pt>
                <c:pt idx="16">
                  <c:v>1700</c:v>
                </c:pt>
                <c:pt idx="17">
                  <c:v>1600</c:v>
                </c:pt>
                <c:pt idx="18">
                  <c:v>1500</c:v>
                </c:pt>
                <c:pt idx="19">
                  <c:v>1400</c:v>
                </c:pt>
                <c:pt idx="20">
                  <c:v>1300</c:v>
                </c:pt>
                <c:pt idx="21">
                  <c:v>1200</c:v>
                </c:pt>
                <c:pt idx="22">
                  <c:v>1100</c:v>
                </c:pt>
                <c:pt idx="23">
                  <c:v>1000</c:v>
                </c:pt>
                <c:pt idx="24">
                  <c:v>900</c:v>
                </c:pt>
                <c:pt idx="25">
                  <c:v>800</c:v>
                </c:pt>
                <c:pt idx="26">
                  <c:v>700</c:v>
                </c:pt>
                <c:pt idx="27">
                  <c:v>600</c:v>
                </c:pt>
                <c:pt idx="28">
                  <c:v>500</c:v>
                </c:pt>
                <c:pt idx="29">
                  <c:v>400</c:v>
                </c:pt>
                <c:pt idx="30">
                  <c:v>300</c:v>
                </c:pt>
                <c:pt idx="31">
                  <c:v>200</c:v>
                </c:pt>
                <c:pt idx="32">
                  <c:v>100</c:v>
                </c:pt>
              </c:numCache>
            </c:numRef>
          </c:xVal>
          <c:yVal>
            <c:numRef>
              <c:f>'Collected Data Site 479'!$P$6:$P$38</c:f>
              <c:numCache>
                <c:formatCode>General</c:formatCode>
                <c:ptCount val="33"/>
                <c:pt idx="0">
                  <c:v>374.15</c:v>
                </c:pt>
                <c:pt idx="1">
                  <c:v>366.54</c:v>
                </c:pt>
                <c:pt idx="2">
                  <c:v>342.87</c:v>
                </c:pt>
                <c:pt idx="3">
                  <c:v>326.71000000000004</c:v>
                </c:pt>
                <c:pt idx="4">
                  <c:v>319.09000000000003</c:v>
                </c:pt>
                <c:pt idx="5">
                  <c:v>314.59999999999997</c:v>
                </c:pt>
                <c:pt idx="6">
                  <c:v>311.70999999999998</c:v>
                </c:pt>
                <c:pt idx="7">
                  <c:v>307.67</c:v>
                </c:pt>
                <c:pt idx="8">
                  <c:v>303.79000000000002</c:v>
                </c:pt>
                <c:pt idx="9">
                  <c:v>296.11</c:v>
                </c:pt>
                <c:pt idx="10">
                  <c:v>293.58999999999997</c:v>
                </c:pt>
                <c:pt idx="11">
                  <c:v>287.16000000000003</c:v>
                </c:pt>
                <c:pt idx="12">
                  <c:v>293.57</c:v>
                </c:pt>
                <c:pt idx="13">
                  <c:v>282.92</c:v>
                </c:pt>
                <c:pt idx="14">
                  <c:v>280.77</c:v>
                </c:pt>
                <c:pt idx="15">
                  <c:v>278.16000000000003</c:v>
                </c:pt>
                <c:pt idx="16">
                  <c:v>272.73</c:v>
                </c:pt>
                <c:pt idx="17">
                  <c:v>270.18</c:v>
                </c:pt>
                <c:pt idx="18">
                  <c:v>267.55</c:v>
                </c:pt>
                <c:pt idx="19">
                  <c:v>264.95999999999998</c:v>
                </c:pt>
                <c:pt idx="20">
                  <c:v>262.18</c:v>
                </c:pt>
                <c:pt idx="21">
                  <c:v>259.32</c:v>
                </c:pt>
                <c:pt idx="22">
                  <c:v>256.38</c:v>
                </c:pt>
                <c:pt idx="23">
                  <c:v>253.32</c:v>
                </c:pt>
                <c:pt idx="24">
                  <c:v>250.15</c:v>
                </c:pt>
                <c:pt idx="25">
                  <c:v>246.82</c:v>
                </c:pt>
                <c:pt idx="26">
                  <c:v>423.31</c:v>
                </c:pt>
                <c:pt idx="27">
                  <c:v>239.63</c:v>
                </c:pt>
                <c:pt idx="28">
                  <c:v>235.71</c:v>
                </c:pt>
                <c:pt idx="29">
                  <c:v>231.68</c:v>
                </c:pt>
                <c:pt idx="30">
                  <c:v>227.45</c:v>
                </c:pt>
                <c:pt idx="31">
                  <c:v>224.18</c:v>
                </c:pt>
                <c:pt idx="32">
                  <c:v>218.9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7-4F4F-9653-900756F6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76747"/>
        <c:axId val="2092517822"/>
      </c:scatterChart>
      <c:valAx>
        <c:axId val="114067674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517822"/>
        <c:crosses val="autoZero"/>
        <c:crossBetween val="midCat"/>
      </c:valAx>
      <c:valAx>
        <c:axId val="209251782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06767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(770.37)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2.0135894228174807E-2"/>
                  <c:y val="0.19655385182115392"/>
                </c:manualLayout>
              </c:layout>
              <c:numFmt formatCode="General" sourceLinked="0"/>
            </c:trendlineLbl>
          </c:trendline>
          <c:xVal>
            <c:numRef>
              <c:f>'Collected Data Site 479'!$B$30:$B$59</c:f>
              <c:numCache>
                <c:formatCode>General</c:formatCode>
                <c:ptCount val="30"/>
                <c:pt idx="0">
                  <c:v>1500</c:v>
                </c:pt>
                <c:pt idx="1">
                  <c:v>1450</c:v>
                </c:pt>
                <c:pt idx="2">
                  <c:v>1400</c:v>
                </c:pt>
                <c:pt idx="3">
                  <c:v>1350</c:v>
                </c:pt>
                <c:pt idx="4">
                  <c:v>1300</c:v>
                </c:pt>
                <c:pt idx="5">
                  <c:v>1250</c:v>
                </c:pt>
                <c:pt idx="6">
                  <c:v>1200</c:v>
                </c:pt>
                <c:pt idx="7">
                  <c:v>1150</c:v>
                </c:pt>
                <c:pt idx="8">
                  <c:v>1100</c:v>
                </c:pt>
                <c:pt idx="9">
                  <c:v>1050</c:v>
                </c:pt>
                <c:pt idx="10">
                  <c:v>1000</c:v>
                </c:pt>
                <c:pt idx="11">
                  <c:v>950</c:v>
                </c:pt>
                <c:pt idx="12">
                  <c:v>900</c:v>
                </c:pt>
                <c:pt idx="13">
                  <c:v>850</c:v>
                </c:pt>
                <c:pt idx="14">
                  <c:v>800</c:v>
                </c:pt>
                <c:pt idx="15">
                  <c:v>750</c:v>
                </c:pt>
                <c:pt idx="16">
                  <c:v>700</c:v>
                </c:pt>
                <c:pt idx="17">
                  <c:v>650</c:v>
                </c:pt>
                <c:pt idx="18">
                  <c:v>600</c:v>
                </c:pt>
                <c:pt idx="19">
                  <c:v>550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350</c:v>
                </c:pt>
                <c:pt idx="24">
                  <c:v>300</c:v>
                </c:pt>
                <c:pt idx="25">
                  <c:v>250</c:v>
                </c:pt>
                <c:pt idx="26">
                  <c:v>200</c:v>
                </c:pt>
                <c:pt idx="27">
                  <c:v>150</c:v>
                </c:pt>
                <c:pt idx="28">
                  <c:v>100</c:v>
                </c:pt>
                <c:pt idx="29">
                  <c:v>50</c:v>
                </c:pt>
              </c:numCache>
            </c:numRef>
          </c:xVal>
          <c:yVal>
            <c:numRef>
              <c:f>'Collected Data Site 479'!$D$30:$D$59</c:f>
              <c:numCache>
                <c:formatCode>General</c:formatCode>
                <c:ptCount val="30"/>
                <c:pt idx="0">
                  <c:v>374.71000000000004</c:v>
                </c:pt>
                <c:pt idx="1">
                  <c:v>369.98</c:v>
                </c:pt>
                <c:pt idx="2">
                  <c:v>335.42</c:v>
                </c:pt>
                <c:pt idx="3">
                  <c:v>307.51</c:v>
                </c:pt>
                <c:pt idx="4">
                  <c:v>301.86</c:v>
                </c:pt>
                <c:pt idx="5">
                  <c:v>301.08999999999997</c:v>
                </c:pt>
                <c:pt idx="6">
                  <c:v>300.27999999999997</c:v>
                </c:pt>
                <c:pt idx="7">
                  <c:v>299.24</c:v>
                </c:pt>
                <c:pt idx="8">
                  <c:v>294.02999999999997</c:v>
                </c:pt>
                <c:pt idx="9">
                  <c:v>283.86</c:v>
                </c:pt>
                <c:pt idx="10">
                  <c:v>282.55</c:v>
                </c:pt>
                <c:pt idx="11">
                  <c:v>281.85000000000002</c:v>
                </c:pt>
                <c:pt idx="12">
                  <c:v>281.14</c:v>
                </c:pt>
                <c:pt idx="13">
                  <c:v>280.66000000000003</c:v>
                </c:pt>
                <c:pt idx="14">
                  <c:v>280.12</c:v>
                </c:pt>
                <c:pt idx="15">
                  <c:v>279.63</c:v>
                </c:pt>
                <c:pt idx="16">
                  <c:v>279.16000000000003</c:v>
                </c:pt>
                <c:pt idx="17">
                  <c:v>278.64</c:v>
                </c:pt>
                <c:pt idx="18">
                  <c:v>277.91000000000003</c:v>
                </c:pt>
                <c:pt idx="19">
                  <c:v>277.10000000000002</c:v>
                </c:pt>
                <c:pt idx="20">
                  <c:v>276.2</c:v>
                </c:pt>
                <c:pt idx="21">
                  <c:v>275.27999999999997</c:v>
                </c:pt>
                <c:pt idx="22">
                  <c:v>274.41000000000003</c:v>
                </c:pt>
                <c:pt idx="23">
                  <c:v>273.48</c:v>
                </c:pt>
                <c:pt idx="24">
                  <c:v>272.47000000000003</c:v>
                </c:pt>
                <c:pt idx="25">
                  <c:v>271.39999999999998</c:v>
                </c:pt>
                <c:pt idx="26">
                  <c:v>270.25</c:v>
                </c:pt>
                <c:pt idx="27">
                  <c:v>268.82</c:v>
                </c:pt>
                <c:pt idx="28">
                  <c:v>263.66000000000003</c:v>
                </c:pt>
                <c:pt idx="29">
                  <c:v>255.70000000000002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4-40E3-BC7D-376A3506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11379"/>
        <c:axId val="327098428"/>
      </c:scatterChart>
      <c:valAx>
        <c:axId val="212421137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7098428"/>
        <c:crosses val="autoZero"/>
        <c:crossBetween val="midCat"/>
      </c:valAx>
      <c:valAx>
        <c:axId val="32709842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421137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67175" cy="2714625"/>
    <xdr:graphicFrame macro="">
      <xdr:nvGraphicFramePr>
        <xdr:cNvPr id="116874028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86225" cy="2714625"/>
    <xdr:graphicFrame macro="">
      <xdr:nvGraphicFramePr>
        <xdr:cNvPr id="4770069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67175" cy="2714625"/>
    <xdr:graphicFrame macro="">
      <xdr:nvGraphicFramePr>
        <xdr:cNvPr id="6067172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95750" cy="2714625"/>
    <xdr:graphicFrame macro="">
      <xdr:nvGraphicFramePr>
        <xdr:cNvPr id="73533714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67175" cy="2714625"/>
    <xdr:graphicFrame macro="">
      <xdr:nvGraphicFramePr>
        <xdr:cNvPr id="32389619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67175" cy="2714625"/>
    <xdr:graphicFrame macro="">
      <xdr:nvGraphicFramePr>
        <xdr:cNvPr id="182236141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67175" cy="2714625"/>
    <xdr:graphicFrame macro="">
      <xdr:nvGraphicFramePr>
        <xdr:cNvPr id="32916885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371975" cy="2714625"/>
    <xdr:graphicFrame macro="">
      <xdr:nvGraphicFramePr>
        <xdr:cNvPr id="67984702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76700" cy="2714625"/>
    <xdr:graphicFrame macro="">
      <xdr:nvGraphicFramePr>
        <xdr:cNvPr id="49525685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67175" cy="2714625"/>
    <xdr:graphicFrame macro="">
      <xdr:nvGraphicFramePr>
        <xdr:cNvPr id="200411581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86225" cy="2714625"/>
    <xdr:graphicFrame macro="">
      <xdr:nvGraphicFramePr>
        <xdr:cNvPr id="32751582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86225" cy="2714625"/>
    <xdr:graphicFrame macro="">
      <xdr:nvGraphicFramePr>
        <xdr:cNvPr id="1134245231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67175" cy="2714625"/>
    <xdr:graphicFrame macro="">
      <xdr:nvGraphicFramePr>
        <xdr:cNvPr id="95025079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67175" cy="2714625"/>
    <xdr:graphicFrame macro="">
      <xdr:nvGraphicFramePr>
        <xdr:cNvPr id="167271537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67175" cy="2714625"/>
    <xdr:graphicFrame macro="">
      <xdr:nvGraphicFramePr>
        <xdr:cNvPr id="1682106958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67175" cy="2714625"/>
    <xdr:graphicFrame macro="">
      <xdr:nvGraphicFramePr>
        <xdr:cNvPr id="121683828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67175" cy="2714625"/>
    <xdr:graphicFrame macro="">
      <xdr:nvGraphicFramePr>
        <xdr:cNvPr id="265558532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67175" cy="2714625"/>
    <xdr:graphicFrame macro="">
      <xdr:nvGraphicFramePr>
        <xdr:cNvPr id="1611814137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67175" cy="2714625"/>
    <xdr:graphicFrame macro="">
      <xdr:nvGraphicFramePr>
        <xdr:cNvPr id="41459344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67175" cy="2714625"/>
    <xdr:graphicFrame macro="">
      <xdr:nvGraphicFramePr>
        <xdr:cNvPr id="666318049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00"/>
  <sheetViews>
    <sheetView workbookViewId="0">
      <selection activeCell="S1" sqref="S1:S1048576"/>
    </sheetView>
  </sheetViews>
  <sheetFormatPr defaultColWidth="12.59765625" defaultRowHeight="15" customHeight="1" x14ac:dyDescent="0.25"/>
  <cols>
    <col min="1" max="1" width="7.59765625" customWidth="1"/>
    <col min="2" max="2" width="20.09765625" customWidth="1"/>
    <col min="3" max="3" width="9" customWidth="1"/>
    <col min="4" max="5" width="8.19921875" customWidth="1"/>
    <col min="6" max="6" width="11" customWidth="1"/>
    <col min="7" max="7" width="7.59765625" customWidth="1"/>
    <col min="8" max="8" width="20.09765625" customWidth="1"/>
    <col min="9" max="9" width="9" customWidth="1"/>
    <col min="10" max="11" width="8.19921875" customWidth="1"/>
    <col min="12" max="12" width="11" customWidth="1"/>
    <col min="13" max="13" width="7.59765625" customWidth="1"/>
    <col min="14" max="14" width="20.09765625" customWidth="1"/>
    <col min="15" max="15" width="9" customWidth="1"/>
    <col min="16" max="17" width="8.19921875" customWidth="1"/>
    <col min="18" max="18" width="11" customWidth="1"/>
    <col min="19" max="26" width="7.59765625" customWidth="1"/>
  </cols>
  <sheetData>
    <row r="1" spans="2:19" ht="14.25" customHeight="1" x14ac:dyDescent="0.25"/>
    <row r="2" spans="2:19" ht="14.25" customHeight="1" x14ac:dyDescent="0.3">
      <c r="B2" s="1" t="s">
        <v>0</v>
      </c>
      <c r="C2" s="2">
        <v>479</v>
      </c>
      <c r="H2" s="1" t="s">
        <v>0</v>
      </c>
      <c r="I2" s="2">
        <v>479</v>
      </c>
      <c r="N2" s="1" t="s">
        <v>0</v>
      </c>
      <c r="O2" s="2">
        <v>479</v>
      </c>
    </row>
    <row r="3" spans="2:19" ht="14.25" customHeight="1" x14ac:dyDescent="0.3">
      <c r="B3" s="1" t="s">
        <v>1</v>
      </c>
      <c r="C3" s="2">
        <v>132.79</v>
      </c>
      <c r="H3" s="1" t="s">
        <v>1</v>
      </c>
      <c r="I3" s="2">
        <v>351.65</v>
      </c>
      <c r="N3" s="1" t="s">
        <v>1</v>
      </c>
      <c r="O3" s="2">
        <v>539.77</v>
      </c>
    </row>
    <row r="4" spans="2:19" ht="14.25" customHeight="1" x14ac:dyDescent="0.25"/>
    <row r="5" spans="2:19" ht="14.25" customHeight="1" x14ac:dyDescent="0.3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/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  <c r="M5" s="3"/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3"/>
    </row>
    <row r="6" spans="2:19" ht="14.25" customHeight="1" x14ac:dyDescent="0.3">
      <c r="B6" s="4">
        <v>1700</v>
      </c>
      <c r="C6" s="4">
        <v>1162.8699999999999</v>
      </c>
      <c r="D6" s="4">
        <v>210.59</v>
      </c>
      <c r="E6" s="4">
        <v>6.35</v>
      </c>
      <c r="F6" s="4">
        <f t="shared" ref="F6:F22" si="0">B6/C6</f>
        <v>1.4619002983996492</v>
      </c>
      <c r="G6" s="5"/>
      <c r="H6" s="4">
        <v>1725</v>
      </c>
      <c r="I6" s="4">
        <v>1101.77</v>
      </c>
      <c r="J6" s="4">
        <v>223.41</v>
      </c>
      <c r="K6" s="4">
        <v>6.38</v>
      </c>
      <c r="L6" s="4">
        <f t="shared" ref="L6:L23" si="1">H6/I6</f>
        <v>1.5656625248463836</v>
      </c>
      <c r="M6" s="5"/>
      <c r="N6" s="4">
        <v>3250</v>
      </c>
      <c r="O6" s="4">
        <f>17.11+4.3+0.04+2395.19</f>
        <v>2416.64</v>
      </c>
      <c r="P6" s="4">
        <f>27.22+23.45+1.41+322.07</f>
        <v>374.15</v>
      </c>
      <c r="Q6" s="4">
        <v>9.65</v>
      </c>
      <c r="R6" s="4">
        <f t="shared" ref="R6:R38" si="2">N6/O6</f>
        <v>1.3448424258474576</v>
      </c>
      <c r="S6" s="5"/>
    </row>
    <row r="7" spans="2:19" ht="14.25" customHeight="1" x14ac:dyDescent="0.3">
      <c r="B7" s="4">
        <v>1600</v>
      </c>
      <c r="C7" s="4">
        <v>1116.8800000000001</v>
      </c>
      <c r="D7" s="4">
        <v>208.82</v>
      </c>
      <c r="E7" s="4">
        <v>6.12</v>
      </c>
      <c r="F7" s="4">
        <f t="shared" si="0"/>
        <v>1.4325621373827089</v>
      </c>
      <c r="G7" s="5"/>
      <c r="H7" s="4">
        <v>1700</v>
      </c>
      <c r="I7" s="4">
        <v>1034.6400000000001</v>
      </c>
      <c r="J7" s="4">
        <v>214.21</v>
      </c>
      <c r="K7" s="4">
        <v>6.08</v>
      </c>
      <c r="L7" s="4">
        <f t="shared" si="1"/>
        <v>1.6430835846284697</v>
      </c>
      <c r="M7" s="5"/>
      <c r="N7" s="4">
        <v>3200</v>
      </c>
      <c r="O7" s="4">
        <f>15.26+2.77+2375.25</f>
        <v>2393.2800000000002</v>
      </c>
      <c r="P7" s="4">
        <f>25.68+20.2+320.66</f>
        <v>366.54</v>
      </c>
      <c r="Q7" s="4">
        <v>9.58</v>
      </c>
      <c r="R7" s="4">
        <f t="shared" si="2"/>
        <v>1.3370771493515174</v>
      </c>
      <c r="S7" s="5"/>
    </row>
    <row r="8" spans="2:19" ht="14.25" customHeight="1" x14ac:dyDescent="0.3">
      <c r="B8" s="4">
        <v>1500</v>
      </c>
      <c r="C8" s="4">
        <v>1071.94</v>
      </c>
      <c r="D8" s="4">
        <v>207.58</v>
      </c>
      <c r="E8" s="4">
        <v>5.91</v>
      </c>
      <c r="F8" s="4">
        <f t="shared" si="0"/>
        <v>1.3993320521670989</v>
      </c>
      <c r="G8" s="5"/>
      <c r="H8" s="4">
        <v>1600</v>
      </c>
      <c r="I8" s="4">
        <v>988.01</v>
      </c>
      <c r="J8" s="4">
        <v>211.8</v>
      </c>
      <c r="K8" s="4">
        <v>5.86</v>
      </c>
      <c r="L8" s="4">
        <f t="shared" si="1"/>
        <v>1.6194168075221911</v>
      </c>
      <c r="M8" s="5"/>
      <c r="N8" s="4">
        <v>3100</v>
      </c>
      <c r="O8" s="4">
        <f>11.85+0.08+0.41+0.04+2328.08</f>
        <v>2340.46</v>
      </c>
      <c r="P8" s="4">
        <f>20.99+2.18+6.58+2.6+310.52</f>
        <v>342.87</v>
      </c>
      <c r="Q8" s="4">
        <v>9.43</v>
      </c>
      <c r="R8" s="4">
        <f t="shared" si="2"/>
        <v>1.3245259478905855</v>
      </c>
      <c r="S8" s="5"/>
    </row>
    <row r="9" spans="2:19" ht="14.25" customHeight="1" x14ac:dyDescent="0.3">
      <c r="B9" s="4">
        <v>1400</v>
      </c>
      <c r="C9" s="4">
        <v>1025.8800000000001</v>
      </c>
      <c r="D9" s="4">
        <v>206.33</v>
      </c>
      <c r="E9" s="4">
        <v>5.68</v>
      </c>
      <c r="F9" s="4">
        <f t="shared" si="0"/>
        <v>1.3646820290872226</v>
      </c>
      <c r="G9" s="5"/>
      <c r="H9" s="4">
        <v>1500</v>
      </c>
      <c r="I9" s="4">
        <v>942.98</v>
      </c>
      <c r="J9" s="4">
        <v>209.5</v>
      </c>
      <c r="K9" s="4">
        <v>5.64</v>
      </c>
      <c r="L9" s="4">
        <f t="shared" si="1"/>
        <v>1.5907018176419436</v>
      </c>
      <c r="M9" s="5"/>
      <c r="N9" s="4">
        <v>3000</v>
      </c>
      <c r="O9" s="4">
        <f>0.1+0.06+8.98+2287.18</f>
        <v>2296.3199999999997</v>
      </c>
      <c r="P9" s="4">
        <f>1.63+1.54+16.11+307.43</f>
        <v>326.71000000000004</v>
      </c>
      <c r="Q9" s="4">
        <v>9.3000000000000007</v>
      </c>
      <c r="R9" s="4">
        <f t="shared" si="2"/>
        <v>1.3064381270903012</v>
      </c>
      <c r="S9" s="5"/>
    </row>
    <row r="10" spans="2:19" ht="14.25" customHeight="1" x14ac:dyDescent="0.3">
      <c r="B10" s="4">
        <v>1300</v>
      </c>
      <c r="C10" s="4">
        <v>978.79</v>
      </c>
      <c r="D10" s="4">
        <v>205.02</v>
      </c>
      <c r="E10" s="4">
        <v>5.46</v>
      </c>
      <c r="F10" s="4">
        <f t="shared" si="0"/>
        <v>1.3281704962249308</v>
      </c>
      <c r="G10" s="5"/>
      <c r="H10" s="4">
        <v>1400</v>
      </c>
      <c r="I10" s="4">
        <v>895.34</v>
      </c>
      <c r="J10" s="4">
        <v>207.06</v>
      </c>
      <c r="K10" s="4">
        <v>5.42</v>
      </c>
      <c r="L10" s="4">
        <f t="shared" si="1"/>
        <v>1.5636517970826724</v>
      </c>
      <c r="M10" s="5"/>
      <c r="N10" s="4">
        <v>2900</v>
      </c>
      <c r="O10" s="4">
        <f>6.83+2243.16</f>
        <v>2249.9899999999998</v>
      </c>
      <c r="P10" s="4">
        <f>13.72+305.37</f>
        <v>319.09000000000003</v>
      </c>
      <c r="Q10" s="4">
        <v>9.15</v>
      </c>
      <c r="R10" s="4">
        <f t="shared" si="2"/>
        <v>1.2888946173094105</v>
      </c>
      <c r="S10" s="5"/>
    </row>
    <row r="11" spans="2:19" ht="14.25" customHeight="1" x14ac:dyDescent="0.3">
      <c r="B11" s="4">
        <v>1200</v>
      </c>
      <c r="C11" s="4">
        <v>930.08</v>
      </c>
      <c r="D11" s="4">
        <v>203.64</v>
      </c>
      <c r="E11" s="4">
        <v>5.22</v>
      </c>
      <c r="F11" s="4">
        <f t="shared" si="0"/>
        <v>1.2902115947015309</v>
      </c>
      <c r="G11" s="5"/>
      <c r="H11" s="4">
        <v>1300</v>
      </c>
      <c r="I11" s="4">
        <v>849.57</v>
      </c>
      <c r="J11" s="4">
        <v>203.11</v>
      </c>
      <c r="K11" s="4">
        <v>5.19</v>
      </c>
      <c r="L11" s="4">
        <f t="shared" si="1"/>
        <v>1.5301858587285331</v>
      </c>
      <c r="M11" s="5"/>
      <c r="N11" s="4">
        <v>2800</v>
      </c>
      <c r="O11" s="4">
        <f>4.94+2194.86</f>
        <v>2199.8000000000002</v>
      </c>
      <c r="P11" s="4">
        <f>11.39+303.21</f>
        <v>314.59999999999997</v>
      </c>
      <c r="Q11" s="4">
        <v>9</v>
      </c>
      <c r="R11" s="4">
        <f t="shared" si="2"/>
        <v>1.2728429857259749</v>
      </c>
      <c r="S11" s="5"/>
    </row>
    <row r="12" spans="2:19" ht="14.25" customHeight="1" x14ac:dyDescent="0.3">
      <c r="B12" s="4">
        <v>1100</v>
      </c>
      <c r="C12" s="4">
        <v>879.01</v>
      </c>
      <c r="D12" s="4">
        <v>201.71</v>
      </c>
      <c r="E12" s="4">
        <v>4.97</v>
      </c>
      <c r="F12" s="4">
        <f t="shared" si="0"/>
        <v>1.2514078338130397</v>
      </c>
      <c r="G12" s="5"/>
      <c r="H12" s="4">
        <v>1200</v>
      </c>
      <c r="I12" s="4">
        <v>801.55</v>
      </c>
      <c r="J12" s="4">
        <v>199.13</v>
      </c>
      <c r="K12" s="4">
        <v>4.96</v>
      </c>
      <c r="L12" s="4">
        <f t="shared" si="1"/>
        <v>1.4970993699706818</v>
      </c>
      <c r="M12" s="5"/>
      <c r="N12" s="4">
        <v>2700</v>
      </c>
      <c r="O12" s="4">
        <f>3.33+2149.33</f>
        <v>2152.66</v>
      </c>
      <c r="P12" s="4">
        <f>10.2+301.51</f>
        <v>311.70999999999998</v>
      </c>
      <c r="Q12" s="4">
        <v>8.85</v>
      </c>
      <c r="R12" s="4">
        <f t="shared" si="2"/>
        <v>1.2542621686657438</v>
      </c>
      <c r="S12" s="5"/>
    </row>
    <row r="13" spans="2:19" ht="14.25" customHeight="1" x14ac:dyDescent="0.3">
      <c r="B13" s="4">
        <v>1000</v>
      </c>
      <c r="C13" s="4">
        <v>827.57</v>
      </c>
      <c r="D13" s="4">
        <v>200.1</v>
      </c>
      <c r="E13" s="4">
        <v>4.71</v>
      </c>
      <c r="F13" s="4">
        <f t="shared" si="0"/>
        <v>1.2083569969911909</v>
      </c>
      <c r="G13" s="5"/>
      <c r="H13" s="4">
        <v>1100</v>
      </c>
      <c r="I13" s="4">
        <v>752.88</v>
      </c>
      <c r="J13" s="4">
        <v>195.44</v>
      </c>
      <c r="K13" s="4">
        <v>4.7</v>
      </c>
      <c r="L13" s="4">
        <f t="shared" si="1"/>
        <v>1.461056210817129</v>
      </c>
      <c r="M13" s="5"/>
      <c r="N13" s="4">
        <v>2600</v>
      </c>
      <c r="O13" s="4">
        <f>1.82+2101.83</f>
        <v>2103.65</v>
      </c>
      <c r="P13" s="4">
        <f>8.67+299</f>
        <v>307.67</v>
      </c>
      <c r="Q13" s="4">
        <v>8.6999999999999993</v>
      </c>
      <c r="R13" s="4">
        <f t="shared" si="2"/>
        <v>1.2359470444227889</v>
      </c>
      <c r="S13" s="5"/>
    </row>
    <row r="14" spans="2:19" ht="14.25" customHeight="1" x14ac:dyDescent="0.3">
      <c r="B14" s="4">
        <v>900</v>
      </c>
      <c r="C14" s="4">
        <v>775.09</v>
      </c>
      <c r="D14" s="4">
        <v>198.76</v>
      </c>
      <c r="E14" s="4">
        <v>4.45</v>
      </c>
      <c r="F14" s="4">
        <f t="shared" si="0"/>
        <v>1.1611554787186005</v>
      </c>
      <c r="G14" s="5"/>
      <c r="H14" s="4">
        <v>1000</v>
      </c>
      <c r="I14" s="4">
        <v>701.08</v>
      </c>
      <c r="J14" s="4">
        <v>190.41</v>
      </c>
      <c r="K14" s="4">
        <v>4.45</v>
      </c>
      <c r="L14" s="4">
        <f t="shared" si="1"/>
        <v>1.4263707422833343</v>
      </c>
      <c r="M14" s="5"/>
      <c r="N14" s="4">
        <v>2500</v>
      </c>
      <c r="O14" s="4">
        <f>0.65+2055.48</f>
        <v>2056.13</v>
      </c>
      <c r="P14" s="4">
        <f>6.1+297.69</f>
        <v>303.79000000000002</v>
      </c>
      <c r="Q14" s="4">
        <v>8.5399999999999991</v>
      </c>
      <c r="R14" s="4">
        <f t="shared" si="2"/>
        <v>1.2158764280468646</v>
      </c>
      <c r="S14" s="5"/>
    </row>
    <row r="15" spans="2:19" ht="14.25" customHeight="1" x14ac:dyDescent="0.3">
      <c r="B15" s="4">
        <v>800</v>
      </c>
      <c r="C15" s="4">
        <v>719.68</v>
      </c>
      <c r="D15" s="4">
        <v>197.36</v>
      </c>
      <c r="E15" s="4">
        <v>4.17</v>
      </c>
      <c r="F15" s="4">
        <f t="shared" si="0"/>
        <v>1.1116051578479325</v>
      </c>
      <c r="G15" s="5"/>
      <c r="H15" s="4">
        <v>900</v>
      </c>
      <c r="I15" s="4">
        <v>652.67999999999995</v>
      </c>
      <c r="J15" s="4">
        <v>185.98</v>
      </c>
      <c r="K15" s="4">
        <v>4.18</v>
      </c>
      <c r="L15" s="4">
        <f t="shared" si="1"/>
        <v>1.3789299503585219</v>
      </c>
      <c r="M15" s="5"/>
      <c r="N15" s="4">
        <v>2400</v>
      </c>
      <c r="O15" s="4">
        <v>2007.13</v>
      </c>
      <c r="P15" s="4">
        <v>296.11</v>
      </c>
      <c r="Q15" s="4">
        <v>8.3800000000000008</v>
      </c>
      <c r="R15" s="4">
        <f t="shared" si="2"/>
        <v>1.1957371968930761</v>
      </c>
      <c r="S15" s="5"/>
    </row>
    <row r="16" spans="2:19" ht="14.25" customHeight="1" x14ac:dyDescent="0.3">
      <c r="B16" s="4">
        <v>700</v>
      </c>
      <c r="C16" s="4">
        <v>662.39</v>
      </c>
      <c r="D16" s="4">
        <v>195.88</v>
      </c>
      <c r="E16" s="4">
        <v>3.88</v>
      </c>
      <c r="F16" s="4">
        <f t="shared" si="0"/>
        <v>1.0567792388170112</v>
      </c>
      <c r="G16" s="5"/>
      <c r="H16" s="4">
        <v>800</v>
      </c>
      <c r="I16" s="4">
        <v>602.24</v>
      </c>
      <c r="J16" s="4">
        <v>181.58</v>
      </c>
      <c r="K16" s="4">
        <v>3.9</v>
      </c>
      <c r="L16" s="4">
        <f t="shared" si="1"/>
        <v>1.3283740701381508</v>
      </c>
      <c r="M16" s="5"/>
      <c r="N16" s="4">
        <v>2300</v>
      </c>
      <c r="O16" s="4">
        <v>1953.15</v>
      </c>
      <c r="P16" s="4">
        <v>293.58999999999997</v>
      </c>
      <c r="Q16" s="4">
        <v>8.19</v>
      </c>
      <c r="R16" s="4">
        <f t="shared" si="2"/>
        <v>1.1775849269129355</v>
      </c>
      <c r="S16" s="5"/>
    </row>
    <row r="17" spans="2:19" ht="14.25" customHeight="1" x14ac:dyDescent="0.3">
      <c r="B17" s="4">
        <v>600</v>
      </c>
      <c r="C17" s="4">
        <v>601.76</v>
      </c>
      <c r="D17" s="4">
        <v>194.31</v>
      </c>
      <c r="E17" s="4">
        <v>3.56</v>
      </c>
      <c r="F17" s="4">
        <f t="shared" si="0"/>
        <v>0.99707524594522734</v>
      </c>
      <c r="G17" s="5"/>
      <c r="H17" s="4">
        <v>700</v>
      </c>
      <c r="I17" s="4">
        <v>549.08000000000004</v>
      </c>
      <c r="J17" s="4">
        <v>176.95</v>
      </c>
      <c r="K17" s="4">
        <v>3.61</v>
      </c>
      <c r="L17" s="4">
        <f t="shared" si="1"/>
        <v>1.2748597654258031</v>
      </c>
      <c r="M17" s="5"/>
      <c r="N17" s="4">
        <v>2200</v>
      </c>
      <c r="O17" s="4">
        <v>1795.06</v>
      </c>
      <c r="P17" s="4">
        <v>287.16000000000003</v>
      </c>
      <c r="Q17" s="4">
        <v>7.64</v>
      </c>
      <c r="R17" s="4">
        <f t="shared" si="2"/>
        <v>1.2255857742916672</v>
      </c>
      <c r="S17" s="5"/>
    </row>
    <row r="18" spans="2:19" ht="14.25" customHeight="1" x14ac:dyDescent="0.3">
      <c r="B18" s="4">
        <v>500</v>
      </c>
      <c r="C18" s="4">
        <v>536.9</v>
      </c>
      <c r="D18" s="4">
        <v>192.68</v>
      </c>
      <c r="E18" s="4">
        <v>3.23</v>
      </c>
      <c r="F18" s="4">
        <f t="shared" si="0"/>
        <v>0.93127211771279572</v>
      </c>
      <c r="G18" s="5"/>
      <c r="H18" s="4">
        <v>600</v>
      </c>
      <c r="I18" s="4">
        <v>495.72</v>
      </c>
      <c r="J18" s="4">
        <v>173.11</v>
      </c>
      <c r="K18" s="4">
        <v>3.3</v>
      </c>
      <c r="L18" s="4">
        <f t="shared" si="1"/>
        <v>1.2103606874848705</v>
      </c>
      <c r="M18" s="5"/>
      <c r="N18" s="4">
        <v>2100</v>
      </c>
      <c r="O18" s="4">
        <v>1768.06</v>
      </c>
      <c r="P18" s="4">
        <v>293.57</v>
      </c>
      <c r="Q18" s="4">
        <v>7.64</v>
      </c>
      <c r="R18" s="4">
        <f t="shared" si="2"/>
        <v>1.187742497426558</v>
      </c>
      <c r="S18" s="5"/>
    </row>
    <row r="19" spans="2:19" ht="14.25" customHeight="1" x14ac:dyDescent="0.3">
      <c r="B19" s="4">
        <v>400</v>
      </c>
      <c r="C19" s="4">
        <v>466.51</v>
      </c>
      <c r="D19" s="4">
        <v>190.75</v>
      </c>
      <c r="E19" s="4">
        <v>2.87</v>
      </c>
      <c r="F19" s="4">
        <f t="shared" si="0"/>
        <v>0.85743070888083861</v>
      </c>
      <c r="G19" s="5"/>
      <c r="H19" s="4">
        <v>500</v>
      </c>
      <c r="I19" s="4">
        <v>438.7</v>
      </c>
      <c r="J19" s="4">
        <v>168.07</v>
      </c>
      <c r="K19" s="4">
        <v>2.97</v>
      </c>
      <c r="L19" s="4">
        <f t="shared" si="1"/>
        <v>1.139731023478459</v>
      </c>
      <c r="M19" s="5"/>
      <c r="N19" s="4">
        <v>2000</v>
      </c>
      <c r="O19" s="4">
        <v>1694.71</v>
      </c>
      <c r="P19" s="4">
        <v>282.92</v>
      </c>
      <c r="Q19" s="4">
        <v>7.3</v>
      </c>
      <c r="R19" s="4">
        <f t="shared" si="2"/>
        <v>1.1801429153070437</v>
      </c>
      <c r="S19" s="5"/>
    </row>
    <row r="20" spans="2:19" ht="14.25" customHeight="1" x14ac:dyDescent="0.3">
      <c r="B20" s="4">
        <v>300</v>
      </c>
      <c r="C20" s="4">
        <v>391.6</v>
      </c>
      <c r="D20" s="4">
        <v>188.76</v>
      </c>
      <c r="E20" s="4">
        <v>2.4700000000000002</v>
      </c>
      <c r="F20" s="4">
        <f t="shared" si="0"/>
        <v>0.76608784473953007</v>
      </c>
      <c r="G20" s="5"/>
      <c r="H20" s="4">
        <v>400</v>
      </c>
      <c r="I20" s="4">
        <v>379.63</v>
      </c>
      <c r="J20" s="4">
        <v>163.55000000000001</v>
      </c>
      <c r="K20" s="4">
        <v>2.61</v>
      </c>
      <c r="L20" s="4">
        <f t="shared" si="1"/>
        <v>1.0536575086268209</v>
      </c>
      <c r="M20" s="5"/>
      <c r="N20" s="4">
        <v>1900</v>
      </c>
      <c r="O20" s="4">
        <v>1639.44</v>
      </c>
      <c r="P20" s="4">
        <v>280.77</v>
      </c>
      <c r="Q20" s="4">
        <v>7.09</v>
      </c>
      <c r="R20" s="4">
        <f t="shared" si="2"/>
        <v>1.1589323183526081</v>
      </c>
      <c r="S20" s="5"/>
    </row>
    <row r="21" spans="2:19" ht="14.25" customHeight="1" x14ac:dyDescent="0.3">
      <c r="B21" s="4">
        <v>200</v>
      </c>
      <c r="C21" s="4">
        <v>305.99</v>
      </c>
      <c r="D21" s="4">
        <v>186.45</v>
      </c>
      <c r="E21" s="4">
        <v>2.0099999999999998</v>
      </c>
      <c r="F21" s="4">
        <f t="shared" si="0"/>
        <v>0.65361613124611917</v>
      </c>
      <c r="G21" s="5"/>
      <c r="H21" s="4">
        <v>300</v>
      </c>
      <c r="I21" s="4">
        <v>315.05</v>
      </c>
      <c r="J21" s="4">
        <v>160.66999999999999</v>
      </c>
      <c r="K21" s="4">
        <v>2.2200000000000002</v>
      </c>
      <c r="L21" s="4">
        <f t="shared" si="1"/>
        <v>0.95222980479288999</v>
      </c>
      <c r="M21" s="5"/>
      <c r="N21" s="4">
        <v>1800</v>
      </c>
      <c r="O21" s="4">
        <v>1584.17</v>
      </c>
      <c r="P21" s="4">
        <v>278.16000000000003</v>
      </c>
      <c r="Q21" s="4">
        <v>6.9</v>
      </c>
      <c r="R21" s="4">
        <f t="shared" si="2"/>
        <v>1.1362416912326327</v>
      </c>
      <c r="S21" s="5"/>
    </row>
    <row r="22" spans="2:19" ht="14.25" customHeight="1" x14ac:dyDescent="0.3">
      <c r="B22" s="4">
        <v>100</v>
      </c>
      <c r="C22" s="4">
        <v>200.24</v>
      </c>
      <c r="D22" s="4">
        <v>183.41</v>
      </c>
      <c r="E22" s="4">
        <v>1.43</v>
      </c>
      <c r="F22" s="4">
        <f t="shared" si="0"/>
        <v>0.49940071913703554</v>
      </c>
      <c r="G22" s="5"/>
      <c r="H22" s="4">
        <v>200</v>
      </c>
      <c r="I22" s="4">
        <v>243.07</v>
      </c>
      <c r="J22" s="4">
        <v>157.57</v>
      </c>
      <c r="K22" s="4">
        <v>1.77</v>
      </c>
      <c r="L22" s="4">
        <f t="shared" si="1"/>
        <v>0.82280824453861034</v>
      </c>
      <c r="M22" s="5"/>
      <c r="N22" s="4">
        <v>1700</v>
      </c>
      <c r="O22" s="4">
        <v>1460.16</v>
      </c>
      <c r="P22" s="4">
        <v>272.73</v>
      </c>
      <c r="Q22" s="4">
        <v>6.45</v>
      </c>
      <c r="R22" s="4">
        <f t="shared" si="2"/>
        <v>1.1642559719482797</v>
      </c>
      <c r="S22" s="5"/>
    </row>
    <row r="23" spans="2:19" ht="14.25" customHeight="1" x14ac:dyDescent="0.3">
      <c r="H23" s="4">
        <v>100</v>
      </c>
      <c r="I23" s="4">
        <v>154.52000000000001</v>
      </c>
      <c r="J23" s="4">
        <v>154.55000000000001</v>
      </c>
      <c r="K23" s="4">
        <v>1.2</v>
      </c>
      <c r="L23" s="4">
        <f t="shared" si="1"/>
        <v>0.64716541548019668</v>
      </c>
      <c r="M23" s="5"/>
      <c r="N23" s="4">
        <v>1600</v>
      </c>
      <c r="O23" s="4">
        <v>1400.9</v>
      </c>
      <c r="P23" s="4">
        <v>270.18</v>
      </c>
      <c r="Q23" s="4">
        <v>6.23</v>
      </c>
      <c r="R23" s="4">
        <f t="shared" si="2"/>
        <v>1.1421229209793704</v>
      </c>
      <c r="S23" s="5"/>
    </row>
    <row r="24" spans="2:19" ht="14.25" customHeight="1" x14ac:dyDescent="0.3">
      <c r="N24" s="4">
        <v>1500</v>
      </c>
      <c r="O24" s="4">
        <v>1342.54</v>
      </c>
      <c r="P24" s="4">
        <v>267.55</v>
      </c>
      <c r="Q24" s="4">
        <v>6.01</v>
      </c>
      <c r="R24" s="4">
        <f t="shared" si="2"/>
        <v>1.1172851460664115</v>
      </c>
      <c r="S24" s="5"/>
    </row>
    <row r="25" spans="2:19" ht="14.25" customHeight="1" x14ac:dyDescent="0.3">
      <c r="N25" s="4">
        <v>1400</v>
      </c>
      <c r="O25" s="4">
        <v>1282.6600000000001</v>
      </c>
      <c r="P25" s="4">
        <v>264.95999999999998</v>
      </c>
      <c r="Q25" s="4">
        <v>5.79</v>
      </c>
      <c r="R25" s="4">
        <f t="shared" si="2"/>
        <v>1.0914817644582351</v>
      </c>
      <c r="S25" s="5"/>
    </row>
    <row r="26" spans="2:19" ht="14.25" customHeight="1" x14ac:dyDescent="0.3">
      <c r="B26" s="1" t="s">
        <v>0</v>
      </c>
      <c r="C26" s="2">
        <v>479</v>
      </c>
      <c r="H26" s="1" t="s">
        <v>0</v>
      </c>
      <c r="I26" s="2">
        <v>479</v>
      </c>
      <c r="N26" s="4">
        <v>1300</v>
      </c>
      <c r="O26" s="4">
        <v>1221.83</v>
      </c>
      <c r="P26" s="4">
        <v>262.18</v>
      </c>
      <c r="Q26" s="4">
        <v>5.55</v>
      </c>
      <c r="R26" s="4">
        <f t="shared" si="2"/>
        <v>1.0639778037861241</v>
      </c>
      <c r="S26" s="5"/>
    </row>
    <row r="27" spans="2:19" ht="14.25" customHeight="1" x14ac:dyDescent="0.3">
      <c r="B27" s="1" t="s">
        <v>1</v>
      </c>
      <c r="C27" s="2">
        <v>770.37</v>
      </c>
      <c r="H27" s="1" t="s">
        <v>1</v>
      </c>
      <c r="I27" s="2">
        <v>987.39</v>
      </c>
      <c r="N27" s="4">
        <v>1200</v>
      </c>
      <c r="O27" s="4">
        <v>1158.5899999999999</v>
      </c>
      <c r="P27" s="4">
        <v>259.32</v>
      </c>
      <c r="Q27" s="4">
        <v>5.31</v>
      </c>
      <c r="R27" s="4">
        <f t="shared" si="2"/>
        <v>1.0357417205396215</v>
      </c>
      <c r="S27" s="5"/>
    </row>
    <row r="28" spans="2:19" ht="14.25" customHeight="1" x14ac:dyDescent="0.3">
      <c r="N28" s="4">
        <v>1100</v>
      </c>
      <c r="O28" s="4">
        <v>1094.19</v>
      </c>
      <c r="P28" s="4">
        <v>256.38</v>
      </c>
      <c r="Q28" s="4">
        <v>5.0599999999999996</v>
      </c>
      <c r="R28" s="4">
        <f t="shared" si="2"/>
        <v>1.005309863917601</v>
      </c>
      <c r="S28" s="5"/>
    </row>
    <row r="29" spans="2:19" ht="14.25" customHeight="1" x14ac:dyDescent="0.3"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3"/>
      <c r="H29" s="1" t="s">
        <v>2</v>
      </c>
      <c r="I29" s="1" t="s">
        <v>3</v>
      </c>
      <c r="J29" s="1" t="s">
        <v>4</v>
      </c>
      <c r="K29" s="1" t="s">
        <v>5</v>
      </c>
      <c r="L29" s="1" t="s">
        <v>6</v>
      </c>
      <c r="M29" s="3"/>
      <c r="N29" s="4">
        <v>1000</v>
      </c>
      <c r="O29" s="4">
        <v>1027.93</v>
      </c>
      <c r="P29" s="4">
        <v>253.32</v>
      </c>
      <c r="Q29" s="4">
        <v>4.8</v>
      </c>
      <c r="R29" s="4">
        <f t="shared" si="2"/>
        <v>0.97282888912669141</v>
      </c>
      <c r="S29" s="5"/>
    </row>
    <row r="30" spans="2:19" ht="14.25" customHeight="1" x14ac:dyDescent="0.3">
      <c r="B30" s="4">
        <v>1500</v>
      </c>
      <c r="C30" s="4">
        <f>1572.65+15.88</f>
        <v>1588.5300000000002</v>
      </c>
      <c r="D30" s="4">
        <f>304.85+69.86</f>
        <v>374.71000000000004</v>
      </c>
      <c r="E30" s="4">
        <v>5.84</v>
      </c>
      <c r="F30" s="4">
        <f t="shared" ref="F30:F59" si="3">B30/C30</f>
        <v>0.94426923004286967</v>
      </c>
      <c r="G30" s="5"/>
      <c r="H30" s="4">
        <v>1200</v>
      </c>
      <c r="I30" s="4">
        <f>1159.52+0.06+6.97</f>
        <v>1166.55</v>
      </c>
      <c r="J30" s="4">
        <f>287.27+5.61+24.38</f>
        <v>317.26</v>
      </c>
      <c r="K30" s="4">
        <v>5.19</v>
      </c>
      <c r="L30" s="4">
        <f t="shared" ref="L30:L53" si="4">H30/I30</f>
        <v>1.0286742960010287</v>
      </c>
      <c r="M30" s="5"/>
      <c r="N30" s="4">
        <v>900</v>
      </c>
      <c r="O30" s="4">
        <v>960.67</v>
      </c>
      <c r="P30" s="4">
        <v>250.15</v>
      </c>
      <c r="Q30" s="4">
        <v>4.53</v>
      </c>
      <c r="R30" s="4">
        <f t="shared" si="2"/>
        <v>0.93684615945121641</v>
      </c>
      <c r="S30" s="5"/>
    </row>
    <row r="31" spans="2:19" ht="14.25" customHeight="1" x14ac:dyDescent="0.3">
      <c r="B31" s="4">
        <v>1450</v>
      </c>
      <c r="C31" s="4">
        <f>1537.46+8.23</f>
        <v>1545.69</v>
      </c>
      <c r="D31" s="4">
        <f>303.75+66.23</f>
        <v>369.98</v>
      </c>
      <c r="E31" s="4">
        <v>5.72</v>
      </c>
      <c r="F31" s="4">
        <f t="shared" si="3"/>
        <v>0.9380923729855275</v>
      </c>
      <c r="G31" s="5"/>
      <c r="H31" s="4">
        <v>1150</v>
      </c>
      <c r="I31" s="4">
        <f>1123.39+4.17</f>
        <v>1127.5600000000002</v>
      </c>
      <c r="J31" s="4">
        <f>284.01+19.5</f>
        <v>303.51</v>
      </c>
      <c r="K31" s="4">
        <v>5.07</v>
      </c>
      <c r="L31" s="4">
        <f t="shared" si="4"/>
        <v>1.0199013799709105</v>
      </c>
      <c r="M31" s="5"/>
      <c r="N31" s="4">
        <v>800</v>
      </c>
      <c r="O31" s="4">
        <v>890.34</v>
      </c>
      <c r="P31" s="4">
        <v>246.82</v>
      </c>
      <c r="Q31" s="4">
        <v>4.25</v>
      </c>
      <c r="R31" s="4">
        <f t="shared" si="2"/>
        <v>0.89853314464137291</v>
      </c>
      <c r="S31" s="5"/>
    </row>
    <row r="32" spans="2:19" ht="14.25" customHeight="1" x14ac:dyDescent="0.3">
      <c r="B32" s="4">
        <v>1400</v>
      </c>
      <c r="C32" s="4">
        <f>1504.85+1.21+0.88</f>
        <v>1506.94</v>
      </c>
      <c r="D32" s="4">
        <f>303.37+22.06+9.99</f>
        <v>335.42</v>
      </c>
      <c r="E32" s="4">
        <v>5.61</v>
      </c>
      <c r="F32" s="4">
        <f t="shared" si="3"/>
        <v>0.92903499807557033</v>
      </c>
      <c r="G32" s="5"/>
      <c r="H32" s="4">
        <v>1100</v>
      </c>
      <c r="I32" s="4">
        <f>1087.54+2.02</f>
        <v>1089.56</v>
      </c>
      <c r="J32" s="4">
        <f>280.53+13.62</f>
        <v>294.14999999999998</v>
      </c>
      <c r="K32" s="4">
        <v>4.9400000000000004</v>
      </c>
      <c r="L32" s="4">
        <f t="shared" si="4"/>
        <v>1.0095818495539484</v>
      </c>
      <c r="M32" s="5"/>
      <c r="N32" s="4">
        <v>700</v>
      </c>
      <c r="O32" s="4">
        <v>817.92</v>
      </c>
      <c r="P32" s="4">
        <v>423.31</v>
      </c>
      <c r="Q32" s="4">
        <v>3.96</v>
      </c>
      <c r="R32" s="4">
        <f t="shared" si="2"/>
        <v>0.85582942097026604</v>
      </c>
      <c r="S32" s="5"/>
    </row>
    <row r="33" spans="2:19" ht="14.25" customHeight="1" x14ac:dyDescent="0.3">
      <c r="B33" s="4">
        <v>1350</v>
      </c>
      <c r="C33" s="4">
        <f>1470.78+0.03+0.07</f>
        <v>1470.8799999999999</v>
      </c>
      <c r="D33" s="4">
        <f>302.68+1.69+3.14</f>
        <v>307.51</v>
      </c>
      <c r="E33" s="4">
        <v>5.49</v>
      </c>
      <c r="F33" s="4">
        <f t="shared" si="3"/>
        <v>0.91781790492766246</v>
      </c>
      <c r="G33" s="5"/>
      <c r="H33" s="4">
        <v>1050</v>
      </c>
      <c r="I33" s="4">
        <f>1050.55+0.63</f>
        <v>1051.18</v>
      </c>
      <c r="J33" s="4">
        <f>277.12+7.59</f>
        <v>284.70999999999998</v>
      </c>
      <c r="K33" s="4">
        <v>4.8099999999999996</v>
      </c>
      <c r="L33" s="4">
        <f t="shared" si="4"/>
        <v>0.99887745200631661</v>
      </c>
      <c r="M33" s="5"/>
      <c r="N33" s="4">
        <v>600</v>
      </c>
      <c r="O33" s="4">
        <v>742.42</v>
      </c>
      <c r="P33" s="4">
        <v>239.63</v>
      </c>
      <c r="Q33" s="4">
        <v>3.64</v>
      </c>
      <c r="R33" s="4">
        <f t="shared" si="2"/>
        <v>0.80816788340831336</v>
      </c>
      <c r="S33" s="5"/>
    </row>
    <row r="34" spans="2:19" ht="14.25" customHeight="1" x14ac:dyDescent="0.3">
      <c r="B34" s="4">
        <v>1300</v>
      </c>
      <c r="C34" s="4">
        <v>1434.47</v>
      </c>
      <c r="D34" s="4">
        <v>301.86</v>
      </c>
      <c r="E34" s="4">
        <v>5.38</v>
      </c>
      <c r="F34" s="4">
        <f t="shared" si="3"/>
        <v>0.90625806046832624</v>
      </c>
      <c r="G34" s="5"/>
      <c r="H34" s="4">
        <v>1000</v>
      </c>
      <c r="I34" s="4">
        <f>1013.88+0.03</f>
        <v>1013.91</v>
      </c>
      <c r="J34" s="4">
        <f>273.54+1.64</f>
        <v>275.18</v>
      </c>
      <c r="K34" s="4">
        <v>4.68</v>
      </c>
      <c r="L34" s="4">
        <f t="shared" si="4"/>
        <v>0.98628083360456065</v>
      </c>
      <c r="M34" s="5"/>
      <c r="N34" s="4">
        <v>500</v>
      </c>
      <c r="O34" s="4">
        <v>662.28</v>
      </c>
      <c r="P34" s="4">
        <v>235.71</v>
      </c>
      <c r="Q34" s="4">
        <v>3.31</v>
      </c>
      <c r="R34" s="4">
        <f t="shared" si="2"/>
        <v>0.75496768738298003</v>
      </c>
      <c r="S34" s="5"/>
    </row>
    <row r="35" spans="2:19" ht="14.25" customHeight="1" x14ac:dyDescent="0.3">
      <c r="B35" s="4">
        <v>1250</v>
      </c>
      <c r="C35" s="4">
        <v>1399</v>
      </c>
      <c r="D35" s="4">
        <v>301.08999999999997</v>
      </c>
      <c r="E35" s="4">
        <v>5.26</v>
      </c>
      <c r="F35" s="4">
        <f t="shared" si="3"/>
        <v>0.89349535382416012</v>
      </c>
      <c r="G35" s="5"/>
      <c r="H35" s="4">
        <v>950</v>
      </c>
      <c r="I35" s="4">
        <v>979</v>
      </c>
      <c r="J35" s="4">
        <v>269.97000000000003</v>
      </c>
      <c r="K35" s="4">
        <v>4.54</v>
      </c>
      <c r="L35" s="4">
        <f t="shared" si="4"/>
        <v>0.97037793667007155</v>
      </c>
      <c r="M35" s="5"/>
      <c r="N35" s="4">
        <v>400</v>
      </c>
      <c r="O35" s="4">
        <v>577.54999999999995</v>
      </c>
      <c r="P35" s="4">
        <v>231.68</v>
      </c>
      <c r="Q35" s="4">
        <v>2.94</v>
      </c>
      <c r="R35" s="4">
        <f t="shared" si="2"/>
        <v>0.69258072894121725</v>
      </c>
      <c r="S35" s="5"/>
    </row>
    <row r="36" spans="2:19" ht="14.25" customHeight="1" x14ac:dyDescent="0.3">
      <c r="B36" s="4">
        <v>1200</v>
      </c>
      <c r="C36" s="4">
        <v>1362.42</v>
      </c>
      <c r="D36" s="4">
        <v>300.27999999999997</v>
      </c>
      <c r="E36" s="4">
        <v>5.14</v>
      </c>
      <c r="F36" s="4">
        <f t="shared" si="3"/>
        <v>0.88078566080944198</v>
      </c>
      <c r="G36" s="5"/>
      <c r="H36" s="4">
        <v>900</v>
      </c>
      <c r="I36" s="4">
        <v>942.5</v>
      </c>
      <c r="J36" s="4">
        <v>266.33999999999997</v>
      </c>
      <c r="K36" s="4">
        <v>4.41</v>
      </c>
      <c r="L36" s="4">
        <f t="shared" si="4"/>
        <v>0.95490716180371349</v>
      </c>
      <c r="M36" s="5"/>
      <c r="N36" s="4">
        <v>300</v>
      </c>
      <c r="O36" s="4">
        <v>484.72</v>
      </c>
      <c r="P36" s="4">
        <v>227.45</v>
      </c>
      <c r="Q36" s="4">
        <v>2.54</v>
      </c>
      <c r="R36" s="4">
        <f t="shared" si="2"/>
        <v>0.6189140122132365</v>
      </c>
      <c r="S36" s="5"/>
    </row>
    <row r="37" spans="2:19" ht="14.25" customHeight="1" x14ac:dyDescent="0.3">
      <c r="B37" s="4">
        <v>1150</v>
      </c>
      <c r="C37" s="4">
        <v>1325.16</v>
      </c>
      <c r="D37" s="4">
        <v>299.24</v>
      </c>
      <c r="E37" s="4">
        <v>5.01</v>
      </c>
      <c r="F37" s="4">
        <f t="shared" si="3"/>
        <v>0.8678197349753991</v>
      </c>
      <c r="G37" s="5"/>
      <c r="H37" s="4">
        <v>850</v>
      </c>
      <c r="I37" s="4">
        <v>904.82</v>
      </c>
      <c r="J37" s="4">
        <v>262.72000000000003</v>
      </c>
      <c r="K37" s="4">
        <v>4.2699999999999996</v>
      </c>
      <c r="L37" s="4">
        <f t="shared" si="4"/>
        <v>0.93941336398399677</v>
      </c>
      <c r="M37" s="5"/>
      <c r="N37" s="4">
        <v>200</v>
      </c>
      <c r="O37" s="4">
        <v>379.72</v>
      </c>
      <c r="P37" s="4">
        <v>224.18</v>
      </c>
      <c r="Q37" s="4">
        <v>2.0699999999999998</v>
      </c>
      <c r="R37" s="4">
        <f t="shared" si="2"/>
        <v>0.52670388707468663</v>
      </c>
      <c r="S37" s="5"/>
    </row>
    <row r="38" spans="2:19" ht="14.25" customHeight="1" x14ac:dyDescent="0.3">
      <c r="B38" s="4">
        <v>1100</v>
      </c>
      <c r="C38" s="4">
        <v>1286.79</v>
      </c>
      <c r="D38" s="4">
        <v>294.02999999999997</v>
      </c>
      <c r="E38" s="4">
        <v>4.8899999999999997</v>
      </c>
      <c r="F38" s="4">
        <f t="shared" si="3"/>
        <v>0.85484033913847635</v>
      </c>
      <c r="G38" s="5"/>
      <c r="H38" s="4">
        <v>800</v>
      </c>
      <c r="I38" s="4">
        <v>868.94</v>
      </c>
      <c r="J38" s="4">
        <v>259.05</v>
      </c>
      <c r="K38" s="4">
        <v>4.13</v>
      </c>
      <c r="L38" s="4">
        <f t="shared" si="4"/>
        <v>0.92066195594632538</v>
      </c>
      <c r="M38" s="5"/>
      <c r="N38" s="4">
        <v>100</v>
      </c>
      <c r="O38" s="4">
        <v>253.52</v>
      </c>
      <c r="P38" s="4">
        <v>218.9</v>
      </c>
      <c r="Q38" s="4">
        <v>1.5</v>
      </c>
      <c r="R38" s="4">
        <f t="shared" si="2"/>
        <v>0.39444619753865573</v>
      </c>
      <c r="S38" s="5"/>
    </row>
    <row r="39" spans="2:19" ht="14.25" customHeight="1" x14ac:dyDescent="0.3">
      <c r="B39" s="4">
        <v>1050</v>
      </c>
      <c r="C39" s="4">
        <v>1249.1600000000001</v>
      </c>
      <c r="D39" s="4">
        <v>283.86</v>
      </c>
      <c r="E39" s="4">
        <v>4.75</v>
      </c>
      <c r="F39" s="4">
        <f t="shared" si="3"/>
        <v>0.84056485958564153</v>
      </c>
      <c r="G39" s="5"/>
      <c r="H39" s="4">
        <v>750</v>
      </c>
      <c r="I39" s="4">
        <v>830.65</v>
      </c>
      <c r="J39" s="4">
        <v>255.16</v>
      </c>
      <c r="K39" s="4">
        <v>3.98</v>
      </c>
      <c r="L39" s="4">
        <f t="shared" si="4"/>
        <v>0.9029073617046891</v>
      </c>
      <c r="M39" s="5"/>
    </row>
    <row r="40" spans="2:19" ht="14.25" customHeight="1" x14ac:dyDescent="0.3">
      <c r="B40" s="4">
        <v>1000</v>
      </c>
      <c r="C40" s="4">
        <v>1212.2</v>
      </c>
      <c r="D40" s="4">
        <v>282.55</v>
      </c>
      <c r="E40" s="4">
        <v>4.62</v>
      </c>
      <c r="F40" s="4">
        <f t="shared" si="3"/>
        <v>0.82494637848539842</v>
      </c>
      <c r="G40" s="5"/>
      <c r="H40" s="4">
        <v>700</v>
      </c>
      <c r="I40" s="4">
        <v>792.05</v>
      </c>
      <c r="J40" s="4">
        <v>251.18</v>
      </c>
      <c r="K40" s="4">
        <v>3.83</v>
      </c>
      <c r="L40" s="4">
        <f t="shared" si="4"/>
        <v>0.88378258948298727</v>
      </c>
      <c r="M40" s="5"/>
    </row>
    <row r="41" spans="2:19" ht="14.25" customHeight="1" x14ac:dyDescent="0.3">
      <c r="B41" s="4">
        <v>950</v>
      </c>
      <c r="C41" s="4">
        <v>1175.8699999999999</v>
      </c>
      <c r="D41" s="4">
        <v>281.85000000000002</v>
      </c>
      <c r="E41" s="4">
        <v>4.5</v>
      </c>
      <c r="F41" s="4">
        <f t="shared" si="3"/>
        <v>0.80791243930026291</v>
      </c>
      <c r="G41" s="5"/>
      <c r="H41" s="4">
        <v>650</v>
      </c>
      <c r="I41" s="4">
        <v>753.98</v>
      </c>
      <c r="J41" s="4">
        <v>247.01</v>
      </c>
      <c r="K41" s="4">
        <v>3.68</v>
      </c>
      <c r="L41" s="4">
        <f t="shared" si="4"/>
        <v>0.86209183267460676</v>
      </c>
      <c r="M41" s="5"/>
    </row>
    <row r="42" spans="2:19" ht="14.25" customHeight="1" x14ac:dyDescent="0.3">
      <c r="B42" s="4">
        <v>900</v>
      </c>
      <c r="C42" s="4">
        <v>1135.98</v>
      </c>
      <c r="D42" s="4">
        <v>281.14</v>
      </c>
      <c r="E42" s="4">
        <v>4.3499999999999996</v>
      </c>
      <c r="F42" s="4">
        <f t="shared" si="3"/>
        <v>0.79226746949770244</v>
      </c>
      <c r="G42" s="5"/>
      <c r="H42" s="4">
        <v>600</v>
      </c>
      <c r="I42" s="4">
        <v>714.85</v>
      </c>
      <c r="J42" s="4">
        <v>242.73</v>
      </c>
      <c r="K42" s="4">
        <v>3.52</v>
      </c>
      <c r="L42" s="4">
        <f t="shared" si="4"/>
        <v>0.83933692383017411</v>
      </c>
      <c r="M42" s="5"/>
    </row>
    <row r="43" spans="2:19" ht="14.25" customHeight="1" x14ac:dyDescent="0.3">
      <c r="B43" s="4">
        <v>850</v>
      </c>
      <c r="C43" s="4">
        <v>1097.94</v>
      </c>
      <c r="D43" s="4">
        <v>280.66000000000003</v>
      </c>
      <c r="E43" s="4">
        <v>4.21</v>
      </c>
      <c r="F43" s="4">
        <f t="shared" si="3"/>
        <v>0.77417709528753842</v>
      </c>
      <c r="G43" s="5"/>
      <c r="H43" s="4">
        <v>550</v>
      </c>
      <c r="I43" s="4">
        <v>674.4</v>
      </c>
      <c r="J43" s="4">
        <v>238.34</v>
      </c>
      <c r="K43" s="4">
        <v>3.36</v>
      </c>
      <c r="L43" s="4">
        <f t="shared" si="4"/>
        <v>0.81553973902728349</v>
      </c>
      <c r="M43" s="5"/>
    </row>
    <row r="44" spans="2:19" ht="14.25" customHeight="1" x14ac:dyDescent="0.3">
      <c r="B44" s="4">
        <v>800</v>
      </c>
      <c r="C44" s="4">
        <v>1057.58</v>
      </c>
      <c r="D44" s="4">
        <v>280.12</v>
      </c>
      <c r="E44" s="4">
        <v>4.08</v>
      </c>
      <c r="F44" s="4">
        <f t="shared" si="3"/>
        <v>0.75644395695833888</v>
      </c>
      <c r="G44" s="5"/>
      <c r="H44" s="4">
        <v>500</v>
      </c>
      <c r="I44" s="4">
        <v>633.97</v>
      </c>
      <c r="J44" s="4">
        <v>233.74</v>
      </c>
      <c r="K44" s="4">
        <v>3.18</v>
      </c>
      <c r="L44" s="4">
        <f t="shared" si="4"/>
        <v>0.78868085240626529</v>
      </c>
      <c r="M44" s="5"/>
    </row>
    <row r="45" spans="2:19" ht="14.25" customHeight="1" x14ac:dyDescent="0.3">
      <c r="B45" s="4">
        <v>750</v>
      </c>
      <c r="C45" s="4">
        <v>1016.69</v>
      </c>
      <c r="D45" s="4">
        <v>279.63</v>
      </c>
      <c r="E45" s="4">
        <v>3.92</v>
      </c>
      <c r="F45" s="4">
        <f t="shared" si="3"/>
        <v>0.7376879874888117</v>
      </c>
      <c r="G45" s="5"/>
      <c r="H45" s="4">
        <v>450</v>
      </c>
      <c r="I45" s="4">
        <v>592.67999999999995</v>
      </c>
      <c r="J45" s="4">
        <v>228.83</v>
      </c>
      <c r="K45" s="4">
        <v>3</v>
      </c>
      <c r="L45" s="4">
        <f t="shared" si="4"/>
        <v>0.75926300870621588</v>
      </c>
      <c r="M45" s="5"/>
    </row>
    <row r="46" spans="2:19" ht="14.25" customHeight="1" x14ac:dyDescent="0.3">
      <c r="B46" s="4">
        <v>700</v>
      </c>
      <c r="C46" s="4">
        <v>974.54</v>
      </c>
      <c r="D46" s="4">
        <v>279.16000000000003</v>
      </c>
      <c r="E46" s="4">
        <v>3.77</v>
      </c>
      <c r="F46" s="4">
        <f t="shared" si="3"/>
        <v>0.71828760235598332</v>
      </c>
      <c r="G46" s="5"/>
      <c r="H46" s="4">
        <v>400</v>
      </c>
      <c r="I46" s="4">
        <v>551.19000000000005</v>
      </c>
      <c r="J46" s="4">
        <v>219.18</v>
      </c>
      <c r="K46" s="4">
        <v>2.81</v>
      </c>
      <c r="L46" s="4">
        <f t="shared" si="4"/>
        <v>0.72570257080135703</v>
      </c>
      <c r="M46" s="5"/>
    </row>
    <row r="47" spans="2:19" ht="14.25" customHeight="1" x14ac:dyDescent="0.3">
      <c r="B47" s="4">
        <v>650</v>
      </c>
      <c r="C47" s="4">
        <v>931.43</v>
      </c>
      <c r="D47" s="4">
        <v>278.64</v>
      </c>
      <c r="E47" s="4">
        <v>3.61</v>
      </c>
      <c r="F47" s="4">
        <f t="shared" si="3"/>
        <v>0.69785169041151784</v>
      </c>
      <c r="G47" s="5"/>
      <c r="H47" s="4">
        <v>350</v>
      </c>
      <c r="I47" s="4">
        <v>508.71</v>
      </c>
      <c r="J47" s="4">
        <v>212.01</v>
      </c>
      <c r="K47" s="4">
        <v>2.62</v>
      </c>
      <c r="L47" s="4">
        <f t="shared" si="4"/>
        <v>0.68801478248904091</v>
      </c>
      <c r="M47" s="5"/>
    </row>
    <row r="48" spans="2:19" ht="14.25" customHeight="1" x14ac:dyDescent="0.3">
      <c r="B48" s="4">
        <v>600</v>
      </c>
      <c r="C48" s="4">
        <v>885.58</v>
      </c>
      <c r="D48" s="4">
        <v>277.91000000000003</v>
      </c>
      <c r="E48" s="4">
        <v>3.46</v>
      </c>
      <c r="F48" s="4">
        <f t="shared" si="3"/>
        <v>0.67752207592764058</v>
      </c>
      <c r="G48" s="5"/>
      <c r="H48" s="4">
        <v>300</v>
      </c>
      <c r="I48" s="4">
        <v>465.22</v>
      </c>
      <c r="J48" s="4">
        <v>209.28</v>
      </c>
      <c r="K48" s="4">
        <v>2.41</v>
      </c>
      <c r="L48" s="4">
        <f t="shared" si="4"/>
        <v>0.64485619706805375</v>
      </c>
      <c r="M48" s="5"/>
    </row>
    <row r="49" spans="2:14" ht="14.25" customHeight="1" x14ac:dyDescent="0.3">
      <c r="B49" s="4">
        <v>550</v>
      </c>
      <c r="C49" s="4">
        <v>840.7</v>
      </c>
      <c r="D49" s="4">
        <v>277.10000000000002</v>
      </c>
      <c r="E49" s="4">
        <v>3.3</v>
      </c>
      <c r="F49" s="4">
        <f t="shared" si="3"/>
        <v>0.65421672415843934</v>
      </c>
      <c r="G49" s="5"/>
      <c r="H49" s="4">
        <v>250</v>
      </c>
      <c r="I49" s="4">
        <v>418.44</v>
      </c>
      <c r="J49" s="4">
        <v>207.42</v>
      </c>
      <c r="K49" s="4">
        <v>2.1800000000000002</v>
      </c>
      <c r="L49" s="4">
        <f t="shared" si="4"/>
        <v>0.59745722206290031</v>
      </c>
      <c r="M49" s="5"/>
    </row>
    <row r="50" spans="2:14" ht="14.25" customHeight="1" x14ac:dyDescent="0.3">
      <c r="B50" s="4">
        <v>500</v>
      </c>
      <c r="C50" s="4">
        <v>792.75</v>
      </c>
      <c r="D50" s="4">
        <v>276.2</v>
      </c>
      <c r="E50" s="4">
        <v>3.12</v>
      </c>
      <c r="F50" s="4">
        <f t="shared" si="3"/>
        <v>0.63071586250394196</v>
      </c>
      <c r="G50" s="5"/>
      <c r="H50" s="4">
        <v>200</v>
      </c>
      <c r="I50" s="4">
        <v>368.48</v>
      </c>
      <c r="J50" s="4">
        <v>206.03</v>
      </c>
      <c r="K50" s="4">
        <v>1.94</v>
      </c>
      <c r="L50" s="4">
        <f t="shared" si="4"/>
        <v>0.54277029960920531</v>
      </c>
      <c r="M50" s="5"/>
    </row>
    <row r="51" spans="2:14" ht="14.25" customHeight="1" x14ac:dyDescent="0.3">
      <c r="B51" s="4">
        <v>450</v>
      </c>
      <c r="C51" s="4">
        <v>743.29</v>
      </c>
      <c r="D51" s="4">
        <v>275.27999999999997</v>
      </c>
      <c r="E51" s="4">
        <v>2.94</v>
      </c>
      <c r="F51" s="4">
        <f t="shared" si="3"/>
        <v>0.60541645925547227</v>
      </c>
      <c r="G51" s="5"/>
      <c r="H51" s="4">
        <v>150</v>
      </c>
      <c r="I51" s="4">
        <v>313.77999999999997</v>
      </c>
      <c r="J51" s="4">
        <v>204.6</v>
      </c>
      <c r="K51" s="4">
        <v>1.68</v>
      </c>
      <c r="L51" s="4">
        <f t="shared" si="4"/>
        <v>0.47804194021288804</v>
      </c>
      <c r="M51" s="5"/>
    </row>
    <row r="52" spans="2:14" ht="14.25" customHeight="1" x14ac:dyDescent="0.3">
      <c r="B52" s="4">
        <v>400</v>
      </c>
      <c r="C52" s="4">
        <v>691.8</v>
      </c>
      <c r="D52" s="4">
        <v>274.41000000000003</v>
      </c>
      <c r="E52" s="4">
        <v>2.75</v>
      </c>
      <c r="F52" s="4">
        <f t="shared" si="3"/>
        <v>0.57820179242555658</v>
      </c>
      <c r="G52" s="5"/>
      <c r="H52" s="4">
        <v>100</v>
      </c>
      <c r="I52" s="4">
        <v>250.9</v>
      </c>
      <c r="J52" s="4">
        <v>203.12</v>
      </c>
      <c r="K52" s="4">
        <v>1.37</v>
      </c>
      <c r="L52" s="4">
        <f t="shared" si="4"/>
        <v>0.39856516540454362</v>
      </c>
      <c r="M52" s="5"/>
    </row>
    <row r="53" spans="2:14" ht="14.25" customHeight="1" x14ac:dyDescent="0.3">
      <c r="B53" s="4">
        <v>350</v>
      </c>
      <c r="C53" s="4">
        <v>637.30999999999995</v>
      </c>
      <c r="D53" s="4">
        <v>273.48</v>
      </c>
      <c r="E53" s="4">
        <v>2.56</v>
      </c>
      <c r="F53" s="4">
        <f t="shared" si="3"/>
        <v>0.54918328599896449</v>
      </c>
      <c r="G53" s="5"/>
      <c r="H53" s="4">
        <v>50</v>
      </c>
      <c r="I53" s="4">
        <v>173.32</v>
      </c>
      <c r="J53" s="4">
        <v>201.11</v>
      </c>
      <c r="K53" s="4">
        <v>0.98</v>
      </c>
      <c r="L53" s="4">
        <f t="shared" si="4"/>
        <v>0.28848372951765522</v>
      </c>
      <c r="M53" s="5"/>
    </row>
    <row r="54" spans="2:14" ht="14.25" customHeight="1" x14ac:dyDescent="0.3">
      <c r="B54" s="4">
        <v>300</v>
      </c>
      <c r="C54" s="4">
        <v>581.4</v>
      </c>
      <c r="D54" s="4">
        <v>272.47000000000003</v>
      </c>
      <c r="E54" s="4">
        <v>2.35</v>
      </c>
      <c r="F54" s="4">
        <f t="shared" si="3"/>
        <v>0.51599587203302377</v>
      </c>
      <c r="G54" s="5"/>
    </row>
    <row r="55" spans="2:14" ht="14.25" customHeight="1" x14ac:dyDescent="0.3">
      <c r="B55" s="4">
        <v>250</v>
      </c>
      <c r="C55" s="4">
        <v>520.59</v>
      </c>
      <c r="D55" s="4">
        <v>271.39999999999998</v>
      </c>
      <c r="E55" s="4">
        <v>2.13</v>
      </c>
      <c r="F55" s="4">
        <f t="shared" si="3"/>
        <v>0.48022436082137571</v>
      </c>
      <c r="G55" s="5"/>
    </row>
    <row r="56" spans="2:14" ht="14.25" customHeight="1" x14ac:dyDescent="0.3">
      <c r="B56" s="4">
        <v>200</v>
      </c>
      <c r="C56" s="4">
        <v>454.6</v>
      </c>
      <c r="D56" s="4">
        <v>270.25</v>
      </c>
      <c r="E56" s="4">
        <v>1.89</v>
      </c>
      <c r="F56" s="4">
        <f t="shared" si="3"/>
        <v>0.43994720633523976</v>
      </c>
      <c r="G56" s="5"/>
    </row>
    <row r="57" spans="2:14" ht="14.25" customHeight="1" x14ac:dyDescent="0.3">
      <c r="B57" s="4">
        <v>150</v>
      </c>
      <c r="C57" s="4">
        <v>382.64</v>
      </c>
      <c r="D57" s="4">
        <v>268.82</v>
      </c>
      <c r="E57" s="4">
        <v>1.62</v>
      </c>
      <c r="F57" s="4">
        <f t="shared" si="3"/>
        <v>0.39201338072339537</v>
      </c>
      <c r="G57" s="5"/>
    </row>
    <row r="58" spans="2:14" ht="14.25" customHeight="1" x14ac:dyDescent="0.3">
      <c r="B58" s="4">
        <v>100</v>
      </c>
      <c r="C58" s="4">
        <v>300.31</v>
      </c>
      <c r="D58" s="4">
        <v>263.66000000000003</v>
      </c>
      <c r="E58" s="4">
        <v>1.31</v>
      </c>
      <c r="F58" s="4">
        <f t="shared" si="3"/>
        <v>0.33298924444740435</v>
      </c>
      <c r="G58" s="5"/>
      <c r="N58" s="6" t="s">
        <v>7</v>
      </c>
    </row>
    <row r="59" spans="2:14" ht="14.25" customHeight="1" x14ac:dyDescent="0.3">
      <c r="B59" s="4">
        <v>50</v>
      </c>
      <c r="C59" s="4">
        <f>0.01+200.9</f>
        <v>200.91</v>
      </c>
      <c r="D59" s="4">
        <f>0.96+254.74</f>
        <v>255.70000000000002</v>
      </c>
      <c r="E59" s="4">
        <v>0.92</v>
      </c>
      <c r="F59" s="4">
        <f t="shared" si="3"/>
        <v>0.24886765218256932</v>
      </c>
      <c r="G59" s="5"/>
      <c r="N59" s="2">
        <v>1</v>
      </c>
    </row>
    <row r="60" spans="2:14" ht="14.25" customHeight="1" x14ac:dyDescent="0.3">
      <c r="N60" s="2">
        <v>0.96377952755905516</v>
      </c>
    </row>
    <row r="61" spans="2:14" ht="14.25" customHeight="1" x14ac:dyDescent="0.3">
      <c r="N61" s="2">
        <v>0.93070866141732289</v>
      </c>
    </row>
    <row r="62" spans="2:14" ht="14.25" customHeight="1" x14ac:dyDescent="0.3">
      <c r="N62" s="2">
        <v>0.89448818897637794</v>
      </c>
    </row>
    <row r="63" spans="2:14" ht="14.25" customHeight="1" x14ac:dyDescent="0.3">
      <c r="N63" s="2">
        <v>0.85984251968503944</v>
      </c>
    </row>
    <row r="64" spans="2:14" ht="14.25" customHeight="1" x14ac:dyDescent="0.3">
      <c r="N64" s="2">
        <v>0.82204724409448815</v>
      </c>
    </row>
    <row r="65" spans="14:14" ht="14.25" customHeight="1" x14ac:dyDescent="0.3">
      <c r="N65" s="2">
        <v>0.78267716535433074</v>
      </c>
    </row>
    <row r="66" spans="14:14" ht="14.25" customHeight="1" x14ac:dyDescent="0.3">
      <c r="N66" s="2">
        <v>0.74173228346456699</v>
      </c>
    </row>
    <row r="67" spans="14:14" ht="14.25" customHeight="1" x14ac:dyDescent="0.3">
      <c r="N67" s="2">
        <v>0.70078740157480324</v>
      </c>
    </row>
    <row r="68" spans="14:14" ht="14.25" customHeight="1" x14ac:dyDescent="0.3">
      <c r="N68" s="2">
        <v>0.6566929133858268</v>
      </c>
    </row>
    <row r="69" spans="14:14" ht="14.25" customHeight="1" x14ac:dyDescent="0.3">
      <c r="N69" s="2">
        <v>0.61102362204724414</v>
      </c>
    </row>
    <row r="70" spans="14:14" ht="14.25" customHeight="1" x14ac:dyDescent="0.3">
      <c r="N70" s="2">
        <v>0.56062992125984257</v>
      </c>
    </row>
    <row r="71" spans="14:14" ht="14.25" customHeight="1" x14ac:dyDescent="0.3">
      <c r="N71" s="2">
        <v>0.50866141732283465</v>
      </c>
    </row>
    <row r="72" spans="14:14" ht="14.25" customHeight="1" x14ac:dyDescent="0.3">
      <c r="N72" s="2">
        <v>0.45196850393700794</v>
      </c>
    </row>
    <row r="73" spans="14:14" ht="14.25" customHeight="1" x14ac:dyDescent="0.3">
      <c r="N73" s="2">
        <v>0.38897637795275597</v>
      </c>
    </row>
    <row r="74" spans="14:14" ht="14.25" customHeight="1" x14ac:dyDescent="0.3">
      <c r="N74" s="2">
        <v>0.31653543307086612</v>
      </c>
    </row>
    <row r="75" spans="14:14" ht="14.25" customHeight="1" x14ac:dyDescent="0.3">
      <c r="N75" s="2">
        <v>0.2251968503937008</v>
      </c>
    </row>
    <row r="76" spans="14:14" ht="14.25" customHeight="1" x14ac:dyDescent="0.3">
      <c r="N76" s="2">
        <v>1</v>
      </c>
    </row>
    <row r="77" spans="14:14" ht="14.25" customHeight="1" x14ac:dyDescent="0.3">
      <c r="N77" s="2">
        <v>0.95297805642633227</v>
      </c>
    </row>
    <row r="78" spans="14:14" ht="14.25" customHeight="1" x14ac:dyDescent="0.3">
      <c r="N78" s="2">
        <v>0.91849529780564265</v>
      </c>
    </row>
    <row r="79" spans="14:14" ht="14.25" customHeight="1" x14ac:dyDescent="0.3">
      <c r="N79" s="2">
        <v>0.88401253918495293</v>
      </c>
    </row>
    <row r="80" spans="14:14" ht="14.25" customHeight="1" x14ac:dyDescent="0.3">
      <c r="N80" s="2">
        <v>0.84952978056426331</v>
      </c>
    </row>
    <row r="81" spans="14:14" ht="14.25" customHeight="1" x14ac:dyDescent="0.3">
      <c r="N81" s="2">
        <v>0.81347962382445149</v>
      </c>
    </row>
    <row r="82" spans="14:14" ht="14.25" customHeight="1" x14ac:dyDescent="0.3">
      <c r="N82" s="2">
        <v>0.77742946708463956</v>
      </c>
    </row>
    <row r="83" spans="14:14" ht="14.25" customHeight="1" x14ac:dyDescent="0.3">
      <c r="N83" s="2">
        <v>0.73667711598746088</v>
      </c>
    </row>
    <row r="84" spans="14:14" ht="14.25" customHeight="1" x14ac:dyDescent="0.3">
      <c r="N84" s="2">
        <v>0.69749216300940442</v>
      </c>
    </row>
    <row r="85" spans="14:14" ht="14.25" customHeight="1" x14ac:dyDescent="0.3">
      <c r="N85" s="2">
        <v>0.65517241379310343</v>
      </c>
    </row>
    <row r="86" spans="14:14" ht="14.25" customHeight="1" x14ac:dyDescent="0.3">
      <c r="N86" s="2">
        <v>0.61128526645768022</v>
      </c>
    </row>
    <row r="87" spans="14:14" ht="14.25" customHeight="1" x14ac:dyDescent="0.3">
      <c r="N87" s="2">
        <v>0.56583072100313481</v>
      </c>
    </row>
    <row r="88" spans="14:14" ht="14.25" customHeight="1" x14ac:dyDescent="0.3">
      <c r="N88" s="2">
        <v>0.51724137931034486</v>
      </c>
    </row>
    <row r="89" spans="14:14" ht="14.25" customHeight="1" x14ac:dyDescent="0.3">
      <c r="N89" s="2">
        <v>0.46551724137931039</v>
      </c>
    </row>
    <row r="90" spans="14:14" ht="14.25" customHeight="1" x14ac:dyDescent="0.3">
      <c r="N90" s="2">
        <v>0.40909090909090906</v>
      </c>
    </row>
    <row r="91" spans="14:14" ht="14.25" customHeight="1" x14ac:dyDescent="0.3">
      <c r="N91" s="2">
        <v>0.34796238244514111</v>
      </c>
    </row>
    <row r="92" spans="14:14" ht="14.25" customHeight="1" x14ac:dyDescent="0.3">
      <c r="N92" s="2">
        <v>0.2774294670846395</v>
      </c>
    </row>
    <row r="93" spans="14:14" ht="14.25" customHeight="1" x14ac:dyDescent="0.3">
      <c r="N93" s="2">
        <v>0.18808777429467086</v>
      </c>
    </row>
    <row r="94" spans="14:14" ht="14.25" customHeight="1" x14ac:dyDescent="0.3">
      <c r="N94" s="2">
        <v>1</v>
      </c>
    </row>
    <row r="95" spans="14:14" ht="14.25" customHeight="1" x14ac:dyDescent="0.3">
      <c r="N95" s="2">
        <v>0.9927461139896373</v>
      </c>
    </row>
    <row r="96" spans="14:14" ht="14.25" customHeight="1" x14ac:dyDescent="0.3">
      <c r="N96" s="2">
        <v>0.97720207253886004</v>
      </c>
    </row>
    <row r="97" spans="14:14" ht="14.25" customHeight="1" x14ac:dyDescent="0.3">
      <c r="N97" s="2">
        <v>0.96373056994818662</v>
      </c>
    </row>
    <row r="98" spans="14:14" ht="14.25" customHeight="1" x14ac:dyDescent="0.3">
      <c r="N98" s="2">
        <v>0.94818652849740936</v>
      </c>
    </row>
    <row r="99" spans="14:14" ht="14.25" customHeight="1" x14ac:dyDescent="0.3">
      <c r="N99" s="2">
        <v>0.93264248704663211</v>
      </c>
    </row>
    <row r="100" spans="14:14" ht="14.25" customHeight="1" x14ac:dyDescent="0.3">
      <c r="N100" s="2">
        <v>0.91709844559585485</v>
      </c>
    </row>
    <row r="101" spans="14:14" ht="14.25" customHeight="1" x14ac:dyDescent="0.3">
      <c r="N101" s="2">
        <v>0.90155440414507759</v>
      </c>
    </row>
    <row r="102" spans="14:14" ht="14.25" customHeight="1" x14ac:dyDescent="0.3">
      <c r="N102" s="2">
        <v>0.88497409326424858</v>
      </c>
    </row>
    <row r="103" spans="14:14" ht="14.25" customHeight="1" x14ac:dyDescent="0.3">
      <c r="N103" s="2">
        <v>0.86839378238341969</v>
      </c>
    </row>
    <row r="104" spans="14:14" ht="14.25" customHeight="1" x14ac:dyDescent="0.3">
      <c r="N104" s="2">
        <v>0.8487046632124351</v>
      </c>
    </row>
    <row r="105" spans="14:14" ht="14.25" customHeight="1" x14ac:dyDescent="0.3">
      <c r="N105" s="2">
        <v>0.79170984455958548</v>
      </c>
    </row>
    <row r="106" spans="14:14" ht="14.25" customHeight="1" x14ac:dyDescent="0.3">
      <c r="N106" s="2">
        <v>0.79170984455958548</v>
      </c>
    </row>
    <row r="107" spans="14:14" ht="14.25" customHeight="1" x14ac:dyDescent="0.3">
      <c r="N107" s="2">
        <v>0.75647668393782375</v>
      </c>
    </row>
    <row r="108" spans="14:14" ht="14.25" customHeight="1" x14ac:dyDescent="0.3">
      <c r="N108" s="2">
        <v>0.73471502590673576</v>
      </c>
    </row>
    <row r="109" spans="14:14" ht="14.25" customHeight="1" x14ac:dyDescent="0.3">
      <c r="N109" s="2">
        <v>0.71502590673575128</v>
      </c>
    </row>
    <row r="110" spans="14:14" ht="14.25" customHeight="1" x14ac:dyDescent="0.3">
      <c r="N110" s="2">
        <v>0.66839378238341973</v>
      </c>
    </row>
    <row r="111" spans="14:14" ht="14.25" customHeight="1" x14ac:dyDescent="0.3">
      <c r="N111" s="2">
        <v>0.64559585492227978</v>
      </c>
    </row>
    <row r="112" spans="14:14" ht="14.25" customHeight="1" x14ac:dyDescent="0.3">
      <c r="N112" s="2">
        <v>0.62279792746113982</v>
      </c>
    </row>
    <row r="113" spans="14:14" ht="14.25" customHeight="1" x14ac:dyDescent="0.3">
      <c r="N113" s="2">
        <v>0.6</v>
      </c>
    </row>
    <row r="114" spans="14:14" ht="14.25" customHeight="1" x14ac:dyDescent="0.3">
      <c r="N114" s="2">
        <v>0.57512953367875641</v>
      </c>
    </row>
    <row r="115" spans="14:14" ht="14.25" customHeight="1" x14ac:dyDescent="0.3">
      <c r="N115" s="2">
        <v>0.55025906735751284</v>
      </c>
    </row>
    <row r="116" spans="14:14" ht="14.25" customHeight="1" x14ac:dyDescent="0.3">
      <c r="N116" s="2">
        <v>0.52435233160621753</v>
      </c>
    </row>
    <row r="117" spans="14:14" ht="14.25" customHeight="1" x14ac:dyDescent="0.3">
      <c r="N117" s="2">
        <v>0.49740932642487046</v>
      </c>
    </row>
    <row r="118" spans="14:14" ht="14.25" customHeight="1" x14ac:dyDescent="0.3">
      <c r="N118" s="2">
        <v>0.46943005181347153</v>
      </c>
    </row>
    <row r="119" spans="14:14" ht="14.25" customHeight="1" x14ac:dyDescent="0.3">
      <c r="N119" s="2">
        <v>0.44041450777202074</v>
      </c>
    </row>
    <row r="120" spans="14:14" ht="14.25" customHeight="1" x14ac:dyDescent="0.3">
      <c r="N120" s="2">
        <v>0.41036269430051814</v>
      </c>
    </row>
    <row r="121" spans="14:14" ht="14.25" customHeight="1" x14ac:dyDescent="0.3">
      <c r="N121" s="2">
        <v>0.37720207253886012</v>
      </c>
    </row>
    <row r="122" spans="14:14" ht="14.25" customHeight="1" x14ac:dyDescent="0.3">
      <c r="N122" s="2">
        <v>0.34300518134715025</v>
      </c>
    </row>
    <row r="123" spans="14:14" ht="14.25" customHeight="1" x14ac:dyDescent="0.3">
      <c r="N123" s="2">
        <v>0.30466321243523314</v>
      </c>
    </row>
    <row r="124" spans="14:14" ht="14.25" customHeight="1" x14ac:dyDescent="0.3">
      <c r="N124" s="2">
        <v>0.26321243523316062</v>
      </c>
    </row>
    <row r="125" spans="14:14" ht="14.25" customHeight="1" x14ac:dyDescent="0.3">
      <c r="N125" s="2">
        <v>0.21450777202072535</v>
      </c>
    </row>
    <row r="126" spans="14:14" ht="14.25" customHeight="1" x14ac:dyDescent="0.3">
      <c r="N126" s="2">
        <v>0.15544041450777202</v>
      </c>
    </row>
    <row r="127" spans="14:14" ht="14.25" customHeight="1" x14ac:dyDescent="0.3">
      <c r="N127" s="2">
        <v>1</v>
      </c>
    </row>
    <row r="128" spans="14:14" ht="14.25" customHeight="1" x14ac:dyDescent="0.3">
      <c r="N128" s="2">
        <v>0.97945205479452058</v>
      </c>
    </row>
    <row r="129" spans="14:14" ht="14.25" customHeight="1" x14ac:dyDescent="0.3">
      <c r="N129" s="2">
        <v>0.9606164383561645</v>
      </c>
    </row>
    <row r="130" spans="14:14" ht="14.25" customHeight="1" x14ac:dyDescent="0.3">
      <c r="N130" s="2">
        <v>0.94006849315068497</v>
      </c>
    </row>
    <row r="131" spans="14:14" ht="14.25" customHeight="1" x14ac:dyDescent="0.3">
      <c r="N131" s="2">
        <v>0.92123287671232879</v>
      </c>
    </row>
    <row r="132" spans="14:14" ht="14.25" customHeight="1" x14ac:dyDescent="0.3">
      <c r="N132" s="2">
        <v>0.90068493150684925</v>
      </c>
    </row>
    <row r="133" spans="14:14" ht="14.25" customHeight="1" x14ac:dyDescent="0.3">
      <c r="N133" s="2">
        <v>0.88013698630136983</v>
      </c>
    </row>
    <row r="134" spans="14:14" ht="14.25" customHeight="1" x14ac:dyDescent="0.3">
      <c r="N134" s="2">
        <v>0.85787671232876705</v>
      </c>
    </row>
    <row r="135" spans="14:14" ht="14.25" customHeight="1" x14ac:dyDescent="0.3">
      <c r="N135" s="2">
        <v>0.83732876712328763</v>
      </c>
    </row>
    <row r="136" spans="14:14" ht="14.25" customHeight="1" x14ac:dyDescent="0.3">
      <c r="N136" s="2">
        <v>0.81335616438356162</v>
      </c>
    </row>
    <row r="137" spans="14:14" ht="14.25" customHeight="1" x14ac:dyDescent="0.3">
      <c r="N137" s="2">
        <v>0.79109589041095896</v>
      </c>
    </row>
    <row r="138" spans="14:14" ht="14.25" customHeight="1" x14ac:dyDescent="0.3">
      <c r="N138" s="2">
        <v>0.77054794520547942</v>
      </c>
    </row>
    <row r="139" spans="14:14" ht="14.25" customHeight="1" x14ac:dyDescent="0.3">
      <c r="N139" s="2">
        <v>0.74486301369863006</v>
      </c>
    </row>
    <row r="140" spans="14:14" ht="14.25" customHeight="1" x14ac:dyDescent="0.3">
      <c r="N140" s="2">
        <v>0.72089041095890416</v>
      </c>
    </row>
    <row r="141" spans="14:14" ht="14.25" customHeight="1" x14ac:dyDescent="0.3">
      <c r="N141" s="2">
        <v>0.69863013698630139</v>
      </c>
    </row>
    <row r="142" spans="14:14" ht="14.25" customHeight="1" x14ac:dyDescent="0.3">
      <c r="N142" s="2">
        <v>0.67123287671232879</v>
      </c>
    </row>
    <row r="143" spans="14:14" ht="14.25" customHeight="1" x14ac:dyDescent="0.3">
      <c r="N143" s="2">
        <v>0.64554794520547942</v>
      </c>
    </row>
    <row r="144" spans="14:14" ht="14.25" customHeight="1" x14ac:dyDescent="0.3">
      <c r="N144" s="2">
        <v>0.61815068493150682</v>
      </c>
    </row>
    <row r="145" spans="14:14" ht="14.25" customHeight="1" x14ac:dyDescent="0.3">
      <c r="N145" s="2">
        <v>0.59246575342465757</v>
      </c>
    </row>
    <row r="146" spans="14:14" ht="14.25" customHeight="1" x14ac:dyDescent="0.3">
      <c r="N146" s="2">
        <v>0.56506849315068497</v>
      </c>
    </row>
    <row r="147" spans="14:14" ht="14.25" customHeight="1" x14ac:dyDescent="0.3">
      <c r="N147" s="2">
        <v>0.53424657534246578</v>
      </c>
    </row>
    <row r="148" spans="14:14" ht="14.25" customHeight="1" x14ac:dyDescent="0.3">
      <c r="N148" s="2">
        <v>0.50342465753424659</v>
      </c>
    </row>
    <row r="149" spans="14:14" ht="14.25" customHeight="1" x14ac:dyDescent="0.3">
      <c r="N149" s="2">
        <v>0.4708904109589041</v>
      </c>
    </row>
    <row r="150" spans="14:14" ht="14.25" customHeight="1" x14ac:dyDescent="0.3">
      <c r="N150" s="2">
        <v>0.43835616438356168</v>
      </c>
    </row>
    <row r="151" spans="14:14" ht="14.25" customHeight="1" x14ac:dyDescent="0.3">
      <c r="N151" s="2">
        <v>0.4023972602739726</v>
      </c>
    </row>
    <row r="152" spans="14:14" ht="14.25" customHeight="1" x14ac:dyDescent="0.3">
      <c r="N152" s="2">
        <v>0.36472602739726029</v>
      </c>
    </row>
    <row r="153" spans="14:14" ht="14.25" customHeight="1" x14ac:dyDescent="0.3">
      <c r="N153" s="2">
        <v>0.32363013698630139</v>
      </c>
    </row>
    <row r="154" spans="14:14" ht="14.25" customHeight="1" x14ac:dyDescent="0.3">
      <c r="N154" s="2">
        <v>0.2773972602739726</v>
      </c>
    </row>
    <row r="155" spans="14:14" ht="14.25" customHeight="1" x14ac:dyDescent="0.3">
      <c r="N155" s="2">
        <v>0.22431506849315069</v>
      </c>
    </row>
    <row r="156" spans="14:14" ht="14.25" customHeight="1" x14ac:dyDescent="0.3">
      <c r="N156" s="2">
        <v>0.15753424657534248</v>
      </c>
    </row>
    <row r="157" spans="14:14" ht="14.25" customHeight="1" x14ac:dyDescent="0.3">
      <c r="N157" s="2">
        <v>1</v>
      </c>
    </row>
    <row r="158" spans="14:14" ht="14.25" customHeight="1" x14ac:dyDescent="0.3">
      <c r="N158" s="2">
        <v>0.97687861271676302</v>
      </c>
    </row>
    <row r="159" spans="14:14" ht="14.25" customHeight="1" x14ac:dyDescent="0.3">
      <c r="N159" s="2">
        <v>0.95183044315992293</v>
      </c>
    </row>
    <row r="160" spans="14:14" ht="14.25" customHeight="1" x14ac:dyDescent="0.3">
      <c r="N160" s="2">
        <v>0.92678227360308274</v>
      </c>
    </row>
    <row r="161" spans="14:14" ht="14.25" customHeight="1" x14ac:dyDescent="0.3">
      <c r="N161" s="2">
        <v>0.90173410404624266</v>
      </c>
    </row>
    <row r="162" spans="14:14" ht="14.25" customHeight="1" x14ac:dyDescent="0.3">
      <c r="N162" s="2">
        <v>0.87475915221579958</v>
      </c>
    </row>
    <row r="163" spans="14:14" ht="14.25" customHeight="1" x14ac:dyDescent="0.3">
      <c r="N163" s="2">
        <v>0.8497109826589595</v>
      </c>
    </row>
    <row r="164" spans="14:14" ht="14.25" customHeight="1" x14ac:dyDescent="0.3">
      <c r="N164" s="2">
        <v>0.82273603082851621</v>
      </c>
    </row>
    <row r="165" spans="14:14" ht="14.25" customHeight="1" x14ac:dyDescent="0.3">
      <c r="N165" s="2">
        <v>0.79576107899807313</v>
      </c>
    </row>
    <row r="166" spans="14:14" ht="14.25" customHeight="1" x14ac:dyDescent="0.3">
      <c r="N166" s="2">
        <v>0.76685934489402696</v>
      </c>
    </row>
    <row r="167" spans="14:14" ht="14.25" customHeight="1" x14ac:dyDescent="0.3">
      <c r="N167" s="2">
        <v>0.73795761078998068</v>
      </c>
    </row>
    <row r="168" spans="14:14" ht="14.25" customHeight="1" x14ac:dyDescent="0.3">
      <c r="N168" s="2">
        <v>0.70905587668593451</v>
      </c>
    </row>
    <row r="169" spans="14:14" ht="14.25" customHeight="1" x14ac:dyDescent="0.3">
      <c r="N169" s="2">
        <v>0.67822736030828512</v>
      </c>
    </row>
    <row r="170" spans="14:14" ht="14.25" customHeight="1" x14ac:dyDescent="0.3">
      <c r="N170" s="2">
        <v>0.64739884393063574</v>
      </c>
    </row>
    <row r="171" spans="14:14" ht="14.25" customHeight="1" x14ac:dyDescent="0.3">
      <c r="N171" s="2">
        <v>0.61271676300578037</v>
      </c>
    </row>
    <row r="172" spans="14:14" ht="14.25" customHeight="1" x14ac:dyDescent="0.3">
      <c r="N172" s="2">
        <v>0.57803468208092479</v>
      </c>
    </row>
    <row r="173" spans="14:14" ht="14.25" customHeight="1" x14ac:dyDescent="0.3">
      <c r="N173" s="2">
        <v>0.54142581888246621</v>
      </c>
    </row>
    <row r="174" spans="14:14" ht="14.25" customHeight="1" x14ac:dyDescent="0.3">
      <c r="N174" s="2">
        <v>0.50481695568400764</v>
      </c>
    </row>
    <row r="175" spans="14:14" ht="14.25" customHeight="1" x14ac:dyDescent="0.3">
      <c r="N175" s="2">
        <v>0.46435452793834298</v>
      </c>
    </row>
    <row r="176" spans="14:14" ht="14.25" customHeight="1" x14ac:dyDescent="0.3">
      <c r="N176" s="2">
        <v>0.42003853564547206</v>
      </c>
    </row>
    <row r="177" spans="13:14" ht="14.25" customHeight="1" x14ac:dyDescent="0.3">
      <c r="N177" s="2">
        <v>0.37379576107899803</v>
      </c>
    </row>
    <row r="178" spans="13:14" ht="14.25" customHeight="1" x14ac:dyDescent="0.3">
      <c r="N178" s="2">
        <v>0.32369942196531787</v>
      </c>
    </row>
    <row r="179" spans="13:14" ht="14.25" customHeight="1" x14ac:dyDescent="0.3">
      <c r="N179" s="2">
        <v>0.26396917148362237</v>
      </c>
    </row>
    <row r="180" spans="13:14" ht="14.25" customHeight="1" x14ac:dyDescent="0.3">
      <c r="N180" s="2">
        <v>0.18882466281310209</v>
      </c>
    </row>
    <row r="181" spans="13:14" ht="14.25" customHeight="1" x14ac:dyDescent="0.3">
      <c r="M181" s="6"/>
      <c r="N181" s="2">
        <f>STDEV(N59:N180)</f>
        <v>0.23857451899385176</v>
      </c>
    </row>
    <row r="182" spans="13:14" ht="14.25" customHeight="1" x14ac:dyDescent="0.25"/>
    <row r="183" spans="13:14" ht="14.25" customHeight="1" x14ac:dyDescent="0.25"/>
    <row r="184" spans="13:14" ht="14.25" customHeight="1" x14ac:dyDescent="0.25"/>
    <row r="185" spans="13:14" ht="14.25" customHeight="1" x14ac:dyDescent="0.25"/>
    <row r="186" spans="13:14" ht="14.25" customHeight="1" x14ac:dyDescent="0.25"/>
    <row r="187" spans="13:14" ht="14.25" customHeight="1" x14ac:dyDescent="0.25"/>
    <row r="188" spans="13:14" ht="14.25" customHeight="1" x14ac:dyDescent="0.25"/>
    <row r="189" spans="13:14" ht="14.25" customHeight="1" x14ac:dyDescent="0.25"/>
    <row r="190" spans="13:14" ht="14.25" customHeight="1" x14ac:dyDescent="0.25"/>
    <row r="191" spans="13:14" ht="14.25" customHeight="1" x14ac:dyDescent="0.25"/>
    <row r="192" spans="13:14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4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E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3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A7" workbookViewId="0">
      <selection activeCell="P26" sqref="P26"/>
    </sheetView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479</vt:lpstr>
      <vt:lpstr>Discharge vs Depth</vt:lpstr>
      <vt:lpstr>Discharge vs Width</vt:lpstr>
      <vt:lpstr>Discharge vs Area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Ruma</cp:lastModifiedBy>
  <dcterms:created xsi:type="dcterms:W3CDTF">2020-07-28T16:10:18Z</dcterms:created>
  <dcterms:modified xsi:type="dcterms:W3CDTF">2021-07-16T23:52:48Z</dcterms:modified>
</cp:coreProperties>
</file>