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C737F46F-4445-4062-8F3B-FA9BC4DEC57B}" xr6:coauthVersionLast="41" xr6:coauthVersionMax="41" xr10:uidLastSave="{00000000-0000-0000-0000-000000000000}"/>
  <bookViews>
    <workbookView xWindow="-120" yWindow="-120" windowWidth="29040" windowHeight="15840" xr2:uid="{3080BDC3-95CE-4259-BE5E-4B81740104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9" i="1" l="1"/>
  <c r="L20" i="1" s="1"/>
  <c r="L21" i="1" s="1"/>
  <c r="L22" i="1" s="1"/>
  <c r="K18" i="1"/>
  <c r="M13" i="1"/>
  <c r="N80" i="1"/>
  <c r="N14" i="1"/>
  <c r="J6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E33" i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A14" i="1"/>
  <c r="B6" i="1"/>
  <c r="B7" i="1" s="1"/>
  <c r="B8" i="1" s="1"/>
  <c r="F16" i="1"/>
  <c r="F15" i="1"/>
  <c r="E14" i="1"/>
  <c r="C15" i="1" s="1"/>
  <c r="J7" i="1" l="1"/>
  <c r="J8" i="1" s="1"/>
  <c r="L14" i="1" s="1"/>
  <c r="D15" i="1"/>
  <c r="B15" i="1" s="1"/>
  <c r="B9" i="1"/>
  <c r="C16" i="1"/>
  <c r="C17" i="1" s="1"/>
  <c r="C18" i="1" s="1"/>
  <c r="C19" i="1" s="1"/>
  <c r="C20" i="1" s="1"/>
  <c r="N15" i="1"/>
  <c r="I77" i="1"/>
  <c r="E15" i="1"/>
  <c r="D16" i="1" s="1"/>
  <c r="N16" i="1" l="1"/>
  <c r="N17" i="1"/>
  <c r="I78" i="1"/>
  <c r="N77" i="1"/>
  <c r="K15" i="1"/>
  <c r="J14" i="1"/>
  <c r="M14" i="1"/>
  <c r="L15" i="1" s="1"/>
  <c r="B16" i="1"/>
  <c r="E16" i="1"/>
  <c r="F17" i="1"/>
  <c r="N18" i="1" l="1"/>
  <c r="I79" i="1"/>
  <c r="N79" i="1" s="1"/>
  <c r="N78" i="1"/>
  <c r="J15" i="1"/>
  <c r="M15" i="1"/>
  <c r="L16" i="1" s="1"/>
  <c r="K16" i="1"/>
  <c r="K17" i="1" s="1"/>
  <c r="D17" i="1"/>
  <c r="B17" i="1" s="1"/>
  <c r="F18" i="1"/>
  <c r="E17" i="1"/>
  <c r="N19" i="1" l="1"/>
  <c r="K19" i="1"/>
  <c r="M16" i="1"/>
  <c r="J16" i="1"/>
  <c r="K77" i="1"/>
  <c r="D18" i="1"/>
  <c r="B18" i="1" s="1"/>
  <c r="E18" i="1"/>
  <c r="F19" i="1"/>
  <c r="F20" i="1"/>
  <c r="M17" i="1" l="1"/>
  <c r="L17" i="1"/>
  <c r="J17" i="1" s="1"/>
  <c r="K20" i="1"/>
  <c r="K21" i="1" s="1"/>
  <c r="K22" i="1" s="1"/>
  <c r="N20" i="1"/>
  <c r="K78" i="1"/>
  <c r="L77" i="1"/>
  <c r="J77" i="1" s="1"/>
  <c r="M77" i="1"/>
  <c r="D19" i="1"/>
  <c r="B19" i="1" s="1"/>
  <c r="E19" i="1"/>
  <c r="N21" i="1" l="1"/>
  <c r="M18" i="1"/>
  <c r="J18" i="1"/>
  <c r="M78" i="1"/>
  <c r="L78" i="1"/>
  <c r="J78" i="1" s="1"/>
  <c r="K79" i="1"/>
  <c r="D20" i="1"/>
  <c r="B20" i="1" s="1"/>
  <c r="E20" i="1"/>
  <c r="J19" i="1" l="1"/>
  <c r="M19" i="1"/>
  <c r="N22" i="1"/>
  <c r="K80" i="1"/>
  <c r="L79" i="1"/>
  <c r="J79" i="1" s="1"/>
  <c r="M79" i="1"/>
  <c r="N23" i="1" l="1"/>
  <c r="J20" i="1"/>
  <c r="M20" i="1"/>
  <c r="M80" i="1"/>
  <c r="L80" i="1"/>
  <c r="M21" i="1" l="1"/>
  <c r="J21" i="1"/>
  <c r="N24" i="1"/>
  <c r="J80" i="1"/>
  <c r="N25" i="1" l="1"/>
  <c r="M22" i="1"/>
  <c r="J22" i="1"/>
  <c r="L23" i="1" l="1"/>
  <c r="N26" i="1"/>
  <c r="N27" i="1" l="1"/>
  <c r="N28" i="1" l="1"/>
  <c r="N29" i="1" l="1"/>
  <c r="N30" i="1" l="1"/>
  <c r="N31" i="1" l="1"/>
  <c r="N32" i="1" l="1"/>
  <c r="N33" i="1" l="1"/>
  <c r="N34" i="1" l="1"/>
  <c r="N35" i="1" l="1"/>
  <c r="N36" i="1" l="1"/>
  <c r="N37" i="1" l="1"/>
  <c r="N38" i="1" l="1"/>
  <c r="N39" i="1" l="1"/>
  <c r="N40" i="1" l="1"/>
  <c r="N41" i="1" l="1"/>
  <c r="N42" i="1" l="1"/>
  <c r="N43" i="1" l="1"/>
  <c r="N44" i="1" l="1"/>
  <c r="N45" i="1" l="1"/>
  <c r="N46" i="1" l="1"/>
  <c r="N47" i="1" l="1"/>
  <c r="N48" i="1" l="1"/>
  <c r="N49" i="1" l="1"/>
  <c r="K23" i="1"/>
  <c r="J23" i="1" l="1"/>
  <c r="K24" i="1"/>
  <c r="M23" i="1"/>
  <c r="K25" i="1" l="1"/>
  <c r="L24" i="1"/>
  <c r="J24" i="1" s="1"/>
  <c r="M24" i="1"/>
  <c r="L25" i="1" l="1"/>
  <c r="M25" i="1"/>
  <c r="K26" i="1"/>
  <c r="J25" i="1"/>
  <c r="L26" i="1" l="1"/>
  <c r="M26" i="1"/>
  <c r="K27" i="1"/>
  <c r="J26" i="1"/>
  <c r="L27" i="1" l="1"/>
  <c r="M27" i="1"/>
  <c r="K28" i="1"/>
  <c r="J27" i="1"/>
  <c r="L28" i="1" l="1"/>
  <c r="M28" i="1"/>
  <c r="K29" i="1"/>
  <c r="J28" i="1"/>
  <c r="L29" i="1" l="1"/>
  <c r="M29" i="1"/>
  <c r="K30" i="1"/>
  <c r="J29" i="1"/>
  <c r="L30" i="1" l="1"/>
  <c r="M30" i="1"/>
  <c r="K31" i="1"/>
  <c r="J30" i="1"/>
  <c r="L31" i="1" l="1"/>
  <c r="M31" i="1"/>
  <c r="K32" i="1"/>
  <c r="J31" i="1"/>
  <c r="L32" i="1" l="1"/>
  <c r="M32" i="1"/>
  <c r="K33" i="1"/>
  <c r="J32" i="1"/>
  <c r="L33" i="1" l="1"/>
  <c r="M33" i="1"/>
  <c r="K34" i="1"/>
  <c r="J33" i="1"/>
  <c r="L34" i="1" l="1"/>
  <c r="M34" i="1"/>
  <c r="K35" i="1"/>
  <c r="J34" i="1"/>
  <c r="L35" i="1" l="1"/>
  <c r="M35" i="1"/>
  <c r="K36" i="1"/>
  <c r="J35" i="1"/>
  <c r="L36" i="1" l="1"/>
  <c r="M36" i="1"/>
  <c r="K37" i="1"/>
  <c r="J36" i="1"/>
  <c r="L37" i="1" l="1"/>
  <c r="M37" i="1"/>
  <c r="K38" i="1"/>
  <c r="J37" i="1"/>
  <c r="L38" i="1" l="1"/>
  <c r="M38" i="1"/>
  <c r="K39" i="1"/>
  <c r="J38" i="1"/>
  <c r="L39" i="1" l="1"/>
  <c r="J39" i="1" s="1"/>
  <c r="M39" i="1"/>
  <c r="K40" i="1"/>
  <c r="L40" i="1" l="1"/>
  <c r="M40" i="1"/>
  <c r="K41" i="1"/>
  <c r="J40" i="1"/>
  <c r="L41" i="1" l="1"/>
  <c r="M41" i="1"/>
  <c r="K42" i="1"/>
  <c r="J41" i="1"/>
  <c r="L42" i="1" l="1"/>
  <c r="M42" i="1"/>
  <c r="K43" i="1"/>
  <c r="J42" i="1"/>
  <c r="L43" i="1" l="1"/>
  <c r="M43" i="1"/>
  <c r="K44" i="1"/>
  <c r="J43" i="1"/>
  <c r="L44" i="1" l="1"/>
  <c r="M44" i="1"/>
  <c r="K45" i="1"/>
  <c r="J44" i="1"/>
  <c r="L45" i="1" l="1"/>
  <c r="M45" i="1"/>
  <c r="K46" i="1"/>
  <c r="J45" i="1"/>
  <c r="L46" i="1" l="1"/>
  <c r="M46" i="1"/>
  <c r="K47" i="1"/>
  <c r="J46" i="1"/>
  <c r="L47" i="1" l="1"/>
  <c r="M47" i="1"/>
  <c r="K48" i="1"/>
  <c r="J47" i="1"/>
  <c r="L48" i="1" l="1"/>
  <c r="M48" i="1"/>
  <c r="K49" i="1"/>
  <c r="J48" i="1"/>
  <c r="L49" i="1" l="1"/>
  <c r="M49" i="1"/>
  <c r="J49" i="1"/>
  <c r="K81" i="1" l="1"/>
  <c r="L81" i="1"/>
  <c r="J81" i="1" l="1"/>
</calcChain>
</file>

<file path=xl/sharedStrings.xml><?xml version="1.0" encoding="utf-8"?>
<sst xmlns="http://schemas.openxmlformats.org/spreadsheetml/2006/main" count="111" uniqueCount="95">
  <si>
    <t>Monto</t>
  </si>
  <si>
    <t>Tasa</t>
  </si>
  <si>
    <t>Seguro</t>
  </si>
  <si>
    <t>FECHA</t>
  </si>
  <si>
    <t>CUOTA</t>
  </si>
  <si>
    <t>CAPITAL</t>
  </si>
  <si>
    <t>INTERESES</t>
  </si>
  <si>
    <t>SALDO</t>
  </si>
  <si>
    <t>Spread</t>
  </si>
  <si>
    <t>DTF</t>
  </si>
  <si>
    <t>NATA</t>
  </si>
  <si>
    <t>EA</t>
  </si>
  <si>
    <t>SV</t>
  </si>
  <si>
    <t>TV</t>
  </si>
  <si>
    <t xml:space="preserve">CREDITO </t>
  </si>
  <si>
    <t>CREDITO CARRO</t>
  </si>
  <si>
    <t>Prestamo</t>
  </si>
  <si>
    <t>FECHA DE FACTURA</t>
  </si>
  <si>
    <t xml:space="preserve">ABONO A CAPITAL </t>
  </si>
  <si>
    <t xml:space="preserve">INTERES CORRIENTE </t>
  </si>
  <si>
    <t>VALOR CUOTA</t>
  </si>
  <si>
    <t xml:space="preserve">SALDO CAPITAL </t>
  </si>
  <si>
    <t>10/07/2019</t>
  </si>
  <si>
    <t>10/08/2019</t>
  </si>
  <si>
    <t>10/09/2019</t>
  </si>
  <si>
    <t>10/10/2019</t>
  </si>
  <si>
    <t>10/11/2019</t>
  </si>
  <si>
    <t>10/12/2019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</si>
  <si>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</si>
  <si>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</si>
  <si>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</si>
  <si>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</si>
  <si>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</si>
  <si>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</si>
  <si>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</si>
  <si>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</si>
  <si>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</si>
  <si>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</si>
  <si>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</si>
  <si>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</si>
  <si>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</si>
  <si>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</si>
  <si>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</si>
  <si>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</si>
  <si>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</si>
  <si>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</si>
  <si>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</si>
  <si>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</si>
  <si>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</si>
  <si>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</si>
  <si>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</si>
  <si>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</si>
  <si>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</si>
  <si>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</si>
  <si>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</si>
  <si>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</si>
  <si>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</si>
  <si>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</si>
  <si>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</si>
  <si>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</si>
  <si>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</si>
  <si>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</si>
  <si>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</si>
  <si>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</si>
  <si>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</si>
  <si>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</si>
  <si>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</si>
  <si>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</si>
  <si>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</si>
  <si>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</si>
  <si>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</si>
  <si>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</si>
  <si>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</si>
  <si>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</si>
  <si>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</si>
  <si>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</si>
  <si>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</si>
  <si>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</si>
  <si>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</si>
  <si>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</si>
  <si>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</si>
  <si>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</si>
  <si>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</si>
  <si>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</si>
  <si>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</si>
  <si>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</si>
  <si>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</si>
  <si>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</si>
  <si>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10/01/2025</t>
  </si>
  <si>
    <t>10/02/2025</t>
  </si>
  <si>
    <t>10/03/2025</t>
  </si>
  <si>
    <t>10/04/2025</t>
  </si>
  <si>
    <t>10/05/2025</t>
  </si>
  <si>
    <t>ABONOS MENSUALES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</si>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</sst>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43" formatCode="_-* #,##0.00_-;\-* #,##0.00_-;_-* &quot;-&quot;??_-;_-@_-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2" fontId="0" fillId="0" borderId="0" xfId="2" applyFont="1"/>
    <xf numFmtId="10" fontId="0" fillId="0" borderId="0" xfId="2" applyNumberFormat="1" applyFont="1"/>
    <xf numFmtId="10" fontId="0" fillId="0" borderId="0" xfId="3" applyNumberFormat="1" applyFont="1"/>
    <xf numFmtId="0" fontId="2" fillId="0" borderId="0" xfId="0" applyFont="1" applyAlignment="1">
      <alignment horizontal="center"/>
    </xf>
    <xf numFmtId="42" fontId="2" fillId="0" borderId="0" xfId="2" applyFont="1" applyAlignment="1">
      <alignment horizontal="center"/>
    </xf>
    <xf numFmtId="14" fontId="0" fillId="0" borderId="0" xfId="0" applyNumberFormat="1"/>
    <xf numFmtId="42" fontId="0" fillId="0" borderId="0" xfId="0" applyNumberFormat="1"/>
    <xf numFmtId="164" fontId="3" fillId="0" borderId="0" xfId="1" applyNumberFormat="1" applyFont="1" applyAlignment="1">
      <alignment horizontal="center" wrapText="1"/>
    </xf>
    <xf numFmtId="42" fontId="3" fillId="0" borderId="0" xfId="2" applyFont="1" applyAlignment="1">
      <alignment horizontal="center" wrapText="1"/>
    </xf>
    <xf numFmtId="42" fontId="4" fillId="0" borderId="0" xfId="2" applyFont="1"/>
    <xf numFmtId="14" fontId="1" fillId="0" borderId="0" xfId="0" applyNumberFormat="1" applyFont="1"/>
    <xf numFmtId="42" fontId="1" fillId="0" borderId="0" xfId="2" applyFont="1"/>
    <xf numFmtId="14" fontId="1" fillId="0" borderId="0" xfId="0" applyNumberFormat="1" applyFont="1" applyAlignment="1">
      <alignment horizontal="right"/>
    </xf>
    <xf numFmtId="10" fontId="0" fillId="0" borderId="0" xfId="0" applyNumberFormat="1"/>
    <xf numFmtId="42" fontId="2" fillId="3" borderId="0" xfId="2" applyFont="1" applyFill="1"/>
    <xf numFmtId="42" fontId="2" fillId="3" borderId="0" xfId="0" applyNumberFormat="1" applyFont="1" applyFill="1"/>
    <xf numFmtId="164" fontId="3" fillId="0" borderId="0" xfId="1" applyNumberFormat="1" applyFont="1" applyAlignment="1">
      <alignment horizont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B871-0D7B-4A38-B266-92538BE75E5B}">
  <dimension ref="A1:O104"/>
  <sheetViews>
    <sheetView tabSelected="1" zoomScale="84" zoomScaleNormal="84" workbookViewId="0">
      <selection sqref="A1:F1"/>
    </sheetView>
  </sheetViews>
  <sheetFormatPr baseColWidth="10" defaultRowHeight="15" x14ac:dyDescent="0.25"/>
  <cols>
    <col min="1" max="1" width="11.5703125" bestFit="1" customWidth="1"/>
    <col min="2" max="2" width="15" bestFit="1" customWidth="1"/>
    <col min="3" max="3" width="13.85546875" bestFit="1" customWidth="1"/>
    <col min="4" max="4" width="12.7109375" bestFit="1" customWidth="1"/>
    <col min="5" max="5" width="15" bestFit="1" customWidth="1"/>
    <col min="6" max="6" width="10.85546875" bestFit="1" customWidth="1"/>
    <col min="9" max="9" width="11.5703125" bestFit="1" customWidth="1"/>
    <col min="10" max="12" width="16.85546875" bestFit="1" customWidth="1"/>
    <col min="13" max="13" width="16.5703125" bestFit="1" customWidth="1"/>
    <col min="14" max="14" width="10.85546875" bestFit="1" customWidth="1"/>
    <col min="15" max="15" width="14.28515625" bestFit="1" customWidth="1"/>
  </cols>
  <sheetData>
    <row r="1" spans="1:14" ht="15.75" thickBot="1" x14ac:dyDescent="0.3">
      <c r="A1" s="1" t="s">
        <v>14</v>
      </c>
      <c r="B1" s="2"/>
      <c r="C1" s="2"/>
      <c r="D1" s="2"/>
      <c r="E1" s="2"/>
      <c r="F1" s="3"/>
      <c r="I1" s="1" t="s">
        <v>93</v>
      </c>
      <c r="J1" s="2"/>
      <c r="K1" s="2"/>
      <c r="L1" s="2"/>
      <c r="M1" s="2"/>
      <c r="N1" s="3"/>
    </row>
    <row r="2" spans="1:14" x14ac:dyDescent="0.25">
      <c r="B2" s="4"/>
      <c r="I2" s="9"/>
      <c r="J2" s="4"/>
      <c r="K2" s="4"/>
      <c r="L2" s="4"/>
      <c r="M2" s="4"/>
    </row>
    <row r="3" spans="1:14" x14ac:dyDescent="0.25">
      <c r="A3" t="s">
        <v>0</v>
      </c>
      <c r="B3" s="4">
        <v>124000000</v>
      </c>
      <c r="I3" t="s">
        <v>0</v>
      </c>
      <c r="J3" s="4">
        <v>3000000000</v>
      </c>
    </row>
    <row r="4" spans="1:14" x14ac:dyDescent="0.25">
      <c r="A4" t="s">
        <v>8</v>
      </c>
      <c r="B4" s="5">
        <v>3.2000000000000001E-2</v>
      </c>
      <c r="C4" t="s">
        <v>10</v>
      </c>
      <c r="I4" t="s">
        <v>8</v>
      </c>
      <c r="J4" s="5">
        <v>4.7E-2</v>
      </c>
      <c r="K4" t="s">
        <v>10</v>
      </c>
    </row>
    <row r="5" spans="1:14" x14ac:dyDescent="0.25">
      <c r="A5" t="s">
        <v>9</v>
      </c>
      <c r="B5" s="5">
        <v>4.7500000000000001E-2</v>
      </c>
      <c r="C5" t="s">
        <v>10</v>
      </c>
      <c r="I5" t="s">
        <v>9</v>
      </c>
      <c r="J5" s="6">
        <v>4.5999999999999999E-2</v>
      </c>
      <c r="K5" t="s">
        <v>10</v>
      </c>
    </row>
    <row r="6" spans="1:14" x14ac:dyDescent="0.25">
      <c r="B6" s="6">
        <f>+B4+B5</f>
        <v>7.9500000000000001E-2</v>
      </c>
      <c r="C6" t="s">
        <v>10</v>
      </c>
      <c r="I6" t="s">
        <v>1</v>
      </c>
      <c r="J6" s="17">
        <f>+J4+J5</f>
        <v>9.2999999999999999E-2</v>
      </c>
      <c r="K6" t="s">
        <v>10</v>
      </c>
    </row>
    <row r="7" spans="1:14" x14ac:dyDescent="0.25">
      <c r="A7" t="s">
        <v>1</v>
      </c>
      <c r="B7" s="6">
        <f>+(1+(B6/4)/(1-B6/4))^(4)-1</f>
        <v>8.3612815266195906E-2</v>
      </c>
      <c r="C7" t="s">
        <v>11</v>
      </c>
      <c r="J7" s="6">
        <f>+(1+(J6/4)/(1-J6/4))^(4)-1</f>
        <v>9.8667608014241903E-2</v>
      </c>
      <c r="K7" t="s">
        <v>11</v>
      </c>
    </row>
    <row r="8" spans="1:14" x14ac:dyDescent="0.25">
      <c r="B8" s="6">
        <f>+(1+B7)^(0.5)-1</f>
        <v>4.0967249852845278E-2</v>
      </c>
      <c r="C8" t="s">
        <v>12</v>
      </c>
      <c r="J8" s="6">
        <f>+(1+J7)^(1/12)-1</f>
        <v>7.8723402139295739E-3</v>
      </c>
      <c r="K8" t="s">
        <v>94</v>
      </c>
    </row>
    <row r="9" spans="1:14" x14ac:dyDescent="0.25">
      <c r="B9" s="6">
        <f>+(1+B8)^(0.5)-1</f>
        <v>2.0278025762020091E-2</v>
      </c>
      <c r="C9" t="s">
        <v>13</v>
      </c>
      <c r="J9" s="6"/>
    </row>
    <row r="10" spans="1:14" x14ac:dyDescent="0.25">
      <c r="B10" s="6"/>
    </row>
    <row r="11" spans="1:14" x14ac:dyDescent="0.25">
      <c r="A11" t="s">
        <v>2</v>
      </c>
      <c r="B11" s="4">
        <v>649000</v>
      </c>
    </row>
    <row r="12" spans="1:14" x14ac:dyDescent="0.25">
      <c r="B12" s="4"/>
      <c r="I12" s="7" t="s">
        <v>3</v>
      </c>
      <c r="J12" s="8" t="s">
        <v>4</v>
      </c>
      <c r="K12" s="7" t="s">
        <v>5</v>
      </c>
      <c r="L12" s="7" t="s">
        <v>6</v>
      </c>
      <c r="M12" s="7" t="s">
        <v>7</v>
      </c>
    </row>
    <row r="13" spans="1:14" x14ac:dyDescent="0.25">
      <c r="A13" s="7" t="s">
        <v>3</v>
      </c>
      <c r="B13" s="8" t="s">
        <v>4</v>
      </c>
      <c r="C13" s="7" t="s">
        <v>5</v>
      </c>
      <c r="D13" s="7" t="s">
        <v>6</v>
      </c>
      <c r="E13" s="7" t="s">
        <v>7</v>
      </c>
      <c r="I13" s="9">
        <v>43340</v>
      </c>
      <c r="J13" s="4"/>
      <c r="M13" s="10">
        <f>+J3</f>
        <v>3000000000</v>
      </c>
    </row>
    <row r="14" spans="1:14" x14ac:dyDescent="0.25">
      <c r="A14" s="9">
        <f>+A15-184</f>
        <v>43245</v>
      </c>
      <c r="B14" s="4"/>
      <c r="E14" s="10">
        <f>+B3</f>
        <v>124000000</v>
      </c>
      <c r="I14" s="9">
        <v>43371</v>
      </c>
      <c r="J14" s="4">
        <f>+K14+L14</f>
        <v>38537658.891788721</v>
      </c>
      <c r="K14" s="4">
        <v>14920638.25</v>
      </c>
      <c r="L14" s="4">
        <f>+M13*$J$8</f>
        <v>23617020.641788721</v>
      </c>
      <c r="M14" s="4">
        <f>+M13-K14</f>
        <v>2985079361.75</v>
      </c>
      <c r="N14" t="str">
        <f ca="1">+IF(I14&gt;TODAY(),"PENDIENTE","PAGADO")</f>
        <v>PAGADO</v>
      </c>
    </row>
    <row r="15" spans="1:14" x14ac:dyDescent="0.25">
      <c r="A15" s="9">
        <v>43429</v>
      </c>
      <c r="B15" s="4">
        <f t="shared" ref="B15:B20" si="0">+C15+D15</f>
        <v>25746605.648419484</v>
      </c>
      <c r="C15" s="4">
        <f>+E14/6</f>
        <v>20666666.666666668</v>
      </c>
      <c r="D15" s="4">
        <f>+E14*$B$8</f>
        <v>5079938.9817528147</v>
      </c>
      <c r="E15" s="4">
        <f t="shared" ref="E15:E20" si="1">+E14-C15</f>
        <v>103333333.33333333</v>
      </c>
      <c r="F15" t="str">
        <f t="shared" ref="F15:F20" ca="1" si="2">+IF(A15&gt;TODAY(),"PENDIENTE","PAGADO")</f>
        <v>PAGADO</v>
      </c>
      <c r="I15" s="9">
        <v>43401</v>
      </c>
      <c r="J15" s="4">
        <f>+K15+L15</f>
        <v>38420198.551275752</v>
      </c>
      <c r="K15" s="4">
        <f>+K14</f>
        <v>14920638.25</v>
      </c>
      <c r="L15" s="4">
        <f>+M14*$J$8</f>
        <v>23499560.301275752</v>
      </c>
      <c r="M15" s="4">
        <f>+M14-K15</f>
        <v>2970158723.5</v>
      </c>
      <c r="N15" t="str">
        <f ca="1">+IF(I15&gt;TODAY(),"PENDIENTE","PAGADO")</f>
        <v>PAGADO</v>
      </c>
    </row>
    <row r="16" spans="1:14" x14ac:dyDescent="0.25">
      <c r="A16" s="9">
        <v>43610</v>
      </c>
      <c r="B16" s="4">
        <f t="shared" si="0"/>
        <v>24899949.151460681</v>
      </c>
      <c r="C16" s="4">
        <f>+C15</f>
        <v>20666666.666666668</v>
      </c>
      <c r="D16" s="4">
        <f t="shared" ref="D16:D20" si="3">+E15*$B$8</f>
        <v>4233282.4847940123</v>
      </c>
      <c r="E16" s="4">
        <f t="shared" si="1"/>
        <v>82666666.666666657</v>
      </c>
      <c r="F16" t="str">
        <f t="shared" ca="1" si="2"/>
        <v>PAGADO</v>
      </c>
      <c r="I16" s="9">
        <v>43432</v>
      </c>
      <c r="J16" s="4">
        <f>+K16+L16</f>
        <v>38302738.210762784</v>
      </c>
      <c r="K16" s="4">
        <f>+K15</f>
        <v>14920638.25</v>
      </c>
      <c r="L16" s="4">
        <f>+M15*$J$8</f>
        <v>23382099.96076278</v>
      </c>
      <c r="M16" s="4">
        <f>+M15-K16</f>
        <v>2955238085.25</v>
      </c>
      <c r="N16" t="str">
        <f ca="1">+IF(I16&gt;TODAY(),"PENDIENTE","PAGADO")</f>
        <v>PAGADO</v>
      </c>
    </row>
    <row r="17" spans="1:15" x14ac:dyDescent="0.25">
      <c r="A17" s="9">
        <v>43794</v>
      </c>
      <c r="B17" s="4">
        <f t="shared" si="0"/>
        <v>24053292.654501878</v>
      </c>
      <c r="C17" s="4">
        <f t="shared" ref="C17:C20" si="4">+C16</f>
        <v>20666666.666666668</v>
      </c>
      <c r="D17" s="4">
        <f t="shared" si="3"/>
        <v>3386625.9878352094</v>
      </c>
      <c r="E17" s="4">
        <f t="shared" si="1"/>
        <v>61999999.999999985</v>
      </c>
      <c r="F17" t="str">
        <f t="shared" ca="1" si="2"/>
        <v>PENDIENTE</v>
      </c>
      <c r="I17" s="9">
        <v>43462</v>
      </c>
      <c r="J17" s="4">
        <f t="shared" ref="J17:J49" si="5">+K17+L17</f>
        <v>38185277.870249808</v>
      </c>
      <c r="K17" s="4">
        <f t="shared" ref="K17:K49" si="6">+K16</f>
        <v>14920638.25</v>
      </c>
      <c r="L17" s="4">
        <f>+M16*$J$8</f>
        <v>23264639.620249808</v>
      </c>
      <c r="M17" s="4">
        <f>+M16-K17</f>
        <v>2940317447</v>
      </c>
      <c r="N17" t="str">
        <f t="shared" ref="N17:N49" ca="1" si="7">+IF(I17&gt;TODAY(),"PENDIENTE","PAGADO")</f>
        <v>PAGADO</v>
      </c>
    </row>
    <row r="18" spans="1:15" x14ac:dyDescent="0.25">
      <c r="A18" s="9">
        <v>43976</v>
      </c>
      <c r="B18" s="4">
        <f t="shared" si="0"/>
        <v>23206636.157543074</v>
      </c>
      <c r="C18" s="4">
        <f t="shared" si="4"/>
        <v>20666666.666666668</v>
      </c>
      <c r="D18" s="4">
        <f t="shared" si="3"/>
        <v>2539969.4908764064</v>
      </c>
      <c r="E18" s="4">
        <f t="shared" si="1"/>
        <v>41333333.333333313</v>
      </c>
      <c r="F18" t="str">
        <f t="shared" ca="1" si="2"/>
        <v>PENDIENTE</v>
      </c>
      <c r="I18" s="9">
        <v>43493</v>
      </c>
      <c r="J18" s="4">
        <f t="shared" si="5"/>
        <v>36000000</v>
      </c>
      <c r="K18" s="4">
        <f>+(150000000-88191264)/5</f>
        <v>12361747.199999999</v>
      </c>
      <c r="L18" s="4">
        <v>23638252.800000001</v>
      </c>
      <c r="M18" s="4">
        <f t="shared" ref="M18:M49" si="8">+M17-K18</f>
        <v>2927955699.8000002</v>
      </c>
      <c r="N18" t="str">
        <f t="shared" ca="1" si="7"/>
        <v>PAGADO</v>
      </c>
    </row>
    <row r="19" spans="1:15" x14ac:dyDescent="0.25">
      <c r="A19" s="9">
        <v>44160</v>
      </c>
      <c r="B19" s="4">
        <f t="shared" si="0"/>
        <v>22359979.660584271</v>
      </c>
      <c r="C19" s="4">
        <f t="shared" si="4"/>
        <v>20666666.666666668</v>
      </c>
      <c r="D19" s="4">
        <f t="shared" si="3"/>
        <v>1693312.993917604</v>
      </c>
      <c r="E19" s="4">
        <f t="shared" si="1"/>
        <v>20666666.666666646</v>
      </c>
      <c r="F19" t="str">
        <f t="shared" ca="1" si="2"/>
        <v>PENDIENTE</v>
      </c>
      <c r="I19" s="9">
        <v>43524</v>
      </c>
      <c r="J19" s="4">
        <f t="shared" si="5"/>
        <v>33000000</v>
      </c>
      <c r="K19" s="4">
        <f t="shared" si="6"/>
        <v>12361747.199999999</v>
      </c>
      <c r="L19" s="4">
        <f>+L18-3000000</f>
        <v>20638252.800000001</v>
      </c>
      <c r="M19" s="4">
        <f t="shared" si="8"/>
        <v>2915593952.6000004</v>
      </c>
      <c r="N19" t="str">
        <f t="shared" ca="1" si="7"/>
        <v>PAGADO</v>
      </c>
    </row>
    <row r="20" spans="1:15" x14ac:dyDescent="0.25">
      <c r="A20" s="9">
        <v>44341</v>
      </c>
      <c r="B20" s="4">
        <f t="shared" si="0"/>
        <v>21513323.163625471</v>
      </c>
      <c r="C20" s="4">
        <f t="shared" si="4"/>
        <v>20666666.666666668</v>
      </c>
      <c r="D20" s="4">
        <f t="shared" si="3"/>
        <v>846656.49695880152</v>
      </c>
      <c r="E20" s="4">
        <f t="shared" si="1"/>
        <v>0</v>
      </c>
      <c r="F20" t="str">
        <f t="shared" ca="1" si="2"/>
        <v>PENDIENTE</v>
      </c>
      <c r="I20" s="9">
        <v>43552</v>
      </c>
      <c r="J20" s="4">
        <f t="shared" si="5"/>
        <v>30000000</v>
      </c>
      <c r="K20" s="4">
        <f t="shared" si="6"/>
        <v>12361747.199999999</v>
      </c>
      <c r="L20" s="4">
        <f t="shared" ref="L20:L22" si="9">+L19-3000000</f>
        <v>17638252.800000001</v>
      </c>
      <c r="M20" s="4">
        <f t="shared" si="8"/>
        <v>2903232205.4000006</v>
      </c>
      <c r="N20" t="str">
        <f t="shared" ca="1" si="7"/>
        <v>PAGADO</v>
      </c>
    </row>
    <row r="21" spans="1:15" x14ac:dyDescent="0.25">
      <c r="A21" s="9"/>
      <c r="I21" s="9">
        <v>43583</v>
      </c>
      <c r="J21" s="4">
        <f t="shared" si="5"/>
        <v>27000000</v>
      </c>
      <c r="K21" s="4">
        <f t="shared" si="6"/>
        <v>12361747.199999999</v>
      </c>
      <c r="L21" s="4">
        <f t="shared" si="9"/>
        <v>14638252.800000001</v>
      </c>
      <c r="M21" s="4">
        <f t="shared" si="8"/>
        <v>2890870458.2000008</v>
      </c>
      <c r="N21" t="str">
        <f t="shared" ca="1" si="7"/>
        <v>PAGADO</v>
      </c>
    </row>
    <row r="22" spans="1:15" x14ac:dyDescent="0.25">
      <c r="I22" s="9">
        <v>43613</v>
      </c>
      <c r="J22" s="4">
        <f t="shared" si="5"/>
        <v>24000000</v>
      </c>
      <c r="K22" s="4">
        <f t="shared" si="6"/>
        <v>12361747.199999999</v>
      </c>
      <c r="L22" s="4">
        <f t="shared" si="9"/>
        <v>11638252.800000001</v>
      </c>
      <c r="M22" s="4">
        <f t="shared" si="8"/>
        <v>2878508711.000001</v>
      </c>
      <c r="N22" t="str">
        <f t="shared" ca="1" si="7"/>
        <v>PAGADO</v>
      </c>
    </row>
    <row r="23" spans="1:15" ht="15.75" thickBot="1" x14ac:dyDescent="0.3">
      <c r="I23" s="9">
        <v>43644</v>
      </c>
      <c r="J23" s="4">
        <f>+K23+L23</f>
        <v>129272033.62249267</v>
      </c>
      <c r="K23" s="4">
        <f>+M22/(COUNT(I23:I49))</f>
        <v>106611433.74074078</v>
      </c>
      <c r="L23" s="4">
        <f>+M22*$J$8</f>
        <v>22660599.881751891</v>
      </c>
      <c r="M23" s="4">
        <f t="shared" si="8"/>
        <v>2771897277.2592602</v>
      </c>
      <c r="N23" t="str">
        <f t="shared" ca="1" si="7"/>
        <v>PENDIENTE</v>
      </c>
      <c r="O23" s="10"/>
    </row>
    <row r="24" spans="1:15" ht="15.75" thickBot="1" x14ac:dyDescent="0.3">
      <c r="A24" s="1" t="s">
        <v>15</v>
      </c>
      <c r="B24" s="2"/>
      <c r="C24" s="2"/>
      <c r="D24" s="2"/>
      <c r="E24" s="2"/>
      <c r="F24" s="3"/>
      <c r="I24" s="9">
        <v>43674</v>
      </c>
      <c r="J24" s="4">
        <f t="shared" si="5"/>
        <v>128432752.14539075</v>
      </c>
      <c r="K24" s="4">
        <f t="shared" si="6"/>
        <v>106611433.74074078</v>
      </c>
      <c r="L24" s="4">
        <f>+M23*$J$8</f>
        <v>21821318.404649969</v>
      </c>
      <c r="M24" s="4">
        <f t="shared" si="8"/>
        <v>2665285843.5185194</v>
      </c>
      <c r="N24" t="str">
        <f t="shared" ca="1" si="7"/>
        <v>PENDIENTE</v>
      </c>
    </row>
    <row r="25" spans="1:15" x14ac:dyDescent="0.25">
      <c r="B25" s="4"/>
      <c r="I25" s="9">
        <v>43705</v>
      </c>
      <c r="J25" s="4">
        <f t="shared" si="5"/>
        <v>127593470.66828883</v>
      </c>
      <c r="K25" s="4">
        <f t="shared" si="6"/>
        <v>106611433.74074078</v>
      </c>
      <c r="L25" s="4">
        <f>+M24*$J$8</f>
        <v>20982036.927548047</v>
      </c>
      <c r="M25" s="4">
        <f t="shared" si="8"/>
        <v>2558674409.7777786</v>
      </c>
      <c r="N25" t="str">
        <f t="shared" ca="1" si="7"/>
        <v>PENDIENTE</v>
      </c>
    </row>
    <row r="26" spans="1:15" x14ac:dyDescent="0.25">
      <c r="A26" t="s">
        <v>16</v>
      </c>
      <c r="B26" s="4">
        <v>110000000</v>
      </c>
      <c r="I26" s="9">
        <v>43736</v>
      </c>
      <c r="J26" s="4">
        <f t="shared" si="5"/>
        <v>126754189.1911869</v>
      </c>
      <c r="K26" s="4">
        <f t="shared" si="6"/>
        <v>106611433.74074078</v>
      </c>
      <c r="L26" s="4">
        <f>+M25*$J$8</f>
        <v>20142755.450446125</v>
      </c>
      <c r="M26" s="4">
        <f t="shared" si="8"/>
        <v>2452062976.0370378</v>
      </c>
      <c r="N26" t="str">
        <f t="shared" ca="1" si="7"/>
        <v>PENDIENTE</v>
      </c>
    </row>
    <row r="27" spans="1:15" x14ac:dyDescent="0.25">
      <c r="A27" t="s">
        <v>1</v>
      </c>
      <c r="B27" s="5">
        <v>1.34E-2</v>
      </c>
      <c r="I27" s="9">
        <v>43766</v>
      </c>
      <c r="J27" s="4">
        <f t="shared" si="5"/>
        <v>125914907.71408498</v>
      </c>
      <c r="K27" s="4">
        <f t="shared" si="6"/>
        <v>106611433.74074078</v>
      </c>
      <c r="L27" s="4">
        <f>+M26*$J$8</f>
        <v>19303473.973344203</v>
      </c>
      <c r="M27" s="4">
        <f t="shared" si="8"/>
        <v>2345451542.2962971</v>
      </c>
      <c r="N27" t="str">
        <f t="shared" ca="1" si="7"/>
        <v>PENDIENTE</v>
      </c>
    </row>
    <row r="28" spans="1:15" x14ac:dyDescent="0.25">
      <c r="B28" s="4"/>
      <c r="I28" s="9">
        <v>43797</v>
      </c>
      <c r="J28" s="4">
        <f t="shared" si="5"/>
        <v>125075626.23698306</v>
      </c>
      <c r="K28" s="4">
        <f t="shared" si="6"/>
        <v>106611433.74074078</v>
      </c>
      <c r="L28" s="4">
        <f>+M27*$J$8</f>
        <v>18464192.496242281</v>
      </c>
      <c r="M28" s="4">
        <f t="shared" si="8"/>
        <v>2238840108.5555563</v>
      </c>
      <c r="N28" t="str">
        <f t="shared" ca="1" si="7"/>
        <v>PENDIENTE</v>
      </c>
    </row>
    <row r="29" spans="1:15" x14ac:dyDescent="0.25">
      <c r="B29" s="4"/>
      <c r="I29" s="9">
        <v>43827</v>
      </c>
      <c r="J29" s="4">
        <f t="shared" si="5"/>
        <v>124236344.75988114</v>
      </c>
      <c r="K29" s="4">
        <f t="shared" si="6"/>
        <v>106611433.74074078</v>
      </c>
      <c r="L29" s="4">
        <f>+M28*$J$8</f>
        <v>17624911.019140359</v>
      </c>
      <c r="M29" s="4">
        <f t="shared" si="8"/>
        <v>2132228674.8148155</v>
      </c>
      <c r="N29" t="str">
        <f t="shared" ca="1" si="7"/>
        <v>PENDIENTE</v>
      </c>
    </row>
    <row r="30" spans="1:15" x14ac:dyDescent="0.25">
      <c r="A30" s="20" t="s">
        <v>17</v>
      </c>
      <c r="B30" s="20" t="s">
        <v>18</v>
      </c>
      <c r="C30" s="20" t="s">
        <v>19</v>
      </c>
      <c r="D30" s="20" t="s">
        <v>20</v>
      </c>
      <c r="E30" s="20" t="s">
        <v>21</v>
      </c>
      <c r="I30" s="9">
        <v>43858</v>
      </c>
      <c r="J30" s="4">
        <f t="shared" si="5"/>
        <v>123397063.28277922</v>
      </c>
      <c r="K30" s="4">
        <f t="shared" si="6"/>
        <v>106611433.74074078</v>
      </c>
      <c r="L30" s="4">
        <f>+M29*$J$8</f>
        <v>16785629.542038437</v>
      </c>
      <c r="M30" s="4">
        <f t="shared" si="8"/>
        <v>2025617241.0740747</v>
      </c>
      <c r="N30" t="str">
        <f t="shared" ca="1" si="7"/>
        <v>PENDIENTE</v>
      </c>
    </row>
    <row r="31" spans="1:15" x14ac:dyDescent="0.25">
      <c r="A31" s="20"/>
      <c r="B31" s="20"/>
      <c r="C31" s="20"/>
      <c r="D31" s="20"/>
      <c r="E31" s="20"/>
      <c r="I31" s="9">
        <v>43889</v>
      </c>
      <c r="J31" s="4">
        <f t="shared" si="5"/>
        <v>122557781.80567729</v>
      </c>
      <c r="K31" s="4">
        <f t="shared" si="6"/>
        <v>106611433.74074078</v>
      </c>
      <c r="L31" s="4">
        <f>+M30*$J$8</f>
        <v>15946348.064936515</v>
      </c>
      <c r="M31" s="4">
        <f t="shared" si="8"/>
        <v>1919005807.333334</v>
      </c>
      <c r="N31" t="str">
        <f t="shared" ca="1" si="7"/>
        <v>PENDIENTE</v>
      </c>
    </row>
    <row r="32" spans="1:15" x14ac:dyDescent="0.25">
      <c r="A32" s="11"/>
      <c r="B32" s="12"/>
      <c r="C32" s="12"/>
      <c r="D32" s="13"/>
      <c r="E32" s="13">
        <v>110000000</v>
      </c>
      <c r="I32" s="9">
        <v>43918</v>
      </c>
      <c r="J32" s="4">
        <f t="shared" si="5"/>
        <v>121718500.32857537</v>
      </c>
      <c r="K32" s="4">
        <f t="shared" si="6"/>
        <v>106611433.74074078</v>
      </c>
      <c r="L32" s="4">
        <f>+M31*$J$8</f>
        <v>15107066.587834593</v>
      </c>
      <c r="M32" s="4">
        <f t="shared" si="8"/>
        <v>1812394373.5925932</v>
      </c>
      <c r="N32" t="str">
        <f t="shared" ca="1" si="7"/>
        <v>PENDIENTE</v>
      </c>
    </row>
    <row r="33" spans="1:14" x14ac:dyDescent="0.25">
      <c r="A33" s="14">
        <v>43626</v>
      </c>
      <c r="B33" s="13">
        <v>917745</v>
      </c>
      <c r="C33" s="13">
        <v>1471653</v>
      </c>
      <c r="D33" s="13">
        <v>2389398</v>
      </c>
      <c r="E33" s="15">
        <f>+E32-B33</f>
        <v>109082255</v>
      </c>
      <c r="F33" t="str">
        <f ca="1">+IF(A33&gt;TODAY(),"PENDIENTE","PAGADO")</f>
        <v>PAGADO</v>
      </c>
      <c r="I33" s="9">
        <v>43949</v>
      </c>
      <c r="J33" s="4">
        <f t="shared" si="5"/>
        <v>120879218.85147345</v>
      </c>
      <c r="K33" s="4">
        <f t="shared" si="6"/>
        <v>106611433.74074078</v>
      </c>
      <c r="L33" s="4">
        <f>+M32*$J$8</f>
        <v>14267785.110732671</v>
      </c>
      <c r="M33" s="4">
        <f t="shared" si="8"/>
        <v>1705782939.8518524</v>
      </c>
      <c r="N33" t="str">
        <f t="shared" ca="1" si="7"/>
        <v>PENDIENTE</v>
      </c>
    </row>
    <row r="34" spans="1:14" x14ac:dyDescent="0.25">
      <c r="A34" s="16" t="s">
        <v>22</v>
      </c>
      <c r="B34" s="13">
        <v>930023.12</v>
      </c>
      <c r="C34" s="13">
        <v>1459375.13</v>
      </c>
      <c r="D34" s="13">
        <v>2389398</v>
      </c>
      <c r="E34" s="15">
        <f t="shared" ref="E34:E97" si="10">+E33-B34</f>
        <v>108152231.88</v>
      </c>
      <c r="F34" t="str">
        <f t="shared" ref="F34:F97" ca="1" si="11">+IF(A34&gt;TODAY(),"PENDIENTE","PAGADO")</f>
        <v>PENDIENTE</v>
      </c>
      <c r="I34" s="9">
        <v>43979</v>
      </c>
      <c r="J34" s="4">
        <f t="shared" si="5"/>
        <v>120039937.37437153</v>
      </c>
      <c r="K34" s="4">
        <f t="shared" si="6"/>
        <v>106611433.74074078</v>
      </c>
      <c r="L34" s="4">
        <f>+M33*$J$8</f>
        <v>13428503.633630749</v>
      </c>
      <c r="M34" s="4">
        <f t="shared" si="8"/>
        <v>1599171506.1111116</v>
      </c>
      <c r="N34" t="str">
        <f t="shared" ca="1" si="7"/>
        <v>PENDIENTE</v>
      </c>
    </row>
    <row r="35" spans="1:14" x14ac:dyDescent="0.25">
      <c r="A35" s="16" t="s">
        <v>23</v>
      </c>
      <c r="B35" s="13">
        <v>942465.51</v>
      </c>
      <c r="C35" s="13">
        <v>1446932.66</v>
      </c>
      <c r="D35" s="13">
        <v>2389398</v>
      </c>
      <c r="E35" s="15">
        <f t="shared" si="10"/>
        <v>107209766.36999999</v>
      </c>
      <c r="F35" t="str">
        <f t="shared" ca="1" si="11"/>
        <v>PENDIENTE</v>
      </c>
      <c r="I35" s="9">
        <v>44010</v>
      </c>
      <c r="J35" s="4">
        <f t="shared" si="5"/>
        <v>119200655.89726961</v>
      </c>
      <c r="K35" s="4">
        <f t="shared" si="6"/>
        <v>106611433.74074078</v>
      </c>
      <c r="L35" s="4">
        <f>+M34*$J$8</f>
        <v>12589222.156528827</v>
      </c>
      <c r="M35" s="4">
        <f t="shared" si="8"/>
        <v>1492560072.3703709</v>
      </c>
      <c r="N35" t="str">
        <f t="shared" ca="1" si="7"/>
        <v>PENDIENTE</v>
      </c>
    </row>
    <row r="36" spans="1:14" x14ac:dyDescent="0.25">
      <c r="A36" s="16" t="s">
        <v>24</v>
      </c>
      <c r="B36" s="13">
        <v>955074.48</v>
      </c>
      <c r="C36" s="13">
        <v>1434323.73</v>
      </c>
      <c r="D36" s="13">
        <v>2389398</v>
      </c>
      <c r="E36" s="15">
        <f t="shared" si="10"/>
        <v>106254691.88999999</v>
      </c>
      <c r="F36" t="str">
        <f t="shared" ca="1" si="11"/>
        <v>PENDIENTE</v>
      </c>
      <c r="I36" s="9">
        <v>44040</v>
      </c>
      <c r="J36" s="4">
        <f t="shared" si="5"/>
        <v>118361374.42016768</v>
      </c>
      <c r="K36" s="4">
        <f t="shared" si="6"/>
        <v>106611433.74074078</v>
      </c>
      <c r="L36" s="4">
        <f>+M35*$J$8</f>
        <v>11749940.679426907</v>
      </c>
      <c r="M36" s="4">
        <f t="shared" si="8"/>
        <v>1385948638.6296301</v>
      </c>
      <c r="N36" t="str">
        <f t="shared" ca="1" si="7"/>
        <v>PENDIENTE</v>
      </c>
    </row>
    <row r="37" spans="1:14" x14ac:dyDescent="0.25">
      <c r="A37" s="16" t="s">
        <v>25</v>
      </c>
      <c r="B37" s="13">
        <v>967852.14</v>
      </c>
      <c r="C37" s="13">
        <v>1421546.1</v>
      </c>
      <c r="D37" s="13">
        <v>2389398</v>
      </c>
      <c r="E37" s="15">
        <f t="shared" si="10"/>
        <v>105286839.74999999</v>
      </c>
      <c r="F37" t="str">
        <f t="shared" ca="1" si="11"/>
        <v>PENDIENTE</v>
      </c>
      <c r="I37" s="9">
        <v>44071</v>
      </c>
      <c r="J37" s="4">
        <f t="shared" si="5"/>
        <v>117522092.94306576</v>
      </c>
      <c r="K37" s="4">
        <f t="shared" si="6"/>
        <v>106611433.74074078</v>
      </c>
      <c r="L37" s="4">
        <f>+M36*$J$8</f>
        <v>10910659.202324985</v>
      </c>
      <c r="M37" s="4">
        <f t="shared" si="8"/>
        <v>1279337204.8888893</v>
      </c>
      <c r="N37" t="str">
        <f t="shared" ca="1" si="7"/>
        <v>PENDIENTE</v>
      </c>
    </row>
    <row r="38" spans="1:14" x14ac:dyDescent="0.25">
      <c r="A38" s="16" t="s">
        <v>26</v>
      </c>
      <c r="B38" s="13">
        <v>980800.65</v>
      </c>
      <c r="C38" s="13">
        <v>1408597.53</v>
      </c>
      <c r="D38" s="13">
        <v>2389398</v>
      </c>
      <c r="E38" s="15">
        <f t="shared" si="10"/>
        <v>104306039.09999998</v>
      </c>
      <c r="F38" t="str">
        <f t="shared" ca="1" si="11"/>
        <v>PENDIENTE</v>
      </c>
      <c r="I38" s="9">
        <v>44102</v>
      </c>
      <c r="J38" s="4">
        <f t="shared" si="5"/>
        <v>116682811.46596384</v>
      </c>
      <c r="K38" s="4">
        <f t="shared" si="6"/>
        <v>106611433.74074078</v>
      </c>
      <c r="L38" s="4">
        <f>+M37*$J$8</f>
        <v>10071377.725223063</v>
      </c>
      <c r="M38" s="4">
        <f t="shared" si="8"/>
        <v>1172725771.1481485</v>
      </c>
      <c r="N38" t="str">
        <f t="shared" ca="1" si="7"/>
        <v>PENDIENTE</v>
      </c>
    </row>
    <row r="39" spans="1:14" x14ac:dyDescent="0.25">
      <c r="A39" s="16" t="s">
        <v>27</v>
      </c>
      <c r="B39" s="13">
        <v>993922.48</v>
      </c>
      <c r="C39" s="13">
        <v>1395475.73</v>
      </c>
      <c r="D39" s="13">
        <v>2389398</v>
      </c>
      <c r="E39" s="15">
        <f t="shared" si="10"/>
        <v>103312116.61999997</v>
      </c>
      <c r="F39" t="str">
        <f t="shared" ca="1" si="11"/>
        <v>PENDIENTE</v>
      </c>
      <c r="I39" s="9">
        <v>44132</v>
      </c>
      <c r="J39" s="4">
        <f t="shared" si="5"/>
        <v>115843529.98886192</v>
      </c>
      <c r="K39" s="4">
        <f t="shared" si="6"/>
        <v>106611433.74074078</v>
      </c>
      <c r="L39" s="4">
        <f>+M38*$J$8</f>
        <v>9232096.2481211405</v>
      </c>
      <c r="M39" s="4">
        <f t="shared" si="8"/>
        <v>1066114337.4074078</v>
      </c>
      <c r="N39" t="str">
        <f t="shared" ca="1" si="7"/>
        <v>PENDIENTE</v>
      </c>
    </row>
    <row r="40" spans="1:14" x14ac:dyDescent="0.25">
      <c r="A40" s="16" t="s">
        <v>28</v>
      </c>
      <c r="B40" s="13">
        <v>1007219.82</v>
      </c>
      <c r="C40" s="13">
        <v>1382178.37</v>
      </c>
      <c r="D40" s="13">
        <v>2389398</v>
      </c>
      <c r="E40" s="15">
        <f t="shared" si="10"/>
        <v>102304896.79999998</v>
      </c>
      <c r="F40" t="str">
        <f t="shared" ca="1" si="11"/>
        <v>PENDIENTE</v>
      </c>
      <c r="I40" s="9">
        <v>44163</v>
      </c>
      <c r="J40" s="4">
        <f t="shared" si="5"/>
        <v>115004248.51176</v>
      </c>
      <c r="K40" s="4">
        <f t="shared" si="6"/>
        <v>106611433.74074078</v>
      </c>
      <c r="L40" s="4">
        <f>+M39*$J$8</f>
        <v>8392814.7710192185</v>
      </c>
      <c r="M40" s="4">
        <f t="shared" si="8"/>
        <v>959502903.66666698</v>
      </c>
      <c r="N40" t="str">
        <f t="shared" ca="1" si="7"/>
        <v>PENDIENTE</v>
      </c>
    </row>
    <row r="41" spans="1:14" x14ac:dyDescent="0.25">
      <c r="A41" s="16" t="s">
        <v>29</v>
      </c>
      <c r="B41" s="13">
        <v>1020695.17</v>
      </c>
      <c r="C41" s="13">
        <v>1368703.11</v>
      </c>
      <c r="D41" s="13">
        <v>2389398</v>
      </c>
      <c r="E41" s="15">
        <f t="shared" si="10"/>
        <v>101284201.62999998</v>
      </c>
      <c r="F41" t="str">
        <f t="shared" ca="1" si="11"/>
        <v>PENDIENTE</v>
      </c>
      <c r="I41" s="9">
        <v>44193</v>
      </c>
      <c r="J41" s="4">
        <f t="shared" si="5"/>
        <v>114164967.03465807</v>
      </c>
      <c r="K41" s="4">
        <f t="shared" si="6"/>
        <v>106611433.74074078</v>
      </c>
      <c r="L41" s="4">
        <f>+M40*$J$8</f>
        <v>7553533.2939172965</v>
      </c>
      <c r="M41" s="4">
        <f t="shared" si="8"/>
        <v>852891469.92592621</v>
      </c>
      <c r="N41" t="str">
        <f t="shared" ca="1" si="7"/>
        <v>PENDIENTE</v>
      </c>
    </row>
    <row r="42" spans="1:14" x14ac:dyDescent="0.25">
      <c r="A42" s="16" t="s">
        <v>30</v>
      </c>
      <c r="B42" s="13">
        <v>1034350.66</v>
      </c>
      <c r="C42" s="13">
        <v>1355047.57</v>
      </c>
      <c r="D42" s="13">
        <v>2389398</v>
      </c>
      <c r="E42" s="15">
        <f t="shared" si="10"/>
        <v>100249850.96999998</v>
      </c>
      <c r="F42" t="str">
        <f t="shared" ca="1" si="11"/>
        <v>PENDIENTE</v>
      </c>
      <c r="I42" s="9">
        <v>44224</v>
      </c>
      <c r="J42" s="4">
        <f t="shared" si="5"/>
        <v>113325685.55755615</v>
      </c>
      <c r="K42" s="4">
        <f t="shared" si="6"/>
        <v>106611433.74074078</v>
      </c>
      <c r="L42" s="4">
        <f>+M41*$J$8</f>
        <v>6714251.8168153744</v>
      </c>
      <c r="M42" s="4">
        <f t="shared" si="8"/>
        <v>746280036.18518543</v>
      </c>
      <c r="N42" t="str">
        <f t="shared" ca="1" si="7"/>
        <v>PENDIENTE</v>
      </c>
    </row>
    <row r="43" spans="1:14" x14ac:dyDescent="0.25">
      <c r="A43" s="16" t="s">
        <v>31</v>
      </c>
      <c r="B43" s="13">
        <v>1048188.92</v>
      </c>
      <c r="C43" s="13">
        <v>1341209.3400000001</v>
      </c>
      <c r="D43" s="13">
        <v>2389398</v>
      </c>
      <c r="E43" s="15">
        <f t="shared" si="10"/>
        <v>99201662.049999982</v>
      </c>
      <c r="F43" t="str">
        <f t="shared" ca="1" si="11"/>
        <v>PENDIENTE</v>
      </c>
      <c r="I43" s="9">
        <v>44255</v>
      </c>
      <c r="J43" s="4">
        <f t="shared" si="5"/>
        <v>112486404.08045423</v>
      </c>
      <c r="K43" s="4">
        <f t="shared" si="6"/>
        <v>106611433.74074078</v>
      </c>
      <c r="L43" s="4">
        <f>+M42*$J$8</f>
        <v>5874970.3397134533</v>
      </c>
      <c r="M43" s="4">
        <f t="shared" si="8"/>
        <v>639668602.44444466</v>
      </c>
      <c r="N43" t="str">
        <f t="shared" ca="1" si="7"/>
        <v>PENDIENTE</v>
      </c>
    </row>
    <row r="44" spans="1:14" x14ac:dyDescent="0.25">
      <c r="A44" s="16" t="s">
        <v>32</v>
      </c>
      <c r="B44" s="13">
        <v>1062212.24</v>
      </c>
      <c r="C44" s="13">
        <v>1327185.97</v>
      </c>
      <c r="D44" s="13">
        <v>2389398</v>
      </c>
      <c r="E44" s="15">
        <f t="shared" si="10"/>
        <v>98139449.809999987</v>
      </c>
      <c r="F44" t="str">
        <f t="shared" ca="1" si="11"/>
        <v>PENDIENTE</v>
      </c>
      <c r="I44" s="9">
        <v>44283</v>
      </c>
      <c r="J44" s="4">
        <f t="shared" si="5"/>
        <v>111647122.60335231</v>
      </c>
      <c r="K44" s="4">
        <f t="shared" si="6"/>
        <v>106611433.74074078</v>
      </c>
      <c r="L44" s="4">
        <f>+M43*$J$8</f>
        <v>5035688.8626115313</v>
      </c>
      <c r="M44" s="4">
        <f t="shared" si="8"/>
        <v>533057168.70370388</v>
      </c>
      <c r="N44" t="str">
        <f t="shared" ca="1" si="7"/>
        <v>PENDIENTE</v>
      </c>
    </row>
    <row r="45" spans="1:14" x14ac:dyDescent="0.25">
      <c r="A45" s="16" t="s">
        <v>33</v>
      </c>
      <c r="B45" s="13">
        <v>1076423.25</v>
      </c>
      <c r="C45" s="13">
        <v>1312974.99</v>
      </c>
      <c r="D45" s="13">
        <v>2389398</v>
      </c>
      <c r="E45" s="15">
        <f t="shared" si="10"/>
        <v>97063026.559999987</v>
      </c>
      <c r="F45" t="str">
        <f t="shared" ca="1" si="11"/>
        <v>PENDIENTE</v>
      </c>
      <c r="I45" s="9">
        <v>44314</v>
      </c>
      <c r="J45" s="4">
        <f t="shared" si="5"/>
        <v>110807841.12625039</v>
      </c>
      <c r="K45" s="4">
        <f t="shared" si="6"/>
        <v>106611433.74074078</v>
      </c>
      <c r="L45" s="4">
        <f>+M44*$J$8</f>
        <v>4196407.3855096092</v>
      </c>
      <c r="M45" s="4">
        <f t="shared" si="8"/>
        <v>426445734.9629631</v>
      </c>
      <c r="N45" t="str">
        <f t="shared" ca="1" si="7"/>
        <v>PENDIENTE</v>
      </c>
    </row>
    <row r="46" spans="1:14" x14ac:dyDescent="0.25">
      <c r="A46" s="16" t="s">
        <v>34</v>
      </c>
      <c r="B46" s="13">
        <v>1090824.4099999999</v>
      </c>
      <c r="C46" s="13">
        <v>1298573.8799999999</v>
      </c>
      <c r="D46" s="13">
        <v>2389398</v>
      </c>
      <c r="E46" s="15">
        <f t="shared" si="10"/>
        <v>95972202.149999991</v>
      </c>
      <c r="F46" t="str">
        <f t="shared" ca="1" si="11"/>
        <v>PENDIENTE</v>
      </c>
      <c r="I46" s="9">
        <v>44344</v>
      </c>
      <c r="J46" s="4">
        <f t="shared" si="5"/>
        <v>109968559.64914846</v>
      </c>
      <c r="K46" s="4">
        <f t="shared" si="6"/>
        <v>106611433.74074078</v>
      </c>
      <c r="L46" s="4">
        <f>+M45*$J$8</f>
        <v>3357125.9084076872</v>
      </c>
      <c r="M46" s="4">
        <f t="shared" si="8"/>
        <v>319834301.22222233</v>
      </c>
      <c r="N46" t="str">
        <f t="shared" ca="1" si="7"/>
        <v>PENDIENTE</v>
      </c>
    </row>
    <row r="47" spans="1:14" x14ac:dyDescent="0.25">
      <c r="A47" s="16" t="s">
        <v>35</v>
      </c>
      <c r="B47" s="13">
        <v>1105418.1299999999</v>
      </c>
      <c r="C47" s="13">
        <v>1283980.1000000001</v>
      </c>
      <c r="D47" s="13">
        <v>2389398</v>
      </c>
      <c r="E47" s="15">
        <f t="shared" si="10"/>
        <v>94866784.019999996</v>
      </c>
      <c r="F47" t="str">
        <f t="shared" ca="1" si="11"/>
        <v>PENDIENTE</v>
      </c>
      <c r="I47" s="9">
        <v>44375</v>
      </c>
      <c r="J47" s="4">
        <f t="shared" si="5"/>
        <v>109129278.17204654</v>
      </c>
      <c r="K47" s="4">
        <f t="shared" si="6"/>
        <v>106611433.74074078</v>
      </c>
      <c r="L47" s="4">
        <f>+M46*$J$8</f>
        <v>2517844.4313057656</v>
      </c>
      <c r="M47" s="4">
        <f t="shared" si="8"/>
        <v>213222867.48148155</v>
      </c>
      <c r="N47" t="str">
        <f t="shared" ca="1" si="7"/>
        <v>PENDIENTE</v>
      </c>
    </row>
    <row r="48" spans="1:14" x14ac:dyDescent="0.25">
      <c r="A48" s="16" t="s">
        <v>36</v>
      </c>
      <c r="B48" s="13">
        <v>1120207.23</v>
      </c>
      <c r="C48" s="13">
        <v>1269191.08</v>
      </c>
      <c r="D48" s="13">
        <v>2389398</v>
      </c>
      <c r="E48" s="15">
        <f t="shared" si="10"/>
        <v>93746576.789999992</v>
      </c>
      <c r="F48" t="str">
        <f t="shared" ca="1" si="11"/>
        <v>PENDIENTE</v>
      </c>
      <c r="I48" s="9">
        <v>44405</v>
      </c>
      <c r="J48" s="4">
        <f t="shared" si="5"/>
        <v>108289996.69494462</v>
      </c>
      <c r="K48" s="4">
        <f t="shared" si="6"/>
        <v>106611433.74074078</v>
      </c>
      <c r="L48" s="4">
        <f>+M47*$J$8</f>
        <v>1678562.9542038436</v>
      </c>
      <c r="M48" s="4">
        <f t="shared" si="8"/>
        <v>106611433.74074078</v>
      </c>
      <c r="N48" t="str">
        <f t="shared" ca="1" si="7"/>
        <v>PENDIENTE</v>
      </c>
    </row>
    <row r="49" spans="1:14" x14ac:dyDescent="0.25">
      <c r="A49" s="16" t="s">
        <v>37</v>
      </c>
      <c r="B49" s="13">
        <v>1135194.02</v>
      </c>
      <c r="C49" s="13">
        <v>1254204.2</v>
      </c>
      <c r="D49" s="13">
        <v>2389398</v>
      </c>
      <c r="E49" s="15">
        <f t="shared" si="10"/>
        <v>92611382.769999996</v>
      </c>
      <c r="F49" t="str">
        <f t="shared" ca="1" si="11"/>
        <v>PENDIENTE</v>
      </c>
      <c r="I49" s="9">
        <v>44436</v>
      </c>
      <c r="J49" s="4">
        <f t="shared" si="5"/>
        <v>107450715.2178427</v>
      </c>
      <c r="K49" s="4">
        <f t="shared" si="6"/>
        <v>106611433.74074078</v>
      </c>
      <c r="L49" s="4">
        <f>+M48*$J$8</f>
        <v>839281.4771019218</v>
      </c>
      <c r="M49" s="4">
        <f t="shared" si="8"/>
        <v>0</v>
      </c>
      <c r="N49" t="str">
        <f t="shared" ca="1" si="7"/>
        <v>PENDIENTE</v>
      </c>
    </row>
    <row r="50" spans="1:14" x14ac:dyDescent="0.25">
      <c r="A50" s="16" t="s">
        <v>38</v>
      </c>
      <c r="B50" s="13">
        <v>1150381.49</v>
      </c>
      <c r="C50" s="13">
        <v>1239016.82</v>
      </c>
      <c r="D50" s="13">
        <v>2389398</v>
      </c>
      <c r="E50" s="15">
        <f t="shared" si="10"/>
        <v>91461001.280000001</v>
      </c>
      <c r="F50" t="str">
        <f t="shared" ca="1" si="11"/>
        <v>PENDIENTE</v>
      </c>
    </row>
    <row r="51" spans="1:14" x14ac:dyDescent="0.25">
      <c r="A51" s="16" t="s">
        <v>39</v>
      </c>
      <c r="B51" s="13">
        <v>1165772.01</v>
      </c>
      <c r="C51" s="13">
        <v>1223626.25</v>
      </c>
      <c r="D51" s="13">
        <v>2389398</v>
      </c>
      <c r="E51" s="15">
        <f t="shared" si="10"/>
        <v>90295229.269999996</v>
      </c>
      <c r="F51" t="str">
        <f t="shared" ca="1" si="11"/>
        <v>PENDIENTE</v>
      </c>
    </row>
    <row r="52" spans="1:14" x14ac:dyDescent="0.25">
      <c r="A52" s="16" t="s">
        <v>40</v>
      </c>
      <c r="B52" s="13">
        <v>1181368.55</v>
      </c>
      <c r="C52" s="13">
        <v>1208029.77</v>
      </c>
      <c r="D52" s="13">
        <v>2389398</v>
      </c>
      <c r="E52" s="15">
        <f t="shared" si="10"/>
        <v>89113860.719999999</v>
      </c>
      <c r="F52" t="str">
        <f t="shared" ca="1" si="11"/>
        <v>PENDIENTE</v>
      </c>
    </row>
    <row r="53" spans="1:14" x14ac:dyDescent="0.25">
      <c r="A53" s="16" t="s">
        <v>41</v>
      </c>
      <c r="B53" s="13">
        <v>1197173.6299999999</v>
      </c>
      <c r="C53" s="13">
        <v>1192224.6399999999</v>
      </c>
      <c r="D53" s="13">
        <v>2389398</v>
      </c>
      <c r="E53" s="15">
        <f t="shared" si="10"/>
        <v>87916687.090000004</v>
      </c>
      <c r="F53" t="str">
        <f t="shared" ca="1" si="11"/>
        <v>PENDIENTE</v>
      </c>
    </row>
    <row r="54" spans="1:14" x14ac:dyDescent="0.25">
      <c r="A54" s="16" t="s">
        <v>42</v>
      </c>
      <c r="B54" s="13">
        <v>1213190.27</v>
      </c>
      <c r="C54" s="13">
        <v>1176208.05</v>
      </c>
      <c r="D54" s="13">
        <v>2389398</v>
      </c>
      <c r="E54" s="15">
        <f t="shared" si="10"/>
        <v>86703496.820000008</v>
      </c>
      <c r="F54" t="str">
        <f t="shared" ca="1" si="11"/>
        <v>PENDIENTE</v>
      </c>
    </row>
    <row r="55" spans="1:14" x14ac:dyDescent="0.25">
      <c r="A55" s="16" t="s">
        <v>43</v>
      </c>
      <c r="B55" s="13">
        <v>1229421.1100000001</v>
      </c>
      <c r="C55" s="13">
        <v>1159977.18</v>
      </c>
      <c r="D55" s="13">
        <v>2389398</v>
      </c>
      <c r="E55" s="15">
        <f t="shared" si="10"/>
        <v>85474075.710000008</v>
      </c>
      <c r="F55" t="str">
        <f t="shared" ca="1" si="11"/>
        <v>PENDIENTE</v>
      </c>
    </row>
    <row r="56" spans="1:14" x14ac:dyDescent="0.25">
      <c r="A56" s="16" t="s">
        <v>44</v>
      </c>
      <c r="B56" s="13">
        <v>1245869.1299999999</v>
      </c>
      <c r="C56" s="13">
        <v>1143529.17</v>
      </c>
      <c r="D56" s="13">
        <v>2389398</v>
      </c>
      <c r="E56" s="15">
        <f t="shared" si="10"/>
        <v>84228206.580000013</v>
      </c>
      <c r="F56" t="str">
        <f t="shared" ca="1" si="11"/>
        <v>PENDIENTE</v>
      </c>
    </row>
    <row r="57" spans="1:14" x14ac:dyDescent="0.25">
      <c r="A57" s="16" t="s">
        <v>45</v>
      </c>
      <c r="B57" s="13">
        <v>1262537.21</v>
      </c>
      <c r="C57" s="13">
        <v>1126861.1000000001</v>
      </c>
      <c r="D57" s="13">
        <v>2389398</v>
      </c>
      <c r="E57" s="15">
        <f t="shared" si="10"/>
        <v>82965669.37000002</v>
      </c>
      <c r="F57" t="str">
        <f t="shared" ca="1" si="11"/>
        <v>PENDIENTE</v>
      </c>
    </row>
    <row r="58" spans="1:14" x14ac:dyDescent="0.25">
      <c r="A58" s="16" t="s">
        <v>46</v>
      </c>
      <c r="B58" s="13">
        <v>1279428.3</v>
      </c>
      <c r="C58" s="13">
        <v>1109970.04</v>
      </c>
      <c r="D58" s="13">
        <v>2389398</v>
      </c>
      <c r="E58" s="15">
        <f t="shared" si="10"/>
        <v>81686241.070000023</v>
      </c>
      <c r="F58" t="str">
        <f t="shared" ca="1" si="11"/>
        <v>PENDIENTE</v>
      </c>
    </row>
    <row r="59" spans="1:14" x14ac:dyDescent="0.25">
      <c r="A59" s="16" t="s">
        <v>47</v>
      </c>
      <c r="B59" s="13">
        <v>1296545.28</v>
      </c>
      <c r="C59" s="13">
        <v>1092852.99</v>
      </c>
      <c r="D59" s="13">
        <v>2389398</v>
      </c>
      <c r="E59" s="15">
        <f t="shared" si="10"/>
        <v>80389695.790000021</v>
      </c>
      <c r="F59" t="str">
        <f t="shared" ca="1" si="11"/>
        <v>PENDIENTE</v>
      </c>
    </row>
    <row r="60" spans="1:14" x14ac:dyDescent="0.25">
      <c r="A60" s="16" t="s">
        <v>48</v>
      </c>
      <c r="B60" s="13">
        <v>1313891.3899999999</v>
      </c>
      <c r="C60" s="13">
        <v>1075506.94</v>
      </c>
      <c r="D60" s="13">
        <v>2389398</v>
      </c>
      <c r="E60" s="15">
        <f t="shared" si="10"/>
        <v>79075804.400000021</v>
      </c>
      <c r="F60" t="str">
        <f t="shared" ca="1" si="11"/>
        <v>PENDIENTE</v>
      </c>
    </row>
    <row r="61" spans="1:14" x14ac:dyDescent="0.25">
      <c r="A61" s="16" t="s">
        <v>49</v>
      </c>
      <c r="B61" s="13">
        <v>1331469.48</v>
      </c>
      <c r="C61" s="13">
        <v>1057928.83</v>
      </c>
      <c r="D61" s="13">
        <v>2389398</v>
      </c>
      <c r="E61" s="15">
        <f t="shared" si="10"/>
        <v>77744334.920000017</v>
      </c>
      <c r="F61" t="str">
        <f t="shared" ca="1" si="11"/>
        <v>PENDIENTE</v>
      </c>
    </row>
    <row r="62" spans="1:14" x14ac:dyDescent="0.25">
      <c r="A62" s="16" t="s">
        <v>50</v>
      </c>
      <c r="B62" s="13">
        <v>1349282.74</v>
      </c>
      <c r="C62" s="13">
        <v>1040115.54</v>
      </c>
      <c r="D62" s="13">
        <v>2389398</v>
      </c>
      <c r="E62" s="15">
        <f t="shared" si="10"/>
        <v>76395052.180000022</v>
      </c>
      <c r="F62" t="str">
        <f t="shared" ca="1" si="11"/>
        <v>PENDIENTE</v>
      </c>
    </row>
    <row r="63" spans="1:14" x14ac:dyDescent="0.25">
      <c r="A63" s="16" t="s">
        <v>51</v>
      </c>
      <c r="B63" s="13">
        <v>1367334.4</v>
      </c>
      <c r="C63" s="13">
        <v>1022063.94</v>
      </c>
      <c r="D63" s="13">
        <v>2389398</v>
      </c>
      <c r="E63" s="15">
        <f t="shared" si="10"/>
        <v>75027717.780000016</v>
      </c>
      <c r="F63" t="str">
        <f t="shared" ca="1" si="11"/>
        <v>PENDIENTE</v>
      </c>
    </row>
    <row r="64" spans="1:14" x14ac:dyDescent="0.25">
      <c r="A64" s="16" t="s">
        <v>52</v>
      </c>
      <c r="B64" s="13">
        <v>1385627.44</v>
      </c>
      <c r="C64" s="13">
        <v>1003770.83</v>
      </c>
      <c r="D64" s="13">
        <v>2389398</v>
      </c>
      <c r="E64" s="15">
        <f t="shared" si="10"/>
        <v>73642090.340000018</v>
      </c>
      <c r="F64" t="str">
        <f t="shared" ca="1" si="11"/>
        <v>PENDIENTE</v>
      </c>
    </row>
    <row r="65" spans="1:14" x14ac:dyDescent="0.25">
      <c r="A65" s="16" t="s">
        <v>53</v>
      </c>
      <c r="B65" s="13">
        <v>1404165.35</v>
      </c>
      <c r="C65" s="13">
        <v>985232.98</v>
      </c>
      <c r="D65" s="13">
        <v>2389398</v>
      </c>
      <c r="E65" s="15">
        <f t="shared" si="10"/>
        <v>72237924.990000024</v>
      </c>
      <c r="F65" t="str">
        <f t="shared" ca="1" si="11"/>
        <v>PENDIENTE</v>
      </c>
    </row>
    <row r="66" spans="1:14" x14ac:dyDescent="0.25">
      <c r="A66" s="16" t="s">
        <v>54</v>
      </c>
      <c r="B66" s="13">
        <v>1422951.19</v>
      </c>
      <c r="C66" s="13">
        <v>966447.12</v>
      </c>
      <c r="D66" s="13">
        <v>2389398</v>
      </c>
      <c r="E66" s="15">
        <f t="shared" si="10"/>
        <v>70814973.800000027</v>
      </c>
      <c r="F66" t="str">
        <f t="shared" ca="1" si="11"/>
        <v>PENDIENTE</v>
      </c>
    </row>
    <row r="67" spans="1:14" x14ac:dyDescent="0.25">
      <c r="A67" s="16" t="s">
        <v>55</v>
      </c>
      <c r="B67" s="13">
        <v>1441988.41</v>
      </c>
      <c r="C67" s="13">
        <v>947409.93</v>
      </c>
      <c r="D67" s="13">
        <v>2389398</v>
      </c>
      <c r="E67" s="15">
        <f t="shared" si="10"/>
        <v>69372985.39000003</v>
      </c>
      <c r="F67" t="str">
        <f t="shared" ca="1" si="11"/>
        <v>PENDIENTE</v>
      </c>
    </row>
    <row r="68" spans="1:14" x14ac:dyDescent="0.25">
      <c r="A68" s="16" t="s">
        <v>56</v>
      </c>
      <c r="B68" s="13">
        <v>1461280.28</v>
      </c>
      <c r="C68" s="13">
        <v>928118.05</v>
      </c>
      <c r="D68" s="13">
        <v>2389398</v>
      </c>
      <c r="E68" s="15">
        <f t="shared" si="10"/>
        <v>67911705.110000029</v>
      </c>
      <c r="F68" t="str">
        <f t="shared" ca="1" si="11"/>
        <v>PENDIENTE</v>
      </c>
    </row>
    <row r="69" spans="1:14" x14ac:dyDescent="0.25">
      <c r="A69" s="16" t="s">
        <v>57</v>
      </c>
      <c r="B69" s="13">
        <v>1480830.23</v>
      </c>
      <c r="C69" s="13">
        <v>908568.07</v>
      </c>
      <c r="D69" s="13">
        <v>2389398</v>
      </c>
      <c r="E69" s="15">
        <f t="shared" si="10"/>
        <v>66430874.880000032</v>
      </c>
      <c r="F69" t="str">
        <f t="shared" ca="1" si="11"/>
        <v>PENDIENTE</v>
      </c>
    </row>
    <row r="70" spans="1:14" x14ac:dyDescent="0.25">
      <c r="A70" s="16" t="s">
        <v>58</v>
      </c>
      <c r="B70" s="13">
        <v>1500641.8</v>
      </c>
      <c r="C70" s="13">
        <v>888756.53</v>
      </c>
      <c r="D70" s="13">
        <v>2389398</v>
      </c>
      <c r="E70" s="15">
        <f t="shared" si="10"/>
        <v>64930233.080000035</v>
      </c>
      <c r="F70" t="str">
        <f t="shared" ca="1" si="11"/>
        <v>PENDIENTE</v>
      </c>
    </row>
    <row r="71" spans="1:14" x14ac:dyDescent="0.25">
      <c r="A71" s="16" t="s">
        <v>59</v>
      </c>
      <c r="B71" s="13">
        <v>1520718.42</v>
      </c>
      <c r="C71" s="13">
        <v>868679.94</v>
      </c>
      <c r="D71" s="13">
        <v>2389398</v>
      </c>
      <c r="E71" s="15">
        <f t="shared" si="10"/>
        <v>63409514.660000034</v>
      </c>
      <c r="F71" t="str">
        <f t="shared" ca="1" si="11"/>
        <v>PENDIENTE</v>
      </c>
    </row>
    <row r="72" spans="1:14" x14ac:dyDescent="0.25">
      <c r="A72" s="16" t="s">
        <v>60</v>
      </c>
      <c r="B72" s="13">
        <v>1541063.59</v>
      </c>
      <c r="C72" s="13">
        <v>848334.76</v>
      </c>
      <c r="D72" s="13">
        <v>2389398</v>
      </c>
      <c r="E72" s="15">
        <f t="shared" si="10"/>
        <v>61868451.07000003</v>
      </c>
      <c r="F72" t="str">
        <f t="shared" ca="1" si="11"/>
        <v>PENDIENTE</v>
      </c>
    </row>
    <row r="73" spans="1:14" x14ac:dyDescent="0.25">
      <c r="A73" s="16" t="s">
        <v>61</v>
      </c>
      <c r="B73" s="13">
        <v>1561680.99</v>
      </c>
      <c r="C73" s="13">
        <v>827717.38</v>
      </c>
      <c r="D73" s="13">
        <v>2389398</v>
      </c>
      <c r="E73" s="15">
        <f t="shared" si="10"/>
        <v>60306770.080000028</v>
      </c>
      <c r="F73" t="str">
        <f t="shared" ca="1" si="11"/>
        <v>PENDIENTE</v>
      </c>
    </row>
    <row r="74" spans="1:14" x14ac:dyDescent="0.25">
      <c r="A74" s="16" t="s">
        <v>62</v>
      </c>
      <c r="B74" s="13">
        <v>1582574.21</v>
      </c>
      <c r="C74" s="13">
        <v>806824.17</v>
      </c>
      <c r="D74" s="13">
        <v>2389398</v>
      </c>
      <c r="E74" s="15">
        <f t="shared" si="10"/>
        <v>58724195.870000027</v>
      </c>
      <c r="F74" t="str">
        <f t="shared" ca="1" si="11"/>
        <v>PENDIENTE</v>
      </c>
    </row>
    <row r="75" spans="1:14" x14ac:dyDescent="0.25">
      <c r="A75" s="16" t="s">
        <v>63</v>
      </c>
      <c r="B75" s="13">
        <v>1603746.89</v>
      </c>
      <c r="C75" s="13">
        <v>785651.44</v>
      </c>
      <c r="D75" s="13">
        <v>2389398</v>
      </c>
      <c r="E75" s="15">
        <f t="shared" si="10"/>
        <v>57120448.980000027</v>
      </c>
      <c r="F75" t="str">
        <f t="shared" ca="1" si="11"/>
        <v>PENDIENTE</v>
      </c>
    </row>
    <row r="76" spans="1:14" x14ac:dyDescent="0.25">
      <c r="A76" s="16" t="s">
        <v>64</v>
      </c>
      <c r="B76" s="13">
        <v>1625202.91</v>
      </c>
      <c r="C76" s="13">
        <v>764195.45</v>
      </c>
      <c r="D76" s="13">
        <v>2389398</v>
      </c>
      <c r="E76" s="15">
        <f t="shared" si="10"/>
        <v>55495246.07000003</v>
      </c>
      <c r="F76" t="str">
        <f t="shared" ca="1" si="11"/>
        <v>PENDIENTE</v>
      </c>
    </row>
    <row r="77" spans="1:14" x14ac:dyDescent="0.25">
      <c r="A77" s="16" t="s">
        <v>65</v>
      </c>
      <c r="B77" s="13">
        <v>1646945.98</v>
      </c>
      <c r="C77" s="13">
        <v>742452.4</v>
      </c>
      <c r="D77" s="13">
        <v>2389398</v>
      </c>
      <c r="E77" s="15">
        <f t="shared" si="10"/>
        <v>53848300.090000033</v>
      </c>
      <c r="F77" t="str">
        <f t="shared" ca="1" si="11"/>
        <v>PENDIENTE</v>
      </c>
      <c r="I77" s="9">
        <f>+I16+31</f>
        <v>43463</v>
      </c>
      <c r="J77" s="4">
        <f>+K77+L77</f>
        <v>289757780.17825001</v>
      </c>
      <c r="K77" s="4">
        <f>+K16</f>
        <v>14920638.25</v>
      </c>
      <c r="L77" s="4">
        <f>+M16*$J$6</f>
        <v>274837141.92825001</v>
      </c>
      <c r="M77" s="4">
        <f>+M16-K77</f>
        <v>2940317447</v>
      </c>
      <c r="N77" t="str">
        <f ca="1">+IF(I77&gt;TODAY(),"PENDIENTE","PAGADO")</f>
        <v>PAGADO</v>
      </c>
    </row>
    <row r="78" spans="1:14" x14ac:dyDescent="0.25">
      <c r="A78" s="16" t="s">
        <v>66</v>
      </c>
      <c r="B78" s="13">
        <v>1668979.88</v>
      </c>
      <c r="C78" s="13">
        <v>720418.46</v>
      </c>
      <c r="D78" s="13">
        <v>2389398</v>
      </c>
      <c r="E78" s="15">
        <f t="shared" si="10"/>
        <v>52179320.210000031</v>
      </c>
      <c r="F78" t="str">
        <f t="shared" ca="1" si="11"/>
        <v>PENDIENTE</v>
      </c>
      <c r="I78" s="9">
        <f>+I77+31</f>
        <v>43494</v>
      </c>
      <c r="J78" s="4">
        <f>+K78+L78</f>
        <v>288370160.82099998</v>
      </c>
      <c r="K78" s="4">
        <f>+K77</f>
        <v>14920638.25</v>
      </c>
      <c r="L78" s="4">
        <f>+M77*$J$6</f>
        <v>273449522.57099998</v>
      </c>
      <c r="M78" s="4">
        <f>+M77-K78</f>
        <v>2925396808.75</v>
      </c>
      <c r="N78" t="str">
        <f ca="1">+IF(I78&gt;TODAY(),"PENDIENTE","PAGADO")</f>
        <v>PAGADO</v>
      </c>
    </row>
    <row r="79" spans="1:14" x14ac:dyDescent="0.25">
      <c r="A79" s="16" t="s">
        <v>67</v>
      </c>
      <c r="B79" s="13">
        <v>1691308.62</v>
      </c>
      <c r="C79" s="13">
        <v>698089.73</v>
      </c>
      <c r="D79" s="13">
        <v>2389398</v>
      </c>
      <c r="E79" s="15">
        <f t="shared" si="10"/>
        <v>50488011.590000033</v>
      </c>
      <c r="F79" t="str">
        <f t="shared" ca="1" si="11"/>
        <v>PENDIENTE</v>
      </c>
      <c r="I79" s="9">
        <f>+I78+31</f>
        <v>43525</v>
      </c>
      <c r="J79" s="4">
        <f>+K79+L79</f>
        <v>286982541.46375</v>
      </c>
      <c r="K79" s="4">
        <f>+K78</f>
        <v>14920638.25</v>
      </c>
      <c r="L79" s="4">
        <f>+M78*$J$6</f>
        <v>272061903.21375</v>
      </c>
      <c r="M79" s="4">
        <f>+M78-K79</f>
        <v>2910476170.5</v>
      </c>
      <c r="N79" t="str">
        <f ca="1">+IF(I79&gt;TODAY(),"PENDIENTE","PAGADO")</f>
        <v>PAGADO</v>
      </c>
    </row>
    <row r="80" spans="1:14" x14ac:dyDescent="0.25">
      <c r="A80" s="16" t="s">
        <v>68</v>
      </c>
      <c r="B80" s="13">
        <v>1713936.08</v>
      </c>
      <c r="C80" s="13">
        <v>675462.28</v>
      </c>
      <c r="D80" s="13">
        <v>2389398</v>
      </c>
      <c r="E80" s="15">
        <f t="shared" si="10"/>
        <v>48774075.510000035</v>
      </c>
      <c r="F80" t="str">
        <f t="shared" ca="1" si="11"/>
        <v>PENDIENTE</v>
      </c>
      <c r="I80" s="9">
        <v>45897</v>
      </c>
      <c r="J80" s="4">
        <f>+K80+L80</f>
        <v>285594922.10649997</v>
      </c>
      <c r="K80" s="4">
        <f>+K79</f>
        <v>14920638.25</v>
      </c>
      <c r="L80" s="4">
        <f>+M79*$J$6</f>
        <v>270674283.85649997</v>
      </c>
      <c r="M80" s="4">
        <f>+M79-K80</f>
        <v>2895555532.25</v>
      </c>
      <c r="N80" t="str">
        <f ca="1">+IF(I80&gt;TODAY(),"PENDIENTE","PAGADO")</f>
        <v>PENDIENTE</v>
      </c>
    </row>
    <row r="81" spans="1:12" x14ac:dyDescent="0.25">
      <c r="A81" s="16" t="s">
        <v>69</v>
      </c>
      <c r="B81" s="13">
        <v>1736866.26</v>
      </c>
      <c r="C81" s="13">
        <v>652532.1</v>
      </c>
      <c r="D81" s="13">
        <v>2389398</v>
      </c>
      <c r="E81" s="15">
        <f t="shared" si="10"/>
        <v>47037209.250000037</v>
      </c>
      <c r="F81" t="str">
        <f t="shared" ca="1" si="11"/>
        <v>PENDIENTE</v>
      </c>
      <c r="J81" s="18">
        <f>+K81+L81</f>
        <v>4649908387.4381046</v>
      </c>
      <c r="K81" s="19">
        <f>SUM(K14:K80)</f>
        <v>3059682553.000001</v>
      </c>
      <c r="L81" s="19">
        <f>SUM(L14:L80)</f>
        <v>1590225834.4381034</v>
      </c>
    </row>
    <row r="82" spans="1:12" x14ac:dyDescent="0.25">
      <c r="A82" s="16" t="s">
        <v>70</v>
      </c>
      <c r="B82" s="13">
        <v>1760103.23</v>
      </c>
      <c r="C82" s="13">
        <v>629295.14</v>
      </c>
      <c r="D82" s="13">
        <v>2389398</v>
      </c>
      <c r="E82" s="15">
        <f t="shared" si="10"/>
        <v>45277106.020000041</v>
      </c>
      <c r="F82" t="str">
        <f t="shared" ca="1" si="11"/>
        <v>PENDIENTE</v>
      </c>
    </row>
    <row r="83" spans="1:12" x14ac:dyDescent="0.25">
      <c r="A83" s="16" t="s">
        <v>71</v>
      </c>
      <c r="B83" s="13">
        <v>1783651.08</v>
      </c>
      <c r="C83" s="13">
        <v>605747.31000000006</v>
      </c>
      <c r="D83" s="13">
        <v>2389398</v>
      </c>
      <c r="E83" s="15">
        <f t="shared" si="10"/>
        <v>43493454.940000042</v>
      </c>
      <c r="F83" t="str">
        <f t="shared" ca="1" si="11"/>
        <v>PENDIENTE</v>
      </c>
    </row>
    <row r="84" spans="1:12" x14ac:dyDescent="0.25">
      <c r="A84" s="16" t="s">
        <v>72</v>
      </c>
      <c r="B84" s="13">
        <v>1807513.93</v>
      </c>
      <c r="C84" s="13">
        <v>581884.43999999994</v>
      </c>
      <c r="D84" s="13">
        <v>2389398</v>
      </c>
      <c r="E84" s="15">
        <f t="shared" si="10"/>
        <v>41685941.010000043</v>
      </c>
      <c r="F84" t="str">
        <f t="shared" ca="1" si="11"/>
        <v>PENDIENTE</v>
      </c>
    </row>
    <row r="85" spans="1:12" x14ac:dyDescent="0.25">
      <c r="A85" s="16" t="s">
        <v>73</v>
      </c>
      <c r="B85" s="13">
        <v>1831696.1</v>
      </c>
      <c r="C85" s="13">
        <v>557702.31000000006</v>
      </c>
      <c r="D85" s="13">
        <v>2389398</v>
      </c>
      <c r="E85" s="15">
        <f t="shared" si="10"/>
        <v>39854244.910000041</v>
      </c>
      <c r="F85" t="str">
        <f t="shared" ca="1" si="11"/>
        <v>PENDIENTE</v>
      </c>
    </row>
    <row r="86" spans="1:12" x14ac:dyDescent="0.25">
      <c r="A86" s="16" t="s">
        <v>74</v>
      </c>
      <c r="B86" s="13">
        <v>1856201.74</v>
      </c>
      <c r="C86" s="13">
        <v>533196.66</v>
      </c>
      <c r="D86" s="13">
        <v>2389398</v>
      </c>
      <c r="E86" s="15">
        <f t="shared" si="10"/>
        <v>37998043.170000039</v>
      </c>
      <c r="F86" t="str">
        <f t="shared" ca="1" si="11"/>
        <v>PENDIENTE</v>
      </c>
    </row>
    <row r="87" spans="1:12" x14ac:dyDescent="0.25">
      <c r="A87" s="16" t="s">
        <v>75</v>
      </c>
      <c r="B87" s="13">
        <v>1881035.23</v>
      </c>
      <c r="C87" s="13">
        <v>508363.15</v>
      </c>
      <c r="D87" s="13">
        <v>2389398</v>
      </c>
      <c r="E87" s="15">
        <f t="shared" si="10"/>
        <v>36117007.940000042</v>
      </c>
      <c r="F87" t="str">
        <f t="shared" ca="1" si="11"/>
        <v>PENDIENTE</v>
      </c>
    </row>
    <row r="88" spans="1:12" x14ac:dyDescent="0.25">
      <c r="A88" s="16" t="s">
        <v>76</v>
      </c>
      <c r="B88" s="13">
        <v>1906201.01</v>
      </c>
      <c r="C88" s="13">
        <v>483197.41</v>
      </c>
      <c r="D88" s="13">
        <v>2389398</v>
      </c>
      <c r="E88" s="15">
        <f t="shared" si="10"/>
        <v>34210806.930000044</v>
      </c>
      <c r="F88" t="str">
        <f t="shared" ca="1" si="11"/>
        <v>PENDIENTE</v>
      </c>
    </row>
    <row r="89" spans="1:12" x14ac:dyDescent="0.25">
      <c r="A89" s="16" t="s">
        <v>77</v>
      </c>
      <c r="B89" s="13">
        <v>1931703.41</v>
      </c>
      <c r="C89" s="13">
        <v>457694.98</v>
      </c>
      <c r="D89" s="13">
        <v>2389398</v>
      </c>
      <c r="E89" s="15">
        <f t="shared" si="10"/>
        <v>32279103.520000044</v>
      </c>
      <c r="F89" t="str">
        <f t="shared" ca="1" si="11"/>
        <v>PENDIENTE</v>
      </c>
    </row>
    <row r="90" spans="1:12" x14ac:dyDescent="0.25">
      <c r="A90" s="16" t="s">
        <v>78</v>
      </c>
      <c r="B90" s="13">
        <v>1957547.03</v>
      </c>
      <c r="C90" s="13">
        <v>431851.37</v>
      </c>
      <c r="D90" s="13">
        <v>2389398</v>
      </c>
      <c r="E90" s="15">
        <f t="shared" si="10"/>
        <v>30321556.490000043</v>
      </c>
      <c r="F90" t="str">
        <f t="shared" ca="1" si="11"/>
        <v>PENDIENTE</v>
      </c>
    </row>
    <row r="91" spans="1:12" x14ac:dyDescent="0.25">
      <c r="A91" s="16" t="s">
        <v>79</v>
      </c>
      <c r="B91" s="13">
        <v>1983736.42</v>
      </c>
      <c r="C91" s="13">
        <v>405662</v>
      </c>
      <c r="D91" s="13">
        <v>2389398</v>
      </c>
      <c r="E91" s="15">
        <f t="shared" si="10"/>
        <v>28337820.070000045</v>
      </c>
      <c r="F91" t="str">
        <f t="shared" ca="1" si="11"/>
        <v>PENDIENTE</v>
      </c>
    </row>
    <row r="92" spans="1:12" x14ac:dyDescent="0.25">
      <c r="A92" s="16" t="s">
        <v>80</v>
      </c>
      <c r="B92" s="13">
        <v>2010276.18</v>
      </c>
      <c r="C92" s="13">
        <v>379122.25</v>
      </c>
      <c r="D92" s="13">
        <v>2389398</v>
      </c>
      <c r="E92" s="15">
        <f t="shared" si="10"/>
        <v>26327543.890000045</v>
      </c>
      <c r="F92" t="str">
        <f t="shared" ca="1" si="11"/>
        <v>PENDIENTE</v>
      </c>
    </row>
    <row r="93" spans="1:12" x14ac:dyDescent="0.25">
      <c r="A93" s="16" t="s">
        <v>81</v>
      </c>
      <c r="B93" s="13">
        <v>2037170.99</v>
      </c>
      <c r="C93" s="13">
        <v>352227.43</v>
      </c>
      <c r="D93" s="13">
        <v>2389398</v>
      </c>
      <c r="E93" s="15">
        <f t="shared" si="10"/>
        <v>24290372.900000047</v>
      </c>
      <c r="F93" t="str">
        <f t="shared" ca="1" si="11"/>
        <v>PENDIENTE</v>
      </c>
    </row>
    <row r="94" spans="1:12" x14ac:dyDescent="0.25">
      <c r="A94" s="16" t="s">
        <v>82</v>
      </c>
      <c r="B94" s="13">
        <v>2064425.61</v>
      </c>
      <c r="C94" s="13">
        <v>324972.79999999999</v>
      </c>
      <c r="D94" s="13">
        <v>2389398</v>
      </c>
      <c r="E94" s="15">
        <f t="shared" si="10"/>
        <v>22225947.290000048</v>
      </c>
      <c r="F94" t="str">
        <f t="shared" ca="1" si="11"/>
        <v>PENDIENTE</v>
      </c>
    </row>
    <row r="95" spans="1:12" x14ac:dyDescent="0.25">
      <c r="A95" s="16" t="s">
        <v>83</v>
      </c>
      <c r="B95" s="13">
        <v>2092044.9</v>
      </c>
      <c r="C95" s="13">
        <v>297353.53999999998</v>
      </c>
      <c r="D95" s="13">
        <v>2389398</v>
      </c>
      <c r="E95" s="15">
        <f t="shared" si="10"/>
        <v>20133902.390000049</v>
      </c>
      <c r="F95" t="str">
        <f t="shared" ca="1" si="11"/>
        <v>PENDIENTE</v>
      </c>
    </row>
    <row r="96" spans="1:12" x14ac:dyDescent="0.25">
      <c r="A96" s="16" t="s">
        <v>84</v>
      </c>
      <c r="B96" s="13">
        <v>2120033.69</v>
      </c>
      <c r="C96" s="13">
        <v>269364.77</v>
      </c>
      <c r="D96" s="13">
        <v>2389398</v>
      </c>
      <c r="E96" s="15">
        <f t="shared" si="10"/>
        <v>18013868.700000048</v>
      </c>
      <c r="F96" t="str">
        <f t="shared" ca="1" si="11"/>
        <v>PENDIENTE</v>
      </c>
    </row>
    <row r="97" spans="1:6" x14ac:dyDescent="0.25">
      <c r="A97" s="16" t="s">
        <v>85</v>
      </c>
      <c r="B97" s="13">
        <v>2148396.9</v>
      </c>
      <c r="C97" s="13">
        <v>241001.54</v>
      </c>
      <c r="D97" s="13">
        <v>2389398</v>
      </c>
      <c r="E97" s="15">
        <f t="shared" si="10"/>
        <v>15865471.800000047</v>
      </c>
      <c r="F97" t="str">
        <f t="shared" ca="1" si="11"/>
        <v>PENDIENTE</v>
      </c>
    </row>
    <row r="98" spans="1:6" x14ac:dyDescent="0.25">
      <c r="A98" s="16" t="s">
        <v>86</v>
      </c>
      <c r="B98" s="13">
        <v>2177139.59</v>
      </c>
      <c r="C98" s="13">
        <v>212258.86</v>
      </c>
      <c r="D98" s="13">
        <v>2389398</v>
      </c>
      <c r="E98" s="15">
        <f t="shared" ref="E98:E104" si="12">+E97-B98</f>
        <v>13688332.210000047</v>
      </c>
      <c r="F98" t="str">
        <f t="shared" ref="F98:F104" ca="1" si="13">+IF(A98&gt;TODAY(),"PENDIENTE","PAGADO")</f>
        <v>PENDIENTE</v>
      </c>
    </row>
    <row r="99" spans="1:6" x14ac:dyDescent="0.25">
      <c r="A99" s="16" t="s">
        <v>87</v>
      </c>
      <c r="B99" s="13">
        <v>2206266.83</v>
      </c>
      <c r="C99" s="13">
        <v>183131.63</v>
      </c>
      <c r="D99" s="13">
        <v>2389398</v>
      </c>
      <c r="E99" s="15">
        <f t="shared" si="12"/>
        <v>11482065.380000047</v>
      </c>
      <c r="F99" t="str">
        <f t="shared" ca="1" si="13"/>
        <v>PENDIENTE</v>
      </c>
    </row>
    <row r="100" spans="1:6" x14ac:dyDescent="0.25">
      <c r="A100" s="16" t="s">
        <v>88</v>
      </c>
      <c r="B100" s="13">
        <v>2235783.7200000002</v>
      </c>
      <c r="C100" s="13">
        <v>153614.73000000001</v>
      </c>
      <c r="D100" s="13">
        <v>2389398</v>
      </c>
      <c r="E100" s="15">
        <f t="shared" si="12"/>
        <v>9246281.6600000467</v>
      </c>
      <c r="F100" t="str">
        <f t="shared" ca="1" si="13"/>
        <v>PENDIENTE</v>
      </c>
    </row>
    <row r="101" spans="1:6" x14ac:dyDescent="0.25">
      <c r="A101" s="16" t="s">
        <v>89</v>
      </c>
      <c r="B101" s="13">
        <v>2265695.5299999998</v>
      </c>
      <c r="C101" s="13">
        <v>123702.92</v>
      </c>
      <c r="D101" s="13">
        <v>2389398</v>
      </c>
      <c r="E101" s="15">
        <f t="shared" si="12"/>
        <v>6980586.1300000474</v>
      </c>
      <c r="F101" t="str">
        <f t="shared" ca="1" si="13"/>
        <v>PENDIENTE</v>
      </c>
    </row>
    <row r="102" spans="1:6" x14ac:dyDescent="0.25">
      <c r="A102" s="16" t="s">
        <v>90</v>
      </c>
      <c r="B102" s="13">
        <v>2296007.52</v>
      </c>
      <c r="C102" s="13">
        <v>93390.93</v>
      </c>
      <c r="D102" s="13">
        <v>2389398</v>
      </c>
      <c r="E102" s="15">
        <f t="shared" si="12"/>
        <v>4684578.6100000478</v>
      </c>
      <c r="F102" t="str">
        <f t="shared" ca="1" si="13"/>
        <v>PENDIENTE</v>
      </c>
    </row>
    <row r="103" spans="1:6" x14ac:dyDescent="0.25">
      <c r="A103" s="16" t="s">
        <v>91</v>
      </c>
      <c r="B103" s="13">
        <v>2326725.0299999998</v>
      </c>
      <c r="C103" s="13">
        <v>62673.42</v>
      </c>
      <c r="D103" s="13">
        <v>2389398</v>
      </c>
      <c r="E103" s="15">
        <f t="shared" si="12"/>
        <v>2357853.580000048</v>
      </c>
      <c r="F103" t="str">
        <f t="shared" ca="1" si="13"/>
        <v>PENDIENTE</v>
      </c>
    </row>
    <row r="104" spans="1:6" x14ac:dyDescent="0.25">
      <c r="A104" s="16" t="s">
        <v>92</v>
      </c>
      <c r="B104" s="13">
        <v>2357853.58</v>
      </c>
      <c r="C104" s="13">
        <v>31544.94</v>
      </c>
      <c r="D104" s="13">
        <v>2389398</v>
      </c>
      <c r="E104" s="15">
        <f t="shared" si="12"/>
        <v>4.7963112592697144E-8</v>
      </c>
      <c r="F104" t="str">
        <f t="shared" ca="1" si="13"/>
        <v>PENDIENTE</v>
      </c>
    </row>
  </sheetData>
  <mergeCells count="8">
    <mergeCell ref="A30:A31"/>
    <mergeCell ref="B30:B31"/>
    <mergeCell ref="C30:C31"/>
    <mergeCell ref="D30:D31"/>
    <mergeCell ref="E30:E31"/>
    <mergeCell ref="A1:F1"/>
    <mergeCell ref="A24:F24"/>
    <mergeCell ref="I1:N1"/>
  </mergeCells>
  <conditionalFormatting sqref="F15:F20 N77:N79 N14:N49">
    <cfRule type="cellIs" dxfId="7" priority="21" operator="equal">
      <formula>"PAGADO"</formula>
    </cfRule>
    <cfRule type="cellIs" dxfId="6" priority="22" operator="equal">
      <formula>"PENDIENTE"</formula>
    </cfRule>
  </conditionalFormatting>
  <conditionalFormatting sqref="F33:F104">
    <cfRule type="cellIs" dxfId="5" priority="19" operator="equal">
      <formula>"PAGADO"</formula>
    </cfRule>
    <cfRule type="cellIs" dxfId="4" priority="20" operator="equal">
      <formula>"PENDIENTE"</formula>
    </cfRule>
  </conditionalFormatting>
  <conditionalFormatting sqref="N2">
    <cfRule type="cellIs" dxfId="3" priority="17" operator="equal">
      <formula>"PAGADO"</formula>
    </cfRule>
    <cfRule type="cellIs" dxfId="2" priority="18" operator="equal">
      <formula>"PENDIENTE"</formula>
    </cfRule>
  </conditionalFormatting>
  <conditionalFormatting sqref="N80">
    <cfRule type="cellIs" dxfId="1" priority="13" operator="equal">
      <formula>"PAGADO"</formula>
    </cfRule>
    <cfRule type="cellIs" dxfId="0" priority="14" operator="equal">
      <formula>"PENDIENTE"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2019-06-17T18:49:58Z</dcterms:created>
  <dcterms:modified xsi:type="dcterms:W3CDTF">2019-06-18T14:57:39Z</dcterms:modified>
</cp:coreProperties>
</file>