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45DEB69F-F7AE-4160-BBF7-68B9FBA23AD2}" xr6:coauthVersionLast="41" xr6:coauthVersionMax="41" xr10:uidLastSave="{00000000-0000-0000-0000-000000000000}"/>
  <bookViews>
    <workbookView xWindow="-120" yWindow="-120" windowWidth="29040" windowHeight="15840" xr2:uid="{3080BDC3-95CE-4259-BE5E-4B81740104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E13" i="1" l="1"/>
  <c r="F80" i="1"/>
  <c r="F14" i="1"/>
  <c r="B6" i="1"/>
  <c r="B7" i="1" l="1"/>
  <c r="B8" i="1" s="1"/>
  <c r="D14" i="1" s="1"/>
  <c r="C14" i="1" s="1"/>
  <c r="E14" i="1" s="1"/>
  <c r="D15" i="1" s="1"/>
  <c r="C15" i="1" s="1"/>
  <c r="F15" i="1"/>
  <c r="A77" i="1"/>
  <c r="F16" i="1" l="1"/>
  <c r="F17" i="1"/>
  <c r="A78" i="1"/>
  <c r="F77" i="1"/>
  <c r="F18" i="1" l="1"/>
  <c r="A79" i="1"/>
  <c r="F79" i="1" s="1"/>
  <c r="F78" i="1"/>
  <c r="E15" i="1"/>
  <c r="D16" i="1" s="1"/>
  <c r="C16" i="1" s="1"/>
  <c r="F19" i="1" l="1"/>
  <c r="E16" i="1"/>
  <c r="E17" i="1" s="1"/>
  <c r="D18" i="1" s="1"/>
  <c r="C18" i="1" s="1"/>
  <c r="C77" i="1"/>
  <c r="F20" i="1" l="1"/>
  <c r="C78" i="1"/>
  <c r="D77" i="1"/>
  <c r="B77" i="1" s="1"/>
  <c r="E77" i="1"/>
  <c r="F21" i="1" l="1"/>
  <c r="E18" i="1"/>
  <c r="D19" i="1" s="1"/>
  <c r="C19" i="1" s="1"/>
  <c r="E78" i="1"/>
  <c r="D78" i="1"/>
  <c r="B78" i="1" s="1"/>
  <c r="C79" i="1"/>
  <c r="E19" i="1" l="1"/>
  <c r="D20" i="1" s="1"/>
  <c r="C20" i="1" s="1"/>
  <c r="F22" i="1"/>
  <c r="C80" i="1"/>
  <c r="D79" i="1"/>
  <c r="B79" i="1" s="1"/>
  <c r="E79" i="1"/>
  <c r="F23" i="1" l="1"/>
  <c r="E20" i="1"/>
  <c r="D21" i="1" s="1"/>
  <c r="C21" i="1" s="1"/>
  <c r="E80" i="1"/>
  <c r="D80" i="1"/>
  <c r="E21" i="1" l="1"/>
  <c r="D22" i="1" s="1"/>
  <c r="C22" i="1" s="1"/>
  <c r="F24" i="1"/>
  <c r="B80" i="1"/>
  <c r="F25" i="1" l="1"/>
  <c r="E22" i="1"/>
  <c r="D23" i="1" l="1"/>
  <c r="C23" i="1"/>
  <c r="F26" i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B23" i="1" l="1"/>
  <c r="C24" i="1"/>
  <c r="E23" i="1"/>
  <c r="D24" i="1" s="1"/>
  <c r="C25" i="1" l="1"/>
  <c r="B24" i="1"/>
  <c r="E24" i="1"/>
  <c r="D25" i="1" s="1"/>
  <c r="B25" i="1" l="1"/>
  <c r="E25" i="1"/>
  <c r="D26" i="1" s="1"/>
  <c r="C26" i="1"/>
  <c r="B26" i="1" l="1"/>
  <c r="E26" i="1"/>
  <c r="D27" i="1" s="1"/>
  <c r="C27" i="1"/>
  <c r="B27" i="1" l="1"/>
  <c r="E27" i="1"/>
  <c r="D28" i="1" s="1"/>
  <c r="C28" i="1"/>
  <c r="B28" i="1" l="1"/>
  <c r="E28" i="1"/>
  <c r="D29" i="1" s="1"/>
  <c r="C29" i="1"/>
  <c r="B29" i="1" l="1"/>
  <c r="E29" i="1"/>
  <c r="D30" i="1" s="1"/>
  <c r="C30" i="1"/>
  <c r="B30" i="1" l="1"/>
  <c r="E30" i="1"/>
  <c r="D31" i="1" s="1"/>
  <c r="C31" i="1"/>
  <c r="B31" i="1" l="1"/>
  <c r="E31" i="1"/>
  <c r="D32" i="1" s="1"/>
  <c r="C32" i="1"/>
  <c r="B32" i="1" l="1"/>
  <c r="E32" i="1"/>
  <c r="D33" i="1" s="1"/>
  <c r="C33" i="1"/>
  <c r="B33" i="1" l="1"/>
  <c r="E33" i="1"/>
  <c r="D34" i="1" s="1"/>
  <c r="C34" i="1"/>
  <c r="B34" i="1" l="1"/>
  <c r="E34" i="1"/>
  <c r="D35" i="1" s="1"/>
  <c r="C35" i="1"/>
  <c r="B35" i="1" l="1"/>
  <c r="E35" i="1"/>
  <c r="D36" i="1" s="1"/>
  <c r="C36" i="1"/>
  <c r="B36" i="1" l="1"/>
  <c r="E36" i="1"/>
  <c r="D37" i="1" s="1"/>
  <c r="C37" i="1"/>
  <c r="B37" i="1" l="1"/>
  <c r="E37" i="1"/>
  <c r="D38" i="1" s="1"/>
  <c r="C38" i="1"/>
  <c r="B38" i="1" l="1"/>
  <c r="E38" i="1"/>
  <c r="D39" i="1" s="1"/>
  <c r="C39" i="1"/>
  <c r="B39" i="1" l="1"/>
  <c r="E39" i="1"/>
  <c r="D40" i="1" s="1"/>
  <c r="C40" i="1"/>
  <c r="B40" i="1" l="1"/>
  <c r="E40" i="1"/>
  <c r="D41" i="1" s="1"/>
  <c r="C41" i="1"/>
  <c r="B41" i="1" l="1"/>
  <c r="E41" i="1"/>
  <c r="D42" i="1" s="1"/>
  <c r="C42" i="1"/>
  <c r="B42" i="1" l="1"/>
  <c r="E42" i="1"/>
  <c r="D43" i="1" s="1"/>
  <c r="C43" i="1"/>
  <c r="B43" i="1" l="1"/>
  <c r="E43" i="1"/>
  <c r="D44" i="1" s="1"/>
  <c r="C44" i="1"/>
  <c r="B44" i="1" l="1"/>
  <c r="E44" i="1"/>
  <c r="D45" i="1" s="1"/>
  <c r="C45" i="1"/>
  <c r="B45" i="1" l="1"/>
  <c r="E45" i="1"/>
  <c r="D46" i="1" s="1"/>
  <c r="C46" i="1"/>
  <c r="B46" i="1" l="1"/>
  <c r="E46" i="1"/>
  <c r="D47" i="1" s="1"/>
  <c r="C47" i="1"/>
  <c r="B47" i="1" l="1"/>
  <c r="E47" i="1"/>
  <c r="D48" i="1" s="1"/>
  <c r="C48" i="1"/>
  <c r="B48" i="1" l="1"/>
  <c r="E48" i="1"/>
  <c r="D49" i="1" s="1"/>
  <c r="C49" i="1"/>
  <c r="E49" i="1" l="1"/>
  <c r="B49" i="1"/>
  <c r="C81" i="1" l="1"/>
  <c r="D81" i="1"/>
  <c r="B81" i="1" l="1"/>
</calcChain>
</file>

<file path=xl/sharedStrings.xml><?xml version="1.0" encoding="utf-8"?>
<sst xmlns="http://schemas.openxmlformats.org/spreadsheetml/2006/main" count="15" uniqueCount="13">
  <si>
    <t>Monto</t>
  </si>
  <si>
    <t>Tasa</t>
  </si>
  <si>
    <t>FECHA</t>
  </si>
  <si>
    <t>CUOTA</t>
  </si>
  <si>
    <t>CAPITAL</t>
  </si>
  <si>
    <t>INTERESES</t>
  </si>
  <si>
    <t>SALDO</t>
  </si>
  <si>
    <t>Spread</t>
  </si>
  <si>
    <t>DTF</t>
  </si>
  <si>
    <t>NATA</t>
  </si>
  <si>
    <t>EA</t>
  </si>
  <si>
    <t>ABONOS MENSUALES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</si>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</sst>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2" fontId="0" fillId="0" borderId="0" xfId="1" applyFont="1"/>
    <xf numFmtId="10" fontId="0" fillId="0" borderId="0" xfId="1" applyNumberFormat="1" applyFont="1"/>
    <xf numFmtId="10" fontId="0" fillId="0" borderId="0" xfId="2" applyNumberFormat="1" applyFont="1"/>
    <xf numFmtId="0" fontId="2" fillId="0" borderId="0" xfId="0" applyFont="1" applyAlignment="1">
      <alignment horizontal="center"/>
    </xf>
    <xf numFmtId="42" fontId="2" fillId="0" borderId="0" xfId="1" applyFont="1" applyAlignment="1">
      <alignment horizontal="center"/>
    </xf>
    <xf numFmtId="14" fontId="0" fillId="0" borderId="0" xfId="0" applyNumberFormat="1"/>
    <xf numFmtId="42" fontId="0" fillId="0" borderId="0" xfId="0" applyNumberFormat="1"/>
    <xf numFmtId="10" fontId="0" fillId="0" borderId="0" xfId="0" applyNumberFormat="1"/>
    <xf numFmtId="42" fontId="2" fillId="3" borderId="0" xfId="1" applyFont="1" applyFill="1"/>
    <xf numFmtId="42" fontId="2" fillId="3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B871-0D7B-4A38-B266-92538BE75E5B}">
  <dimension ref="A1:G81"/>
  <sheetViews>
    <sheetView tabSelected="1" zoomScale="84" zoomScaleNormal="84" workbookViewId="0">
      <selection activeCell="A2" sqref="A1:H1048576"/>
    </sheetView>
  </sheetViews>
  <sheetFormatPr baseColWidth="10" defaultRowHeight="15" x14ac:dyDescent="0.25"/>
  <cols>
    <col min="1" max="1" width="11.5703125" bestFit="1" customWidth="1"/>
    <col min="2" max="4" width="16.85546875" bestFit="1" customWidth="1"/>
    <col min="5" max="5" width="16.5703125" bestFit="1" customWidth="1"/>
    <col min="6" max="6" width="10.85546875" bestFit="1" customWidth="1"/>
    <col min="7" max="7" width="14.28515625" bestFit="1" customWidth="1"/>
  </cols>
  <sheetData>
    <row r="1" spans="1:6" ht="15.75" thickBot="1" x14ac:dyDescent="0.3">
      <c r="A1" s="11" t="s">
        <v>11</v>
      </c>
      <c r="B1" s="12"/>
      <c r="C1" s="12"/>
      <c r="D1" s="12"/>
      <c r="E1" s="12"/>
      <c r="F1" s="13"/>
    </row>
    <row r="2" spans="1:6" x14ac:dyDescent="0.25">
      <c r="A2" s="6"/>
      <c r="B2" s="1"/>
      <c r="C2" s="1"/>
      <c r="D2" s="1"/>
      <c r="E2" s="1"/>
    </row>
    <row r="3" spans="1:6" x14ac:dyDescent="0.25">
      <c r="A3" t="s">
        <v>0</v>
      </c>
      <c r="B3" s="1">
        <v>3000000000</v>
      </c>
    </row>
    <row r="4" spans="1:6" x14ac:dyDescent="0.25">
      <c r="A4" t="s">
        <v>7</v>
      </c>
      <c r="B4" s="2">
        <v>4.7E-2</v>
      </c>
      <c r="C4" t="s">
        <v>9</v>
      </c>
    </row>
    <row r="5" spans="1:6" x14ac:dyDescent="0.25">
      <c r="A5" t="s">
        <v>8</v>
      </c>
      <c r="B5" s="3">
        <v>4.5999999999999999E-2</v>
      </c>
      <c r="C5" t="s">
        <v>9</v>
      </c>
    </row>
    <row r="6" spans="1:6" x14ac:dyDescent="0.25">
      <c r="A6" t="s">
        <v>1</v>
      </c>
      <c r="B6" s="8">
        <f>+B4+B5</f>
        <v>9.2999999999999999E-2</v>
      </c>
      <c r="C6" t="s">
        <v>9</v>
      </c>
    </row>
    <row r="7" spans="1:6" x14ac:dyDescent="0.25">
      <c r="B7" s="3">
        <f>+(1+(B6/4)/(1-B6/4))^(4)-1</f>
        <v>9.8667608014241903E-2</v>
      </c>
      <c r="C7" t="s">
        <v>10</v>
      </c>
    </row>
    <row r="8" spans="1:6" x14ac:dyDescent="0.25">
      <c r="B8" s="3">
        <f>+(1+B7)^(1/12)-1</f>
        <v>7.8723402139295739E-3</v>
      </c>
      <c r="C8" t="s">
        <v>12</v>
      </c>
    </row>
    <row r="9" spans="1:6" x14ac:dyDescent="0.25">
      <c r="B9" s="3"/>
    </row>
    <row r="12" spans="1:6" x14ac:dyDescent="0.25">
      <c r="A12" s="4" t="s">
        <v>2</v>
      </c>
      <c r="B12" s="5" t="s">
        <v>3</v>
      </c>
      <c r="C12" s="4" t="s">
        <v>4</v>
      </c>
      <c r="D12" s="4" t="s">
        <v>5</v>
      </c>
      <c r="E12" s="4" t="s">
        <v>6</v>
      </c>
    </row>
    <row r="13" spans="1:6" x14ac:dyDescent="0.25">
      <c r="A13" s="6">
        <v>43340</v>
      </c>
      <c r="B13" s="1"/>
      <c r="E13" s="7">
        <f>+B3</f>
        <v>3000000000</v>
      </c>
    </row>
    <row r="14" spans="1:6" x14ac:dyDescent="0.25">
      <c r="A14" s="6">
        <v>43371</v>
      </c>
      <c r="B14" s="1">
        <v>50000000</v>
      </c>
      <c r="C14" s="1">
        <f>+B14-D14</f>
        <v>26382979.358211279</v>
      </c>
      <c r="D14" s="1">
        <f>+E13*$B$8</f>
        <v>23617020.641788721</v>
      </c>
      <c r="E14" s="1">
        <f>+E13-C14</f>
        <v>2973617020.6417885</v>
      </c>
      <c r="F14" t="str">
        <f ca="1">+IF(A14&gt;TODAY(),"PENDIENTE","PAGADO")</f>
        <v>PAGADO</v>
      </c>
    </row>
    <row r="15" spans="1:6" x14ac:dyDescent="0.25">
      <c r="A15" s="6">
        <v>43401</v>
      </c>
      <c r="B15" s="1">
        <v>50000000</v>
      </c>
      <c r="C15" s="1">
        <f t="shared" ref="C15:C16" si="0">+B15-D15</f>
        <v>26590675.147576202</v>
      </c>
      <c r="D15" s="1">
        <f>+E14*$B$8</f>
        <v>23409324.852423798</v>
      </c>
      <c r="E15" s="1">
        <f>+E14-C15</f>
        <v>2947026345.4942122</v>
      </c>
      <c r="F15" t="str">
        <f ca="1">+IF(A15&gt;TODAY(),"PENDIENTE","PAGADO")</f>
        <v>PAGADO</v>
      </c>
    </row>
    <row r="16" spans="1:6" x14ac:dyDescent="0.25">
      <c r="A16" s="6">
        <v>43432</v>
      </c>
      <c r="B16" s="1">
        <v>0</v>
      </c>
      <c r="C16" s="1">
        <f t="shared" si="0"/>
        <v>-23199994.011143997</v>
      </c>
      <c r="D16" s="1">
        <f>+E15*$B$8</f>
        <v>23199994.011143997</v>
      </c>
      <c r="E16" s="1">
        <f>+E15-C16</f>
        <v>2970226339.5053563</v>
      </c>
      <c r="F16" t="str">
        <f ca="1">+IF(A16&gt;TODAY(),"PENDIENTE","PAGADO")</f>
        <v>PAGADO</v>
      </c>
    </row>
    <row r="17" spans="1:7" x14ac:dyDescent="0.25">
      <c r="A17" s="6">
        <v>43462</v>
      </c>
      <c r="B17" s="1">
        <v>50000000</v>
      </c>
      <c r="C17" s="1">
        <f>+B17-D17</f>
        <v>29908892.505356301</v>
      </c>
      <c r="D17" s="1">
        <v>20091107.494643699</v>
      </c>
      <c r="E17" s="1">
        <f>+E16-C17</f>
        <v>2940317447</v>
      </c>
      <c r="F17" t="str">
        <f t="shared" ref="F17:F49" ca="1" si="1">+IF(A17&gt;TODAY(),"PENDIENTE","PAGADO")</f>
        <v>PAGADO</v>
      </c>
    </row>
    <row r="18" spans="1:7" x14ac:dyDescent="0.25">
      <c r="A18" s="6">
        <v>43493</v>
      </c>
      <c r="B18" s="1">
        <v>90000000</v>
      </c>
      <c r="C18" s="1">
        <f t="shared" ref="C18" si="2">+B18-D18</f>
        <v>66852820.720263161</v>
      </c>
      <c r="D18" s="1">
        <f t="shared" ref="D18:D49" si="3">+E17*$B$8</f>
        <v>23147179.279736839</v>
      </c>
      <c r="E18" s="1">
        <f t="shared" ref="E18:E49" si="4">+E17-C18</f>
        <v>2873464626.279737</v>
      </c>
      <c r="F18" t="str">
        <f t="shared" ca="1" si="1"/>
        <v>PAGADO</v>
      </c>
    </row>
    <row r="19" spans="1:7" x14ac:dyDescent="0.25">
      <c r="A19" s="6">
        <v>43524</v>
      </c>
      <c r="B19" s="1">
        <v>0</v>
      </c>
      <c r="C19" s="1">
        <f>+B19-D19</f>
        <v>-22620891.130766086</v>
      </c>
      <c r="D19" s="1">
        <f t="shared" si="3"/>
        <v>22620891.130766086</v>
      </c>
      <c r="E19" s="1">
        <f t="shared" si="4"/>
        <v>2896085517.4105029</v>
      </c>
      <c r="F19" t="str">
        <f t="shared" ca="1" si="1"/>
        <v>PAGADO</v>
      </c>
    </row>
    <row r="20" spans="1:7" x14ac:dyDescent="0.25">
      <c r="A20" s="6">
        <v>43552</v>
      </c>
      <c r="B20" s="1">
        <v>0</v>
      </c>
      <c r="C20" s="1">
        <f>+B20-D20</f>
        <v>-22798970.48168974</v>
      </c>
      <c r="D20" s="1">
        <f t="shared" si="3"/>
        <v>22798970.48168974</v>
      </c>
      <c r="E20" s="1">
        <f t="shared" si="4"/>
        <v>2918884487.8921928</v>
      </c>
      <c r="F20" t="str">
        <f t="shared" ca="1" si="1"/>
        <v>PAGADO</v>
      </c>
    </row>
    <row r="21" spans="1:7" x14ac:dyDescent="0.25">
      <c r="A21" s="6">
        <v>43583</v>
      </c>
      <c r="B21" s="1">
        <v>0</v>
      </c>
      <c r="C21" s="1">
        <f>+B21-D21</f>
        <v>-22978451.733848941</v>
      </c>
      <c r="D21" s="1">
        <f t="shared" si="3"/>
        <v>22978451.733848941</v>
      </c>
      <c r="E21" s="1">
        <f t="shared" si="4"/>
        <v>2941862939.6260419</v>
      </c>
      <c r="F21" t="str">
        <f t="shared" ca="1" si="1"/>
        <v>PAGADO</v>
      </c>
    </row>
    <row r="22" spans="1:7" x14ac:dyDescent="0.25">
      <c r="A22" s="6">
        <v>43613</v>
      </c>
      <c r="B22" s="1">
        <v>0</v>
      </c>
      <c r="C22" s="1">
        <f>+B22-D22</f>
        <v>-23159345.92348716</v>
      </c>
      <c r="D22" s="1">
        <f t="shared" si="3"/>
        <v>23159345.92348716</v>
      </c>
      <c r="E22" s="1">
        <f t="shared" si="4"/>
        <v>2965022285.5495291</v>
      </c>
      <c r="F22" t="str">
        <f t="shared" ca="1" si="1"/>
        <v>PAGADO</v>
      </c>
    </row>
    <row r="23" spans="1:7" x14ac:dyDescent="0.25">
      <c r="A23" s="6">
        <v>43644</v>
      </c>
      <c r="B23" s="1">
        <f>+C23+D23</f>
        <v>133157304.37926704</v>
      </c>
      <c r="C23" s="1">
        <f>+E22/(COUNT(A23:A49))</f>
        <v>109815640.20553811</v>
      </c>
      <c r="D23" s="1">
        <f t="shared" si="3"/>
        <v>23341664.173728935</v>
      </c>
      <c r="E23" s="1">
        <f t="shared" si="4"/>
        <v>2855206645.3439908</v>
      </c>
      <c r="F23" t="str">
        <f t="shared" ca="1" si="1"/>
        <v>PENDIENTE</v>
      </c>
      <c r="G23" s="7"/>
    </row>
    <row r="24" spans="1:7" x14ac:dyDescent="0.25">
      <c r="A24" s="6">
        <v>43674</v>
      </c>
      <c r="B24" s="1">
        <f t="shared" ref="B24:B49" si="5">+C24+D24</f>
        <v>132292798.29875857</v>
      </c>
      <c r="C24" s="1">
        <f t="shared" ref="C24:C49" si="6">+C23</f>
        <v>109815640.20553811</v>
      </c>
      <c r="D24" s="1">
        <f t="shared" si="3"/>
        <v>22477158.093220454</v>
      </c>
      <c r="E24" s="1">
        <f t="shared" si="4"/>
        <v>2745391005.1384525</v>
      </c>
      <c r="F24" t="str">
        <f t="shared" ca="1" si="1"/>
        <v>PENDIENTE</v>
      </c>
    </row>
    <row r="25" spans="1:7" x14ac:dyDescent="0.25">
      <c r="A25" s="6">
        <v>43705</v>
      </c>
      <c r="B25" s="1">
        <f t="shared" si="5"/>
        <v>131428292.21825008</v>
      </c>
      <c r="C25" s="1">
        <f t="shared" si="6"/>
        <v>109815640.20553811</v>
      </c>
      <c r="D25" s="1">
        <f t="shared" si="3"/>
        <v>21612652.012711972</v>
      </c>
      <c r="E25" s="1">
        <f t="shared" si="4"/>
        <v>2635575364.9329143</v>
      </c>
      <c r="F25" t="str">
        <f t="shared" ca="1" si="1"/>
        <v>PENDIENTE</v>
      </c>
    </row>
    <row r="26" spans="1:7" x14ac:dyDescent="0.25">
      <c r="A26" s="6">
        <v>43736</v>
      </c>
      <c r="B26" s="1">
        <f t="shared" si="5"/>
        <v>130563786.1377416</v>
      </c>
      <c r="C26" s="1">
        <f t="shared" si="6"/>
        <v>109815640.20553811</v>
      </c>
      <c r="D26" s="1">
        <f t="shared" si="3"/>
        <v>20748145.932203494</v>
      </c>
      <c r="E26" s="1">
        <f t="shared" si="4"/>
        <v>2525759724.727376</v>
      </c>
      <c r="F26" t="str">
        <f t="shared" ca="1" si="1"/>
        <v>PENDIENTE</v>
      </c>
    </row>
    <row r="27" spans="1:7" x14ac:dyDescent="0.25">
      <c r="A27" s="6">
        <v>43766</v>
      </c>
      <c r="B27" s="1">
        <f t="shared" si="5"/>
        <v>129699280.05723312</v>
      </c>
      <c r="C27" s="1">
        <f t="shared" si="6"/>
        <v>109815640.20553811</v>
      </c>
      <c r="D27" s="1">
        <f t="shared" si="3"/>
        <v>19883639.851695012</v>
      </c>
      <c r="E27" s="1">
        <f t="shared" si="4"/>
        <v>2415944084.5218377</v>
      </c>
      <c r="F27" t="str">
        <f t="shared" ca="1" si="1"/>
        <v>PENDIENTE</v>
      </c>
    </row>
    <row r="28" spans="1:7" x14ac:dyDescent="0.25">
      <c r="A28" s="6">
        <v>43797</v>
      </c>
      <c r="B28" s="1">
        <f t="shared" si="5"/>
        <v>128834773.97672464</v>
      </c>
      <c r="C28" s="1">
        <f t="shared" si="6"/>
        <v>109815640.20553811</v>
      </c>
      <c r="D28" s="1">
        <f t="shared" si="3"/>
        <v>19019133.771186534</v>
      </c>
      <c r="E28" s="1">
        <f t="shared" si="4"/>
        <v>2306128444.3162994</v>
      </c>
      <c r="F28" t="str">
        <f t="shared" ca="1" si="1"/>
        <v>PENDIENTE</v>
      </c>
    </row>
    <row r="29" spans="1:7" x14ac:dyDescent="0.25">
      <c r="A29" s="6">
        <v>43827</v>
      </c>
      <c r="B29" s="1">
        <f t="shared" si="5"/>
        <v>127970267.89621615</v>
      </c>
      <c r="C29" s="1">
        <f t="shared" si="6"/>
        <v>109815640.20553811</v>
      </c>
      <c r="D29" s="1">
        <f t="shared" si="3"/>
        <v>18154627.690678053</v>
      </c>
      <c r="E29" s="1">
        <f t="shared" si="4"/>
        <v>2196312804.1107612</v>
      </c>
      <c r="F29" t="str">
        <f t="shared" ca="1" si="1"/>
        <v>PENDIENTE</v>
      </c>
    </row>
    <row r="30" spans="1:7" x14ac:dyDescent="0.25">
      <c r="A30" s="6">
        <v>43858</v>
      </c>
      <c r="B30" s="1">
        <f t="shared" si="5"/>
        <v>127105761.81570768</v>
      </c>
      <c r="C30" s="1">
        <f t="shared" si="6"/>
        <v>109815640.20553811</v>
      </c>
      <c r="D30" s="1">
        <f t="shared" si="3"/>
        <v>17290121.610169571</v>
      </c>
      <c r="E30" s="1">
        <f t="shared" si="4"/>
        <v>2086497163.9052231</v>
      </c>
      <c r="F30" t="str">
        <f t="shared" ca="1" si="1"/>
        <v>PENDIENTE</v>
      </c>
    </row>
    <row r="31" spans="1:7" x14ac:dyDescent="0.25">
      <c r="A31" s="6">
        <v>43889</v>
      </c>
      <c r="B31" s="1">
        <f t="shared" si="5"/>
        <v>126241255.7351992</v>
      </c>
      <c r="C31" s="1">
        <f t="shared" si="6"/>
        <v>109815640.20553811</v>
      </c>
      <c r="D31" s="1">
        <f t="shared" si="3"/>
        <v>16425615.529661093</v>
      </c>
      <c r="E31" s="1">
        <f t="shared" si="4"/>
        <v>1976681523.6996851</v>
      </c>
      <c r="F31" t="str">
        <f t="shared" ca="1" si="1"/>
        <v>PENDIENTE</v>
      </c>
    </row>
    <row r="32" spans="1:7" x14ac:dyDescent="0.25">
      <c r="A32" s="6">
        <v>43918</v>
      </c>
      <c r="B32" s="1">
        <f t="shared" si="5"/>
        <v>125376749.65469073</v>
      </c>
      <c r="C32" s="1">
        <f t="shared" si="6"/>
        <v>109815640.20553811</v>
      </c>
      <c r="D32" s="1">
        <f t="shared" si="3"/>
        <v>15561109.449152615</v>
      </c>
      <c r="E32" s="1">
        <f t="shared" si="4"/>
        <v>1866865883.4941471</v>
      </c>
      <c r="F32" t="str">
        <f t="shared" ca="1" si="1"/>
        <v>PENDIENTE</v>
      </c>
    </row>
    <row r="33" spans="1:6" x14ac:dyDescent="0.25">
      <c r="A33" s="6">
        <v>43949</v>
      </c>
      <c r="B33" s="1">
        <f t="shared" si="5"/>
        <v>124512243.57418224</v>
      </c>
      <c r="C33" s="1">
        <f t="shared" si="6"/>
        <v>109815640.20553811</v>
      </c>
      <c r="D33" s="1">
        <f t="shared" si="3"/>
        <v>14696603.368644137</v>
      </c>
      <c r="E33" s="1">
        <f t="shared" si="4"/>
        <v>1757050243.288609</v>
      </c>
      <c r="F33" t="str">
        <f t="shared" ca="1" si="1"/>
        <v>PENDIENTE</v>
      </c>
    </row>
    <row r="34" spans="1:6" x14ac:dyDescent="0.25">
      <c r="A34" s="6">
        <v>43979</v>
      </c>
      <c r="B34" s="1">
        <f t="shared" si="5"/>
        <v>123647737.49367377</v>
      </c>
      <c r="C34" s="1">
        <f t="shared" si="6"/>
        <v>109815640.20553811</v>
      </c>
      <c r="D34" s="1">
        <f t="shared" si="3"/>
        <v>13832097.288135659</v>
      </c>
      <c r="E34" s="1">
        <f t="shared" si="4"/>
        <v>1647234603.083071</v>
      </c>
      <c r="F34" t="str">
        <f t="shared" ca="1" si="1"/>
        <v>PENDIENTE</v>
      </c>
    </row>
    <row r="35" spans="1:6" x14ac:dyDescent="0.25">
      <c r="A35" s="6">
        <v>44010</v>
      </c>
      <c r="B35" s="1">
        <f t="shared" si="5"/>
        <v>122783231.41316529</v>
      </c>
      <c r="C35" s="1">
        <f t="shared" si="6"/>
        <v>109815640.20553811</v>
      </c>
      <c r="D35" s="1">
        <f t="shared" si="3"/>
        <v>12967591.207627179</v>
      </c>
      <c r="E35" s="1">
        <f t="shared" si="4"/>
        <v>1537418962.877533</v>
      </c>
      <c r="F35" t="str">
        <f t="shared" ca="1" si="1"/>
        <v>PENDIENTE</v>
      </c>
    </row>
    <row r="36" spans="1:6" x14ac:dyDescent="0.25">
      <c r="A36" s="6">
        <v>44040</v>
      </c>
      <c r="B36" s="1">
        <f t="shared" si="5"/>
        <v>121918725.33265682</v>
      </c>
      <c r="C36" s="1">
        <f t="shared" si="6"/>
        <v>109815640.20553811</v>
      </c>
      <c r="D36" s="1">
        <f t="shared" si="3"/>
        <v>12103085.127118701</v>
      </c>
      <c r="E36" s="1">
        <f t="shared" si="4"/>
        <v>1427603322.6719949</v>
      </c>
      <c r="F36" t="str">
        <f t="shared" ca="1" si="1"/>
        <v>PENDIENTE</v>
      </c>
    </row>
    <row r="37" spans="1:6" x14ac:dyDescent="0.25">
      <c r="A37" s="6">
        <v>44071</v>
      </c>
      <c r="B37" s="1">
        <f t="shared" si="5"/>
        <v>121054219.25214833</v>
      </c>
      <c r="C37" s="1">
        <f t="shared" si="6"/>
        <v>109815640.20553811</v>
      </c>
      <c r="D37" s="1">
        <f t="shared" si="3"/>
        <v>11238579.046610223</v>
      </c>
      <c r="E37" s="1">
        <f t="shared" si="4"/>
        <v>1317787682.4664569</v>
      </c>
      <c r="F37" t="str">
        <f t="shared" ca="1" si="1"/>
        <v>PENDIENTE</v>
      </c>
    </row>
    <row r="38" spans="1:6" x14ac:dyDescent="0.25">
      <c r="A38" s="6">
        <v>44102</v>
      </c>
      <c r="B38" s="1">
        <f t="shared" si="5"/>
        <v>120189713.17163986</v>
      </c>
      <c r="C38" s="1">
        <f t="shared" si="6"/>
        <v>109815640.20553811</v>
      </c>
      <c r="D38" s="1">
        <f t="shared" si="3"/>
        <v>10374072.966101745</v>
      </c>
      <c r="E38" s="1">
        <f t="shared" si="4"/>
        <v>1207972042.2609189</v>
      </c>
      <c r="F38" t="str">
        <f t="shared" ca="1" si="1"/>
        <v>PENDIENTE</v>
      </c>
    </row>
    <row r="39" spans="1:6" x14ac:dyDescent="0.25">
      <c r="A39" s="6">
        <v>44132</v>
      </c>
      <c r="B39" s="1">
        <f t="shared" si="5"/>
        <v>119325207.09113137</v>
      </c>
      <c r="C39" s="1">
        <f t="shared" si="6"/>
        <v>109815640.20553811</v>
      </c>
      <c r="D39" s="1">
        <f t="shared" si="3"/>
        <v>9509566.8855932672</v>
      </c>
      <c r="E39" s="1">
        <f t="shared" si="4"/>
        <v>1098156402.0553808</v>
      </c>
      <c r="F39" t="str">
        <f t="shared" ca="1" si="1"/>
        <v>PENDIENTE</v>
      </c>
    </row>
    <row r="40" spans="1:6" x14ac:dyDescent="0.25">
      <c r="A40" s="6">
        <v>44163</v>
      </c>
      <c r="B40" s="1">
        <f t="shared" si="5"/>
        <v>118460701.01062289</v>
      </c>
      <c r="C40" s="1">
        <f t="shared" si="6"/>
        <v>109815640.20553811</v>
      </c>
      <c r="D40" s="1">
        <f t="shared" si="3"/>
        <v>8645060.8050847873</v>
      </c>
      <c r="E40" s="1">
        <f t="shared" si="4"/>
        <v>988340761.84984267</v>
      </c>
      <c r="F40" t="str">
        <f t="shared" ca="1" si="1"/>
        <v>PENDIENTE</v>
      </c>
    </row>
    <row r="41" spans="1:6" x14ac:dyDescent="0.25">
      <c r="A41" s="6">
        <v>44193</v>
      </c>
      <c r="B41" s="1">
        <f t="shared" si="5"/>
        <v>117596194.93011442</v>
      </c>
      <c r="C41" s="1">
        <f t="shared" si="6"/>
        <v>109815640.20553811</v>
      </c>
      <c r="D41" s="1">
        <f t="shared" si="3"/>
        <v>7780554.7245763084</v>
      </c>
      <c r="E41" s="1">
        <f t="shared" si="4"/>
        <v>878525121.64430451</v>
      </c>
      <c r="F41" t="str">
        <f t="shared" ca="1" si="1"/>
        <v>PENDIENTE</v>
      </c>
    </row>
    <row r="42" spans="1:6" x14ac:dyDescent="0.25">
      <c r="A42" s="6">
        <v>44224</v>
      </c>
      <c r="B42" s="1">
        <f t="shared" si="5"/>
        <v>116731688.84960593</v>
      </c>
      <c r="C42" s="1">
        <f t="shared" si="6"/>
        <v>109815640.20553811</v>
      </c>
      <c r="D42" s="1">
        <f t="shared" si="3"/>
        <v>6916048.6440678295</v>
      </c>
      <c r="E42" s="1">
        <f t="shared" si="4"/>
        <v>768709481.43876636</v>
      </c>
      <c r="F42" t="str">
        <f t="shared" ca="1" si="1"/>
        <v>PENDIENTE</v>
      </c>
    </row>
    <row r="43" spans="1:6" x14ac:dyDescent="0.25">
      <c r="A43" s="6">
        <v>44255</v>
      </c>
      <c r="B43" s="1">
        <f t="shared" si="5"/>
        <v>115867182.76909746</v>
      </c>
      <c r="C43" s="1">
        <f t="shared" si="6"/>
        <v>109815640.20553811</v>
      </c>
      <c r="D43" s="1">
        <f t="shared" si="3"/>
        <v>6051542.5635593496</v>
      </c>
      <c r="E43" s="1">
        <f t="shared" si="4"/>
        <v>658893841.23322821</v>
      </c>
      <c r="F43" t="str">
        <f t="shared" ca="1" si="1"/>
        <v>PENDIENTE</v>
      </c>
    </row>
    <row r="44" spans="1:6" x14ac:dyDescent="0.25">
      <c r="A44" s="6">
        <v>44283</v>
      </c>
      <c r="B44" s="1">
        <f t="shared" si="5"/>
        <v>115002676.68858898</v>
      </c>
      <c r="C44" s="1">
        <f t="shared" si="6"/>
        <v>109815640.20553811</v>
      </c>
      <c r="D44" s="1">
        <f t="shared" si="3"/>
        <v>5187036.4830508707</v>
      </c>
      <c r="E44" s="1">
        <f t="shared" si="4"/>
        <v>549078201.02769005</v>
      </c>
      <c r="F44" t="str">
        <f t="shared" ca="1" si="1"/>
        <v>PENDIENTE</v>
      </c>
    </row>
    <row r="45" spans="1:6" x14ac:dyDescent="0.25">
      <c r="A45" s="6">
        <v>44314</v>
      </c>
      <c r="B45" s="1">
        <f t="shared" si="5"/>
        <v>114138170.60808051</v>
      </c>
      <c r="C45" s="1">
        <f t="shared" si="6"/>
        <v>109815640.20553811</v>
      </c>
      <c r="D45" s="1">
        <f t="shared" si="3"/>
        <v>4322530.4025423909</v>
      </c>
      <c r="E45" s="1">
        <f t="shared" si="4"/>
        <v>439262560.82215196</v>
      </c>
      <c r="F45" t="str">
        <f t="shared" ca="1" si="1"/>
        <v>PENDIENTE</v>
      </c>
    </row>
    <row r="46" spans="1:6" x14ac:dyDescent="0.25">
      <c r="A46" s="6">
        <v>44344</v>
      </c>
      <c r="B46" s="1">
        <f t="shared" si="5"/>
        <v>113273664.52757202</v>
      </c>
      <c r="C46" s="1">
        <f t="shared" si="6"/>
        <v>109815640.20553811</v>
      </c>
      <c r="D46" s="1">
        <f t="shared" si="3"/>
        <v>3458024.3220339124</v>
      </c>
      <c r="E46" s="1">
        <f t="shared" si="4"/>
        <v>329446920.61661386</v>
      </c>
      <c r="F46" t="str">
        <f t="shared" ca="1" si="1"/>
        <v>PENDIENTE</v>
      </c>
    </row>
    <row r="47" spans="1:6" x14ac:dyDescent="0.25">
      <c r="A47" s="6">
        <v>44375</v>
      </c>
      <c r="B47" s="1">
        <f t="shared" si="5"/>
        <v>112409158.44706354</v>
      </c>
      <c r="C47" s="1">
        <f t="shared" si="6"/>
        <v>109815640.20553811</v>
      </c>
      <c r="D47" s="1">
        <f t="shared" si="3"/>
        <v>2593518.2415254335</v>
      </c>
      <c r="E47" s="1">
        <f t="shared" si="4"/>
        <v>219631280.41107577</v>
      </c>
      <c r="F47" t="str">
        <f t="shared" ca="1" si="1"/>
        <v>PENDIENTE</v>
      </c>
    </row>
    <row r="48" spans="1:6" x14ac:dyDescent="0.25">
      <c r="A48" s="6">
        <v>44405</v>
      </c>
      <c r="B48" s="1">
        <f t="shared" si="5"/>
        <v>111544652.36655506</v>
      </c>
      <c r="C48" s="1">
        <f t="shared" si="6"/>
        <v>109815640.20553811</v>
      </c>
      <c r="D48" s="1">
        <f t="shared" si="3"/>
        <v>1729012.1610169546</v>
      </c>
      <c r="E48" s="1">
        <f t="shared" si="4"/>
        <v>109815640.20553766</v>
      </c>
      <c r="F48" t="str">
        <f t="shared" ca="1" si="1"/>
        <v>PENDIENTE</v>
      </c>
    </row>
    <row r="49" spans="1:6" x14ac:dyDescent="0.25">
      <c r="A49" s="6">
        <v>44436</v>
      </c>
      <c r="B49" s="1">
        <f t="shared" si="5"/>
        <v>110680146.28604658</v>
      </c>
      <c r="C49" s="1">
        <f t="shared" si="6"/>
        <v>109815640.20553811</v>
      </c>
      <c r="D49" s="1">
        <f t="shared" si="3"/>
        <v>864506.08050847542</v>
      </c>
      <c r="E49" s="1">
        <f t="shared" si="4"/>
        <v>-4.4703483581542969E-7</v>
      </c>
      <c r="F49" t="str">
        <f t="shared" ca="1" si="1"/>
        <v>PENDIENTE</v>
      </c>
    </row>
    <row r="77" spans="1:6" x14ac:dyDescent="0.25">
      <c r="A77" s="6">
        <f>+A16+31</f>
        <v>43463</v>
      </c>
      <c r="B77" s="1">
        <f>+C77+D77</f>
        <v>253031055.56285417</v>
      </c>
      <c r="C77" s="1">
        <f>+C16</f>
        <v>-23199994.011143997</v>
      </c>
      <c r="D77" s="1">
        <f>+E16*$B$6</f>
        <v>276231049.57399815</v>
      </c>
      <c r="E77" s="1">
        <f>+E16-C77</f>
        <v>2993426333.5165005</v>
      </c>
      <c r="F77" t="str">
        <f ca="1">+IF(A77&gt;TODAY(),"PENDIENTE","PAGADO")</f>
        <v>PAGADO</v>
      </c>
    </row>
    <row r="78" spans="1:6" x14ac:dyDescent="0.25">
      <c r="A78" s="6">
        <f>+A77+31</f>
        <v>43494</v>
      </c>
      <c r="B78" s="1">
        <f>+C78+D78</f>
        <v>255188655.00589055</v>
      </c>
      <c r="C78" s="1">
        <f>+C77</f>
        <v>-23199994.011143997</v>
      </c>
      <c r="D78" s="1">
        <f>+E77*$B$6</f>
        <v>278388649.01703453</v>
      </c>
      <c r="E78" s="1">
        <f>+E77-C78</f>
        <v>3016626327.5276446</v>
      </c>
      <c r="F78" t="str">
        <f ca="1">+IF(A78&gt;TODAY(),"PENDIENTE","PAGADO")</f>
        <v>PAGADO</v>
      </c>
    </row>
    <row r="79" spans="1:6" x14ac:dyDescent="0.25">
      <c r="A79" s="6">
        <f>+A78+31</f>
        <v>43525</v>
      </c>
      <c r="B79" s="1">
        <f>+C79+D79</f>
        <v>257346254.44892699</v>
      </c>
      <c r="C79" s="1">
        <f>+C78</f>
        <v>-23199994.011143997</v>
      </c>
      <c r="D79" s="1">
        <f>+E78*$B$6</f>
        <v>280546248.46007097</v>
      </c>
      <c r="E79" s="1">
        <f>+E78-C79</f>
        <v>3039826321.5387888</v>
      </c>
      <c r="F79" t="str">
        <f ca="1">+IF(A79&gt;TODAY(),"PENDIENTE","PAGADO")</f>
        <v>PAGADO</v>
      </c>
    </row>
    <row r="80" spans="1:6" x14ac:dyDescent="0.25">
      <c r="A80" s="6">
        <v>45897</v>
      </c>
      <c r="B80" s="1">
        <f>+C80+D80</f>
        <v>259503853.89196336</v>
      </c>
      <c r="C80" s="1">
        <f>+C79</f>
        <v>-23199994.011143997</v>
      </c>
      <c r="D80" s="1">
        <f>+E79*$B$6</f>
        <v>282703847.90310735</v>
      </c>
      <c r="E80" s="1">
        <f>+E79-C80</f>
        <v>3063026315.549933</v>
      </c>
      <c r="F80" t="str">
        <f ca="1">+IF(A80&gt;TODAY(),"PENDIENTE","PAGADO")</f>
        <v>PENDIENTE</v>
      </c>
    </row>
    <row r="81" spans="2:4" x14ac:dyDescent="0.25">
      <c r="B81" s="9">
        <f>+C81+D81</f>
        <v>4556875402.8913689</v>
      </c>
      <c r="C81" s="10">
        <f>SUM(C14:C80)</f>
        <v>2907200023.9554238</v>
      </c>
      <c r="D81" s="10">
        <f>SUM(D14:D80)</f>
        <v>1649675378.9359453</v>
      </c>
    </row>
  </sheetData>
  <mergeCells count="1">
    <mergeCell ref="A1:F1"/>
  </mergeCells>
  <conditionalFormatting sqref="F77:F79 F14:F49">
    <cfRule type="cellIs" dxfId="7" priority="21" operator="equal">
      <formula>"PAGADO"</formula>
    </cfRule>
    <cfRule type="cellIs" dxfId="6" priority="22" operator="equal">
      <formula>"PENDIENTE"</formula>
    </cfRule>
  </conditionalFormatting>
  <conditionalFormatting sqref="F2">
    <cfRule type="cellIs" dxfId="3" priority="17" operator="equal">
      <formula>"PAGADO"</formula>
    </cfRule>
    <cfRule type="cellIs" dxfId="2" priority="18" operator="equal">
      <formula>"PENDIENTE"</formula>
    </cfRule>
  </conditionalFormatting>
  <conditionalFormatting sqref="F80">
    <cfRule type="cellIs" dxfId="1" priority="13" operator="equal">
      <formula>"PAGADO"</formula>
    </cfRule>
    <cfRule type="cellIs" dxfId="0" priority="14" operator="equal">
      <formula>"PENDIENTE"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2019-06-17T18:49:58Z</dcterms:created>
  <dcterms:modified xsi:type="dcterms:W3CDTF">2019-06-18T15:22:27Z</dcterms:modified>
</cp:coreProperties>
</file>