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DF6CACE3-49E5-4991-8F13-95C33347851D}" xr6:coauthVersionLast="45" xr6:coauthVersionMax="45" xr10:uidLastSave="{00000000-0000-0000-0000-000000000000}"/>
  <bookViews>
    <workbookView xWindow="-120" yWindow="-120" windowWidth="20730" windowHeight="11160" tabRatio="804" xr2:uid="{C4D17923-EE79-4B5D-9CE6-DEB5050799E6}"/>
  </bookViews>
  <sheets>
    <sheet name="Colombia" sheetId="9" r:id="rId1"/>
    <sheet name="Mundial" sheetId="2" r:id="rId2"/>
    <sheet name="España" sheetId="3" r:id="rId3"/>
    <sheet name="Pruebas Realizadas" sheetId="5" r:id="rId4"/>
    <sheet name="Infectados por Pais" sheetId="4" r:id="rId5"/>
  </sheets>
  <definedNames>
    <definedName name="_xlchart.v1.0" hidden="1">'Infectados por Pais'!$A$2:$A$15</definedName>
    <definedName name="_xlchart.v1.1" hidden="1">'Infectados por Pais'!$B$2:$B$15</definedName>
    <definedName name="_xlchart.v1.2" hidden="1">'Infectados por Pais'!$C$2:$C$15</definedName>
    <definedName name="_xlchart.v1.3" hidden="1">'Infectados por Pais'!$D$2:$D$15</definedName>
    <definedName name="DatosExternos_1" localSheetId="2" hidden="1">España!$A$1:$B$55</definedName>
    <definedName name="DatosExternos_1" localSheetId="4" hidden="1">'Infectados por Pais'!$A$1:$B$169</definedName>
    <definedName name="DatosExternos_1" localSheetId="1" hidden="1">Mundial!$A$1:$B$64</definedName>
    <definedName name="DatosExternos_2" localSheetId="0" hidden="1">Colombia!$A$1:$C$16</definedName>
    <definedName name="DatosExternos_2" localSheetId="3" hidden="1">'Pruebas Realizadas'!$A$1:$B$55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9" l="1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19" i="9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3" i="4"/>
  <c r="D2" i="4"/>
  <c r="B170" i="4"/>
  <c r="C2" i="4" s="1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98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47" i="3"/>
  <c r="K48" i="3"/>
  <c r="K49" i="3"/>
  <c r="K50" i="3"/>
  <c r="K51" i="3"/>
  <c r="K52" i="3"/>
  <c r="K53" i="3"/>
  <c r="K54" i="3"/>
  <c r="K55" i="3"/>
  <c r="I37" i="3"/>
  <c r="O72" i="3" s="1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36" i="3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27" i="3"/>
  <c r="G27" i="3" s="1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18" i="2"/>
  <c r="G66" i="2"/>
  <c r="F25" i="2"/>
  <c r="F26" i="2"/>
  <c r="F27" i="2"/>
  <c r="F28" i="2"/>
  <c r="F29" i="2"/>
  <c r="F30" i="2"/>
  <c r="G30" i="2" s="1"/>
  <c r="F31" i="2"/>
  <c r="F32" i="2"/>
  <c r="G32" i="2" s="1"/>
  <c r="F33" i="2"/>
  <c r="G33" i="2" s="1"/>
  <c r="F34" i="2"/>
  <c r="G34" i="2" s="1"/>
  <c r="F35" i="2"/>
  <c r="F36" i="2"/>
  <c r="F37" i="2"/>
  <c r="G37" i="2" s="1"/>
  <c r="F38" i="2"/>
  <c r="G38" i="2" s="1"/>
  <c r="F39" i="2"/>
  <c r="F40" i="2"/>
  <c r="F41" i="2"/>
  <c r="G41" i="2" s="1"/>
  <c r="F42" i="2"/>
  <c r="F43" i="2"/>
  <c r="F44" i="2"/>
  <c r="F45" i="2"/>
  <c r="F46" i="2"/>
  <c r="G46" i="2" s="1"/>
  <c r="F47" i="2"/>
  <c r="F48" i="2"/>
  <c r="G48" i="2" s="1"/>
  <c r="F49" i="2"/>
  <c r="F50" i="2"/>
  <c r="G50" i="2" s="1"/>
  <c r="F51" i="2"/>
  <c r="F52" i="2"/>
  <c r="F53" i="2"/>
  <c r="G53" i="2" s="1"/>
  <c r="F54" i="2"/>
  <c r="G54" i="2" s="1"/>
  <c r="F55" i="2"/>
  <c r="F56" i="2"/>
  <c r="F57" i="2"/>
  <c r="G57" i="2" s="1"/>
  <c r="F58" i="2"/>
  <c r="F59" i="2"/>
  <c r="F60" i="2"/>
  <c r="F61" i="2"/>
  <c r="G61" i="2" s="1"/>
  <c r="F62" i="2"/>
  <c r="G62" i="2" s="1"/>
  <c r="F63" i="2"/>
  <c r="F64" i="2"/>
  <c r="G64" i="2" s="1"/>
  <c r="G25" i="2"/>
  <c r="G29" i="2"/>
  <c r="G45" i="2"/>
  <c r="G49" i="2"/>
  <c r="G26" i="2"/>
  <c r="G27" i="2"/>
  <c r="G28" i="2"/>
  <c r="G31" i="2"/>
  <c r="G35" i="2"/>
  <c r="G36" i="2"/>
  <c r="G39" i="2"/>
  <c r="G40" i="2"/>
  <c r="G42" i="2"/>
  <c r="G43" i="2"/>
  <c r="G44" i="2"/>
  <c r="G47" i="2"/>
  <c r="G51" i="2"/>
  <c r="G52" i="2"/>
  <c r="G55" i="2"/>
  <c r="G56" i="2"/>
  <c r="G58" i="2"/>
  <c r="G59" i="2"/>
  <c r="G60" i="2"/>
  <c r="G6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C166" i="4" l="1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5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4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3" i="4"/>
  <c r="O68" i="3"/>
  <c r="O64" i="3"/>
  <c r="O76" i="3"/>
  <c r="O62" i="3"/>
  <c r="O75" i="3"/>
  <c r="O71" i="3"/>
  <c r="O67" i="3"/>
  <c r="O59" i="3"/>
  <c r="O58" i="3"/>
  <c r="O74" i="3"/>
  <c r="O70" i="3"/>
  <c r="O66" i="3"/>
  <c r="O77" i="3"/>
  <c r="O73" i="3"/>
  <c r="O69" i="3"/>
  <c r="O65" i="3"/>
  <c r="O61" i="3"/>
  <c r="O60" i="3"/>
  <c r="O63" i="3"/>
  <c r="G57" i="3"/>
  <c r="O25" i="3" s="1"/>
  <c r="O36" i="3" l="1"/>
  <c r="O24" i="3"/>
  <c r="O34" i="3"/>
  <c r="O38" i="3"/>
  <c r="O31" i="3"/>
  <c r="O22" i="3"/>
  <c r="O29" i="3"/>
  <c r="O23" i="3"/>
  <c r="O28" i="3"/>
  <c r="O26" i="3"/>
  <c r="O27" i="3"/>
  <c r="O32" i="3"/>
  <c r="O30" i="3"/>
  <c r="O35" i="3"/>
  <c r="O20" i="3"/>
  <c r="O33" i="3"/>
  <c r="O37" i="3"/>
  <c r="O21" i="3"/>
  <c r="O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A2A6F4-C9E6-4A5A-B5C6-A3027130BAFD}" keepAlive="1" name="Consulta - casos_acumulados_de_coron" description="Conexión a la consulta 'casos_acumulados_de_coron' en el libro." type="5" refreshedVersion="6" background="1" saveData="1">
    <dbPr connection="Provider=Microsoft.Mashup.OleDb.1;Data Source=$Workbook$;Location=casos_acumulados_de_coron;Extended Properties=&quot;&quot;" command="SELECT * FROM [casos_acumulados_de_coron]"/>
  </connection>
  <connection id="2" xr16:uid="{9589008D-F3B9-4435-A128-6C928AAB0782}" keepAlive="1" name="Consulta - casos_acumulados_de_coron (1)" description="Conexión a la consulta 'casos_acumulados_de_coron (1)' en el libro." type="5" refreshedVersion="6" background="1" saveData="1">
    <dbPr connection="Provider=Microsoft.Mashup.OleDb.1;Data Source=$Workbook$;Location=casos_acumulados_de_coron (1);Extended Properties=&quot;&quot;" command="SELECT * FROM [casos_acumulados_de_coron (1)]"/>
  </connection>
  <connection id="3" xr16:uid="{EF3C55E1-C9C2-4AE6-A683-8E64E4C7A077}" keepAlive="1" name="Consulta - casos_de_coronavirus_por_" description="Conexión a la consulta 'casos_de_coronavirus_por_' en el libro." type="5" refreshedVersion="6" background="1" saveData="1">
    <dbPr connection="Provider=Microsoft.Mashup.OleDb.1;Data Source=$Workbook$;Location=casos_de_coronavirus_por_;Extended Properties=&quot;&quot;" command="SELECT * FROM [casos_de_coronavirus_por_]"/>
  </connection>
  <connection id="4" xr16:uid="{1708BF41-73FA-4DA1-8A1D-6E24111052CC}" keepAlive="1" name="Consulta - evolucion_de_casos_curado" description="Conexión a la consulta 'evolucion_de_casos_curado' en el libro." type="5" refreshedVersion="6" background="1">
    <dbPr connection="Provider=Microsoft.Mashup.OleDb.1;Data Source=$Workbook$;Location=evolucion_de_casos_curado;Extended Properties=&quot;&quot;" command="SELECT * FROM [evolucion_de_casos_curado]"/>
  </connection>
  <connection id="5" xr16:uid="{7F34193F-855A-4072-8CA2-590732CE9511}" keepAlive="1" name="Consulta - muertes_por_coronavirus_e" description="Conexión a la consulta 'muertes_por_coronavirus_e' en el libro." type="5" refreshedVersion="6" background="1">
    <dbPr connection="Provider=Microsoft.Mashup.OleDb.1;Data Source=$Workbook$;Location=muertes_por_coronavirus_e;Extended Properties=&quot;&quot;" command="SELECT * FROM [muertes_por_coronavirus_e]"/>
  </connection>
  <connection id="6" xr16:uid="{FBDA9031-8D81-4739-B6C2-C97B5EFCC3A9}" keepAlive="1" name="Consulta - numero_de_casos_de_corona" description="Conexión a la consulta 'numero_de_casos_de_corona' en el libro." type="5" refreshedVersion="6" background="1">
    <dbPr connection="Provider=Microsoft.Mashup.OleDb.1;Data Source=$Workbook$;Location=numero_de_casos_de_corona;Extended Properties=&quot;&quot;" command="SELECT * FROM [numero_de_casos_de_corona]"/>
  </connection>
  <connection id="7" xr16:uid="{DFF1C270-05D8-45CB-AD16-8FA828C3B309}" keepAlive="1" name="Consulta - numero_de_casos_de_corona (1)" description="Conexión a la consulta 'numero_de_casos_de_corona (1)' en el libro." type="5" refreshedVersion="6" background="1" saveData="1">
    <dbPr connection="Provider=Microsoft.Mashup.OleDb.1;Data Source=$Workbook$;Location=numero_de_casos_de_corona (1);Extended Properties=&quot;&quot;" command="SELECT * FROM [numero_de_casos_de_corona (1)]"/>
  </connection>
  <connection id="8" xr16:uid="{28AE0996-2A46-46ED-8A68-1DC7926B45B8}" keepAlive="1" name="Consulta - numero_de_test_de_coronav" description="Conexión a la consulta 'numero_de_test_de_coronav' en el libro." type="5" refreshedVersion="6" background="1" saveData="1">
    <dbPr connection="Provider=Microsoft.Mashup.OleDb.1;Data Source=$Workbook$;Location=numero_de_test_de_coronav;Extended Properties=&quot;&quot;" command="SELECT * FROM [numero_de_test_de_coronav]"/>
  </connection>
</connections>
</file>

<file path=xl/sharedStrings.xml><?xml version="1.0" encoding="utf-8"?>
<sst xmlns="http://schemas.openxmlformats.org/spreadsheetml/2006/main" count="311" uniqueCount="205">
  <si>
    <t>Periodo</t>
  </si>
  <si>
    <t>Total</t>
  </si>
  <si>
    <t/>
  </si>
  <si>
    <t>Fecha</t>
  </si>
  <si>
    <t>Pronostico # de Infectados</t>
  </si>
  <si>
    <t>Acumulado</t>
  </si>
  <si>
    <t>Casos</t>
  </si>
  <si>
    <t>Albania</t>
  </si>
  <si>
    <t>Alemania</t>
  </si>
  <si>
    <t>Andorra</t>
  </si>
  <si>
    <t>Angola</t>
  </si>
  <si>
    <t>Antigua y Barbuda</t>
  </si>
  <si>
    <t>Argelia</t>
  </si>
  <si>
    <t>Argentina</t>
  </si>
  <si>
    <t>Armenia</t>
  </si>
  <si>
    <t>Australia</t>
  </si>
  <si>
    <t>Austria</t>
  </si>
  <si>
    <t>AzerbaijÃ¡n</t>
  </si>
  <si>
    <t>Bahamas</t>
  </si>
  <si>
    <t>Bahrein</t>
  </si>
  <si>
    <t>Bangladesh</t>
  </si>
  <si>
    <t>Barbados</t>
  </si>
  <si>
    <t>BÃ©lgica</t>
  </si>
  <si>
    <t>Belize</t>
  </si>
  <si>
    <t>Benin</t>
  </si>
  <si>
    <t>Bielorrusia</t>
  </si>
  <si>
    <t>Bolivia</t>
  </si>
  <si>
    <t>Bosnia y Herzegovina</t>
  </si>
  <si>
    <t>Brasil</t>
  </si>
  <si>
    <t>Brunei</t>
  </si>
  <si>
    <t>Bulgaria</t>
  </si>
  <si>
    <t>Burkina Faso</t>
  </si>
  <si>
    <t>ButÃ¡n</t>
  </si>
  <si>
    <t>Cabo Verde</t>
  </si>
  <si>
    <t>Camboya</t>
  </si>
  <si>
    <t>CamerÃºn</t>
  </si>
  <si>
    <t>CanadÃ¡</t>
  </si>
  <si>
    <t>Chad</t>
  </si>
  <si>
    <t>Chile</t>
  </si>
  <si>
    <t>China</t>
  </si>
  <si>
    <t>Chipre</t>
  </si>
  <si>
    <t>Colombia</t>
  </si>
  <si>
    <t>Congo</t>
  </si>
  <si>
    <t>Corea del Sur</t>
  </si>
  <si>
    <t>Costa de Marfil</t>
  </si>
  <si>
    <t>Costa Rica</t>
  </si>
  <si>
    <t>Croacia</t>
  </si>
  <si>
    <t>Cuba</t>
  </si>
  <si>
    <t>Diamond Princess</t>
  </si>
  <si>
    <t>Dinamarca</t>
  </si>
  <si>
    <t>Dominica</t>
  </si>
  <si>
    <t>Ecuador</t>
  </si>
  <si>
    <t>Egipto</t>
  </si>
  <si>
    <t>El Salvador</t>
  </si>
  <si>
    <t>Emiratos Ãrabes Unidos</t>
  </si>
  <si>
    <t>Eritrea</t>
  </si>
  <si>
    <t>Eslovaquia</t>
  </si>
  <si>
    <t>Eslovenia</t>
  </si>
  <si>
    <t>EspaÃ±a</t>
  </si>
  <si>
    <t>Estados Unidos</t>
  </si>
  <si>
    <t>Estonia</t>
  </si>
  <si>
    <t>EtiopÃ­a</t>
  </si>
  <si>
    <t>Fiji</t>
  </si>
  <si>
    <t>Filipinas</t>
  </si>
  <si>
    <t>Finlandia</t>
  </si>
  <si>
    <t>Francia</t>
  </si>
  <si>
    <t>GabÃ³n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</si>
  <si>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</si>
  <si>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</si>
  <si>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</si>
  <si>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</si>
  <si>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</si>
  <si>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</si>
  <si>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</si>
  <si>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</si>
  <si>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Guyana</t>
  </si>
  <si>
    <t>HaitÃ­</t>
  </si>
  <si>
    <t>Honduras</t>
  </si>
  <si>
    <t>HungrÃ­a</t>
  </si>
  <si>
    <t>India</t>
  </si>
  <si>
    <t>Indonesia</t>
  </si>
  <si>
    <t>Irak</t>
  </si>
  <si>
    <t>Irlanda</t>
  </si>
  <si>
    <t>Islandia</t>
  </si>
  <si>
    <t>Israel</t>
  </si>
  <si>
    <t>Italia</t>
  </si>
  <si>
    <t>Jamaica</t>
  </si>
  <si>
    <t>JapÃ³n</t>
  </si>
  <si>
    <t>Jordania</t>
  </si>
  <si>
    <t>KazajistÃ¡n</t>
  </si>
  <si>
    <t>Kenia</t>
  </si>
  <si>
    <t>KirgÃ¼istÃ¡n</t>
  </si>
  <si>
    <t>Kuwait</t>
  </si>
  <si>
    <t>Letonia</t>
  </si>
  <si>
    <t>Liberia</t>
  </si>
  <si>
    <t>Liechenstein</t>
  </si>
  <si>
    <t>Lituania</t>
  </si>
  <si>
    <t>Luxemburgo</t>
  </si>
  <si>
    <t>Macedonia del Norte</t>
  </si>
  <si>
    <t>Madagascar</t>
  </si>
  <si>
    <t>Malasia</t>
  </si>
  <si>
    <t>Maldivas</t>
  </si>
  <si>
    <t>Malta</t>
  </si>
  <si>
    <t>Marruecos</t>
  </si>
  <si>
    <t>Mauricio</t>
  </si>
  <si>
    <t>Mauritania</t>
  </si>
  <si>
    <t>Moldavia</t>
  </si>
  <si>
    <t>MÃ³naco</t>
  </si>
  <si>
    <t>Mongolia</t>
  </si>
  <si>
    <t>Montenegro</t>
  </si>
  <si>
    <t>Mozambique</t>
  </si>
  <si>
    <t>Namibia</t>
  </si>
  <si>
    <t>Nepal</t>
  </si>
  <si>
    <t>Nicaragua</t>
  </si>
  <si>
    <t>NÃ­ger</t>
  </si>
  <si>
    <t>Nigeria</t>
  </si>
  <si>
    <t>Noruega</t>
  </si>
  <si>
    <t>Nueva Zelanda</t>
  </si>
  <si>
    <t>PaÃ­ses Bajos</t>
  </si>
  <si>
    <t>PakistÃ¡n</t>
  </si>
  <si>
    <t>PanamÃ¡</t>
  </si>
  <si>
    <t>PapÃºa-Nueva Guinea</t>
  </si>
  <si>
    <t>Paraguay</t>
  </si>
  <si>
    <t>Polonia</t>
  </si>
  <si>
    <t>Portugal</t>
  </si>
  <si>
    <t>Qatar</t>
  </si>
  <si>
    <t>Reino Unido</t>
  </si>
  <si>
    <t>RepÃºblica Centroafricana</t>
  </si>
  <si>
    <t>RepÃºblica DemocrÃ¡tica del Congo</t>
  </si>
  <si>
    <t>Ruanda</t>
  </si>
  <si>
    <t>Rusia</t>
  </si>
  <si>
    <t>San Marino</t>
  </si>
  <si>
    <t>San Vicente y Granadinas</t>
  </si>
  <si>
    <t>Santa LucÃ­a</t>
  </si>
  <si>
    <t>Santa Sede</t>
  </si>
  <si>
    <t>Senegal</t>
  </si>
  <si>
    <t>Serbia</t>
  </si>
  <si>
    <t>Seychelles</t>
  </si>
  <si>
    <t>Singapur</t>
  </si>
  <si>
    <t>Siria</t>
  </si>
  <si>
    <t>Somalia</t>
  </si>
  <si>
    <t>Sri Lanka</t>
  </si>
  <si>
    <t>SudÃ¡frica</t>
  </si>
  <si>
    <t>SudÃ¡n</t>
  </si>
  <si>
    <t>Suecia</t>
  </si>
  <si>
    <t>Suiza</t>
  </si>
  <si>
    <t>Surinam</t>
  </si>
  <si>
    <t>Swazilandia</t>
  </si>
  <si>
    <t>Tailandia</t>
  </si>
  <si>
    <t>TaiwÃ¡n</t>
  </si>
  <si>
    <t>Tanzania</t>
  </si>
  <si>
    <t>Timor-Leste</t>
  </si>
  <si>
    <t>Togo</t>
  </si>
  <si>
    <t>Trinidad y Tobago</t>
  </si>
  <si>
    <t>Ucrania</t>
  </si>
  <si>
    <t>Uganda</t>
  </si>
  <si>
    <t>Uruguay</t>
  </si>
  <si>
    <t>UzbekistÃ¡n</t>
  </si>
  <si>
    <t>Venezuela</t>
  </si>
  <si>
    <t>Vietnam</t>
  </si>
  <si>
    <t>Yibuti</t>
  </si>
  <si>
    <t>Zambia</t>
  </si>
  <si>
    <t>Zimbabwe</t>
  </si>
  <si>
    <t>Pais</t>
  </si>
  <si>
    <t>Afganistan</t>
  </si>
  <si>
    <t>Arabia Saudi</t>
  </si>
  <si>
    <t>España</t>
  </si>
  <si>
    <t>Iran</t>
  </si>
  <si>
    <t>Paises Bajos</t>
  </si>
  <si>
    <t>Belgica</t>
  </si>
  <si>
    <t>Canada</t>
  </si>
  <si>
    <t>Turquia</t>
  </si>
  <si>
    <t>Republica Checa</t>
  </si>
  <si>
    <t>Japon</t>
  </si>
  <si>
    <t>Pakistan</t>
  </si>
  <si>
    <t>Rumania</t>
  </si>
  <si>
    <t>Sudafrica</t>
  </si>
  <si>
    <t>Peru</t>
  </si>
  <si>
    <t>Mexico</t>
  </si>
  <si>
    <t>Panama</t>
  </si>
  <si>
    <t>Libano</t>
  </si>
  <si>
    <t>Republica Dominicana</t>
  </si>
  <si>
    <t>Emiratos Arabes Unidos</t>
  </si>
  <si>
    <t>Taiwan</t>
  </si>
  <si>
    <t>Hungria</t>
  </si>
  <si>
    <t>Tunez</t>
  </si>
  <si>
    <t>Oman</t>
  </si>
  <si>
    <t>Total COVID-19 tests</t>
  </si>
  <si>
    <t>China - Guangdong</t>
  </si>
  <si>
    <t>Hong Kong</t>
  </si>
  <si>
    <t>KirguistÃ¡n</t>
  </si>
  <si>
    <t>Palestina</t>
  </si>
  <si>
    <t>Republica checa</t>
  </si>
  <si>
    <t>Crecimiento</t>
  </si>
  <si>
    <t>Casos Nuevos</t>
  </si>
  <si>
    <t>Prediccion</t>
  </si>
  <si>
    <t>ECM</t>
  </si>
  <si>
    <t>Muertes</t>
  </si>
  <si>
    <t>Tasa Mortalidad</t>
  </si>
  <si>
    <t>Pronostico Tasa Mortalidad</t>
  </si>
  <si>
    <t>Curados</t>
  </si>
  <si>
    <t>Tasa Curados</t>
  </si>
  <si>
    <t>Pronostico Tasa de Curados</t>
  </si>
  <si>
    <t>%</t>
  </si>
  <si>
    <t>% 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</si>
</sst>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41" fontId="0" fillId="0" borderId="0" xfId="1" applyFont="1"/>
    <xf numFmtId="10" fontId="0" fillId="0" borderId="0" xfId="2" applyNumberFormat="1" applyFont="1"/>
    <xf numFmtId="14" fontId="0" fillId="2" borderId="1" xfId="0" applyNumberFormat="1" applyFont="1" applyFill="1" applyBorder="1"/>
    <xf numFmtId="0" fontId="0" fillId="0" borderId="1" xfId="0" applyBorder="1"/>
    <xf numFmtId="41" fontId="0" fillId="0" borderId="1" xfId="1" applyFont="1" applyBorder="1"/>
    <xf numFmtId="10" fontId="0" fillId="0" borderId="1" xfId="2" applyNumberFormat="1" applyFont="1" applyBorder="1"/>
    <xf numFmtId="1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3">
    <cellStyle name="Millares [0]" xfId="1" builtinId="6"/>
    <cellStyle name="Normal" xfId="0" builtinId="0"/>
    <cellStyle name="Porcentaje" xfId="2" builtinId="5"/>
  </cellStyles>
  <dxfs count="20">
    <dxf>
      <numFmt numFmtId="33" formatCode="_-* #,##0_-;\-* #,##0_-;_-* &quot;-&quot;_-;_-@_-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Casos en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Colombia!$A$2:$A$16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Colombia!$C$2:$C$16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22</c:v>
                </c:pt>
                <c:pt idx="6">
                  <c:v>34</c:v>
                </c:pt>
                <c:pt idx="7">
                  <c:v>54</c:v>
                </c:pt>
                <c:pt idx="8">
                  <c:v>65</c:v>
                </c:pt>
                <c:pt idx="9">
                  <c:v>93</c:v>
                </c:pt>
                <c:pt idx="10">
                  <c:v>102</c:v>
                </c:pt>
                <c:pt idx="11">
                  <c:v>128</c:v>
                </c:pt>
                <c:pt idx="12">
                  <c:v>196</c:v>
                </c:pt>
                <c:pt idx="13">
                  <c:v>231</c:v>
                </c:pt>
                <c:pt idx="14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4-4A5A-A869-566C847D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61896"/>
        <c:axId val="776546624"/>
      </c:scatterChart>
      <c:valAx>
        <c:axId val="4557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546624"/>
        <c:crosses val="autoZero"/>
        <c:crossBetween val="midCat"/>
      </c:valAx>
      <c:valAx>
        <c:axId val="77654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76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 de infectados Mundial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471340276013886E-2"/>
                  <c:y val="-3.8222878390201248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>
                  <a:glow rad="63500">
                    <a:srgbClr val="0070C0"/>
                  </a:glow>
                  <a:outerShdw blurRad="76200" dist="38100" dir="5400000" sx="105000" sy="105000" algn="t" rotWithShape="0">
                    <a:prstClr val="black">
                      <a:alpha val="59000"/>
                    </a:prstClr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Mundial!$A$25:$A$64</c:f>
              <c:numCache>
                <c:formatCode>General</c:formatCode>
                <c:ptCount val="4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</c:numCache>
            </c:numRef>
          </c:xVal>
          <c:yVal>
            <c:numRef>
              <c:f>Mundial!$B$25:$B$64</c:f>
              <c:numCache>
                <c:formatCode>_(* #,##0_);_(* \(#,##0\);_(* "-"_);_(@_)</c:formatCode>
                <c:ptCount val="40"/>
                <c:pt idx="0">
                  <c:v>66885</c:v>
                </c:pt>
                <c:pt idx="1">
                  <c:v>69030</c:v>
                </c:pt>
                <c:pt idx="2">
                  <c:v>71224</c:v>
                </c:pt>
                <c:pt idx="3">
                  <c:v>73258</c:v>
                </c:pt>
                <c:pt idx="4">
                  <c:v>75136</c:v>
                </c:pt>
                <c:pt idx="5">
                  <c:v>75639</c:v>
                </c:pt>
                <c:pt idx="6">
                  <c:v>76197</c:v>
                </c:pt>
                <c:pt idx="7">
                  <c:v>76823</c:v>
                </c:pt>
                <c:pt idx="8">
                  <c:v>78579</c:v>
                </c:pt>
                <c:pt idx="9">
                  <c:v>78965</c:v>
                </c:pt>
                <c:pt idx="10">
                  <c:v>79568</c:v>
                </c:pt>
                <c:pt idx="11">
                  <c:v>80413</c:v>
                </c:pt>
                <c:pt idx="12">
                  <c:v>81395</c:v>
                </c:pt>
                <c:pt idx="13">
                  <c:v>82754</c:v>
                </c:pt>
                <c:pt idx="14">
                  <c:v>84120</c:v>
                </c:pt>
                <c:pt idx="15">
                  <c:v>86011</c:v>
                </c:pt>
                <c:pt idx="16">
                  <c:v>88369</c:v>
                </c:pt>
                <c:pt idx="17">
                  <c:v>90306</c:v>
                </c:pt>
                <c:pt idx="18">
                  <c:v>92840</c:v>
                </c:pt>
                <c:pt idx="19">
                  <c:v>95120</c:v>
                </c:pt>
                <c:pt idx="20">
                  <c:v>97882</c:v>
                </c:pt>
                <c:pt idx="21">
                  <c:v>101784</c:v>
                </c:pt>
                <c:pt idx="22">
                  <c:v>105821</c:v>
                </c:pt>
                <c:pt idx="23">
                  <c:v>109795</c:v>
                </c:pt>
                <c:pt idx="24">
                  <c:v>113561</c:v>
                </c:pt>
                <c:pt idx="25">
                  <c:v>118592</c:v>
                </c:pt>
                <c:pt idx="26">
                  <c:v>125865</c:v>
                </c:pt>
                <c:pt idx="27">
                  <c:v>128343</c:v>
                </c:pt>
                <c:pt idx="28">
                  <c:v>145193</c:v>
                </c:pt>
                <c:pt idx="29">
                  <c:v>156094</c:v>
                </c:pt>
                <c:pt idx="30">
                  <c:v>167446</c:v>
                </c:pt>
                <c:pt idx="31">
                  <c:v>181527</c:v>
                </c:pt>
                <c:pt idx="32">
                  <c:v>197142</c:v>
                </c:pt>
                <c:pt idx="33">
                  <c:v>214910</c:v>
                </c:pt>
                <c:pt idx="34">
                  <c:v>242708</c:v>
                </c:pt>
                <c:pt idx="35">
                  <c:v>272166</c:v>
                </c:pt>
                <c:pt idx="36">
                  <c:v>304524</c:v>
                </c:pt>
                <c:pt idx="37">
                  <c:v>307280</c:v>
                </c:pt>
                <c:pt idx="38">
                  <c:v>339645</c:v>
                </c:pt>
                <c:pt idx="39">
                  <c:v>382108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5-4356-A386-450D4D04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24312"/>
        <c:axId val="448312648"/>
      </c:scatterChart>
      <c:valAx>
        <c:axId val="500124312"/>
        <c:scaling>
          <c:orientation val="minMax"/>
          <c:max val="65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312648"/>
        <c:crosses val="autoZero"/>
        <c:crossBetween val="midCat"/>
      </c:valAx>
      <c:valAx>
        <c:axId val="448312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Infectados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1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 Infectados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Mundial!$A$2:$A$64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Mundial!$D$2:$D$64</c:f>
              <c:numCache>
                <c:formatCode>0.00%</c:formatCode>
                <c:ptCount val="63"/>
                <c:pt idx="1">
                  <c:v>0.17657657657657655</c:v>
                </c:pt>
                <c:pt idx="2">
                  <c:v>0.44104134762633995</c:v>
                </c:pt>
                <c:pt idx="3">
                  <c:v>0.52391073326248661</c:v>
                </c:pt>
                <c:pt idx="4">
                  <c:v>0.47698744769874479</c:v>
                </c:pt>
                <c:pt idx="5">
                  <c:v>0.38196411709159594</c:v>
                </c:pt>
                <c:pt idx="6">
                  <c:v>0.90570550051247012</c:v>
                </c:pt>
                <c:pt idx="7">
                  <c:v>0.10541412692721397</c:v>
                </c:pt>
                <c:pt idx="8">
                  <c:v>0.3353876094712942</c:v>
                </c:pt>
                <c:pt idx="9">
                  <c:v>0.2056108817099831</c:v>
                </c:pt>
                <c:pt idx="10">
                  <c:v>0.21265236224438411</c:v>
                </c:pt>
                <c:pt idx="11">
                  <c:v>0.3945007476324971</c:v>
                </c:pt>
                <c:pt idx="12">
                  <c:v>0.18430928694823367</c:v>
                </c:pt>
                <c:pt idx="13">
                  <c:v>0.20175041496906587</c:v>
                </c:pt>
                <c:pt idx="14">
                  <c:v>0.15666331826552815</c:v>
                </c:pt>
                <c:pt idx="15">
                  <c:v>0.11514383933417771</c:v>
                </c:pt>
                <c:pt idx="16">
                  <c:v>0.11597494889184534</c:v>
                </c:pt>
                <c:pt idx="17">
                  <c:v>7.9352156087348469E-2</c:v>
                </c:pt>
                <c:pt idx="18">
                  <c:v>8.1627155172413701E-2</c:v>
                </c:pt>
                <c:pt idx="19">
                  <c:v>6.505603985056041E-2</c:v>
                </c:pt>
                <c:pt idx="20">
                  <c:v>4.7705907113792634E-2</c:v>
                </c:pt>
                <c:pt idx="21">
                  <c:v>9.3522610597740474E-3</c:v>
                </c:pt>
                <c:pt idx="22">
                  <c:v>0.33495499878375101</c:v>
                </c:pt>
                <c:pt idx="23">
                  <c:v>0.10795454545454541</c:v>
                </c:pt>
                <c:pt idx="24">
                  <c:v>3.2069970845481022E-2</c:v>
                </c:pt>
                <c:pt idx="25">
                  <c:v>3.1783282630740262E-2</c:v>
                </c:pt>
                <c:pt idx="26">
                  <c:v>2.8557789509154219E-2</c:v>
                </c:pt>
                <c:pt idx="27">
                  <c:v>2.5635425482541052E-2</c:v>
                </c:pt>
                <c:pt idx="28">
                  <c:v>6.6945272572402903E-3</c:v>
                </c:pt>
                <c:pt idx="29">
                  <c:v>7.3771467100305355E-3</c:v>
                </c:pt>
                <c:pt idx="30">
                  <c:v>8.215546543827168E-3</c:v>
                </c:pt>
                <c:pt idx="31">
                  <c:v>2.2857737917030052E-2</c:v>
                </c:pt>
                <c:pt idx="32">
                  <c:v>4.9122539100776574E-3</c:v>
                </c:pt>
                <c:pt idx="33">
                  <c:v>7.6362945608814403E-3</c:v>
                </c:pt>
                <c:pt idx="34">
                  <c:v>1.0619847174743624E-2</c:v>
                </c:pt>
                <c:pt idx="35">
                  <c:v>1.2211955778294481E-2</c:v>
                </c:pt>
                <c:pt idx="36">
                  <c:v>1.6696357270102657E-2</c:v>
                </c:pt>
                <c:pt idx="37">
                  <c:v>1.650675496048537E-2</c:v>
                </c:pt>
                <c:pt idx="38">
                  <c:v>2.2479790775083108E-2</c:v>
                </c:pt>
                <c:pt idx="39">
                  <c:v>2.7415098068851673E-2</c:v>
                </c:pt>
                <c:pt idx="40">
                  <c:v>2.1919451391325007E-2</c:v>
                </c:pt>
                <c:pt idx="41">
                  <c:v>2.8060151042012649E-2</c:v>
                </c:pt>
                <c:pt idx="42">
                  <c:v>2.4558380008616876E-2</c:v>
                </c:pt>
                <c:pt idx="43">
                  <c:v>2.9037005887300182E-2</c:v>
                </c:pt>
                <c:pt idx="44">
                  <c:v>3.986432643386939E-2</c:v>
                </c:pt>
                <c:pt idx="45">
                  <c:v>3.9662422384657781E-2</c:v>
                </c:pt>
                <c:pt idx="46">
                  <c:v>3.7553982668846464E-2</c:v>
                </c:pt>
                <c:pt idx="47">
                  <c:v>3.4300286898310439E-2</c:v>
                </c:pt>
                <c:pt idx="48">
                  <c:v>4.4302181206576252E-2</c:v>
                </c:pt>
                <c:pt idx="49">
                  <c:v>6.1327914193200161E-2</c:v>
                </c:pt>
                <c:pt idx="50">
                  <c:v>1.9687760695983769E-2</c:v>
                </c:pt>
                <c:pt idx="51">
                  <c:v>0.13128881201156273</c:v>
                </c:pt>
                <c:pt idx="52">
                  <c:v>7.5079377104956935E-2</c:v>
                </c:pt>
                <c:pt idx="53">
                  <c:v>7.2725409048393974E-2</c:v>
                </c:pt>
                <c:pt idx="54">
                  <c:v>8.4092782150663403E-2</c:v>
                </c:pt>
                <c:pt idx="55">
                  <c:v>8.602026144871E-2</c:v>
                </c:pt>
                <c:pt idx="56">
                  <c:v>9.0127928092440968E-2</c:v>
                </c:pt>
                <c:pt idx="57">
                  <c:v>0.12934716858219719</c:v>
                </c:pt>
                <c:pt idx="58">
                  <c:v>0.12137218385879334</c:v>
                </c:pt>
                <c:pt idx="59">
                  <c:v>0.11889067701329337</c:v>
                </c:pt>
                <c:pt idx="60">
                  <c:v>9.0501898044159645E-3</c:v>
                </c:pt>
                <c:pt idx="61">
                  <c:v>0.10532738870085923</c:v>
                </c:pt>
                <c:pt idx="62">
                  <c:v>0.12502171384828276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1-4907-B2BC-4AB7E6F9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62488"/>
        <c:axId val="872661504"/>
      </c:scatterChart>
      <c:valAx>
        <c:axId val="87266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2661504"/>
        <c:crosses val="autoZero"/>
        <c:crossBetween val="midCat"/>
      </c:valAx>
      <c:valAx>
        <c:axId val="8726615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266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 de infectados España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197287839020129E-2"/>
                  <c:y val="-3.0098789734616528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España!$A$26:$A$55</c:f>
              <c:numCache>
                <c:formatCode>General</c:formatCode>
                <c:ptCount val="3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</c:numCache>
            </c:numRef>
          </c:xVal>
          <c:yVal>
            <c:numRef>
              <c:f>España!$B$26:$B$55</c:f>
              <c:numCache>
                <c:formatCode>_(* #,##0_);_(* \(#,##0\);_(* "-"_);_(@_)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33</c:v>
                </c:pt>
                <c:pt idx="5">
                  <c:v>50</c:v>
                </c:pt>
                <c:pt idx="6">
                  <c:v>73</c:v>
                </c:pt>
                <c:pt idx="7">
                  <c:v>119</c:v>
                </c:pt>
                <c:pt idx="8">
                  <c:v>150</c:v>
                </c:pt>
                <c:pt idx="9">
                  <c:v>198</c:v>
                </c:pt>
                <c:pt idx="10">
                  <c:v>237</c:v>
                </c:pt>
                <c:pt idx="11">
                  <c:v>365</c:v>
                </c:pt>
                <c:pt idx="12">
                  <c:v>430</c:v>
                </c:pt>
                <c:pt idx="13">
                  <c:v>589</c:v>
                </c:pt>
                <c:pt idx="14">
                  <c:v>999</c:v>
                </c:pt>
                <c:pt idx="15">
                  <c:v>1622</c:v>
                </c:pt>
                <c:pt idx="16">
                  <c:v>2002</c:v>
                </c:pt>
                <c:pt idx="17">
                  <c:v>2968</c:v>
                </c:pt>
                <c:pt idx="18">
                  <c:v>4209</c:v>
                </c:pt>
                <c:pt idx="19">
                  <c:v>5753</c:v>
                </c:pt>
                <c:pt idx="20">
                  <c:v>7753</c:v>
                </c:pt>
                <c:pt idx="21">
                  <c:v>9151</c:v>
                </c:pt>
                <c:pt idx="22">
                  <c:v>11178</c:v>
                </c:pt>
                <c:pt idx="23">
                  <c:v>13716</c:v>
                </c:pt>
                <c:pt idx="24">
                  <c:v>17147</c:v>
                </c:pt>
                <c:pt idx="25">
                  <c:v>19980</c:v>
                </c:pt>
                <c:pt idx="26">
                  <c:v>24926</c:v>
                </c:pt>
                <c:pt idx="27">
                  <c:v>28572</c:v>
                </c:pt>
                <c:pt idx="28">
                  <c:v>33089</c:v>
                </c:pt>
                <c:pt idx="29">
                  <c:v>39673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D-4F76-A1D2-1EC4ABBB7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91512"/>
        <c:axId val="824488888"/>
      </c:scatterChart>
      <c:valAx>
        <c:axId val="824491512"/>
        <c:scaling>
          <c:orientation val="minMax"/>
          <c:max val="65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488888"/>
        <c:crosses val="autoZero"/>
        <c:crossBetween val="midCat"/>
      </c:valAx>
      <c:valAx>
        <c:axId val="824488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de Infectados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49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Mortalidad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España!$A$36:$A$55</c:f>
              <c:numCache>
                <c:formatCode>General</c:formatCode>
                <c:ptCount val="2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España!$I$36:$I$54</c:f>
              <c:numCache>
                <c:formatCode>0.00%</c:formatCode>
                <c:ptCount val="19"/>
                <c:pt idx="0">
                  <c:v>1.282051282051282E-2</c:v>
                </c:pt>
                <c:pt idx="1">
                  <c:v>1.3888888888888888E-2</c:v>
                </c:pt>
                <c:pt idx="2">
                  <c:v>1.8957345971563982E-2</c:v>
                </c:pt>
                <c:pt idx="3">
                  <c:v>2.972027972027972E-2</c:v>
                </c:pt>
                <c:pt idx="4">
                  <c:v>2.9896907216494847E-2</c:v>
                </c:pt>
                <c:pt idx="5">
                  <c:v>2.269861286254729E-2</c:v>
                </c:pt>
                <c:pt idx="6">
                  <c:v>2.5614754098360656E-2</c:v>
                </c:pt>
                <c:pt idx="7">
                  <c:v>2.9126213592233011E-2</c:v>
                </c:pt>
                <c:pt idx="8">
                  <c:v>2.9598825831702542E-2</c:v>
                </c:pt>
                <c:pt idx="9">
                  <c:v>3.4712230215827339E-2</c:v>
                </c:pt>
                <c:pt idx="10">
                  <c:v>3.913684492695349E-2</c:v>
                </c:pt>
                <c:pt idx="11">
                  <c:v>3.4946844605292918E-2</c:v>
                </c:pt>
                <c:pt idx="12">
                  <c:v>4.5943669879292597E-2</c:v>
                </c:pt>
                <c:pt idx="13">
                  <c:v>4.5586217411190733E-2</c:v>
                </c:pt>
                <c:pt idx="14">
                  <c:v>4.6825396825396826E-2</c:v>
                </c:pt>
                <c:pt idx="15">
                  <c:v>5.2797976604489406E-2</c:v>
                </c:pt>
                <c:pt idx="16">
                  <c:v>5.6186440677966104E-2</c:v>
                </c:pt>
                <c:pt idx="17">
                  <c:v>6.4054819007895128E-2</c:v>
                </c:pt>
                <c:pt idx="18">
                  <c:v>7.0598893454557221E-2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D-4F45-80F2-1F789839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40528"/>
        <c:axId val="885543152"/>
      </c:scatterChart>
      <c:valAx>
        <c:axId val="885540528"/>
        <c:scaling>
          <c:orientation val="minMax"/>
          <c:max val="55"/>
          <c:min val="3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5543152"/>
        <c:crosses val="autoZero"/>
        <c:crossBetween val="midCat"/>
      </c:valAx>
      <c:valAx>
        <c:axId val="88554315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55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 Infectados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España!$A$29:$A$55</c:f>
              <c:numCache>
                <c:formatCode>General</c:formatCode>
                <c:ptCount val="2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</c:numCache>
            </c:numRef>
          </c:xVal>
          <c:yVal>
            <c:numRef>
              <c:f>España!$D$29:$D$55</c:f>
              <c:numCache>
                <c:formatCode>0.00%</c:formatCode>
                <c:ptCount val="27"/>
                <c:pt idx="0">
                  <c:v>0.7</c:v>
                </c:pt>
                <c:pt idx="1">
                  <c:v>0.94117647058823528</c:v>
                </c:pt>
                <c:pt idx="2">
                  <c:v>0.51515151515151514</c:v>
                </c:pt>
                <c:pt idx="3">
                  <c:v>0.45999999999999996</c:v>
                </c:pt>
                <c:pt idx="4">
                  <c:v>0.63013698630136994</c:v>
                </c:pt>
                <c:pt idx="5">
                  <c:v>0.26050420168067223</c:v>
                </c:pt>
                <c:pt idx="6">
                  <c:v>0.32000000000000006</c:v>
                </c:pt>
                <c:pt idx="7">
                  <c:v>0.19696969696969702</c:v>
                </c:pt>
                <c:pt idx="8">
                  <c:v>0.54008438818565407</c:v>
                </c:pt>
                <c:pt idx="9">
                  <c:v>0.17808219178082196</c:v>
                </c:pt>
                <c:pt idx="10">
                  <c:v>0.36976744186046506</c:v>
                </c:pt>
                <c:pt idx="11">
                  <c:v>0.69609507640067902</c:v>
                </c:pt>
                <c:pt idx="12">
                  <c:v>0.62362362362362367</c:v>
                </c:pt>
                <c:pt idx="13">
                  <c:v>0.23427866831072741</c:v>
                </c:pt>
                <c:pt idx="14">
                  <c:v>0.4825174825174825</c:v>
                </c:pt>
                <c:pt idx="15">
                  <c:v>0.41812668463611868</c:v>
                </c:pt>
                <c:pt idx="16">
                  <c:v>0.36683297695414585</c:v>
                </c:pt>
                <c:pt idx="17">
                  <c:v>0.34764470710933426</c:v>
                </c:pt>
                <c:pt idx="18">
                  <c:v>0.18031729653037543</c:v>
                </c:pt>
                <c:pt idx="19">
                  <c:v>0.22150584635558945</c:v>
                </c:pt>
                <c:pt idx="20">
                  <c:v>0.22705314009661826</c:v>
                </c:pt>
                <c:pt idx="21">
                  <c:v>0.25014581510644507</c:v>
                </c:pt>
                <c:pt idx="22">
                  <c:v>0.16521840555199163</c:v>
                </c:pt>
                <c:pt idx="23">
                  <c:v>0.24754754754754749</c:v>
                </c:pt>
                <c:pt idx="24">
                  <c:v>0.14627296798523637</c:v>
                </c:pt>
                <c:pt idx="25">
                  <c:v>0.1580918381632368</c:v>
                </c:pt>
                <c:pt idx="26">
                  <c:v>0.19897851249660015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B-4527-8298-823BF32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62488"/>
        <c:axId val="872661504"/>
      </c:scatterChart>
      <c:valAx>
        <c:axId val="872662488"/>
        <c:scaling>
          <c:orientation val="minMax"/>
          <c:max val="5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2661504"/>
        <c:crosses val="autoZero"/>
        <c:crossBetween val="midCat"/>
      </c:valAx>
      <c:valAx>
        <c:axId val="8726615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266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Curados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285214348206473E-4"/>
                  <c:y val="-0.11119641294838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España!$A$32:$A$55</c:f>
              <c:numCache>
                <c:formatCode>General</c:formatCode>
                <c:ptCount val="2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</c:numCache>
            </c:numRef>
          </c:xVal>
          <c:yVal>
            <c:numRef>
              <c:f>España!$K$32:$K$55</c:f>
              <c:numCache>
                <c:formatCode>0.00%</c:formatCode>
                <c:ptCount val="24"/>
                <c:pt idx="0">
                  <c:v>2.7397260273972601E-2</c:v>
                </c:pt>
                <c:pt idx="1">
                  <c:v>2.5210084033613446E-2</c:v>
                </c:pt>
                <c:pt idx="2">
                  <c:v>0.02</c:v>
                </c:pt>
                <c:pt idx="3">
                  <c:v>1.5151515151515152E-2</c:v>
                </c:pt>
                <c:pt idx="4">
                  <c:v>4.2194092827004218E-2</c:v>
                </c:pt>
                <c:pt idx="5">
                  <c:v>2.7397260273972601E-2</c:v>
                </c:pt>
                <c:pt idx="6">
                  <c:v>6.9767441860465115E-2</c:v>
                </c:pt>
                <c:pt idx="7">
                  <c:v>5.0933786078098474E-2</c:v>
                </c:pt>
                <c:pt idx="8">
                  <c:v>3.003003003003003E-2</c:v>
                </c:pt>
                <c:pt idx="9">
                  <c:v>8.3230579531442667E-2</c:v>
                </c:pt>
                <c:pt idx="10">
                  <c:v>6.8931068931068928E-2</c:v>
                </c:pt>
                <c:pt idx="11">
                  <c:v>6.3679245283018868E-2</c:v>
                </c:pt>
                <c:pt idx="12">
                  <c:v>4.5854122119268231E-2</c:v>
                </c:pt>
                <c:pt idx="13">
                  <c:v>8.9866156787762913E-2</c:v>
                </c:pt>
                <c:pt idx="14">
                  <c:v>6.6683864310589452E-2</c:v>
                </c:pt>
                <c:pt idx="15">
                  <c:v>5.7917167522675117E-2</c:v>
                </c:pt>
                <c:pt idx="16">
                  <c:v>9.1966362497763465E-2</c:v>
                </c:pt>
                <c:pt idx="17">
                  <c:v>7.881306503353748E-2</c:v>
                </c:pt>
                <c:pt idx="18">
                  <c:v>6.4559398145448185E-2</c:v>
                </c:pt>
                <c:pt idx="19">
                  <c:v>7.9329329329329332E-2</c:v>
                </c:pt>
                <c:pt idx="20">
                  <c:v>8.5252346946963015E-2</c:v>
                </c:pt>
                <c:pt idx="21">
                  <c:v>9.0123197536049277E-2</c:v>
                </c:pt>
                <c:pt idx="22">
                  <c:v>0.10139321224576144</c:v>
                </c:pt>
                <c:pt idx="23">
                  <c:v>9.5631789882287696E-2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8-4C74-969C-2C3FD373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67544"/>
        <c:axId val="779663936"/>
      </c:scatterChart>
      <c:valAx>
        <c:axId val="779667544"/>
        <c:scaling>
          <c:orientation val="minMax"/>
          <c:max val="55"/>
          <c:min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663936"/>
        <c:crosses val="autoZero"/>
        <c:crossBetween val="midCat"/>
      </c:valAx>
      <c:valAx>
        <c:axId val="7796639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66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Mortalidad Vs Tasa de Curados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Tasa de Curados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España!$C$36:$C$54</c:f>
              <c:numCache>
                <c:formatCode>m/d/yyyy</c:formatCode>
                <c:ptCount val="1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</c:numCache>
            </c:numRef>
          </c:cat>
          <c:val>
            <c:numRef>
              <c:f>España!$K$36:$K$54</c:f>
              <c:numCache>
                <c:formatCode>0.00%</c:formatCode>
                <c:ptCount val="19"/>
                <c:pt idx="0">
                  <c:v>4.2194092827004218E-2</c:v>
                </c:pt>
                <c:pt idx="1">
                  <c:v>2.7397260273972601E-2</c:v>
                </c:pt>
                <c:pt idx="2">
                  <c:v>6.9767441860465115E-2</c:v>
                </c:pt>
                <c:pt idx="3">
                  <c:v>5.0933786078098474E-2</c:v>
                </c:pt>
                <c:pt idx="4">
                  <c:v>3.003003003003003E-2</c:v>
                </c:pt>
                <c:pt idx="5">
                  <c:v>8.3230579531442667E-2</c:v>
                </c:pt>
                <c:pt idx="6">
                  <c:v>6.8931068931068928E-2</c:v>
                </c:pt>
                <c:pt idx="7">
                  <c:v>6.3679245283018868E-2</c:v>
                </c:pt>
                <c:pt idx="8">
                  <c:v>4.5854122119268231E-2</c:v>
                </c:pt>
                <c:pt idx="9">
                  <c:v>8.9866156787762913E-2</c:v>
                </c:pt>
                <c:pt idx="10">
                  <c:v>6.6683864310589452E-2</c:v>
                </c:pt>
                <c:pt idx="11">
                  <c:v>5.7917167522675117E-2</c:v>
                </c:pt>
                <c:pt idx="12">
                  <c:v>9.1966362497763465E-2</c:v>
                </c:pt>
                <c:pt idx="13">
                  <c:v>7.881306503353748E-2</c:v>
                </c:pt>
                <c:pt idx="14">
                  <c:v>6.4559398145448185E-2</c:v>
                </c:pt>
                <c:pt idx="15">
                  <c:v>7.9329329329329332E-2</c:v>
                </c:pt>
                <c:pt idx="16">
                  <c:v>8.5252346946963015E-2</c:v>
                </c:pt>
                <c:pt idx="17">
                  <c:v>9.0123197536049277E-2</c:v>
                </c:pt>
                <c:pt idx="18">
                  <c:v>0.10139321224576144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6-4A66-8530-CCBB1BA46C10}"/>
            </c:ext>
          </c:extLst>
        </c:ser>
        <c:ser>
          <c:idx val="1"/>
          <c:order val="1"/>
          <c:tx>
            <c:v>Tasa Mortalidad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España!$C$36:$C$54</c:f>
              <c:numCache>
                <c:formatCode>m/d/yyyy</c:formatCode>
                <c:ptCount val="1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</c:numCache>
            </c:numRef>
          </c:cat>
          <c:val>
            <c:numRef>
              <c:f>España!$I$36:$I$54</c:f>
              <c:numCache>
                <c:formatCode>0.00%</c:formatCode>
                <c:ptCount val="19"/>
                <c:pt idx="0">
                  <c:v>1.282051282051282E-2</c:v>
                </c:pt>
                <c:pt idx="1">
                  <c:v>1.3888888888888888E-2</c:v>
                </c:pt>
                <c:pt idx="2">
                  <c:v>1.8957345971563982E-2</c:v>
                </c:pt>
                <c:pt idx="3">
                  <c:v>2.972027972027972E-2</c:v>
                </c:pt>
                <c:pt idx="4">
                  <c:v>2.9896907216494847E-2</c:v>
                </c:pt>
                <c:pt idx="5">
                  <c:v>2.269861286254729E-2</c:v>
                </c:pt>
                <c:pt idx="6">
                  <c:v>2.5614754098360656E-2</c:v>
                </c:pt>
                <c:pt idx="7">
                  <c:v>2.9126213592233011E-2</c:v>
                </c:pt>
                <c:pt idx="8">
                  <c:v>2.9598825831702542E-2</c:v>
                </c:pt>
                <c:pt idx="9">
                  <c:v>3.4712230215827339E-2</c:v>
                </c:pt>
                <c:pt idx="10">
                  <c:v>3.913684492695349E-2</c:v>
                </c:pt>
                <c:pt idx="11">
                  <c:v>3.4946844605292918E-2</c:v>
                </c:pt>
                <c:pt idx="12">
                  <c:v>4.5943669879292597E-2</c:v>
                </c:pt>
                <c:pt idx="13">
                  <c:v>4.5586217411190733E-2</c:v>
                </c:pt>
                <c:pt idx="14">
                  <c:v>4.6825396825396826E-2</c:v>
                </c:pt>
                <c:pt idx="15">
                  <c:v>5.2797976604489406E-2</c:v>
                </c:pt>
                <c:pt idx="16">
                  <c:v>5.6186440677966104E-2</c:v>
                </c:pt>
                <c:pt idx="17">
                  <c:v>6.4054819007895128E-2</c:v>
                </c:pt>
                <c:pt idx="18">
                  <c:v>7.0598893454557221E-2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6-4A66-8530-CCBB1BA4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72496"/>
        <c:axId val="874973808"/>
      </c:lineChart>
      <c:dateAx>
        <c:axId val="87497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4973808"/>
        <c:crosses val="autoZero"/>
        <c:auto val="1"/>
        <c:lblOffset val="100"/>
        <c:baseTimeUnit val="days"/>
      </c:dateAx>
      <c:valAx>
        <c:axId val="87497380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49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% de Infectados y Total Casos por Pais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de Infectados y Total Casos por Pais</a:t>
          </a:r>
        </a:p>
      </cx:txPr>
    </cx:title>
    <cx:plotArea>
      <cx:plotAreaRegion>
        <cx:series layoutId="clusteredColumn" uniqueId="{B855B3F1-930E-4BCD-AA78-4A9A7F530EBE}" formatIdx="0"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5596256-AED5-4C16-91ED-20772172DBE3}" formatIdx="1">
          <cx:axisId val="2"/>
        </cx:series>
        <cx:series layoutId="clusteredColumn" hidden="1" uniqueId="{1493411F-B15E-4C08-BA63-4436C7D6CA2E}" formatIdx="2">
          <cx:dataLabels pos="out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93B1F4EF-CEE1-44D7-85AA-C29ABB9C4E66}" formatIdx="3">
          <cx:axisId val="2"/>
        </cx:series>
        <cx:series layoutId="clusteredColumn" hidden="1" uniqueId="{2D7ED826-29A6-4934-BE06-F1624C48955E}" formatIdx="4">
          <cx:dataLabels pos="out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4" uniqueId="{E923ED2A-09A5-4B08-8F59-A78F2197398D}" formatIdx="5">
          <cx:axisId val="2"/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104775</xdr:rowOff>
    </xdr:from>
    <xdr:to>
      <xdr:col>11</xdr:col>
      <xdr:colOff>9525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64E53-C982-4071-992F-89F44FF2F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A739EF-33EE-4D18-8ADF-F72A416E7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EAAB7B-80F8-414C-A4D0-E78CA55C5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5CA6CE-4233-469D-8567-416647CD4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39</xdr:row>
      <xdr:rowOff>4762</xdr:rowOff>
    </xdr:from>
    <xdr:to>
      <xdr:col>18</xdr:col>
      <xdr:colOff>9525</xdr:colOff>
      <xdr:row>53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9B841A-79E6-4AED-94BF-DED597285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AB8ACF-CDCA-4582-95C2-EC3A878CE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79</xdr:row>
      <xdr:rowOff>0</xdr:rowOff>
    </xdr:from>
    <xdr:to>
      <xdr:col>17</xdr:col>
      <xdr:colOff>476250</xdr:colOff>
      <xdr:row>93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F124B9-5FAE-4EED-9E93-C1D95AE6C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119</xdr:row>
      <xdr:rowOff>0</xdr:rowOff>
    </xdr:from>
    <xdr:to>
      <xdr:col>17</xdr:col>
      <xdr:colOff>476250</xdr:colOff>
      <xdr:row>133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5B15C4-B2AF-4880-9981-0D8A8523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742950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2D21CB3-76FD-4E9A-9FFA-C1D7D139A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0"/>
              <a:ext cx="6076950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4BA13A44-3694-417A-93C0-84326F8812C0}" autoFormatId="16" applyNumberFormats="0" applyBorderFormats="0" applyFontFormats="0" applyPatternFormats="0" applyAlignmentFormats="0" applyWidthHeightFormats="0">
  <queryTableRefresh nextId="4">
    <queryTableFields count="3">
      <queryTableField id="1" name="AÃ±o" tableColumnId="1"/>
      <queryTableField id="2" name="Periodo" tableColumnId="2"/>
      <queryTableField id="3" name="Coronaviru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9D8C0B0-B99C-4D58-B6E9-DA9FC810F44C}" autoFormatId="16" applyNumberFormats="0" applyBorderFormats="0" applyFontFormats="0" applyPatternFormats="0" applyAlignmentFormats="0" applyWidthHeightFormats="0">
  <queryTableRefresh nextId="9" unboundColumnsRight="5">
    <queryTableFields count="7">
      <queryTableField id="2" name="Periodo" tableColumnId="2"/>
      <queryTableField id="3" name="Total" tableColumnId="3"/>
      <queryTableField id="4" dataBound="0" tableColumnId="4"/>
      <queryTableField id="5" dataBound="0" tableColumnId="1"/>
      <queryTableField id="6" dataBound="0" tableColumnId="5"/>
      <queryTableField id="7" dataBound="0" tableColumnId="6"/>
      <queryTableField id="8" dataBound="0" tableColumnId="7"/>
    </queryTableFields>
    <queryTableDeletedFields count="1">
      <deletedField name="AÃ±o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38A0D37-3243-489F-91E7-6CC7A7CC0EC2}" autoFormatId="16" applyNumberFormats="0" applyBorderFormats="0" applyFontFormats="0" applyPatternFormats="0" applyAlignmentFormats="0" applyWidthHeightFormats="0">
  <queryTableRefresh nextId="13" unboundColumnsRight="9">
    <queryTableFields count="11">
      <queryTableField id="2" name="Periodo" tableColumnId="2"/>
      <queryTableField id="3" name="Acumulado" tableColumnId="3"/>
      <queryTableField id="4" dataBound="0" tableColumnId="4"/>
      <queryTableField id="5" dataBound="0" tableColumnId="1"/>
      <queryTableField id="6" dataBound="0" tableColumnId="5"/>
      <queryTableField id="7" dataBound="0" tableColumnId="6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</queryTableFields>
    <queryTableDeletedFields count="1">
      <deletedField name="AÃ±o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6EDB8CB6-F2A7-4993-BCFD-D21061124A31}" autoFormatId="16" applyNumberFormats="0" applyBorderFormats="0" applyFontFormats="0" applyPatternFormats="0" applyAlignmentFormats="0" applyWidthHeightFormats="0">
  <queryTableRefresh nextId="5">
    <queryTableFields count="2">
      <queryTableField id="3" name="ParÃ¡metro" tableColumnId="3"/>
      <queryTableField id="4" name="Total COVID-19 tests" tableColumnId="4"/>
    </queryTableFields>
    <queryTableDeletedFields count="2">
      <deletedField name="AÃ±o"/>
      <deletedField name="Periodo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6CD5A0A2-EDBE-47F4-B7AD-C24E85F2AD03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3" name="ParÃ¡metro" tableColumnId="3"/>
      <queryTableField id="4" name="Casos" tableColumnId="4"/>
      <queryTableField id="5" dataBound="0" tableColumnId="5"/>
      <queryTableField id="6" dataBound="0" tableColumnId="6"/>
    </queryTableFields>
    <queryTableDeletedFields count="2">
      <deletedField name="AÃ±o"/>
      <deletedField name="Period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4B6B09-D833-4E5D-AB65-30A04C05D228}" name="numero_de_casos_de_corona__1" displayName="numero_de_casos_de_corona__1" ref="A1:C16" tableType="queryTable" totalsRowShown="0">
  <autoFilter ref="A1:C16" xr:uid="{5FCE783E-4315-4B44-89C5-F4F7DE18565D}"/>
  <sortState xmlns:xlrd2="http://schemas.microsoft.com/office/spreadsheetml/2017/richdata2" ref="A2:C16">
    <sortCondition ref="C1:C16"/>
  </sortState>
  <tableColumns count="3">
    <tableColumn id="1" xr3:uid="{055FA5BF-35B8-4D3D-A955-9162E28A365F}" uniqueName="1" name="Periodo" queryTableFieldId="1" dataDxfId="19"/>
    <tableColumn id="2" xr3:uid="{114C8D30-A603-4EB1-9D7C-73D71CB183F0}" uniqueName="2" name="Fecha" queryTableFieldId="2" dataDxfId="18"/>
    <tableColumn id="3" xr3:uid="{6484FD32-00E9-4537-AA9C-4DFE48FC0914}" uniqueName="3" name="Caso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82655F-A6B0-4716-BF04-5914828E6811}" name="casos_acumulados_de_coron__1" displayName="casos_acumulados_de_coron__1" ref="A1:G64" tableType="queryTable" totalsRowShown="0">
  <autoFilter ref="A1:G64" xr:uid="{42A631E0-ABFA-41A0-A043-678E0320A546}"/>
  <tableColumns count="7">
    <tableColumn id="2" xr3:uid="{7A08D258-E8EA-4FAD-A654-F8105BF418BA}" uniqueName="2" name="Periodo" queryTableFieldId="2" dataDxfId="17"/>
    <tableColumn id="3" xr3:uid="{5D543324-B84C-48EE-8894-A0983142DDBA}" uniqueName="3" name="Total" queryTableFieldId="3" dataCellStyle="Millares [0]"/>
    <tableColumn id="4" xr3:uid="{D47B307A-0D10-4EAA-9A72-8D208496A2C1}" uniqueName="4" name="Fecha" queryTableFieldId="4"/>
    <tableColumn id="1" xr3:uid="{A523DAE5-8E15-42AF-BEAC-98E6089603C5}" uniqueName="1" name="Crecimiento" queryTableFieldId="5" dataDxfId="16" dataCellStyle="Porcentaje">
      <calculatedColumnFormula>+B2/B1-1</calculatedColumnFormula>
    </tableColumn>
    <tableColumn id="5" xr3:uid="{784FB170-3A78-4B86-BDBC-6BA8B7727ABF}" uniqueName="5" name="Casos Nuevos" queryTableFieldId="6" dataDxfId="15" dataCellStyle="Porcentaje">
      <calculatedColumnFormula>+B2-B1</calculatedColumnFormula>
    </tableColumn>
    <tableColumn id="6" xr3:uid="{6C56DE96-8BD5-408A-B927-592437474CFB}" uniqueName="6" name="Prediccion" queryTableFieldId="7" dataDxfId="14" dataCellStyle="Millares [0]">
      <calculatedColumnFormula>13.974*A2^3-1491.908*A2^2+53202.6711*A2-550312.9918</calculatedColumnFormula>
    </tableColumn>
    <tableColumn id="7" xr3:uid="{AC3231FA-077A-4E35-9E5F-4218F57DCCB3}" uniqueName="7" name="ECM" queryTableFieldId="8" dataDxfId="13" dataCellStyle="Millares [0]">
      <calculatedColumnFormula>+(casos_acumulados_de_coron__1[[#This Row],[Prediccion]]-casos_acumulados_de_coron__1[[#This Row],[Total]])^2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C4D700-5400-4BE7-A4DC-F59F86A55ECC}" name="casos_acumulados_de_coron" displayName="casos_acumulados_de_coron" ref="A1:K55" tableType="queryTable" totalsRowShown="0">
  <autoFilter ref="A1:K55" xr:uid="{50E163C7-A43B-46AD-BED9-A35D815CE73C}"/>
  <tableColumns count="11">
    <tableColumn id="2" xr3:uid="{CE49FB7F-2DDA-4396-9B4F-D5762586DA8B}" uniqueName="2" name="Periodo" queryTableFieldId="2" dataDxfId="12"/>
    <tableColumn id="3" xr3:uid="{75B84D03-172A-4571-95B8-7059FF38A432}" uniqueName="3" name="Acumulado" queryTableFieldId="3" dataCellStyle="Millares [0]"/>
    <tableColumn id="4" xr3:uid="{AA7F2947-134E-4133-ADB6-FD73176DD672}" uniqueName="4" name="Fecha" queryTableFieldId="4"/>
    <tableColumn id="1" xr3:uid="{F1EF7485-8698-4B76-B30E-4A1C7CB8023B}" uniqueName="1" name="Crecimiento" queryTableFieldId="5" dataDxfId="11" dataCellStyle="Porcentaje"/>
    <tableColumn id="5" xr3:uid="{46EB1DE5-ED0E-4C22-8C02-57FEDE3DF039}" uniqueName="5" name="Casos Nuevos" queryTableFieldId="6" dataDxfId="10" dataCellStyle="Millares [0]"/>
    <tableColumn id="6" xr3:uid="{1EC053E4-392A-4DCD-BF97-8754AC009259}" uniqueName="6" name="Prediccion" queryTableFieldId="7" dataDxfId="9" dataCellStyle="Millares [0]"/>
    <tableColumn id="7" xr3:uid="{370C4811-8D63-4031-B389-9F48690783F5}" uniqueName="7" name="ECM" queryTableFieldId="8" dataDxfId="8" dataCellStyle="Millares [0]"/>
    <tableColumn id="8" xr3:uid="{A185508C-6584-4372-BBDE-561DFC5882DA}" uniqueName="8" name="Muertes" queryTableFieldId="9" dataDxfId="7" dataCellStyle="Millares [0]"/>
    <tableColumn id="9" xr3:uid="{F30134EB-5441-467A-8608-5B4D9BAD83D6}" uniqueName="9" name="Tasa Mortalidad" queryTableFieldId="10" dataDxfId="6" dataCellStyle="Millares [0]">
      <calculatedColumnFormula>+casos_acumulados_de_coron[[#This Row],[Muertes]]/casos_acumulados_de_coron[[#This Row],[Acumulado]]</calculatedColumnFormula>
    </tableColumn>
    <tableColumn id="10" xr3:uid="{7A6CB3D6-9948-40E5-AF16-91F3C4485A47}" uniqueName="10" name="Curados" queryTableFieldId="11" dataDxfId="5" dataCellStyle="Millares [0]"/>
    <tableColumn id="11" xr3:uid="{B1471483-250C-457C-A415-2A42CE7A0BEC}" uniqueName="11" name="Tasa Curados" queryTableFieldId="12" dataDxfId="4" dataCellStyle="Millares [0]">
      <calculatedColumnFormula>+casos_acumulados_de_coron[[#This Row],[Curados]]/casos_acumulados_de_coron[[#This Row],[Acumulado]]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43ACE6-AD46-48A2-9FD2-B5999F3D664A}" name="numero_de_test_de_coronav" displayName="numero_de_test_de_coronav" ref="A1:B55" tableType="queryTable" totalsRowShown="0">
  <autoFilter ref="A1:B55" xr:uid="{CDEFF337-4A4E-4F6B-A6A8-DD27FA58664E}"/>
  <sortState xmlns:xlrd2="http://schemas.microsoft.com/office/spreadsheetml/2017/richdata2" ref="A2:B69">
    <sortCondition descending="1" ref="B1:B69"/>
  </sortState>
  <tableColumns count="2">
    <tableColumn id="3" xr3:uid="{B5AA46BD-BBEA-4FA9-BC7A-30454B0DEFAC}" uniqueName="3" name="Pais" queryTableFieldId="3" dataDxfId="3"/>
    <tableColumn id="4" xr3:uid="{2196587F-7DE7-41B0-979E-022F0A222B44}" uniqueName="4" name="Total COVID-19 tests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45DC12-7CBA-40B2-BF9F-4DA61216D9A3}" name="casos_de_coronavirus_por_" displayName="casos_de_coronavirus_por_" ref="A1:D169" tableType="queryTable" totalsRowShown="0">
  <autoFilter ref="A1:D169" xr:uid="{E3EE71A1-D6BF-47FC-81E8-E7B82185E856}"/>
  <sortState xmlns:xlrd2="http://schemas.microsoft.com/office/spreadsheetml/2017/richdata2" ref="A2:B169">
    <sortCondition descending="1" ref="B1:B169"/>
  </sortState>
  <tableColumns count="4">
    <tableColumn id="3" xr3:uid="{D80149F4-2646-4A09-A70A-659D5E36E339}" uniqueName="3" name="Pais" queryTableFieldId="3" dataDxfId="2"/>
    <tableColumn id="4" xr3:uid="{1E72B9A5-3265-4DAD-8045-C247AD0C589E}" uniqueName="4" name="Casos" queryTableFieldId="4" dataCellStyle="Millares [0]"/>
    <tableColumn id="5" xr3:uid="{EF65B552-1F3E-4EC6-AC82-992AC4F9B8CD}" uniqueName="5" name="%" queryTableFieldId="5" dataDxfId="1" dataCellStyle="Porcentaje">
      <calculatedColumnFormula>+B2/$B$170</calculatedColumnFormula>
    </tableColumn>
    <tableColumn id="6" xr3:uid="{80F43E25-06DC-4619-A951-164A0B9F83E5}" uniqueName="6" name="% Acum" queryTableFieldId="6" dataDxfId="0">
      <calculatedColumnFormula>+B2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D617-A543-4A20-BAA4-E912CA61F47A}">
  <dimension ref="A1:H38"/>
  <sheetViews>
    <sheetView tabSelected="1" topLeftCell="A19" workbookViewId="0">
      <selection activeCell="F17" sqref="F17:H38"/>
    </sheetView>
  </sheetViews>
  <sheetFormatPr baseColWidth="10" defaultRowHeight="15" x14ac:dyDescent="0.25"/>
  <cols>
    <col min="1" max="1" width="10.28515625" bestFit="1" customWidth="1"/>
    <col min="2" max="2" width="10.7109375" bestFit="1" customWidth="1"/>
    <col min="3" max="3" width="13.85546875" bestFit="1" customWidth="1"/>
  </cols>
  <sheetData>
    <row r="1" spans="1:3" x14ac:dyDescent="0.25">
      <c r="A1" t="s">
        <v>0</v>
      </c>
      <c r="B1" t="s">
        <v>3</v>
      </c>
      <c r="C1" t="s">
        <v>6</v>
      </c>
    </row>
    <row r="2" spans="1:3" x14ac:dyDescent="0.25">
      <c r="A2" s="1">
        <v>1</v>
      </c>
      <c r="B2" s="2">
        <v>43899</v>
      </c>
      <c r="C2">
        <v>1</v>
      </c>
    </row>
    <row r="3" spans="1:3" x14ac:dyDescent="0.25">
      <c r="A3" s="1">
        <v>2</v>
      </c>
      <c r="B3" s="2">
        <v>43900</v>
      </c>
      <c r="C3">
        <v>3</v>
      </c>
    </row>
    <row r="4" spans="1:3" x14ac:dyDescent="0.25">
      <c r="A4" s="1">
        <v>3</v>
      </c>
      <c r="B4" s="2">
        <v>43901</v>
      </c>
      <c r="C4">
        <v>9</v>
      </c>
    </row>
    <row r="5" spans="1:3" x14ac:dyDescent="0.25">
      <c r="A5" s="1">
        <v>4</v>
      </c>
      <c r="B5" s="2">
        <v>43902</v>
      </c>
      <c r="C5">
        <v>9</v>
      </c>
    </row>
    <row r="6" spans="1:3" x14ac:dyDescent="0.25">
      <c r="A6" s="1">
        <v>5</v>
      </c>
      <c r="B6" s="2">
        <v>43903</v>
      </c>
      <c r="C6">
        <v>13</v>
      </c>
    </row>
    <row r="7" spans="1:3" x14ac:dyDescent="0.25">
      <c r="A7" s="1">
        <v>6</v>
      </c>
      <c r="B7" s="2">
        <v>43904</v>
      </c>
      <c r="C7">
        <v>22</v>
      </c>
    </row>
    <row r="8" spans="1:3" x14ac:dyDescent="0.25">
      <c r="A8" s="1">
        <v>7</v>
      </c>
      <c r="B8" s="2">
        <v>43905</v>
      </c>
      <c r="C8">
        <v>34</v>
      </c>
    </row>
    <row r="9" spans="1:3" x14ac:dyDescent="0.25">
      <c r="A9" s="1">
        <v>8</v>
      </c>
      <c r="B9" s="2">
        <v>43906</v>
      </c>
      <c r="C9">
        <v>54</v>
      </c>
    </row>
    <row r="10" spans="1:3" x14ac:dyDescent="0.25">
      <c r="A10" s="1">
        <v>9</v>
      </c>
      <c r="B10" s="2">
        <v>43907</v>
      </c>
      <c r="C10">
        <v>65</v>
      </c>
    </row>
    <row r="11" spans="1:3" x14ac:dyDescent="0.25">
      <c r="A11" s="1">
        <v>10</v>
      </c>
      <c r="B11" s="2">
        <v>43908</v>
      </c>
      <c r="C11">
        <v>93</v>
      </c>
    </row>
    <row r="12" spans="1:3" x14ac:dyDescent="0.25">
      <c r="A12" s="1">
        <v>11</v>
      </c>
      <c r="B12" s="2">
        <v>43909</v>
      </c>
      <c r="C12">
        <v>102</v>
      </c>
    </row>
    <row r="13" spans="1:3" x14ac:dyDescent="0.25">
      <c r="A13" s="1">
        <v>12</v>
      </c>
      <c r="B13" s="2">
        <v>43910</v>
      </c>
      <c r="C13">
        <v>128</v>
      </c>
    </row>
    <row r="14" spans="1:3" x14ac:dyDescent="0.25">
      <c r="A14" s="1">
        <v>13</v>
      </c>
      <c r="B14" s="2">
        <v>43911</v>
      </c>
      <c r="C14">
        <v>196</v>
      </c>
    </row>
    <row r="15" spans="1:3" x14ac:dyDescent="0.25">
      <c r="A15" s="1">
        <v>14</v>
      </c>
      <c r="B15" s="2">
        <v>43912</v>
      </c>
      <c r="C15">
        <v>231</v>
      </c>
    </row>
    <row r="16" spans="1:3" x14ac:dyDescent="0.25">
      <c r="A16" s="1">
        <v>15</v>
      </c>
      <c r="B16" s="2">
        <v>43913</v>
      </c>
      <c r="C16">
        <v>231</v>
      </c>
    </row>
    <row r="17" spans="6:8" x14ac:dyDescent="0.25">
      <c r="F17" s="10" t="s">
        <v>3</v>
      </c>
      <c r="G17" s="10" t="s">
        <v>0</v>
      </c>
      <c r="H17" s="11" t="s">
        <v>4</v>
      </c>
    </row>
    <row r="18" spans="6:8" x14ac:dyDescent="0.25">
      <c r="F18" s="10"/>
      <c r="G18" s="10"/>
      <c r="H18" s="11"/>
    </row>
    <row r="19" spans="6:8" x14ac:dyDescent="0.25">
      <c r="F19" s="5">
        <v>43914</v>
      </c>
      <c r="G19" s="6">
        <v>16</v>
      </c>
      <c r="H19" s="7">
        <f>1.5686*G19^2-7.8512*G19+12.5385</f>
        <v>288.48090000000002</v>
      </c>
    </row>
    <row r="20" spans="6:8" x14ac:dyDescent="0.25">
      <c r="F20" s="5">
        <v>43915</v>
      </c>
      <c r="G20" s="6">
        <v>17</v>
      </c>
      <c r="H20" s="7">
        <f t="shared" ref="H20:H38" si="0">1.5686*G20^2-7.8512*G20+12.5385</f>
        <v>332.39350000000002</v>
      </c>
    </row>
    <row r="21" spans="6:8" x14ac:dyDescent="0.25">
      <c r="F21" s="5">
        <v>43916</v>
      </c>
      <c r="G21" s="6">
        <v>18</v>
      </c>
      <c r="H21" s="7">
        <f t="shared" si="0"/>
        <v>379.44330000000002</v>
      </c>
    </row>
    <row r="22" spans="6:8" x14ac:dyDescent="0.25">
      <c r="F22" s="5">
        <v>43917</v>
      </c>
      <c r="G22" s="6">
        <v>19</v>
      </c>
      <c r="H22" s="7">
        <f t="shared" si="0"/>
        <v>429.63029999999998</v>
      </c>
    </row>
    <row r="23" spans="6:8" x14ac:dyDescent="0.25">
      <c r="F23" s="5">
        <v>43918</v>
      </c>
      <c r="G23" s="6">
        <v>20</v>
      </c>
      <c r="H23" s="7">
        <f t="shared" si="0"/>
        <v>482.95450000000005</v>
      </c>
    </row>
    <row r="24" spans="6:8" x14ac:dyDescent="0.25">
      <c r="F24" s="5">
        <v>43919</v>
      </c>
      <c r="G24" s="6">
        <v>21</v>
      </c>
      <c r="H24" s="7">
        <f t="shared" si="0"/>
        <v>539.41590000000008</v>
      </c>
    </row>
    <row r="25" spans="6:8" x14ac:dyDescent="0.25">
      <c r="F25" s="5">
        <v>43920</v>
      </c>
      <c r="G25" s="6">
        <v>22</v>
      </c>
      <c r="H25" s="7">
        <f t="shared" si="0"/>
        <v>599.0145</v>
      </c>
    </row>
    <row r="26" spans="6:8" x14ac:dyDescent="0.25">
      <c r="F26" s="5">
        <v>43921</v>
      </c>
      <c r="G26" s="6">
        <v>23</v>
      </c>
      <c r="H26" s="7">
        <f t="shared" si="0"/>
        <v>661.75030000000004</v>
      </c>
    </row>
    <row r="27" spans="6:8" x14ac:dyDescent="0.25">
      <c r="F27" s="5">
        <v>43922</v>
      </c>
      <c r="G27" s="6">
        <v>24</v>
      </c>
      <c r="H27" s="7">
        <f t="shared" si="0"/>
        <v>727.62329999999997</v>
      </c>
    </row>
    <row r="28" spans="6:8" x14ac:dyDescent="0.25">
      <c r="F28" s="5">
        <v>43923</v>
      </c>
      <c r="G28" s="6">
        <v>25</v>
      </c>
      <c r="H28" s="7">
        <f t="shared" si="0"/>
        <v>796.63350000000003</v>
      </c>
    </row>
    <row r="29" spans="6:8" x14ac:dyDescent="0.25">
      <c r="F29" s="5">
        <v>43924</v>
      </c>
      <c r="G29" s="6">
        <v>26</v>
      </c>
      <c r="H29" s="7">
        <f t="shared" si="0"/>
        <v>868.78089999999986</v>
      </c>
    </row>
    <row r="30" spans="6:8" x14ac:dyDescent="0.25">
      <c r="F30" s="5">
        <v>43925</v>
      </c>
      <c r="G30" s="6">
        <v>27</v>
      </c>
      <c r="H30" s="7">
        <f t="shared" si="0"/>
        <v>944.06549999999993</v>
      </c>
    </row>
    <row r="31" spans="6:8" x14ac:dyDescent="0.25">
      <c r="F31" s="5">
        <v>43926</v>
      </c>
      <c r="G31" s="6">
        <v>28</v>
      </c>
      <c r="H31" s="7">
        <f t="shared" si="0"/>
        <v>1022.4873</v>
      </c>
    </row>
    <row r="32" spans="6:8" x14ac:dyDescent="0.25">
      <c r="F32" s="5">
        <v>43927</v>
      </c>
      <c r="G32" s="6">
        <v>29</v>
      </c>
      <c r="H32" s="7">
        <f t="shared" si="0"/>
        <v>1104.0463000000002</v>
      </c>
    </row>
    <row r="33" spans="6:8" x14ac:dyDescent="0.25">
      <c r="F33" s="5">
        <v>43928</v>
      </c>
      <c r="G33" s="6">
        <v>30</v>
      </c>
      <c r="H33" s="7">
        <f t="shared" si="0"/>
        <v>1188.7425000000001</v>
      </c>
    </row>
    <row r="34" spans="6:8" x14ac:dyDescent="0.25">
      <c r="F34" s="5">
        <v>43929</v>
      </c>
      <c r="G34" s="6">
        <v>31</v>
      </c>
      <c r="H34" s="7">
        <f t="shared" si="0"/>
        <v>1276.5759000000003</v>
      </c>
    </row>
    <row r="35" spans="6:8" x14ac:dyDescent="0.25">
      <c r="F35" s="5">
        <v>43930</v>
      </c>
      <c r="G35" s="6">
        <v>32</v>
      </c>
      <c r="H35" s="7">
        <f t="shared" si="0"/>
        <v>1367.5465000000002</v>
      </c>
    </row>
    <row r="36" spans="6:8" x14ac:dyDescent="0.25">
      <c r="F36" s="5">
        <v>43931</v>
      </c>
      <c r="G36" s="6">
        <v>33</v>
      </c>
      <c r="H36" s="7">
        <f t="shared" si="0"/>
        <v>1461.6543000000001</v>
      </c>
    </row>
    <row r="37" spans="6:8" x14ac:dyDescent="0.25">
      <c r="F37" s="5">
        <v>43932</v>
      </c>
      <c r="G37" s="6">
        <v>34</v>
      </c>
      <c r="H37" s="7">
        <f t="shared" si="0"/>
        <v>1558.8993</v>
      </c>
    </row>
    <row r="38" spans="6:8" x14ac:dyDescent="0.25">
      <c r="F38" s="5">
        <v>43933</v>
      </c>
      <c r="G38" s="6">
        <v>35</v>
      </c>
      <c r="H38" s="7">
        <f t="shared" si="0"/>
        <v>1659.2815000000001</v>
      </c>
    </row>
  </sheetData>
  <mergeCells count="3">
    <mergeCell ref="F17:F18"/>
    <mergeCell ref="G17:G18"/>
    <mergeCell ref="H17:H1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E8B4-2EB6-4581-B109-E3E61FC80D8A}">
  <dimension ref="A1:K78"/>
  <sheetViews>
    <sheetView topLeftCell="A47" workbookViewId="0">
      <selection activeCell="D51" sqref="D51:D64"/>
    </sheetView>
  </sheetViews>
  <sheetFormatPr baseColWidth="10" defaultRowHeight="15" x14ac:dyDescent="0.25"/>
  <cols>
    <col min="1" max="1" width="16.7109375" bestFit="1" customWidth="1"/>
    <col min="2" max="2" width="9" style="3" bestFit="1" customWidth="1"/>
    <col min="3" max="3" width="10.7109375" bestFit="1" customWidth="1"/>
    <col min="4" max="4" width="14.140625" bestFit="1" customWidth="1"/>
    <col min="5" max="5" width="15.42578125" bestFit="1" customWidth="1"/>
    <col min="6" max="6" width="12.5703125" bestFit="1" customWidth="1"/>
    <col min="7" max="7" width="15.42578125" customWidth="1"/>
    <col min="10" max="10" width="8" bestFit="1" customWidth="1"/>
    <col min="11" max="11" width="12.7109375" customWidth="1"/>
  </cols>
  <sheetData>
    <row r="1" spans="1:11" x14ac:dyDescent="0.25">
      <c r="A1" t="s">
        <v>0</v>
      </c>
      <c r="B1" s="3" t="s">
        <v>1</v>
      </c>
      <c r="C1" t="s">
        <v>3</v>
      </c>
      <c r="D1" t="s">
        <v>193</v>
      </c>
      <c r="E1" t="s">
        <v>194</v>
      </c>
      <c r="F1" t="s">
        <v>195</v>
      </c>
      <c r="G1" t="s">
        <v>196</v>
      </c>
    </row>
    <row r="2" spans="1:11" x14ac:dyDescent="0.25">
      <c r="A2" s="1">
        <v>1</v>
      </c>
      <c r="B2" s="3">
        <v>555</v>
      </c>
      <c r="C2" s="2">
        <v>43852</v>
      </c>
      <c r="D2" s="4"/>
      <c r="E2" s="4"/>
      <c r="F2" s="3"/>
      <c r="G2" s="3"/>
    </row>
    <row r="3" spans="1:11" x14ac:dyDescent="0.25">
      <c r="A3" s="1">
        <v>2</v>
      </c>
      <c r="B3" s="3">
        <v>653</v>
      </c>
      <c r="C3" s="2">
        <v>43853</v>
      </c>
      <c r="D3" s="4">
        <f t="shared" ref="D3:D34" si="0">+B3/B2-1</f>
        <v>0.17657657657657655</v>
      </c>
      <c r="E3" s="3">
        <f t="shared" ref="E3:E34" si="1">+B3-B2</f>
        <v>98</v>
      </c>
      <c r="F3" s="3"/>
      <c r="G3" s="3"/>
    </row>
    <row r="4" spans="1:11" x14ac:dyDescent="0.25">
      <c r="A4" s="1">
        <v>3</v>
      </c>
      <c r="B4" s="3">
        <v>941</v>
      </c>
      <c r="C4" s="2">
        <v>43854</v>
      </c>
      <c r="D4" s="4">
        <f t="shared" si="0"/>
        <v>0.44104134762633995</v>
      </c>
      <c r="E4" s="3">
        <f t="shared" si="1"/>
        <v>288</v>
      </c>
      <c r="F4" s="3"/>
      <c r="G4" s="3"/>
    </row>
    <row r="5" spans="1:11" x14ac:dyDescent="0.25">
      <c r="A5" s="1">
        <v>4</v>
      </c>
      <c r="B5" s="3">
        <v>1434</v>
      </c>
      <c r="C5" s="2">
        <v>43855</v>
      </c>
      <c r="D5" s="4">
        <f t="shared" si="0"/>
        <v>0.52391073326248661</v>
      </c>
      <c r="E5" s="3">
        <f t="shared" si="1"/>
        <v>493</v>
      </c>
      <c r="F5" s="3"/>
      <c r="G5" s="3"/>
    </row>
    <row r="6" spans="1:11" x14ac:dyDescent="0.25">
      <c r="A6" s="1">
        <v>5</v>
      </c>
      <c r="B6" s="3">
        <v>2118</v>
      </c>
      <c r="C6" s="2">
        <v>43856</v>
      </c>
      <c r="D6" s="4">
        <f t="shared" si="0"/>
        <v>0.47698744769874479</v>
      </c>
      <c r="E6" s="3">
        <f t="shared" si="1"/>
        <v>684</v>
      </c>
      <c r="F6" s="3"/>
      <c r="G6" s="3"/>
    </row>
    <row r="7" spans="1:11" x14ac:dyDescent="0.25">
      <c r="A7" s="1">
        <v>6</v>
      </c>
      <c r="B7" s="3">
        <v>2927</v>
      </c>
      <c r="C7" s="2">
        <v>43857</v>
      </c>
      <c r="D7" s="4">
        <f t="shared" si="0"/>
        <v>0.38196411709159594</v>
      </c>
      <c r="E7" s="3">
        <f t="shared" si="1"/>
        <v>809</v>
      </c>
      <c r="F7" s="3"/>
      <c r="G7" s="3"/>
    </row>
    <row r="8" spans="1:11" x14ac:dyDescent="0.25">
      <c r="A8" s="1">
        <v>7</v>
      </c>
      <c r="B8" s="3">
        <v>5578</v>
      </c>
      <c r="C8" s="2">
        <v>43858</v>
      </c>
      <c r="D8" s="4">
        <f t="shared" si="0"/>
        <v>0.90570550051247012</v>
      </c>
      <c r="E8" s="3">
        <f t="shared" si="1"/>
        <v>2651</v>
      </c>
      <c r="F8" s="3"/>
      <c r="G8" s="3"/>
    </row>
    <row r="9" spans="1:11" x14ac:dyDescent="0.25">
      <c r="A9" s="1">
        <v>8</v>
      </c>
      <c r="B9" s="3">
        <v>6166</v>
      </c>
      <c r="C9" s="2">
        <v>43859</v>
      </c>
      <c r="D9" s="4">
        <f t="shared" si="0"/>
        <v>0.10541412692721397</v>
      </c>
      <c r="E9" s="3">
        <f t="shared" si="1"/>
        <v>588</v>
      </c>
      <c r="F9" s="3"/>
      <c r="G9" s="3"/>
    </row>
    <row r="10" spans="1:11" x14ac:dyDescent="0.25">
      <c r="A10" s="1">
        <v>9</v>
      </c>
      <c r="B10" s="3">
        <v>8234</v>
      </c>
      <c r="C10" s="2">
        <v>43860</v>
      </c>
      <c r="D10" s="4">
        <f t="shared" si="0"/>
        <v>0.3353876094712942</v>
      </c>
      <c r="E10" s="3">
        <f t="shared" si="1"/>
        <v>2068</v>
      </c>
      <c r="F10" s="3"/>
      <c r="G10" s="3"/>
    </row>
    <row r="11" spans="1:11" x14ac:dyDescent="0.25">
      <c r="A11" s="1">
        <v>10</v>
      </c>
      <c r="B11" s="3">
        <v>9927</v>
      </c>
      <c r="C11" s="2">
        <v>43861</v>
      </c>
      <c r="D11" s="4">
        <f t="shared" si="0"/>
        <v>0.2056108817099831</v>
      </c>
      <c r="E11" s="3">
        <f t="shared" si="1"/>
        <v>1693</v>
      </c>
      <c r="F11" s="3"/>
      <c r="G11" s="3"/>
    </row>
    <row r="12" spans="1:11" x14ac:dyDescent="0.25">
      <c r="A12" s="1">
        <v>11</v>
      </c>
      <c r="B12" s="3">
        <v>12038</v>
      </c>
      <c r="C12" s="2">
        <v>43862</v>
      </c>
      <c r="D12" s="4">
        <f t="shared" si="0"/>
        <v>0.21265236224438411</v>
      </c>
      <c r="E12" s="3">
        <f t="shared" si="1"/>
        <v>2111</v>
      </c>
      <c r="F12" s="3"/>
      <c r="G12" s="3"/>
    </row>
    <row r="13" spans="1:11" x14ac:dyDescent="0.25">
      <c r="A13" s="1">
        <v>12</v>
      </c>
      <c r="B13" s="3">
        <v>16787</v>
      </c>
      <c r="C13" s="2">
        <v>43863</v>
      </c>
      <c r="D13" s="4">
        <f t="shared" si="0"/>
        <v>0.3945007476324971</v>
      </c>
      <c r="E13" s="3">
        <f t="shared" si="1"/>
        <v>4749</v>
      </c>
      <c r="F13" s="3"/>
      <c r="G13" s="3"/>
    </row>
    <row r="14" spans="1:11" x14ac:dyDescent="0.25">
      <c r="A14" s="1">
        <v>13</v>
      </c>
      <c r="B14" s="3">
        <v>19881</v>
      </c>
      <c r="C14" s="2">
        <v>43864</v>
      </c>
      <c r="D14" s="4">
        <f t="shared" si="0"/>
        <v>0.18430928694823367</v>
      </c>
      <c r="E14" s="3">
        <f t="shared" si="1"/>
        <v>3094</v>
      </c>
      <c r="F14" s="3"/>
      <c r="G14" s="3"/>
    </row>
    <row r="15" spans="1:11" x14ac:dyDescent="0.25">
      <c r="A15" s="1">
        <v>14</v>
      </c>
      <c r="B15" s="3">
        <v>23892</v>
      </c>
      <c r="C15" s="2">
        <v>43865</v>
      </c>
      <c r="D15" s="4">
        <f t="shared" si="0"/>
        <v>0.20175041496906587</v>
      </c>
      <c r="E15" s="3">
        <f t="shared" si="1"/>
        <v>4011</v>
      </c>
      <c r="F15" s="3"/>
      <c r="G15" s="3"/>
    </row>
    <row r="16" spans="1:11" x14ac:dyDescent="0.25">
      <c r="A16" s="1">
        <v>15</v>
      </c>
      <c r="B16" s="3">
        <v>27635</v>
      </c>
      <c r="C16" s="2">
        <v>43866</v>
      </c>
      <c r="D16" s="4">
        <f t="shared" si="0"/>
        <v>0.15666331826552815</v>
      </c>
      <c r="E16" s="3">
        <f t="shared" si="1"/>
        <v>3743</v>
      </c>
      <c r="F16" s="3"/>
      <c r="G16" s="3"/>
      <c r="I16" s="10" t="s">
        <v>3</v>
      </c>
      <c r="J16" s="10" t="s">
        <v>0</v>
      </c>
      <c r="K16" s="11" t="s">
        <v>4</v>
      </c>
    </row>
    <row r="17" spans="1:11" x14ac:dyDescent="0.25">
      <c r="A17" s="1">
        <v>16</v>
      </c>
      <c r="B17" s="3">
        <v>30817</v>
      </c>
      <c r="C17" s="2">
        <v>43867</v>
      </c>
      <c r="D17" s="4">
        <f t="shared" si="0"/>
        <v>0.11514383933417771</v>
      </c>
      <c r="E17" s="3">
        <f t="shared" si="1"/>
        <v>3182</v>
      </c>
      <c r="F17" s="3"/>
      <c r="G17" s="3"/>
      <c r="I17" s="10"/>
      <c r="J17" s="10"/>
      <c r="K17" s="11"/>
    </row>
    <row r="18" spans="1:11" x14ac:dyDescent="0.25">
      <c r="A18" s="1">
        <v>17</v>
      </c>
      <c r="B18" s="3">
        <v>34391</v>
      </c>
      <c r="C18" s="2">
        <v>43868</v>
      </c>
      <c r="D18" s="4">
        <f t="shared" si="0"/>
        <v>0.11597494889184534</v>
      </c>
      <c r="E18" s="3">
        <f t="shared" si="1"/>
        <v>3574</v>
      </c>
      <c r="F18" s="3"/>
      <c r="G18" s="3"/>
      <c r="I18" s="5">
        <v>43915</v>
      </c>
      <c r="J18" s="6">
        <v>64</v>
      </c>
      <c r="K18" s="7">
        <f>13.974*J18^3-1491.908*J18^2+53202.6711*J18-550312.9918+$G$66</f>
        <v>412105.88018723595</v>
      </c>
    </row>
    <row r="19" spans="1:11" x14ac:dyDescent="0.25">
      <c r="A19" s="1">
        <v>18</v>
      </c>
      <c r="B19" s="3">
        <v>37120</v>
      </c>
      <c r="C19" s="2">
        <v>43869</v>
      </c>
      <c r="D19" s="4">
        <f t="shared" si="0"/>
        <v>7.9352156087348469E-2</v>
      </c>
      <c r="E19" s="3">
        <f t="shared" si="1"/>
        <v>2729</v>
      </c>
      <c r="F19" s="3"/>
      <c r="G19" s="3"/>
      <c r="I19" s="5">
        <v>43916</v>
      </c>
      <c r="J19" s="6">
        <v>65</v>
      </c>
      <c r="K19" s="7">
        <f t="shared" ref="K19:K37" si="2">13.974*J19^3-1491.908*J19^2+53202.6711*J19-550312.9918+$G$66</f>
        <v>447261.9132872356</v>
      </c>
    </row>
    <row r="20" spans="1:11" x14ac:dyDescent="0.25">
      <c r="A20" s="1">
        <v>19</v>
      </c>
      <c r="B20" s="3">
        <v>40150</v>
      </c>
      <c r="C20" s="2">
        <v>43870</v>
      </c>
      <c r="D20" s="4">
        <f t="shared" si="0"/>
        <v>8.1627155172413701E-2</v>
      </c>
      <c r="E20" s="3">
        <f t="shared" si="1"/>
        <v>3030</v>
      </c>
      <c r="F20" s="3"/>
      <c r="G20" s="3"/>
      <c r="I20" s="5">
        <v>43917</v>
      </c>
      <c r="J20" s="6">
        <v>66</v>
      </c>
      <c r="K20" s="7">
        <f t="shared" si="2"/>
        <v>484883.99038723594</v>
      </c>
    </row>
    <row r="21" spans="1:11" x14ac:dyDescent="0.25">
      <c r="A21" s="1">
        <v>20</v>
      </c>
      <c r="B21" s="3">
        <v>42762</v>
      </c>
      <c r="C21" s="2">
        <v>43871</v>
      </c>
      <c r="D21" s="4">
        <f t="shared" si="0"/>
        <v>6.505603985056041E-2</v>
      </c>
      <c r="E21" s="3">
        <f t="shared" si="1"/>
        <v>2612</v>
      </c>
      <c r="F21" s="3"/>
      <c r="G21" s="3"/>
      <c r="I21" s="5">
        <v>43918</v>
      </c>
      <c r="J21" s="6">
        <v>67</v>
      </c>
      <c r="K21" s="7">
        <f t="shared" si="2"/>
        <v>525055.95548723696</v>
      </c>
    </row>
    <row r="22" spans="1:11" x14ac:dyDescent="0.25">
      <c r="A22" s="1">
        <v>21</v>
      </c>
      <c r="B22" s="3">
        <v>44802</v>
      </c>
      <c r="C22" s="2">
        <v>43872</v>
      </c>
      <c r="D22" s="4">
        <f t="shared" si="0"/>
        <v>4.7705907113792634E-2</v>
      </c>
      <c r="E22" s="3">
        <f t="shared" si="1"/>
        <v>2040</v>
      </c>
      <c r="F22" s="3"/>
      <c r="G22" s="3"/>
      <c r="I22" s="5">
        <v>43919</v>
      </c>
      <c r="J22" s="6">
        <v>68</v>
      </c>
      <c r="K22" s="7">
        <f t="shared" si="2"/>
        <v>567861.65258723649</v>
      </c>
    </row>
    <row r="23" spans="1:11" x14ac:dyDescent="0.25">
      <c r="A23" s="1">
        <v>22</v>
      </c>
      <c r="B23" s="3">
        <v>45221</v>
      </c>
      <c r="C23" s="2">
        <v>43873</v>
      </c>
      <c r="D23" s="4">
        <f t="shared" si="0"/>
        <v>9.3522610597740474E-3</v>
      </c>
      <c r="E23" s="3">
        <f t="shared" si="1"/>
        <v>419</v>
      </c>
      <c r="F23" s="3"/>
      <c r="G23" s="3"/>
      <c r="I23" s="5">
        <v>43920</v>
      </c>
      <c r="J23" s="6">
        <v>69</v>
      </c>
      <c r="K23" s="7">
        <f t="shared" si="2"/>
        <v>613384.92568723543</v>
      </c>
    </row>
    <row r="24" spans="1:11" x14ac:dyDescent="0.25">
      <c r="A24" s="1">
        <v>23</v>
      </c>
      <c r="B24" s="3">
        <v>60368</v>
      </c>
      <c r="C24" s="2">
        <v>43874</v>
      </c>
      <c r="D24" s="4">
        <f t="shared" si="0"/>
        <v>0.33495499878375101</v>
      </c>
      <c r="E24" s="3">
        <f t="shared" si="1"/>
        <v>15147</v>
      </c>
      <c r="F24" s="3"/>
      <c r="G24" s="3"/>
      <c r="I24" s="5">
        <v>43921</v>
      </c>
      <c r="J24" s="6">
        <v>70</v>
      </c>
      <c r="K24" s="7">
        <f t="shared" si="2"/>
        <v>661709.61878723616</v>
      </c>
    </row>
    <row r="25" spans="1:11" x14ac:dyDescent="0.25">
      <c r="A25" s="1">
        <v>24</v>
      </c>
      <c r="B25" s="3">
        <v>66885</v>
      </c>
      <c r="C25" s="2">
        <v>43875</v>
      </c>
      <c r="D25" s="4">
        <f t="shared" si="0"/>
        <v>0.10795454545454541</v>
      </c>
      <c r="E25" s="3">
        <f t="shared" si="1"/>
        <v>6517</v>
      </c>
      <c r="F25" s="3">
        <f t="shared" ref="F25:F64" si="3">13.974*A25^3-1491.908*A25^2+53202.6711*A25-550312.9918</f>
        <v>60388.682600000058</v>
      </c>
      <c r="G25" s="3">
        <f>+(casos_acumulados_de_coron__1[[#This Row],[Prediccion]]-casos_acumulados_de_coron__1[[#This Row],[Total]])^2</f>
        <v>42202139.761542</v>
      </c>
      <c r="I25" s="5">
        <v>43922</v>
      </c>
      <c r="J25" s="6">
        <v>71</v>
      </c>
      <c r="K25" s="7">
        <f t="shared" si="2"/>
        <v>712919.57588723639</v>
      </c>
    </row>
    <row r="26" spans="1:11" x14ac:dyDescent="0.25">
      <c r="A26" s="1">
        <v>25</v>
      </c>
      <c r="B26" s="3">
        <v>69030</v>
      </c>
      <c r="C26" s="2">
        <v>43876</v>
      </c>
      <c r="D26" s="4">
        <f t="shared" si="0"/>
        <v>3.2069970845481022E-2</v>
      </c>
      <c r="E26" s="3">
        <f t="shared" si="1"/>
        <v>2145</v>
      </c>
      <c r="F26" s="3">
        <f t="shared" si="3"/>
        <v>65655.03570000024</v>
      </c>
      <c r="G26" s="3">
        <f>+(casos_acumulados_de_coron__1[[#This Row],[Prediccion]]-casos_acumulados_de_coron__1[[#This Row],[Total]])^2</f>
        <v>11390384.026272867</v>
      </c>
      <c r="I26" s="5">
        <v>43923</v>
      </c>
      <c r="J26" s="6">
        <v>72</v>
      </c>
      <c r="K26" s="7">
        <f t="shared" si="2"/>
        <v>767098.6409872357</v>
      </c>
    </row>
    <row r="27" spans="1:11" x14ac:dyDescent="0.25">
      <c r="A27" s="1">
        <v>26</v>
      </c>
      <c r="B27" s="3">
        <v>71224</v>
      </c>
      <c r="C27" s="2">
        <v>43877</v>
      </c>
      <c r="D27" s="4">
        <f t="shared" si="0"/>
        <v>3.1783282630740262E-2</v>
      </c>
      <c r="E27" s="3">
        <f t="shared" si="1"/>
        <v>2194</v>
      </c>
      <c r="F27" s="3">
        <f t="shared" si="3"/>
        <v>70033.672800000058</v>
      </c>
      <c r="G27" s="3">
        <f>+(casos_acumulados_de_coron__1[[#This Row],[Prediccion]]-casos_acumulados_de_coron__1[[#This Row],[Total]])^2</f>
        <v>1416878.8430597007</v>
      </c>
      <c r="I27" s="5">
        <v>43924</v>
      </c>
      <c r="J27" s="6">
        <v>73</v>
      </c>
      <c r="K27" s="7">
        <f t="shared" si="2"/>
        <v>824330.65808723599</v>
      </c>
    </row>
    <row r="28" spans="1:11" x14ac:dyDescent="0.25">
      <c r="A28" s="1">
        <v>27</v>
      </c>
      <c r="B28" s="3">
        <v>73258</v>
      </c>
      <c r="C28" s="2">
        <v>43878</v>
      </c>
      <c r="D28" s="4">
        <f t="shared" si="0"/>
        <v>2.8557789509154219E-2</v>
      </c>
      <c r="E28" s="3">
        <f t="shared" si="1"/>
        <v>2034</v>
      </c>
      <c r="F28" s="3">
        <f t="shared" si="3"/>
        <v>73608.437900000019</v>
      </c>
      <c r="G28" s="3">
        <f>+(casos_acumulados_de_coron__1[[#This Row],[Prediccion]]-casos_acumulados_de_coron__1[[#This Row],[Total]])^2</f>
        <v>122806.72175642331</v>
      </c>
      <c r="I28" s="5">
        <v>43925</v>
      </c>
      <c r="J28" s="6">
        <v>74</v>
      </c>
      <c r="K28" s="7">
        <f t="shared" si="2"/>
        <v>884699.4711872359</v>
      </c>
    </row>
    <row r="29" spans="1:11" x14ac:dyDescent="0.25">
      <c r="A29" s="1">
        <v>28</v>
      </c>
      <c r="B29" s="3">
        <v>75136</v>
      </c>
      <c r="C29" s="2">
        <v>43879</v>
      </c>
      <c r="D29" s="4">
        <f t="shared" si="0"/>
        <v>2.5635425482541052E-2</v>
      </c>
      <c r="E29" s="3">
        <f t="shared" si="1"/>
        <v>1878</v>
      </c>
      <c r="F29" s="3">
        <f t="shared" si="3"/>
        <v>76463.175000000163</v>
      </c>
      <c r="G29" s="3">
        <f>+(casos_acumulados_de_coron__1[[#This Row],[Prediccion]]-casos_acumulados_de_coron__1[[#This Row],[Total]])^2</f>
        <v>1761393.4806254327</v>
      </c>
      <c r="I29" s="5">
        <v>43926</v>
      </c>
      <c r="J29" s="6">
        <v>75</v>
      </c>
      <c r="K29" s="7">
        <f t="shared" si="2"/>
        <v>948288.92428723548</v>
      </c>
    </row>
    <row r="30" spans="1:11" x14ac:dyDescent="0.25">
      <c r="A30" s="1">
        <v>29</v>
      </c>
      <c r="B30" s="3">
        <v>75639</v>
      </c>
      <c r="C30" s="2">
        <v>43880</v>
      </c>
      <c r="D30" s="4">
        <f t="shared" si="0"/>
        <v>6.6945272572402903E-3</v>
      </c>
      <c r="E30" s="3">
        <f t="shared" si="1"/>
        <v>503</v>
      </c>
      <c r="F30" s="3">
        <f t="shared" si="3"/>
        <v>78681.728099999949</v>
      </c>
      <c r="G30" s="3">
        <f>+(casos_acumulados_de_coron__1[[#This Row],[Prediccion]]-casos_acumulados_de_coron__1[[#This Row],[Total]])^2</f>
        <v>9258194.2905293014</v>
      </c>
      <c r="I30" s="5">
        <v>43927</v>
      </c>
      <c r="J30" s="6">
        <v>76</v>
      </c>
      <c r="K30" s="7">
        <f t="shared" si="2"/>
        <v>1015182.8613872362</v>
      </c>
    </row>
    <row r="31" spans="1:11" x14ac:dyDescent="0.25">
      <c r="A31" s="1">
        <v>30</v>
      </c>
      <c r="B31" s="3">
        <v>76197</v>
      </c>
      <c r="C31" s="2">
        <v>43881</v>
      </c>
      <c r="D31" s="4">
        <f t="shared" si="0"/>
        <v>7.3771467100305355E-3</v>
      </c>
      <c r="E31" s="3">
        <f t="shared" si="1"/>
        <v>558</v>
      </c>
      <c r="F31" s="3">
        <f t="shared" si="3"/>
        <v>80347.941200000001</v>
      </c>
      <c r="G31" s="3">
        <f>+(casos_acumulados_de_coron__1[[#This Row],[Prediccion]]-casos_acumulados_de_coron__1[[#This Row],[Total]])^2</f>
        <v>17230312.845857449</v>
      </c>
      <c r="I31" s="5">
        <v>43928</v>
      </c>
      <c r="J31" s="6">
        <v>77</v>
      </c>
      <c r="K31" s="7">
        <f t="shared" si="2"/>
        <v>1085465.1264872358</v>
      </c>
    </row>
    <row r="32" spans="1:11" x14ac:dyDescent="0.25">
      <c r="A32" s="1">
        <v>31</v>
      </c>
      <c r="B32" s="3">
        <v>76823</v>
      </c>
      <c r="C32" s="2">
        <v>43882</v>
      </c>
      <c r="D32" s="4">
        <f t="shared" si="0"/>
        <v>8.215546543827168E-3</v>
      </c>
      <c r="E32" s="3">
        <f t="shared" si="1"/>
        <v>626</v>
      </c>
      <c r="F32" s="3">
        <f t="shared" si="3"/>
        <v>81545.658300000126</v>
      </c>
      <c r="G32" s="3">
        <f>+(casos_acumulados_de_coron__1[[#This Row],[Prediccion]]-casos_acumulados_de_coron__1[[#This Row],[Total]])^2</f>
        <v>22303501.418560084</v>
      </c>
      <c r="I32" s="5">
        <v>43929</v>
      </c>
      <c r="J32" s="6">
        <v>78</v>
      </c>
      <c r="K32" s="7">
        <f t="shared" si="2"/>
        <v>1159219.5635872355</v>
      </c>
    </row>
    <row r="33" spans="1:11" x14ac:dyDescent="0.25">
      <c r="A33" s="1">
        <v>32</v>
      </c>
      <c r="B33" s="3">
        <v>78579</v>
      </c>
      <c r="C33" s="2">
        <v>43883</v>
      </c>
      <c r="D33" s="4">
        <f t="shared" si="0"/>
        <v>2.2857737917030052E-2</v>
      </c>
      <c r="E33" s="3">
        <f t="shared" si="1"/>
        <v>1756</v>
      </c>
      <c r="F33" s="3">
        <f t="shared" si="3"/>
        <v>82358.72340000025</v>
      </c>
      <c r="G33" s="3">
        <f>+(casos_acumulados_de_coron__1[[#This Row],[Prediccion]]-casos_acumulados_de_coron__1[[#This Row],[Total]])^2</f>
        <v>14286308.980509449</v>
      </c>
      <c r="I33" s="5">
        <v>43930</v>
      </c>
      <c r="J33" s="6">
        <v>79</v>
      </c>
      <c r="K33" s="7">
        <f t="shared" si="2"/>
        <v>1236530.0166872365</v>
      </c>
    </row>
    <row r="34" spans="1:11" x14ac:dyDescent="0.25">
      <c r="A34" s="1">
        <v>33</v>
      </c>
      <c r="B34" s="3">
        <v>78965</v>
      </c>
      <c r="C34" s="2">
        <v>43884</v>
      </c>
      <c r="D34" s="4">
        <f t="shared" si="0"/>
        <v>4.9122539100776574E-3</v>
      </c>
      <c r="E34" s="3">
        <f t="shared" si="1"/>
        <v>386</v>
      </c>
      <c r="F34" s="3">
        <f t="shared" si="3"/>
        <v>82870.980500000063</v>
      </c>
      <c r="G34" s="3">
        <f>+(casos_acumulados_de_coron__1[[#This Row],[Prediccion]]-casos_acumulados_de_coron__1[[#This Row],[Total]])^2</f>
        <v>15256683.666380744</v>
      </c>
      <c r="I34" s="5">
        <v>43931</v>
      </c>
      <c r="J34" s="6">
        <v>80</v>
      </c>
      <c r="K34" s="7">
        <f t="shared" si="2"/>
        <v>1317480.3297872364</v>
      </c>
    </row>
    <row r="35" spans="1:11" x14ac:dyDescent="0.25">
      <c r="A35" s="1">
        <v>34</v>
      </c>
      <c r="B35" s="3">
        <v>79568</v>
      </c>
      <c r="C35" s="2">
        <v>43885</v>
      </c>
      <c r="D35" s="4">
        <f t="shared" ref="D35:D64" si="4">+B35/B34-1</f>
        <v>7.6362945608814403E-3</v>
      </c>
      <c r="E35" s="3">
        <f t="shared" ref="E35:E64" si="5">+B35-B34</f>
        <v>603</v>
      </c>
      <c r="F35" s="3">
        <f t="shared" si="3"/>
        <v>83166.273600000422</v>
      </c>
      <c r="G35" s="3">
        <f>+(casos_acumulados_de_coron__1[[#This Row],[Prediccion]]-casos_acumulados_de_coron__1[[#This Row],[Total]])^2</f>
        <v>12947572.900460001</v>
      </c>
      <c r="I35" s="5">
        <v>43932</v>
      </c>
      <c r="J35" s="6">
        <v>81</v>
      </c>
      <c r="K35" s="7">
        <f t="shared" si="2"/>
        <v>1402154.3468872353</v>
      </c>
    </row>
    <row r="36" spans="1:11" x14ac:dyDescent="0.25">
      <c r="A36" s="1">
        <v>35</v>
      </c>
      <c r="B36" s="3">
        <v>80413</v>
      </c>
      <c r="C36" s="2">
        <v>43886</v>
      </c>
      <c r="D36" s="4">
        <f t="shared" si="4"/>
        <v>1.0619847174743624E-2</v>
      </c>
      <c r="E36" s="3">
        <f t="shared" si="5"/>
        <v>845</v>
      </c>
      <c r="F36" s="3">
        <f t="shared" si="3"/>
        <v>83328.446700000204</v>
      </c>
      <c r="G36" s="3">
        <f>+(casos_acumulados_de_coron__1[[#This Row],[Prediccion]]-casos_acumulados_de_coron__1[[#This Row],[Total]])^2</f>
        <v>8499829.4605420809</v>
      </c>
      <c r="I36" s="5">
        <v>43933</v>
      </c>
      <c r="J36" s="6">
        <v>82</v>
      </c>
      <c r="K36" s="7">
        <f t="shared" si="2"/>
        <v>1490635.9119872365</v>
      </c>
    </row>
    <row r="37" spans="1:11" x14ac:dyDescent="0.25">
      <c r="A37" s="1">
        <v>36</v>
      </c>
      <c r="B37" s="3">
        <v>81395</v>
      </c>
      <c r="C37" s="2">
        <v>43887</v>
      </c>
      <c r="D37" s="4">
        <f t="shared" si="4"/>
        <v>1.2211955778294481E-2</v>
      </c>
      <c r="E37" s="3">
        <f t="shared" si="5"/>
        <v>982</v>
      </c>
      <c r="F37" s="3">
        <f t="shared" si="3"/>
        <v>83441.343799999915</v>
      </c>
      <c r="G37" s="3">
        <f>+(casos_acumulados_de_coron__1[[#This Row],[Prediccion]]-casos_acumulados_de_coron__1[[#This Row],[Total]])^2</f>
        <v>4187522.9477980924</v>
      </c>
      <c r="I37" s="5">
        <v>43934</v>
      </c>
      <c r="J37" s="6">
        <v>83</v>
      </c>
      <c r="K37" s="7">
        <f t="shared" si="2"/>
        <v>1583008.8690872358</v>
      </c>
    </row>
    <row r="38" spans="1:11" x14ac:dyDescent="0.25">
      <c r="A38" s="1">
        <v>37</v>
      </c>
      <c r="B38" s="3">
        <v>82754</v>
      </c>
      <c r="C38" s="2">
        <v>43888</v>
      </c>
      <c r="D38" s="4">
        <f t="shared" si="4"/>
        <v>1.6696357270102657E-2</v>
      </c>
      <c r="E38" s="3">
        <f t="shared" si="5"/>
        <v>1359</v>
      </c>
      <c r="F38" s="3">
        <f t="shared" si="3"/>
        <v>83588.808900000295</v>
      </c>
      <c r="G38" s="3">
        <f>+(casos_acumulados_de_coron__1[[#This Row],[Prediccion]]-casos_acumulados_de_coron__1[[#This Row],[Total]])^2</f>
        <v>696905.89951970195</v>
      </c>
    </row>
    <row r="39" spans="1:11" x14ac:dyDescent="0.25">
      <c r="A39" s="1">
        <v>38</v>
      </c>
      <c r="B39" s="3">
        <v>84120</v>
      </c>
      <c r="C39" s="2">
        <v>43889</v>
      </c>
      <c r="D39" s="4">
        <f t="shared" si="4"/>
        <v>1.650675496048537E-2</v>
      </c>
      <c r="E39" s="3">
        <f t="shared" si="5"/>
        <v>1366</v>
      </c>
      <c r="F39" s="3">
        <f t="shared" si="3"/>
        <v>83854.68600000022</v>
      </c>
      <c r="G39" s="3">
        <f>+(casos_acumulados_de_coron__1[[#This Row],[Prediccion]]-casos_acumulados_de_coron__1[[#This Row],[Total]])^2</f>
        <v>70391.518595883375</v>
      </c>
    </row>
    <row r="40" spans="1:11" x14ac:dyDescent="0.25">
      <c r="A40" s="1">
        <v>39</v>
      </c>
      <c r="B40" s="3">
        <v>86011</v>
      </c>
      <c r="C40" s="2">
        <v>43890</v>
      </c>
      <c r="D40" s="4">
        <f t="shared" si="4"/>
        <v>2.2479790775083108E-2</v>
      </c>
      <c r="E40" s="3">
        <f t="shared" si="5"/>
        <v>1891</v>
      </c>
      <c r="F40" s="3">
        <f t="shared" si="3"/>
        <v>84322.819099999964</v>
      </c>
      <c r="G40" s="3">
        <f>+(casos_acumulados_de_coron__1[[#This Row],[Prediccion]]-casos_acumulados_de_coron__1[[#This Row],[Total]])^2</f>
        <v>2849954.7511249306</v>
      </c>
    </row>
    <row r="41" spans="1:11" x14ac:dyDescent="0.25">
      <c r="A41" s="1">
        <v>40</v>
      </c>
      <c r="B41" s="3">
        <v>88369</v>
      </c>
      <c r="C41" s="2">
        <v>43891</v>
      </c>
      <c r="D41" s="4">
        <f t="shared" si="4"/>
        <v>2.7415098068851673E-2</v>
      </c>
      <c r="E41" s="3">
        <f t="shared" si="5"/>
        <v>2358</v>
      </c>
      <c r="F41" s="3">
        <f t="shared" si="3"/>
        <v>85077.052200000267</v>
      </c>
      <c r="G41" s="3">
        <f>+(casos_acumulados_de_coron__1[[#This Row],[Prediccion]]-casos_acumulados_de_coron__1[[#This Row],[Total]])^2</f>
        <v>10836920.317923078</v>
      </c>
    </row>
    <row r="42" spans="1:11" x14ac:dyDescent="0.25">
      <c r="A42" s="1">
        <v>41</v>
      </c>
      <c r="B42" s="3">
        <v>90306</v>
      </c>
      <c r="C42" s="2">
        <v>43892</v>
      </c>
      <c r="D42" s="4">
        <f t="shared" si="4"/>
        <v>2.1919451391325007E-2</v>
      </c>
      <c r="E42" s="3">
        <f t="shared" si="5"/>
        <v>1937</v>
      </c>
      <c r="F42" s="3">
        <f t="shared" si="3"/>
        <v>86201.229300000239</v>
      </c>
      <c r="G42" s="3">
        <f>+(casos_acumulados_de_coron__1[[#This Row],[Prediccion]]-casos_acumulados_de_coron__1[[#This Row],[Total]])^2</f>
        <v>16849142.499576528</v>
      </c>
    </row>
    <row r="43" spans="1:11" x14ac:dyDescent="0.25">
      <c r="A43" s="1">
        <v>42</v>
      </c>
      <c r="B43" s="3">
        <v>92840</v>
      </c>
      <c r="C43" s="2">
        <v>43893</v>
      </c>
      <c r="D43" s="4">
        <f t="shared" si="4"/>
        <v>2.8060151042012649E-2</v>
      </c>
      <c r="E43" s="3">
        <f t="shared" si="5"/>
        <v>2534</v>
      </c>
      <c r="F43" s="3">
        <f t="shared" si="3"/>
        <v>87779.194400000153</v>
      </c>
      <c r="G43" s="3">
        <f>+(casos_acumulados_de_coron__1[[#This Row],[Prediccion]]-casos_acumulados_de_coron__1[[#This Row],[Total]])^2</f>
        <v>25611753.32098981</v>
      </c>
    </row>
    <row r="44" spans="1:11" x14ac:dyDescent="0.25">
      <c r="A44" s="1">
        <v>43</v>
      </c>
      <c r="B44" s="3">
        <v>95120</v>
      </c>
      <c r="C44" s="2">
        <v>43894</v>
      </c>
      <c r="D44" s="4">
        <f t="shared" si="4"/>
        <v>2.4558380008616876E-2</v>
      </c>
      <c r="E44" s="3">
        <f t="shared" si="5"/>
        <v>2280</v>
      </c>
      <c r="F44" s="3">
        <f t="shared" si="3"/>
        <v>89894.791499999817</v>
      </c>
      <c r="G44" s="3">
        <f>+(casos_acumulados_de_coron__1[[#This Row],[Prediccion]]-casos_acumulados_de_coron__1[[#This Row],[Total]])^2</f>
        <v>27302803.868474159</v>
      </c>
    </row>
    <row r="45" spans="1:11" x14ac:dyDescent="0.25">
      <c r="A45" s="1">
        <v>44</v>
      </c>
      <c r="B45" s="3">
        <v>97882</v>
      </c>
      <c r="C45" s="2">
        <v>43895</v>
      </c>
      <c r="D45" s="4">
        <f t="shared" si="4"/>
        <v>2.9037005887300182E-2</v>
      </c>
      <c r="E45" s="3">
        <f t="shared" si="5"/>
        <v>2762</v>
      </c>
      <c r="F45" s="3">
        <f t="shared" si="3"/>
        <v>92631.864600000437</v>
      </c>
      <c r="G45" s="3">
        <f>+(casos_acumulados_de_coron__1[[#This Row],[Prediccion]]-casos_acumulados_de_coron__1[[#This Row],[Total]])^2</f>
        <v>27563921.718328569</v>
      </c>
    </row>
    <row r="46" spans="1:11" x14ac:dyDescent="0.25">
      <c r="A46" s="1">
        <v>45</v>
      </c>
      <c r="B46" s="3">
        <v>101784</v>
      </c>
      <c r="C46" s="2">
        <v>43896</v>
      </c>
      <c r="D46" s="4">
        <f t="shared" si="4"/>
        <v>3.986432643386939E-2</v>
      </c>
      <c r="E46" s="3">
        <f t="shared" si="5"/>
        <v>3902</v>
      </c>
      <c r="F46" s="3">
        <f t="shared" si="3"/>
        <v>96074.257700000424</v>
      </c>
      <c r="G46" s="3">
        <f>+(casos_acumulados_de_coron__1[[#This Row],[Prediccion]]-casos_acumulados_de_coron__1[[#This Row],[Total]])^2</f>
        <v>32601157.13240445</v>
      </c>
    </row>
    <row r="47" spans="1:11" x14ac:dyDescent="0.25">
      <c r="A47" s="1">
        <v>46</v>
      </c>
      <c r="B47" s="3">
        <v>105821</v>
      </c>
      <c r="C47" s="2">
        <v>43897</v>
      </c>
      <c r="D47" s="4">
        <f t="shared" si="4"/>
        <v>3.9662422384657781E-2</v>
      </c>
      <c r="E47" s="3">
        <f t="shared" si="5"/>
        <v>4037</v>
      </c>
      <c r="F47" s="3">
        <f t="shared" si="3"/>
        <v>100305.81480000028</v>
      </c>
      <c r="G47" s="3">
        <f>+(casos_acumulados_de_coron__1[[#This Row],[Prediccion]]-casos_acumulados_de_coron__1[[#This Row],[Total]])^2</f>
        <v>30417267.79029591</v>
      </c>
    </row>
    <row r="48" spans="1:11" x14ac:dyDescent="0.25">
      <c r="A48" s="1">
        <v>47</v>
      </c>
      <c r="B48" s="3">
        <v>109795</v>
      </c>
      <c r="C48" s="2">
        <v>43898</v>
      </c>
      <c r="D48" s="4">
        <f t="shared" si="4"/>
        <v>3.7553982668846464E-2</v>
      </c>
      <c r="E48" s="3">
        <f t="shared" si="5"/>
        <v>3974</v>
      </c>
      <c r="F48" s="3">
        <f t="shared" si="3"/>
        <v>105410.37990000006</v>
      </c>
      <c r="G48" s="3">
        <f>+(casos_acumulados_de_coron__1[[#This Row],[Prediccion]]-casos_acumulados_de_coron__1[[#This Row],[Total]])^2</f>
        <v>19224893.421323501</v>
      </c>
    </row>
    <row r="49" spans="1:7" x14ac:dyDescent="0.25">
      <c r="A49" s="1">
        <v>48</v>
      </c>
      <c r="B49" s="3">
        <v>113561</v>
      </c>
      <c r="C49" s="2">
        <v>43899</v>
      </c>
      <c r="D49" s="4">
        <f t="shared" si="4"/>
        <v>3.4300286898310439E-2</v>
      </c>
      <c r="E49" s="3">
        <f t="shared" si="5"/>
        <v>3766</v>
      </c>
      <c r="F49" s="3">
        <f t="shared" si="3"/>
        <v>111471.79700000025</v>
      </c>
      <c r="G49" s="3">
        <f>+(casos_acumulados_de_coron__1[[#This Row],[Prediccion]]-casos_acumulados_de_coron__1[[#This Row],[Total]])^2</f>
        <v>4364769.1752079418</v>
      </c>
    </row>
    <row r="50" spans="1:7" x14ac:dyDescent="0.25">
      <c r="A50" s="1">
        <v>49</v>
      </c>
      <c r="B50" s="3">
        <v>118592</v>
      </c>
      <c r="C50" s="2">
        <v>43900</v>
      </c>
      <c r="D50" s="4">
        <f t="shared" si="4"/>
        <v>4.4302181206576252E-2</v>
      </c>
      <c r="E50" s="3">
        <f t="shared" si="5"/>
        <v>5031</v>
      </c>
      <c r="F50" s="3">
        <f t="shared" si="3"/>
        <v>118573.91010000021</v>
      </c>
      <c r="G50" s="3">
        <f>+(casos_acumulados_de_coron__1[[#This Row],[Prediccion]]-casos_acumulados_de_coron__1[[#This Row],[Total]])^2</f>
        <v>327.24448200233098</v>
      </c>
    </row>
    <row r="51" spans="1:7" x14ac:dyDescent="0.25">
      <c r="A51" s="1">
        <v>50</v>
      </c>
      <c r="B51" s="3">
        <v>125865</v>
      </c>
      <c r="C51" s="2">
        <v>43901</v>
      </c>
      <c r="D51" s="4">
        <f t="shared" si="4"/>
        <v>6.1327914193200161E-2</v>
      </c>
      <c r="E51" s="3">
        <f t="shared" si="5"/>
        <v>7273</v>
      </c>
      <c r="F51" s="3">
        <f t="shared" si="3"/>
        <v>126800.56320000067</v>
      </c>
      <c r="G51" s="3">
        <f>+(casos_acumulados_de_coron__1[[#This Row],[Prediccion]]-casos_acumulados_de_coron__1[[#This Row],[Total]])^2</f>
        <v>875278.50119550026</v>
      </c>
    </row>
    <row r="52" spans="1:7" x14ac:dyDescent="0.25">
      <c r="A52" s="1">
        <v>51</v>
      </c>
      <c r="B52" s="3">
        <v>128343</v>
      </c>
      <c r="C52" s="2">
        <v>43902</v>
      </c>
      <c r="D52" s="4">
        <f t="shared" si="4"/>
        <v>1.9687760695983769E-2</v>
      </c>
      <c r="E52" s="3">
        <f t="shared" si="5"/>
        <v>2478</v>
      </c>
      <c r="F52" s="3">
        <f t="shared" si="3"/>
        <v>136235.60030000051</v>
      </c>
      <c r="G52" s="3">
        <f>+(casos_acumulados_de_coron__1[[#This Row],[Prediccion]]-casos_acumulados_de_coron__1[[#This Row],[Total]])^2</f>
        <v>62293139.495568216</v>
      </c>
    </row>
    <row r="53" spans="1:7" x14ac:dyDescent="0.25">
      <c r="A53" s="1">
        <v>52</v>
      </c>
      <c r="B53" s="3">
        <v>145193</v>
      </c>
      <c r="C53" s="2">
        <v>43903</v>
      </c>
      <c r="D53" s="4">
        <f t="shared" si="4"/>
        <v>0.13128881201156273</v>
      </c>
      <c r="E53" s="3">
        <f t="shared" si="5"/>
        <v>16850</v>
      </c>
      <c r="F53" s="3">
        <f t="shared" si="3"/>
        <v>146962.86540000024</v>
      </c>
      <c r="G53" s="3">
        <f>+(casos_acumulados_de_coron__1[[#This Row],[Prediccion]]-casos_acumulados_de_coron__1[[#This Row],[Total]])^2</f>
        <v>3132423.5341180186</v>
      </c>
    </row>
    <row r="54" spans="1:7" x14ac:dyDescent="0.25">
      <c r="A54" s="1">
        <v>53</v>
      </c>
      <c r="B54" s="3">
        <v>156094</v>
      </c>
      <c r="C54" s="2">
        <v>43904</v>
      </c>
      <c r="D54" s="4">
        <f t="shared" si="4"/>
        <v>7.5079377104956935E-2</v>
      </c>
      <c r="E54" s="3">
        <f t="shared" si="5"/>
        <v>10901</v>
      </c>
      <c r="F54" s="3">
        <f t="shared" si="3"/>
        <v>159066.20250000013</v>
      </c>
      <c r="G54" s="3">
        <f>+(casos_acumulados_de_coron__1[[#This Row],[Prediccion]]-casos_acumulados_de_coron__1[[#This Row],[Total]])^2</f>
        <v>8833987.7010070253</v>
      </c>
    </row>
    <row r="55" spans="1:7" x14ac:dyDescent="0.25">
      <c r="A55" s="1">
        <v>54</v>
      </c>
      <c r="B55" s="3">
        <v>167446</v>
      </c>
      <c r="C55" s="2">
        <v>43905</v>
      </c>
      <c r="D55" s="4">
        <f t="shared" si="4"/>
        <v>7.2725409048393974E-2</v>
      </c>
      <c r="E55" s="3">
        <f t="shared" si="5"/>
        <v>11352</v>
      </c>
      <c r="F55" s="3">
        <f t="shared" si="3"/>
        <v>172629.45559999999</v>
      </c>
      <c r="G55" s="3">
        <f>+(casos_acumulados_de_coron__1[[#This Row],[Prediccion]]-casos_acumulados_de_coron__1[[#This Row],[Total]])^2</f>
        <v>26868211.95717122</v>
      </c>
    </row>
    <row r="56" spans="1:7" x14ac:dyDescent="0.25">
      <c r="A56" s="1">
        <v>55</v>
      </c>
      <c r="B56" s="3">
        <v>181527</v>
      </c>
      <c r="C56" s="2">
        <v>43906</v>
      </c>
      <c r="D56" s="4">
        <f t="shared" si="4"/>
        <v>8.4092782150663403E-2</v>
      </c>
      <c r="E56" s="3">
        <f t="shared" si="5"/>
        <v>14081</v>
      </c>
      <c r="F56" s="3">
        <f t="shared" si="3"/>
        <v>187736.46870000055</v>
      </c>
      <c r="G56" s="3">
        <f>+(casos_acumulados_de_coron__1[[#This Row],[Prediccion]]-casos_acumulados_de_coron__1[[#This Row],[Total]])^2</f>
        <v>38557501.536286525</v>
      </c>
    </row>
    <row r="57" spans="1:7" x14ac:dyDescent="0.25">
      <c r="A57" s="1">
        <v>56</v>
      </c>
      <c r="B57" s="3">
        <v>197142</v>
      </c>
      <c r="C57" s="2">
        <v>43907</v>
      </c>
      <c r="D57" s="4">
        <f t="shared" si="4"/>
        <v>8.602026144871E-2</v>
      </c>
      <c r="E57" s="3">
        <f t="shared" si="5"/>
        <v>15615</v>
      </c>
      <c r="F57" s="3">
        <f t="shared" si="3"/>
        <v>204471.08580000047</v>
      </c>
      <c r="G57" s="3">
        <f>+(casos_acumulados_de_coron__1[[#This Row],[Prediccion]]-casos_acumulados_de_coron__1[[#This Row],[Total]])^2</f>
        <v>53715498.663768478</v>
      </c>
    </row>
    <row r="58" spans="1:7" x14ac:dyDescent="0.25">
      <c r="A58" s="1">
        <v>57</v>
      </c>
      <c r="B58" s="3">
        <v>214910</v>
      </c>
      <c r="C58" s="2">
        <v>43908</v>
      </c>
      <c r="D58" s="4">
        <f t="shared" si="4"/>
        <v>9.0127928092440968E-2</v>
      </c>
      <c r="E58" s="3">
        <f t="shared" si="5"/>
        <v>17768</v>
      </c>
      <c r="F58" s="3">
        <f t="shared" si="3"/>
        <v>222917.15090000071</v>
      </c>
      <c r="G58" s="3">
        <f>+(casos_acumulados_de_coron__1[[#This Row],[Prediccion]]-casos_acumulados_de_coron__1[[#This Row],[Total]])^2</f>
        <v>64114465.535382122</v>
      </c>
    </row>
    <row r="59" spans="1:7" x14ac:dyDescent="0.25">
      <c r="A59" s="1">
        <v>58</v>
      </c>
      <c r="B59" s="3">
        <v>242708</v>
      </c>
      <c r="C59" s="2">
        <v>43909</v>
      </c>
      <c r="D59" s="4">
        <f t="shared" si="4"/>
        <v>0.12934716858219719</v>
      </c>
      <c r="E59" s="3">
        <f t="shared" si="5"/>
        <v>27798</v>
      </c>
      <c r="F59" s="3">
        <f t="shared" si="3"/>
        <v>243158.50799999991</v>
      </c>
      <c r="G59" s="3">
        <f>+(casos_acumulados_de_coron__1[[#This Row],[Prediccion]]-casos_acumulados_de_coron__1[[#This Row],[Total]])^2</f>
        <v>202957.45806392279</v>
      </c>
    </row>
    <row r="60" spans="1:7" x14ac:dyDescent="0.25">
      <c r="A60" s="1">
        <v>59</v>
      </c>
      <c r="B60" s="3">
        <v>272166</v>
      </c>
      <c r="C60" s="2">
        <v>43910</v>
      </c>
      <c r="D60" s="4">
        <f t="shared" si="4"/>
        <v>0.12137218385879334</v>
      </c>
      <c r="E60" s="3">
        <f t="shared" si="5"/>
        <v>29458</v>
      </c>
      <c r="F60" s="3">
        <f t="shared" si="3"/>
        <v>265279.00110000046</v>
      </c>
      <c r="G60" s="3">
        <f>+(casos_acumulados_de_coron__1[[#This Row],[Prediccion]]-casos_acumulados_de_coron__1[[#This Row],[Total]])^2</f>
        <v>47430753.848594882</v>
      </c>
    </row>
    <row r="61" spans="1:7" x14ac:dyDescent="0.25">
      <c r="A61" s="1">
        <v>60</v>
      </c>
      <c r="B61" s="3">
        <v>304524</v>
      </c>
      <c r="C61" s="2">
        <v>43911</v>
      </c>
      <c r="D61" s="4">
        <f t="shared" si="4"/>
        <v>0.11889067701329337</v>
      </c>
      <c r="E61" s="3">
        <f t="shared" si="5"/>
        <v>32358</v>
      </c>
      <c r="F61" s="3">
        <f t="shared" si="3"/>
        <v>289362.47420000006</v>
      </c>
      <c r="G61" s="3">
        <f>+(casos_acumulados_de_coron__1[[#This Row],[Prediccion]]-casos_acumulados_de_coron__1[[#This Row],[Total]])^2</f>
        <v>229871864.58406398</v>
      </c>
    </row>
    <row r="62" spans="1:7" x14ac:dyDescent="0.25">
      <c r="A62" s="1">
        <v>61</v>
      </c>
      <c r="B62" s="3">
        <v>307280</v>
      </c>
      <c r="C62" s="2">
        <v>43912</v>
      </c>
      <c r="D62" s="4">
        <f t="shared" si="4"/>
        <v>9.0501898044159645E-3</v>
      </c>
      <c r="E62" s="3">
        <f t="shared" si="5"/>
        <v>2756</v>
      </c>
      <c r="F62" s="3">
        <f t="shared" si="3"/>
        <v>315492.77130000014</v>
      </c>
      <c r="G62" s="3">
        <f>+(casos_acumulados_de_coron__1[[#This Row],[Prediccion]]-casos_acumulados_de_coron__1[[#This Row],[Total]])^2</f>
        <v>67449612.426105961</v>
      </c>
    </row>
    <row r="63" spans="1:7" x14ac:dyDescent="0.25">
      <c r="A63" s="1">
        <v>62</v>
      </c>
      <c r="B63" s="3">
        <v>339645</v>
      </c>
      <c r="C63" s="2">
        <v>43913</v>
      </c>
      <c r="D63" s="4">
        <f t="shared" si="4"/>
        <v>0.10532738870085923</v>
      </c>
      <c r="E63" s="3">
        <f t="shared" si="5"/>
        <v>32365</v>
      </c>
      <c r="F63" s="3">
        <f t="shared" si="3"/>
        <v>343753.73640000029</v>
      </c>
      <c r="G63" s="3">
        <f>+(casos_acumulados_de_coron__1[[#This Row],[Prediccion]]-casos_acumulados_de_coron__1[[#This Row],[Total]])^2</f>
        <v>16881714.804687306</v>
      </c>
    </row>
    <row r="64" spans="1:7" x14ac:dyDescent="0.25">
      <c r="A64" s="1">
        <v>63</v>
      </c>
      <c r="B64" s="3">
        <v>382108</v>
      </c>
      <c r="C64" s="2">
        <v>43914</v>
      </c>
      <c r="D64" s="4">
        <f t="shared" si="4"/>
        <v>0.12502171384828276</v>
      </c>
      <c r="E64" s="3">
        <f t="shared" si="5"/>
        <v>42463</v>
      </c>
      <c r="F64" s="3">
        <f t="shared" si="3"/>
        <v>374229.21350000007</v>
      </c>
      <c r="G64" s="3">
        <f>+(casos_acumulados_de_coron__1[[#This Row],[Prediccion]]-casos_acumulados_de_coron__1[[#This Row],[Total]])^2</f>
        <v>62075276.712581135</v>
      </c>
    </row>
    <row r="65" spans="1:7" x14ac:dyDescent="0.25">
      <c r="A65" s="1" t="s">
        <v>2</v>
      </c>
    </row>
    <row r="66" spans="1:7" x14ac:dyDescent="0.25">
      <c r="A66" s="1" t="s">
        <v>2</v>
      </c>
      <c r="G66" s="3">
        <f>+SQRT(AVERAGE(casos_acumulados_de_coron__1[ECM]))</f>
        <v>5102.8335872354646</v>
      </c>
    </row>
    <row r="67" spans="1:7" x14ac:dyDescent="0.25">
      <c r="A67" s="1" t="s">
        <v>2</v>
      </c>
    </row>
    <row r="68" spans="1:7" x14ac:dyDescent="0.25">
      <c r="A68" s="1" t="s">
        <v>2</v>
      </c>
    </row>
    <row r="69" spans="1:7" x14ac:dyDescent="0.25">
      <c r="A69" s="1" t="s">
        <v>2</v>
      </c>
    </row>
    <row r="70" spans="1:7" x14ac:dyDescent="0.25">
      <c r="A70" s="1" t="s">
        <v>2</v>
      </c>
    </row>
    <row r="71" spans="1:7" x14ac:dyDescent="0.25">
      <c r="A71" s="1" t="s">
        <v>2</v>
      </c>
    </row>
    <row r="72" spans="1:7" x14ac:dyDescent="0.25">
      <c r="A72" s="1" t="s">
        <v>2</v>
      </c>
    </row>
    <row r="73" spans="1:7" x14ac:dyDescent="0.25">
      <c r="A73" s="1" t="s">
        <v>2</v>
      </c>
    </row>
    <row r="74" spans="1:7" x14ac:dyDescent="0.25">
      <c r="A74" s="1" t="s">
        <v>2</v>
      </c>
    </row>
    <row r="75" spans="1:7" x14ac:dyDescent="0.25">
      <c r="A75" s="1" t="s">
        <v>2</v>
      </c>
    </row>
    <row r="76" spans="1:7" x14ac:dyDescent="0.25">
      <c r="A76" s="1" t="s">
        <v>2</v>
      </c>
    </row>
    <row r="77" spans="1:7" x14ac:dyDescent="0.25">
      <c r="A77" s="1" t="s">
        <v>2</v>
      </c>
    </row>
    <row r="78" spans="1:7" x14ac:dyDescent="0.25">
      <c r="A78" s="1" t="s">
        <v>2</v>
      </c>
    </row>
  </sheetData>
  <mergeCells count="3">
    <mergeCell ref="K16:K17"/>
    <mergeCell ref="I16:I17"/>
    <mergeCell ref="J16:J1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68A1-6180-46BC-968D-EEE720BA7448}">
  <dimension ref="A1:O117"/>
  <sheetViews>
    <sheetView topLeftCell="I1" workbookViewId="0">
      <selection activeCell="M96" sqref="M96:O117"/>
    </sheetView>
  </sheetViews>
  <sheetFormatPr baseColWidth="10" defaultRowHeight="15" x14ac:dyDescent="0.25"/>
  <cols>
    <col min="1" max="1" width="16.7109375" bestFit="1" customWidth="1"/>
    <col min="2" max="2" width="13.28515625" style="3" bestFit="1" customWidth="1"/>
    <col min="4" max="4" width="14.140625" bestFit="1" customWidth="1"/>
    <col min="5" max="5" width="15.42578125" bestFit="1" customWidth="1"/>
    <col min="6" max="6" width="12.5703125" bestFit="1" customWidth="1"/>
    <col min="7" max="7" width="15.42578125" customWidth="1"/>
    <col min="8" max="8" width="10.85546875" bestFit="1" customWidth="1"/>
    <col min="9" max="9" width="17.42578125" bestFit="1" customWidth="1"/>
    <col min="10" max="10" width="10.42578125" bestFit="1" customWidth="1"/>
    <col min="11" max="11" width="14.7109375" bestFit="1" customWidth="1"/>
    <col min="15" max="15" width="15.7109375" customWidth="1"/>
  </cols>
  <sheetData>
    <row r="1" spans="1:11" x14ac:dyDescent="0.25">
      <c r="A1" t="s">
        <v>0</v>
      </c>
      <c r="B1" s="3" t="s">
        <v>5</v>
      </c>
      <c r="C1" t="s">
        <v>3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200</v>
      </c>
      <c r="K1" t="s">
        <v>201</v>
      </c>
    </row>
    <row r="2" spans="1:11" x14ac:dyDescent="0.25">
      <c r="A2" s="1">
        <v>1</v>
      </c>
      <c r="B2" s="3">
        <v>1</v>
      </c>
      <c r="C2" s="2">
        <v>43861</v>
      </c>
      <c r="D2" s="4"/>
      <c r="E2" s="4"/>
      <c r="F2" s="3"/>
      <c r="G2" s="3"/>
      <c r="H2" s="3"/>
      <c r="I2" s="3"/>
      <c r="J2" s="3"/>
      <c r="K2" s="3">
        <f>+casos_acumulados_de_coron[[#This Row],[Curados]]/casos_acumulados_de_coron[[#This Row],[Acumulado]]</f>
        <v>0</v>
      </c>
    </row>
    <row r="3" spans="1:11" x14ac:dyDescent="0.25">
      <c r="A3" s="1">
        <v>2</v>
      </c>
      <c r="B3" s="3">
        <v>1</v>
      </c>
      <c r="C3" s="2">
        <v>43862</v>
      </c>
      <c r="D3" s="4">
        <f t="shared" ref="D3:D34" si="0">+B3/B2-1</f>
        <v>0</v>
      </c>
      <c r="E3" s="3">
        <f t="shared" ref="E3:E34" si="1">+B3-B2</f>
        <v>0</v>
      </c>
      <c r="F3" s="3"/>
      <c r="G3" s="3"/>
      <c r="H3" s="3"/>
      <c r="I3" s="3"/>
      <c r="J3" s="3"/>
      <c r="K3" s="3">
        <f>+casos_acumulados_de_coron[[#This Row],[Curados]]/casos_acumulados_de_coron[[#This Row],[Acumulado]]</f>
        <v>0</v>
      </c>
    </row>
    <row r="4" spans="1:11" x14ac:dyDescent="0.25">
      <c r="A4" s="1">
        <v>3</v>
      </c>
      <c r="B4" s="3">
        <v>1</v>
      </c>
      <c r="C4" s="2">
        <v>43863</v>
      </c>
      <c r="D4" s="4">
        <f t="shared" si="0"/>
        <v>0</v>
      </c>
      <c r="E4" s="3">
        <f t="shared" si="1"/>
        <v>0</v>
      </c>
      <c r="F4" s="3"/>
      <c r="G4" s="3"/>
      <c r="H4" s="3"/>
      <c r="I4" s="3"/>
      <c r="J4" s="3"/>
      <c r="K4" s="3">
        <f>+casos_acumulados_de_coron[[#This Row],[Curados]]/casos_acumulados_de_coron[[#This Row],[Acumulado]]</f>
        <v>0</v>
      </c>
    </row>
    <row r="5" spans="1:11" x14ac:dyDescent="0.25">
      <c r="A5" s="1">
        <v>4</v>
      </c>
      <c r="B5" s="3">
        <v>1</v>
      </c>
      <c r="C5" s="2">
        <v>43864</v>
      </c>
      <c r="D5" s="4">
        <f t="shared" si="0"/>
        <v>0</v>
      </c>
      <c r="E5" s="3">
        <f t="shared" si="1"/>
        <v>0</v>
      </c>
      <c r="F5" s="3"/>
      <c r="G5" s="3"/>
      <c r="H5" s="3"/>
      <c r="I5" s="3"/>
      <c r="J5" s="3"/>
      <c r="K5" s="3">
        <f>+casos_acumulados_de_coron[[#This Row],[Curados]]/casos_acumulados_de_coron[[#This Row],[Acumulado]]</f>
        <v>0</v>
      </c>
    </row>
    <row r="6" spans="1:11" x14ac:dyDescent="0.25">
      <c r="A6" s="1">
        <v>5</v>
      </c>
      <c r="B6" s="3">
        <v>1</v>
      </c>
      <c r="C6" s="2">
        <v>43865</v>
      </c>
      <c r="D6" s="4">
        <f t="shared" si="0"/>
        <v>0</v>
      </c>
      <c r="E6" s="3">
        <f t="shared" si="1"/>
        <v>0</v>
      </c>
      <c r="F6" s="3"/>
      <c r="G6" s="3"/>
      <c r="H6" s="3"/>
      <c r="I6" s="3"/>
      <c r="J6" s="3"/>
      <c r="K6" s="3">
        <f>+casos_acumulados_de_coron[[#This Row],[Curados]]/casos_acumulados_de_coron[[#This Row],[Acumulado]]</f>
        <v>0</v>
      </c>
    </row>
    <row r="7" spans="1:11" x14ac:dyDescent="0.25">
      <c r="A7" s="1">
        <v>6</v>
      </c>
      <c r="B7" s="3">
        <v>1</v>
      </c>
      <c r="C7" s="2">
        <v>43866</v>
      </c>
      <c r="D7" s="4">
        <f t="shared" si="0"/>
        <v>0</v>
      </c>
      <c r="E7" s="3">
        <f t="shared" si="1"/>
        <v>0</v>
      </c>
      <c r="F7" s="3"/>
      <c r="G7" s="3"/>
      <c r="H7" s="3"/>
      <c r="I7" s="3"/>
      <c r="J7" s="3"/>
      <c r="K7" s="3">
        <f>+casos_acumulados_de_coron[[#This Row],[Curados]]/casos_acumulados_de_coron[[#This Row],[Acumulado]]</f>
        <v>0</v>
      </c>
    </row>
    <row r="8" spans="1:11" x14ac:dyDescent="0.25">
      <c r="A8" s="1">
        <v>7</v>
      </c>
      <c r="B8" s="3">
        <v>1</v>
      </c>
      <c r="C8" s="2">
        <v>43867</v>
      </c>
      <c r="D8" s="4">
        <f t="shared" si="0"/>
        <v>0</v>
      </c>
      <c r="E8" s="3">
        <f t="shared" si="1"/>
        <v>0</v>
      </c>
      <c r="F8" s="3"/>
      <c r="G8" s="3"/>
      <c r="H8" s="3"/>
      <c r="I8" s="3"/>
      <c r="J8" s="3"/>
      <c r="K8" s="3">
        <f>+casos_acumulados_de_coron[[#This Row],[Curados]]/casos_acumulados_de_coron[[#This Row],[Acumulado]]</f>
        <v>0</v>
      </c>
    </row>
    <row r="9" spans="1:11" x14ac:dyDescent="0.25">
      <c r="A9" s="1">
        <v>8</v>
      </c>
      <c r="B9" s="3">
        <v>1</v>
      </c>
      <c r="C9" s="2">
        <v>43868</v>
      </c>
      <c r="D9" s="4">
        <f t="shared" si="0"/>
        <v>0</v>
      </c>
      <c r="E9" s="3">
        <f t="shared" si="1"/>
        <v>0</v>
      </c>
      <c r="F9" s="3"/>
      <c r="G9" s="3"/>
      <c r="H9" s="3"/>
      <c r="I9" s="3"/>
      <c r="J9" s="3"/>
      <c r="K9" s="3">
        <f>+casos_acumulados_de_coron[[#This Row],[Curados]]/casos_acumulados_de_coron[[#This Row],[Acumulado]]</f>
        <v>0</v>
      </c>
    </row>
    <row r="10" spans="1:11" x14ac:dyDescent="0.25">
      <c r="A10" s="1">
        <v>9</v>
      </c>
      <c r="B10" s="3">
        <v>1</v>
      </c>
      <c r="C10" s="2">
        <v>43869</v>
      </c>
      <c r="D10" s="4">
        <f t="shared" si="0"/>
        <v>0</v>
      </c>
      <c r="E10" s="3">
        <f t="shared" si="1"/>
        <v>0</v>
      </c>
      <c r="F10" s="3"/>
      <c r="G10" s="3"/>
      <c r="H10" s="3"/>
      <c r="I10" s="3"/>
      <c r="J10" s="3"/>
      <c r="K10" s="3">
        <f>+casos_acumulados_de_coron[[#This Row],[Curados]]/casos_acumulados_de_coron[[#This Row],[Acumulado]]</f>
        <v>0</v>
      </c>
    </row>
    <row r="11" spans="1:11" x14ac:dyDescent="0.25">
      <c r="A11" s="1">
        <v>10</v>
      </c>
      <c r="B11" s="3">
        <v>2</v>
      </c>
      <c r="C11" s="2">
        <v>43870</v>
      </c>
      <c r="D11" s="4">
        <f t="shared" si="0"/>
        <v>1</v>
      </c>
      <c r="E11" s="3">
        <f t="shared" si="1"/>
        <v>1</v>
      </c>
      <c r="F11" s="3"/>
      <c r="G11" s="3"/>
      <c r="H11" s="3"/>
      <c r="I11" s="3"/>
      <c r="J11" s="3"/>
      <c r="K11" s="3">
        <f>+casos_acumulados_de_coron[[#This Row],[Curados]]/casos_acumulados_de_coron[[#This Row],[Acumulado]]</f>
        <v>0</v>
      </c>
    </row>
    <row r="12" spans="1:11" x14ac:dyDescent="0.25">
      <c r="A12" s="1">
        <v>11</v>
      </c>
      <c r="B12" s="3">
        <v>2</v>
      </c>
      <c r="C12" s="2">
        <v>43871</v>
      </c>
      <c r="D12" s="4">
        <f t="shared" si="0"/>
        <v>0</v>
      </c>
      <c r="E12" s="3">
        <f t="shared" si="1"/>
        <v>0</v>
      </c>
      <c r="F12" s="3"/>
      <c r="G12" s="3"/>
      <c r="H12" s="3"/>
      <c r="I12" s="3"/>
      <c r="J12" s="3"/>
      <c r="K12" s="3">
        <f>+casos_acumulados_de_coron[[#This Row],[Curados]]/casos_acumulados_de_coron[[#This Row],[Acumulado]]</f>
        <v>0</v>
      </c>
    </row>
    <row r="13" spans="1:11" x14ac:dyDescent="0.25">
      <c r="A13" s="1">
        <v>12</v>
      </c>
      <c r="B13" s="3">
        <v>2</v>
      </c>
      <c r="C13" s="2">
        <v>43872</v>
      </c>
      <c r="D13" s="4">
        <f t="shared" si="0"/>
        <v>0</v>
      </c>
      <c r="E13" s="3">
        <f t="shared" si="1"/>
        <v>0</v>
      </c>
      <c r="F13" s="3"/>
      <c r="G13" s="3"/>
      <c r="H13" s="3"/>
      <c r="I13" s="3"/>
      <c r="J13" s="3"/>
      <c r="K13" s="3">
        <f>+casos_acumulados_de_coron[[#This Row],[Curados]]/casos_acumulados_de_coron[[#This Row],[Acumulado]]</f>
        <v>0</v>
      </c>
    </row>
    <row r="14" spans="1:11" x14ac:dyDescent="0.25">
      <c r="A14" s="1">
        <v>13</v>
      </c>
      <c r="B14" s="3">
        <v>2</v>
      </c>
      <c r="C14" s="2">
        <v>43873</v>
      </c>
      <c r="D14" s="4">
        <f t="shared" si="0"/>
        <v>0</v>
      </c>
      <c r="E14" s="3">
        <f t="shared" si="1"/>
        <v>0</v>
      </c>
      <c r="F14" s="3"/>
      <c r="G14" s="3"/>
      <c r="H14" s="3">
        <v>1</v>
      </c>
      <c r="I14" s="3"/>
      <c r="J14" s="3"/>
      <c r="K14" s="3">
        <f>+casos_acumulados_de_coron[[#This Row],[Curados]]/casos_acumulados_de_coron[[#This Row],[Acumulado]]</f>
        <v>0</v>
      </c>
    </row>
    <row r="15" spans="1:11" x14ac:dyDescent="0.25">
      <c r="A15" s="1">
        <v>14</v>
      </c>
      <c r="B15" s="3">
        <v>2</v>
      </c>
      <c r="C15" s="2">
        <v>43874</v>
      </c>
      <c r="D15" s="4">
        <f t="shared" si="0"/>
        <v>0</v>
      </c>
      <c r="E15" s="3">
        <f t="shared" si="1"/>
        <v>0</v>
      </c>
      <c r="F15" s="3"/>
      <c r="G15" s="3"/>
      <c r="H15" s="3">
        <v>1</v>
      </c>
      <c r="I15" s="3"/>
      <c r="J15" s="3"/>
      <c r="K15" s="3">
        <f>+casos_acumulados_de_coron[[#This Row],[Curados]]/casos_acumulados_de_coron[[#This Row],[Acumulado]]</f>
        <v>0</v>
      </c>
    </row>
    <row r="16" spans="1:11" x14ac:dyDescent="0.25">
      <c r="A16" s="1">
        <v>15</v>
      </c>
      <c r="B16" s="3">
        <v>2</v>
      </c>
      <c r="C16" s="2">
        <v>43875</v>
      </c>
      <c r="D16" s="4">
        <f t="shared" si="0"/>
        <v>0</v>
      </c>
      <c r="E16" s="3">
        <f t="shared" si="1"/>
        <v>0</v>
      </c>
      <c r="F16" s="3"/>
      <c r="G16" s="3"/>
      <c r="H16" s="3">
        <v>1</v>
      </c>
      <c r="I16" s="3"/>
      <c r="J16" s="3">
        <v>2</v>
      </c>
      <c r="K16" s="4">
        <f>+casos_acumulados_de_coron[[#This Row],[Curados]]/casos_acumulados_de_coron[[#This Row],[Acumulado]]</f>
        <v>1</v>
      </c>
    </row>
    <row r="17" spans="1:15" x14ac:dyDescent="0.25">
      <c r="A17" s="1">
        <v>16</v>
      </c>
      <c r="B17" s="3">
        <v>2</v>
      </c>
      <c r="C17" s="2">
        <v>43876</v>
      </c>
      <c r="D17" s="4">
        <f t="shared" si="0"/>
        <v>0</v>
      </c>
      <c r="E17" s="3">
        <f t="shared" si="1"/>
        <v>0</v>
      </c>
      <c r="F17" s="3"/>
      <c r="G17" s="3"/>
      <c r="H17" s="3">
        <v>1</v>
      </c>
      <c r="I17" s="3"/>
      <c r="J17" s="3">
        <v>2</v>
      </c>
      <c r="K17" s="4">
        <f>+casos_acumulados_de_coron[[#This Row],[Curados]]/casos_acumulados_de_coron[[#This Row],[Acumulado]]</f>
        <v>1</v>
      </c>
      <c r="M17" s="10" t="s">
        <v>3</v>
      </c>
      <c r="N17" s="10" t="s">
        <v>0</v>
      </c>
      <c r="O17" s="11" t="s">
        <v>4</v>
      </c>
    </row>
    <row r="18" spans="1:15" x14ac:dyDescent="0.25">
      <c r="A18" s="1">
        <v>17</v>
      </c>
      <c r="B18" s="3">
        <v>2</v>
      </c>
      <c r="C18" s="2">
        <v>43877</v>
      </c>
      <c r="D18" s="4">
        <f t="shared" si="0"/>
        <v>0</v>
      </c>
      <c r="E18" s="3">
        <f t="shared" si="1"/>
        <v>0</v>
      </c>
      <c r="F18" s="3"/>
      <c r="G18" s="3"/>
      <c r="H18" s="3">
        <v>1</v>
      </c>
      <c r="I18" s="3"/>
      <c r="J18" s="3">
        <v>2</v>
      </c>
      <c r="K18" s="4">
        <f>+casos_acumulados_de_coron[[#This Row],[Curados]]/casos_acumulados_de_coron[[#This Row],[Acumulado]]</f>
        <v>1</v>
      </c>
      <c r="M18" s="10"/>
      <c r="N18" s="10"/>
      <c r="O18" s="11"/>
    </row>
    <row r="19" spans="1:15" x14ac:dyDescent="0.25">
      <c r="A19" s="1">
        <v>18</v>
      </c>
      <c r="B19" s="3">
        <v>2</v>
      </c>
      <c r="C19" s="2">
        <v>43878</v>
      </c>
      <c r="D19" s="4">
        <f t="shared" si="0"/>
        <v>0</v>
      </c>
      <c r="E19" s="3">
        <f t="shared" si="1"/>
        <v>0</v>
      </c>
      <c r="F19" s="3"/>
      <c r="G19" s="3"/>
      <c r="H19" s="3">
        <v>1</v>
      </c>
      <c r="I19" s="3"/>
      <c r="J19" s="3">
        <v>2</v>
      </c>
      <c r="K19" s="4">
        <f>+casos_acumulados_de_coron[[#This Row],[Curados]]/casos_acumulados_de_coron[[#This Row],[Acumulado]]</f>
        <v>1</v>
      </c>
      <c r="M19" s="5">
        <v>43915</v>
      </c>
      <c r="N19" s="6">
        <v>55</v>
      </c>
      <c r="O19" s="7">
        <f>3.9459*N19^3-381.8633*N19^2+12226.4387*N19-129250.1715+$G$57</f>
        <v>44893.083532344732</v>
      </c>
    </row>
    <row r="20" spans="1:15" x14ac:dyDescent="0.25">
      <c r="A20" s="1">
        <v>19</v>
      </c>
      <c r="B20" s="3">
        <v>2</v>
      </c>
      <c r="C20" s="2">
        <v>43879</v>
      </c>
      <c r="D20" s="4">
        <f t="shared" si="0"/>
        <v>0</v>
      </c>
      <c r="E20" s="3">
        <f t="shared" si="1"/>
        <v>0</v>
      </c>
      <c r="F20" s="3"/>
      <c r="G20" s="3"/>
      <c r="H20" s="3">
        <v>1</v>
      </c>
      <c r="I20" s="3"/>
      <c r="J20" s="3">
        <v>2</v>
      </c>
      <c r="K20" s="4">
        <f>+casos_acumulados_de_coron[[#This Row],[Curados]]/casos_acumulados_de_coron[[#This Row],[Acumulado]]</f>
        <v>1</v>
      </c>
      <c r="M20" s="5">
        <v>43916</v>
      </c>
      <c r="N20" s="6">
        <v>56</v>
      </c>
      <c r="O20" s="7">
        <f t="shared" ref="O20:O38" si="2">3.9459*N20^3-381.8633*N20^2+12226.4387*N20-129250.1715+$G$57</f>
        <v>51196.757832344687</v>
      </c>
    </row>
    <row r="21" spans="1:15" x14ac:dyDescent="0.25">
      <c r="A21" s="1">
        <v>20</v>
      </c>
      <c r="B21" s="3">
        <v>2</v>
      </c>
      <c r="C21" s="2">
        <v>43880</v>
      </c>
      <c r="D21" s="4">
        <f t="shared" si="0"/>
        <v>0</v>
      </c>
      <c r="E21" s="3">
        <f t="shared" si="1"/>
        <v>0</v>
      </c>
      <c r="F21" s="3"/>
      <c r="G21" s="3"/>
      <c r="H21" s="3">
        <v>1</v>
      </c>
      <c r="I21" s="3"/>
      <c r="J21" s="3">
        <v>2</v>
      </c>
      <c r="K21" s="4">
        <f>+casos_acumulados_de_coron[[#This Row],[Curados]]/casos_acumulados_de_coron[[#This Row],[Acumulado]]</f>
        <v>1</v>
      </c>
      <c r="M21" s="5">
        <v>43917</v>
      </c>
      <c r="N21" s="6">
        <v>57</v>
      </c>
      <c r="O21" s="7">
        <f t="shared" si="2"/>
        <v>58062.527932344536</v>
      </c>
    </row>
    <row r="22" spans="1:15" x14ac:dyDescent="0.25">
      <c r="A22" s="1">
        <v>21</v>
      </c>
      <c r="B22" s="3">
        <v>2</v>
      </c>
      <c r="C22" s="2">
        <v>43881</v>
      </c>
      <c r="D22" s="4">
        <f t="shared" si="0"/>
        <v>0</v>
      </c>
      <c r="E22" s="3">
        <f t="shared" si="1"/>
        <v>0</v>
      </c>
      <c r="F22" s="3"/>
      <c r="G22" s="3"/>
      <c r="H22" s="3">
        <v>1</v>
      </c>
      <c r="I22" s="3"/>
      <c r="J22" s="3">
        <v>2</v>
      </c>
      <c r="K22" s="4">
        <f>+casos_acumulados_de_coron[[#This Row],[Curados]]/casos_acumulados_de_coron[[#This Row],[Acumulado]]</f>
        <v>1</v>
      </c>
      <c r="M22" s="5">
        <v>43918</v>
      </c>
      <c r="N22" s="6">
        <v>58</v>
      </c>
      <c r="O22" s="7">
        <f t="shared" si="2"/>
        <v>65514.069232344693</v>
      </c>
    </row>
    <row r="23" spans="1:15" x14ac:dyDescent="0.25">
      <c r="A23" s="1">
        <v>22</v>
      </c>
      <c r="B23" s="3">
        <v>2</v>
      </c>
      <c r="C23" s="2">
        <v>43882</v>
      </c>
      <c r="D23" s="4">
        <f t="shared" si="0"/>
        <v>0</v>
      </c>
      <c r="E23" s="3">
        <f t="shared" si="1"/>
        <v>0</v>
      </c>
      <c r="F23" s="3"/>
      <c r="G23" s="3"/>
      <c r="H23" s="3">
        <v>1</v>
      </c>
      <c r="I23" s="3"/>
      <c r="J23" s="3">
        <v>2</v>
      </c>
      <c r="K23" s="4">
        <f>+casos_acumulados_de_coron[[#This Row],[Curados]]/casos_acumulados_de_coron[[#This Row],[Acumulado]]</f>
        <v>1</v>
      </c>
      <c r="M23" s="5">
        <v>43919</v>
      </c>
      <c r="N23" s="6">
        <v>59</v>
      </c>
      <c r="O23" s="7">
        <f t="shared" si="2"/>
        <v>73575.057132344766</v>
      </c>
    </row>
    <row r="24" spans="1:15" x14ac:dyDescent="0.25">
      <c r="A24" s="1">
        <v>23</v>
      </c>
      <c r="B24" s="3">
        <v>2</v>
      </c>
      <c r="C24" s="2">
        <v>43883</v>
      </c>
      <c r="D24" s="4">
        <f t="shared" si="0"/>
        <v>0</v>
      </c>
      <c r="E24" s="3">
        <f t="shared" si="1"/>
        <v>0</v>
      </c>
      <c r="F24" s="3"/>
      <c r="G24" s="3"/>
      <c r="H24" s="3">
        <v>1</v>
      </c>
      <c r="I24" s="3"/>
      <c r="J24" s="3">
        <v>2</v>
      </c>
      <c r="K24" s="4">
        <f>+casos_acumulados_de_coron[[#This Row],[Curados]]/casos_acumulados_de_coron[[#This Row],[Acumulado]]</f>
        <v>1</v>
      </c>
      <c r="M24" s="5">
        <v>43920</v>
      </c>
      <c r="N24" s="6">
        <v>60</v>
      </c>
      <c r="O24" s="7">
        <f t="shared" si="2"/>
        <v>82269.167032344805</v>
      </c>
    </row>
    <row r="25" spans="1:15" x14ac:dyDescent="0.25">
      <c r="A25" s="1">
        <v>24</v>
      </c>
      <c r="B25" s="3">
        <v>2</v>
      </c>
      <c r="C25" s="2">
        <v>43884</v>
      </c>
      <c r="D25" s="4">
        <f t="shared" si="0"/>
        <v>0</v>
      </c>
      <c r="E25" s="3">
        <f t="shared" si="1"/>
        <v>0</v>
      </c>
      <c r="F25" s="3"/>
      <c r="G25" s="3"/>
      <c r="H25" s="3">
        <v>1</v>
      </c>
      <c r="I25" s="3"/>
      <c r="J25" s="3">
        <v>2</v>
      </c>
      <c r="K25" s="4">
        <f>+casos_acumulados_de_coron[[#This Row],[Curados]]/casos_acumulados_de_coron[[#This Row],[Acumulado]]</f>
        <v>1</v>
      </c>
      <c r="M25" s="5">
        <v>43921</v>
      </c>
      <c r="N25" s="6">
        <v>61</v>
      </c>
      <c r="O25" s="7">
        <f t="shared" si="2"/>
        <v>91620.074332344768</v>
      </c>
    </row>
    <row r="26" spans="1:15" x14ac:dyDescent="0.25">
      <c r="A26" s="1">
        <v>25</v>
      </c>
      <c r="B26" s="3">
        <v>2</v>
      </c>
      <c r="C26" s="2">
        <v>43885</v>
      </c>
      <c r="D26" s="4">
        <f t="shared" si="0"/>
        <v>0</v>
      </c>
      <c r="E26" s="3">
        <f t="shared" si="1"/>
        <v>0</v>
      </c>
      <c r="F26" s="3"/>
      <c r="G26" s="3"/>
      <c r="H26" s="3">
        <v>1</v>
      </c>
      <c r="I26" s="3"/>
      <c r="J26" s="3">
        <v>2</v>
      </c>
      <c r="K26" s="4">
        <f>+casos_acumulados_de_coron[[#This Row],[Curados]]/casos_acumulados_de_coron[[#This Row],[Acumulado]]</f>
        <v>1</v>
      </c>
      <c r="M26" s="5">
        <v>43922</v>
      </c>
      <c r="N26" s="6">
        <v>62</v>
      </c>
      <c r="O26" s="7">
        <f t="shared" si="2"/>
        <v>101651.4544323446</v>
      </c>
    </row>
    <row r="27" spans="1:15" x14ac:dyDescent="0.25">
      <c r="A27" s="1">
        <v>26</v>
      </c>
      <c r="B27" s="3">
        <v>5</v>
      </c>
      <c r="C27" s="2">
        <v>43886</v>
      </c>
      <c r="D27" s="4">
        <f t="shared" si="0"/>
        <v>1.5</v>
      </c>
      <c r="E27" s="3">
        <f t="shared" si="1"/>
        <v>3</v>
      </c>
      <c r="F27" s="3">
        <f>3.9459*A27^3-381.8633*A27^2+12226.4387*A27-129250.1715</f>
        <v>-149.21769999995013</v>
      </c>
      <c r="G27" s="3">
        <f>+(casos_acumulados_de_coron[[#This Row],[Acumulado]]-casos_acumulados_de_coron[[#This Row],[Prediccion]])^2</f>
        <v>23783.098993274616</v>
      </c>
      <c r="H27" s="3">
        <v>1</v>
      </c>
      <c r="I27" s="3"/>
      <c r="J27" s="3">
        <v>2</v>
      </c>
      <c r="K27" s="4">
        <f>+casos_acumulados_de_coron[[#This Row],[Curados]]/casos_acumulados_de_coron[[#This Row],[Acumulado]]</f>
        <v>0.4</v>
      </c>
      <c r="M27" s="5">
        <v>43923</v>
      </c>
      <c r="N27" s="6">
        <v>63</v>
      </c>
      <c r="O27" s="7">
        <f t="shared" si="2"/>
        <v>112386.98273234472</v>
      </c>
    </row>
    <row r="28" spans="1:15" x14ac:dyDescent="0.25">
      <c r="A28" s="1">
        <v>27</v>
      </c>
      <c r="B28" s="3">
        <v>10</v>
      </c>
      <c r="C28" s="2">
        <v>43887</v>
      </c>
      <c r="D28" s="4">
        <f t="shared" si="0"/>
        <v>1</v>
      </c>
      <c r="E28" s="3">
        <f t="shared" si="1"/>
        <v>5</v>
      </c>
      <c r="F28" s="3">
        <f t="shared" ref="F28:F55" si="3">3.9459*A28^3-381.8633*A28^2+12226.4387*A28-129250.1715</f>
        <v>152.4774000000325</v>
      </c>
      <c r="G28" s="3">
        <f>+(casos_acumulados_de_coron[[#This Row],[Acumulado]]-casos_acumulados_de_coron[[#This Row],[Prediccion]])^2</f>
        <v>20299.809510769261</v>
      </c>
      <c r="H28" s="3">
        <v>1</v>
      </c>
      <c r="I28" s="3"/>
      <c r="J28" s="3">
        <v>2</v>
      </c>
      <c r="K28" s="4">
        <f>+casos_acumulados_de_coron[[#This Row],[Curados]]/casos_acumulados_de_coron[[#This Row],[Acumulado]]</f>
        <v>0.2</v>
      </c>
      <c r="M28" s="5">
        <v>43924</v>
      </c>
      <c r="N28" s="6">
        <v>64</v>
      </c>
      <c r="O28" s="7">
        <f t="shared" si="2"/>
        <v>123850.33463234473</v>
      </c>
    </row>
    <row r="29" spans="1:15" x14ac:dyDescent="0.25">
      <c r="A29" s="1">
        <v>28</v>
      </c>
      <c r="B29" s="3">
        <v>17</v>
      </c>
      <c r="C29" s="2">
        <v>43888</v>
      </c>
      <c r="D29" s="4">
        <f t="shared" si="0"/>
        <v>0.7</v>
      </c>
      <c r="E29" s="3">
        <f t="shared" si="1"/>
        <v>7</v>
      </c>
      <c r="F29" s="3">
        <f t="shared" si="3"/>
        <v>329.68170000001555</v>
      </c>
      <c r="G29" s="3">
        <f>+(casos_acumulados_de_coron[[#This Row],[Acumulado]]-casos_acumulados_de_coron[[#This Row],[Prediccion]])^2</f>
        <v>97769.845514899731</v>
      </c>
      <c r="H29" s="3">
        <v>1</v>
      </c>
      <c r="I29" s="3"/>
      <c r="J29" s="3">
        <v>2</v>
      </c>
      <c r="K29" s="4">
        <f>+casos_acumulados_de_coron[[#This Row],[Curados]]/casos_acumulados_de_coron[[#This Row],[Acumulado]]</f>
        <v>0.11764705882352941</v>
      </c>
      <c r="M29" s="5">
        <v>43925</v>
      </c>
      <c r="N29" s="6">
        <v>65</v>
      </c>
      <c r="O29" s="7">
        <f t="shared" si="2"/>
        <v>136065.18553234491</v>
      </c>
    </row>
    <row r="30" spans="1:15" x14ac:dyDescent="0.25">
      <c r="A30" s="1">
        <v>29</v>
      </c>
      <c r="B30" s="3">
        <v>33</v>
      </c>
      <c r="C30" s="2">
        <v>43889</v>
      </c>
      <c r="D30" s="4">
        <f t="shared" si="0"/>
        <v>0.94117647058823528</v>
      </c>
      <c r="E30" s="3">
        <f t="shared" si="1"/>
        <v>16</v>
      </c>
      <c r="F30" s="3">
        <f t="shared" si="3"/>
        <v>406.07060000003548</v>
      </c>
      <c r="G30" s="3">
        <f>+(casos_acumulados_de_coron[[#This Row],[Acumulado]]-casos_acumulados_de_coron[[#This Row],[Prediccion]])^2</f>
        <v>139181.67258438648</v>
      </c>
      <c r="H30" s="3">
        <v>1</v>
      </c>
      <c r="I30" s="3"/>
      <c r="J30" s="3">
        <v>2</v>
      </c>
      <c r="K30" s="4">
        <f>+casos_acumulados_de_coron[[#This Row],[Curados]]/casos_acumulados_de_coron[[#This Row],[Acumulado]]</f>
        <v>6.0606060606060608E-2</v>
      </c>
      <c r="M30" s="5">
        <v>43926</v>
      </c>
      <c r="N30" s="6">
        <v>66</v>
      </c>
      <c r="O30" s="7">
        <f t="shared" si="2"/>
        <v>149055.21083234466</v>
      </c>
    </row>
    <row r="31" spans="1:15" x14ac:dyDescent="0.25">
      <c r="A31" s="1">
        <v>30</v>
      </c>
      <c r="B31" s="3">
        <v>50</v>
      </c>
      <c r="C31" s="2">
        <v>43890</v>
      </c>
      <c r="D31" s="4">
        <f t="shared" si="0"/>
        <v>0.51515151515151514</v>
      </c>
      <c r="E31" s="3">
        <f t="shared" si="1"/>
        <v>17</v>
      </c>
      <c r="F31" s="3">
        <f t="shared" si="3"/>
        <v>405.31950000004144</v>
      </c>
      <c r="G31" s="3">
        <f>+(casos_acumulados_de_coron[[#This Row],[Acumulado]]-casos_acumulados_de_coron[[#This Row],[Prediccion]])^2</f>
        <v>126251.94708027945</v>
      </c>
      <c r="H31" s="3">
        <v>1</v>
      </c>
      <c r="I31" s="3"/>
      <c r="J31" s="3">
        <v>2</v>
      </c>
      <c r="K31" s="4">
        <f>+casos_acumulados_de_coron[[#This Row],[Curados]]/casos_acumulados_de_coron[[#This Row],[Acumulado]]</f>
        <v>0.04</v>
      </c>
      <c r="M31" s="5">
        <v>43927</v>
      </c>
      <c r="N31" s="6">
        <v>67</v>
      </c>
      <c r="O31" s="7">
        <f t="shared" si="2"/>
        <v>162844.08593234472</v>
      </c>
    </row>
    <row r="32" spans="1:15" x14ac:dyDescent="0.25">
      <c r="A32" s="1">
        <v>31</v>
      </c>
      <c r="B32" s="3">
        <v>73</v>
      </c>
      <c r="C32" s="2">
        <v>43891</v>
      </c>
      <c r="D32" s="4">
        <f t="shared" si="0"/>
        <v>0.45999999999999996</v>
      </c>
      <c r="E32" s="3">
        <f t="shared" si="1"/>
        <v>23</v>
      </c>
      <c r="F32" s="3">
        <f t="shared" si="3"/>
        <v>351.10380000001169</v>
      </c>
      <c r="G32" s="3">
        <f>+(casos_acumulados_de_coron[[#This Row],[Acumulado]]-casos_acumulados_de_coron[[#This Row],[Prediccion]])^2</f>
        <v>77341.7235744465</v>
      </c>
      <c r="H32" s="3">
        <v>1</v>
      </c>
      <c r="I32" s="3"/>
      <c r="J32" s="3">
        <v>2</v>
      </c>
      <c r="K32" s="4">
        <f>+casos_acumulados_de_coron[[#This Row],[Curados]]/casos_acumulados_de_coron[[#This Row],[Acumulado]]</f>
        <v>2.7397260273972601E-2</v>
      </c>
      <c r="M32" s="5">
        <v>43928</v>
      </c>
      <c r="N32" s="6">
        <v>68</v>
      </c>
      <c r="O32" s="7">
        <f t="shared" si="2"/>
        <v>177455.4862323447</v>
      </c>
    </row>
    <row r="33" spans="1:15" x14ac:dyDescent="0.25">
      <c r="A33" s="1">
        <v>32</v>
      </c>
      <c r="B33" s="3">
        <v>119</v>
      </c>
      <c r="C33" s="2">
        <v>43892</v>
      </c>
      <c r="D33" s="4">
        <f t="shared" si="0"/>
        <v>0.63013698630136994</v>
      </c>
      <c r="E33" s="3">
        <f t="shared" si="1"/>
        <v>46</v>
      </c>
      <c r="F33" s="3">
        <f t="shared" si="3"/>
        <v>267.09890000004089</v>
      </c>
      <c r="G33" s="3">
        <f>+(casos_acumulados_de_coron[[#This Row],[Acumulado]]-casos_acumulados_de_coron[[#This Row],[Prediccion]])^2</f>
        <v>21933.284181222109</v>
      </c>
      <c r="H33" s="3">
        <v>1</v>
      </c>
      <c r="I33" s="3"/>
      <c r="J33" s="3">
        <v>3</v>
      </c>
      <c r="K33" s="4">
        <f>+casos_acumulados_de_coron[[#This Row],[Curados]]/casos_acumulados_de_coron[[#This Row],[Acumulado]]</f>
        <v>2.5210084033613446E-2</v>
      </c>
      <c r="M33" s="5">
        <v>43929</v>
      </c>
      <c r="N33" s="6">
        <v>69</v>
      </c>
      <c r="O33" s="7">
        <f t="shared" si="2"/>
        <v>192913.0871323449</v>
      </c>
    </row>
    <row r="34" spans="1:15" x14ac:dyDescent="0.25">
      <c r="A34" s="1">
        <v>33</v>
      </c>
      <c r="B34" s="3">
        <v>150</v>
      </c>
      <c r="C34" s="2">
        <v>43893</v>
      </c>
      <c r="D34" s="4">
        <f t="shared" si="0"/>
        <v>0.26050420168067223</v>
      </c>
      <c r="E34" s="3">
        <f t="shared" si="1"/>
        <v>31</v>
      </c>
      <c r="F34" s="3">
        <f t="shared" si="3"/>
        <v>176.98020000004908</v>
      </c>
      <c r="G34" s="3">
        <f>+(casos_acumulados_de_coron[[#This Row],[Acumulado]]-casos_acumulados_de_coron[[#This Row],[Prediccion]])^2</f>
        <v>727.93119204264838</v>
      </c>
      <c r="H34" s="3">
        <v>1</v>
      </c>
      <c r="I34" s="3"/>
      <c r="J34" s="3">
        <v>3</v>
      </c>
      <c r="K34" s="4">
        <f>+casos_acumulados_de_coron[[#This Row],[Curados]]/casos_acumulados_de_coron[[#This Row],[Acumulado]]</f>
        <v>0.02</v>
      </c>
      <c r="M34" s="5">
        <v>43930</v>
      </c>
      <c r="N34" s="6">
        <v>70</v>
      </c>
      <c r="O34" s="7">
        <f t="shared" si="2"/>
        <v>209240.56403234467</v>
      </c>
    </row>
    <row r="35" spans="1:15" x14ac:dyDescent="0.25">
      <c r="A35" s="1">
        <v>34</v>
      </c>
      <c r="B35" s="3">
        <v>198</v>
      </c>
      <c r="C35" s="2">
        <v>43894</v>
      </c>
      <c r="D35" s="4">
        <f t="shared" ref="D35:D55" si="4">+B35/B34-1</f>
        <v>0.32000000000000006</v>
      </c>
      <c r="E35" s="3">
        <f t="shared" ref="E35:E55" si="5">+B35-B34</f>
        <v>48</v>
      </c>
      <c r="F35" s="3">
        <f t="shared" si="3"/>
        <v>104.42310000001453</v>
      </c>
      <c r="G35" s="3">
        <f>+(casos_acumulados_de_coron[[#This Row],[Acumulado]]-casos_acumulados_de_coron[[#This Row],[Prediccion]])^2</f>
        <v>8756.6362136072803</v>
      </c>
      <c r="H35" s="3">
        <v>1</v>
      </c>
      <c r="I35" s="3"/>
      <c r="J35" s="3">
        <v>3</v>
      </c>
      <c r="K35" s="4">
        <f>+casos_acumulados_de_coron[[#This Row],[Curados]]/casos_acumulados_de_coron[[#This Row],[Acumulado]]</f>
        <v>1.5151515151515152E-2</v>
      </c>
      <c r="M35" s="5">
        <v>43931</v>
      </c>
      <c r="N35" s="6">
        <v>71</v>
      </c>
      <c r="O35" s="7">
        <f t="shared" si="2"/>
        <v>226461.59233234479</v>
      </c>
    </row>
    <row r="36" spans="1:15" x14ac:dyDescent="0.25">
      <c r="A36" s="1">
        <v>35</v>
      </c>
      <c r="B36" s="3">
        <v>237</v>
      </c>
      <c r="C36" s="2">
        <v>43895</v>
      </c>
      <c r="D36" s="4">
        <f t="shared" si="4"/>
        <v>0.19696969696969702</v>
      </c>
      <c r="E36" s="3">
        <f t="shared" si="5"/>
        <v>39</v>
      </c>
      <c r="F36" s="3">
        <f t="shared" si="3"/>
        <v>73.103000000061002</v>
      </c>
      <c r="G36" s="3">
        <f>+(casos_acumulados_de_coron[[#This Row],[Acumulado]]-casos_acumulados_de_coron[[#This Row],[Prediccion]])^2</f>
        <v>26862.226608980003</v>
      </c>
      <c r="H36" s="3">
        <v>3</v>
      </c>
      <c r="I36" s="4">
        <f>+casos_acumulados_de_coron[[#This Row],[Muertes]]/(casos_acumulados_de_coron[[#This Row],[Acumulado]]-casos_acumulados_de_coron[[#This Row],[Muertes]])</f>
        <v>1.282051282051282E-2</v>
      </c>
      <c r="J36" s="3">
        <v>10</v>
      </c>
      <c r="K36" s="4">
        <f>+casos_acumulados_de_coron[[#This Row],[Curados]]/casos_acumulados_de_coron[[#This Row],[Acumulado]]</f>
        <v>4.2194092827004218E-2</v>
      </c>
      <c r="M36" s="5">
        <v>43932</v>
      </c>
      <c r="N36" s="6">
        <v>72</v>
      </c>
      <c r="O36" s="7">
        <f t="shared" si="2"/>
        <v>244599.84743234463</v>
      </c>
    </row>
    <row r="37" spans="1:15" x14ac:dyDescent="0.25">
      <c r="A37" s="1">
        <v>36</v>
      </c>
      <c r="B37" s="3">
        <v>365</v>
      </c>
      <c r="C37" s="2">
        <v>43896</v>
      </c>
      <c r="D37" s="4">
        <f t="shared" si="4"/>
        <v>0.54008438818565407</v>
      </c>
      <c r="E37" s="3">
        <f t="shared" si="5"/>
        <v>128</v>
      </c>
      <c r="F37" s="3">
        <f t="shared" si="3"/>
        <v>106.69530000002123</v>
      </c>
      <c r="G37" s="3">
        <f>+(casos_acumulados_de_coron[[#This Row],[Acumulado]]-casos_acumulados_de_coron[[#This Row],[Prediccion]])^2</f>
        <v>66721.31804207903</v>
      </c>
      <c r="H37" s="3">
        <v>5</v>
      </c>
      <c r="I37" s="4">
        <f>+casos_acumulados_de_coron[[#This Row],[Muertes]]/(casos_acumulados_de_coron[[#This Row],[Acumulado]]-casos_acumulados_de_coron[[#This Row],[Muertes]])</f>
        <v>1.3888888888888888E-2</v>
      </c>
      <c r="J37" s="3">
        <v>10</v>
      </c>
      <c r="K37" s="4">
        <f>+casos_acumulados_de_coron[[#This Row],[Curados]]/casos_acumulados_de_coron[[#This Row],[Acumulado]]</f>
        <v>2.7397260273972601E-2</v>
      </c>
      <c r="M37" s="5">
        <v>43933</v>
      </c>
      <c r="N37" s="6">
        <v>73</v>
      </c>
      <c r="O37" s="7">
        <f t="shared" si="2"/>
        <v>263679.00473234471</v>
      </c>
    </row>
    <row r="38" spans="1:15" x14ac:dyDescent="0.25">
      <c r="A38" s="1">
        <v>37</v>
      </c>
      <c r="B38" s="3">
        <v>430</v>
      </c>
      <c r="C38" s="2">
        <v>43897</v>
      </c>
      <c r="D38" s="4">
        <f t="shared" si="4"/>
        <v>0.17808219178082196</v>
      </c>
      <c r="E38" s="3">
        <f t="shared" si="5"/>
        <v>65</v>
      </c>
      <c r="F38" s="3">
        <f t="shared" si="3"/>
        <v>228.875400000019</v>
      </c>
      <c r="G38" s="3">
        <f>+(casos_acumulados_de_coron[[#This Row],[Acumulado]]-casos_acumulados_de_coron[[#This Row],[Prediccion]])^2</f>
        <v>40451.104725152356</v>
      </c>
      <c r="H38" s="3">
        <v>8</v>
      </c>
      <c r="I38" s="4">
        <f>+casos_acumulados_de_coron[[#This Row],[Muertes]]/(casos_acumulados_de_coron[[#This Row],[Acumulado]]-casos_acumulados_de_coron[[#This Row],[Muertes]])</f>
        <v>1.8957345971563982E-2</v>
      </c>
      <c r="J38" s="3">
        <v>30</v>
      </c>
      <c r="K38" s="4">
        <f>+casos_acumulados_de_coron[[#This Row],[Curados]]/casos_acumulados_de_coron[[#This Row],[Acumulado]]</f>
        <v>6.9767441860465115E-2</v>
      </c>
      <c r="M38" s="5">
        <v>43934</v>
      </c>
      <c r="N38" s="6">
        <v>74</v>
      </c>
      <c r="O38" s="7">
        <f t="shared" si="2"/>
        <v>283722.73963234463</v>
      </c>
    </row>
    <row r="39" spans="1:15" x14ac:dyDescent="0.25">
      <c r="A39" s="1">
        <v>38</v>
      </c>
      <c r="B39" s="3">
        <v>589</v>
      </c>
      <c r="C39" s="2">
        <v>43898</v>
      </c>
      <c r="D39" s="4">
        <f t="shared" si="4"/>
        <v>0.36976744186046506</v>
      </c>
      <c r="E39" s="3">
        <f t="shared" si="5"/>
        <v>159</v>
      </c>
      <c r="F39" s="3">
        <f t="shared" si="3"/>
        <v>463.31870000006165</v>
      </c>
      <c r="G39" s="3">
        <f>+(casos_acumulados_de_coron[[#This Row],[Acumulado]]-casos_acumulados_de_coron[[#This Row],[Prediccion]])^2</f>
        <v>15795.789169674503</v>
      </c>
      <c r="H39" s="3">
        <v>17</v>
      </c>
      <c r="I39" s="4">
        <f>+casos_acumulados_de_coron[[#This Row],[Muertes]]/(casos_acumulados_de_coron[[#This Row],[Acumulado]]-casos_acumulados_de_coron[[#This Row],[Muertes]])</f>
        <v>2.972027972027972E-2</v>
      </c>
      <c r="J39" s="3">
        <v>30</v>
      </c>
      <c r="K39" s="4">
        <f>+casos_acumulados_de_coron[[#This Row],[Curados]]/casos_acumulados_de_coron[[#This Row],[Acumulado]]</f>
        <v>5.0933786078098474E-2</v>
      </c>
    </row>
    <row r="40" spans="1:15" x14ac:dyDescent="0.25">
      <c r="A40" s="1">
        <v>39</v>
      </c>
      <c r="B40" s="3">
        <v>999</v>
      </c>
      <c r="C40" s="2">
        <v>43899</v>
      </c>
      <c r="D40" s="4">
        <f t="shared" si="4"/>
        <v>0.69609507640067902</v>
      </c>
      <c r="E40" s="3">
        <f t="shared" si="5"/>
        <v>410</v>
      </c>
      <c r="F40" s="3">
        <f t="shared" si="3"/>
        <v>833.70060000004014</v>
      </c>
      <c r="G40" s="3">
        <f>+(casos_acumulados_de_coron[[#This Row],[Acumulado]]-casos_acumulados_de_coron[[#This Row],[Prediccion]])^2</f>
        <v>27323.89164034673</v>
      </c>
      <c r="H40" s="3">
        <v>29</v>
      </c>
      <c r="I40" s="4">
        <f>+casos_acumulados_de_coron[[#This Row],[Muertes]]/(casos_acumulados_de_coron[[#This Row],[Acumulado]]-casos_acumulados_de_coron[[#This Row],[Muertes]])</f>
        <v>2.9896907216494847E-2</v>
      </c>
      <c r="J40" s="3">
        <v>30</v>
      </c>
      <c r="K40" s="4">
        <f>+casos_acumulados_de_coron[[#This Row],[Curados]]/casos_acumulados_de_coron[[#This Row],[Acumulado]]</f>
        <v>3.003003003003003E-2</v>
      </c>
    </row>
    <row r="41" spans="1:15" x14ac:dyDescent="0.25">
      <c r="A41" s="1">
        <v>40</v>
      </c>
      <c r="B41" s="3">
        <v>1622</v>
      </c>
      <c r="C41" s="2">
        <v>43900</v>
      </c>
      <c r="D41" s="4">
        <f t="shared" si="4"/>
        <v>0.62362362362362367</v>
      </c>
      <c r="E41" s="3">
        <f t="shared" si="5"/>
        <v>623</v>
      </c>
      <c r="F41" s="3">
        <f t="shared" si="3"/>
        <v>1363.6964999999618</v>
      </c>
      <c r="G41" s="3">
        <f>+(casos_acumulados_de_coron[[#This Row],[Acumulado]]-casos_acumulados_de_coron[[#This Row],[Prediccion]])^2</f>
        <v>66720.698112269733</v>
      </c>
      <c r="H41" s="3">
        <v>36</v>
      </c>
      <c r="I41" s="4">
        <f>+casos_acumulados_de_coron[[#This Row],[Muertes]]/(casos_acumulados_de_coron[[#This Row],[Acumulado]]-casos_acumulados_de_coron[[#This Row],[Muertes]])</f>
        <v>2.269861286254729E-2</v>
      </c>
      <c r="J41" s="3">
        <v>135</v>
      </c>
      <c r="K41" s="4">
        <f>+casos_acumulados_de_coron[[#This Row],[Curados]]/casos_acumulados_de_coron[[#This Row],[Acumulado]]</f>
        <v>8.3230579531442667E-2</v>
      </c>
    </row>
    <row r="42" spans="1:15" x14ac:dyDescent="0.25">
      <c r="A42" s="1">
        <v>41</v>
      </c>
      <c r="B42" s="3">
        <v>2002</v>
      </c>
      <c r="C42" s="2">
        <v>43901</v>
      </c>
      <c r="D42" s="4">
        <f t="shared" si="4"/>
        <v>0.23427866831072741</v>
      </c>
      <c r="E42" s="3">
        <f t="shared" si="5"/>
        <v>380</v>
      </c>
      <c r="F42" s="3">
        <f t="shared" si="3"/>
        <v>2076.9818000000087</v>
      </c>
      <c r="G42" s="3">
        <f>+(casos_acumulados_de_coron[[#This Row],[Acumulado]]-casos_acumulados_de_coron[[#This Row],[Prediccion]])^2</f>
        <v>5622.2703312412987</v>
      </c>
      <c r="H42" s="3">
        <v>50</v>
      </c>
      <c r="I42" s="4">
        <f>+casos_acumulados_de_coron[[#This Row],[Muertes]]/(casos_acumulados_de_coron[[#This Row],[Acumulado]]-casos_acumulados_de_coron[[#This Row],[Muertes]])</f>
        <v>2.5614754098360656E-2</v>
      </c>
      <c r="J42" s="3">
        <v>138</v>
      </c>
      <c r="K42" s="4">
        <f>+casos_acumulados_de_coron[[#This Row],[Curados]]/casos_acumulados_de_coron[[#This Row],[Acumulado]]</f>
        <v>6.8931068931068928E-2</v>
      </c>
    </row>
    <row r="43" spans="1:15" x14ac:dyDescent="0.25">
      <c r="A43" s="1">
        <v>42</v>
      </c>
      <c r="B43" s="3">
        <v>2968</v>
      </c>
      <c r="C43" s="2">
        <v>43902</v>
      </c>
      <c r="D43" s="4">
        <f t="shared" si="4"/>
        <v>0.4825174825174825</v>
      </c>
      <c r="E43" s="3">
        <f t="shared" si="5"/>
        <v>966</v>
      </c>
      <c r="F43" s="3">
        <f t="shared" si="3"/>
        <v>2997.2319000000716</v>
      </c>
      <c r="G43" s="3">
        <f>+(casos_acumulados_de_coron[[#This Row],[Acumulado]]-casos_acumulados_de_coron[[#This Row],[Prediccion]])^2</f>
        <v>854.50397761418708</v>
      </c>
      <c r="H43" s="3">
        <v>84</v>
      </c>
      <c r="I43" s="4">
        <f>+casos_acumulados_de_coron[[#This Row],[Muertes]]/(casos_acumulados_de_coron[[#This Row],[Acumulado]]-casos_acumulados_de_coron[[#This Row],[Muertes]])</f>
        <v>2.9126213592233011E-2</v>
      </c>
      <c r="J43" s="3">
        <v>189</v>
      </c>
      <c r="K43" s="4">
        <f>+casos_acumulados_de_coron[[#This Row],[Curados]]/casos_acumulados_de_coron[[#This Row],[Acumulado]]</f>
        <v>6.3679245283018868E-2</v>
      </c>
    </row>
    <row r="44" spans="1:15" x14ac:dyDescent="0.25">
      <c r="A44" s="1">
        <v>43</v>
      </c>
      <c r="B44" s="3">
        <v>4209</v>
      </c>
      <c r="C44" s="2">
        <v>43903</v>
      </c>
      <c r="D44" s="4">
        <f t="shared" si="4"/>
        <v>0.41812668463611868</v>
      </c>
      <c r="E44" s="3">
        <f t="shared" si="5"/>
        <v>1241</v>
      </c>
      <c r="F44" s="3">
        <f t="shared" si="3"/>
        <v>4148.1221999999834</v>
      </c>
      <c r="G44" s="3">
        <f>+(casos_acumulados_de_coron[[#This Row],[Acumulado]]-casos_acumulados_de_coron[[#This Row],[Prediccion]])^2</f>
        <v>3706.1065328420186</v>
      </c>
      <c r="H44" s="3">
        <v>121</v>
      </c>
      <c r="I44" s="4">
        <f>+casos_acumulados_de_coron[[#This Row],[Muertes]]/(casos_acumulados_de_coron[[#This Row],[Acumulado]]-casos_acumulados_de_coron[[#This Row],[Muertes]])</f>
        <v>2.9598825831702542E-2</v>
      </c>
      <c r="J44" s="3">
        <v>193</v>
      </c>
      <c r="K44" s="4">
        <f>+casos_acumulados_de_coron[[#This Row],[Curados]]/casos_acumulados_de_coron[[#This Row],[Acumulado]]</f>
        <v>4.5854122119268231E-2</v>
      </c>
    </row>
    <row r="45" spans="1:15" x14ac:dyDescent="0.25">
      <c r="A45" s="1">
        <v>44</v>
      </c>
      <c r="B45" s="3">
        <v>5753</v>
      </c>
      <c r="C45" s="2">
        <v>43904</v>
      </c>
      <c r="D45" s="4">
        <f t="shared" si="4"/>
        <v>0.36683297695414585</v>
      </c>
      <c r="E45" s="3">
        <f t="shared" si="5"/>
        <v>1544</v>
      </c>
      <c r="F45" s="3">
        <f t="shared" si="3"/>
        <v>5553.3281000001589</v>
      </c>
      <c r="G45" s="3">
        <f>+(casos_acumulados_de_coron[[#This Row],[Acumulado]]-casos_acumulados_de_coron[[#This Row],[Prediccion]])^2</f>
        <v>39868.867649546548</v>
      </c>
      <c r="H45" s="3">
        <v>193</v>
      </c>
      <c r="I45" s="4">
        <f>+casos_acumulados_de_coron[[#This Row],[Muertes]]/(casos_acumulados_de_coron[[#This Row],[Acumulado]]-casos_acumulados_de_coron[[#This Row],[Muertes]])</f>
        <v>3.4712230215827339E-2</v>
      </c>
      <c r="J45" s="3">
        <v>517</v>
      </c>
      <c r="K45" s="4">
        <f>+casos_acumulados_de_coron[[#This Row],[Curados]]/casos_acumulados_de_coron[[#This Row],[Acumulado]]</f>
        <v>8.9866156787762913E-2</v>
      </c>
    </row>
    <row r="46" spans="1:15" x14ac:dyDescent="0.25">
      <c r="A46" s="1">
        <v>45</v>
      </c>
      <c r="B46" s="3">
        <v>7753</v>
      </c>
      <c r="C46" s="2">
        <v>43905</v>
      </c>
      <c r="D46" s="4">
        <f t="shared" si="4"/>
        <v>0.34764470710933426</v>
      </c>
      <c r="E46" s="3">
        <f t="shared" si="5"/>
        <v>2000</v>
      </c>
      <c r="F46" s="3">
        <f t="shared" si="3"/>
        <v>7236.5250000000233</v>
      </c>
      <c r="G46" s="3">
        <f>+(casos_acumulados_de_coron[[#This Row],[Acumulado]]-casos_acumulados_de_coron[[#This Row],[Prediccion]])^2</f>
        <v>266746.42562497593</v>
      </c>
      <c r="H46" s="3">
        <v>292</v>
      </c>
      <c r="I46" s="4">
        <f>+casos_acumulados_de_coron[[#This Row],[Muertes]]/(casos_acumulados_de_coron[[#This Row],[Acumulado]]-casos_acumulados_de_coron[[#This Row],[Muertes]])</f>
        <v>3.913684492695349E-2</v>
      </c>
      <c r="J46" s="3">
        <v>517</v>
      </c>
      <c r="K46" s="4">
        <f>+casos_acumulados_de_coron[[#This Row],[Curados]]/casos_acumulados_de_coron[[#This Row],[Acumulado]]</f>
        <v>6.6683864310589452E-2</v>
      </c>
    </row>
    <row r="47" spans="1:15" x14ac:dyDescent="0.25">
      <c r="A47" s="1">
        <v>46</v>
      </c>
      <c r="B47" s="3">
        <v>9151</v>
      </c>
      <c r="C47" s="2">
        <v>43906</v>
      </c>
      <c r="D47" s="4">
        <f t="shared" si="4"/>
        <v>0.18031729653037543</v>
      </c>
      <c r="E47" s="3">
        <f t="shared" si="5"/>
        <v>1398</v>
      </c>
      <c r="F47" s="3">
        <f t="shared" si="3"/>
        <v>9221.3883000000496</v>
      </c>
      <c r="G47" s="3">
        <f>+(casos_acumulados_de_coron[[#This Row],[Acumulado]]-casos_acumulados_de_coron[[#This Row],[Prediccion]])^2</f>
        <v>4954.5127768969878</v>
      </c>
      <c r="H47" s="3">
        <v>309</v>
      </c>
      <c r="I47" s="4">
        <f>+casos_acumulados_de_coron[[#This Row],[Muertes]]/(casos_acumulados_de_coron[[#This Row],[Acumulado]]-casos_acumulados_de_coron[[#This Row],[Muertes]])</f>
        <v>3.4946844605292918E-2</v>
      </c>
      <c r="J47" s="3">
        <v>530</v>
      </c>
      <c r="K47" s="4">
        <f>+casos_acumulados_de_coron[[#This Row],[Curados]]/casos_acumulados_de_coron[[#This Row],[Acumulado]]</f>
        <v>5.7917167522675117E-2</v>
      </c>
    </row>
    <row r="48" spans="1:15" x14ac:dyDescent="0.25">
      <c r="A48" s="1">
        <v>47</v>
      </c>
      <c r="B48" s="3">
        <v>11178</v>
      </c>
      <c r="C48" s="2">
        <v>43907</v>
      </c>
      <c r="D48" s="4">
        <f t="shared" si="4"/>
        <v>0.22150584635558945</v>
      </c>
      <c r="E48" s="3">
        <f t="shared" si="5"/>
        <v>2027</v>
      </c>
      <c r="F48" s="3">
        <f t="shared" si="3"/>
        <v>11531.593400000071</v>
      </c>
      <c r="G48" s="3">
        <f>+(casos_acumulados_de_coron[[#This Row],[Acumulado]]-casos_acumulados_de_coron[[#This Row],[Prediccion]])^2</f>
        <v>125028.29252360998</v>
      </c>
      <c r="H48" s="3">
        <v>491</v>
      </c>
      <c r="I48" s="4">
        <f>+casos_acumulados_de_coron[[#This Row],[Muertes]]/(casos_acumulados_de_coron[[#This Row],[Acumulado]]-casos_acumulados_de_coron[[#This Row],[Muertes]])</f>
        <v>4.5943669879292597E-2</v>
      </c>
      <c r="J48" s="3">
        <v>1028</v>
      </c>
      <c r="K48" s="4">
        <f>+casos_acumulados_de_coron[[#This Row],[Curados]]/casos_acumulados_de_coron[[#This Row],[Acumulado]]</f>
        <v>9.1966362497763465E-2</v>
      </c>
    </row>
    <row r="49" spans="1:15" x14ac:dyDescent="0.25">
      <c r="A49" s="1">
        <v>48</v>
      </c>
      <c r="B49" s="3">
        <v>13716</v>
      </c>
      <c r="C49" s="2">
        <v>43908</v>
      </c>
      <c r="D49" s="4">
        <f t="shared" si="4"/>
        <v>0.22705314009661826</v>
      </c>
      <c r="E49" s="3">
        <f t="shared" si="5"/>
        <v>2538</v>
      </c>
      <c r="F49" s="3">
        <f t="shared" si="3"/>
        <v>14190.815700000094</v>
      </c>
      <c r="G49" s="3">
        <f>+(casos_acumulados_de_coron[[#This Row],[Acumulado]]-casos_acumulados_de_coron[[#This Row],[Prediccion]])^2</f>
        <v>225449.94896657905</v>
      </c>
      <c r="H49" s="3">
        <v>598</v>
      </c>
      <c r="I49" s="4">
        <f>+casos_acumulados_de_coron[[#This Row],[Muertes]]/(casos_acumulados_de_coron[[#This Row],[Acumulado]]-casos_acumulados_de_coron[[#This Row],[Muertes]])</f>
        <v>4.5586217411190733E-2</v>
      </c>
      <c r="J49" s="3">
        <v>1081</v>
      </c>
      <c r="K49" s="4">
        <f>+casos_acumulados_de_coron[[#This Row],[Curados]]/casos_acumulados_de_coron[[#This Row],[Acumulado]]</f>
        <v>7.881306503353748E-2</v>
      </c>
    </row>
    <row r="50" spans="1:15" x14ac:dyDescent="0.25">
      <c r="A50" s="1">
        <v>49</v>
      </c>
      <c r="B50" s="3">
        <v>17147</v>
      </c>
      <c r="C50" s="2">
        <v>43909</v>
      </c>
      <c r="D50" s="4">
        <f t="shared" si="4"/>
        <v>0.25014581510644507</v>
      </c>
      <c r="E50" s="3">
        <f t="shared" si="5"/>
        <v>3431</v>
      </c>
      <c r="F50" s="3">
        <f t="shared" si="3"/>
        <v>17222.73060000001</v>
      </c>
      <c r="G50" s="3">
        <f>+(casos_acumulados_de_coron[[#This Row],[Acumulado]]-casos_acumulados_de_coron[[#This Row],[Prediccion]])^2</f>
        <v>5735.1237763614954</v>
      </c>
      <c r="H50" s="3">
        <v>767</v>
      </c>
      <c r="I50" s="4">
        <f>+casos_acumulados_de_coron[[#This Row],[Muertes]]/(casos_acumulados_de_coron[[#This Row],[Acumulado]]-casos_acumulados_de_coron[[#This Row],[Muertes]])</f>
        <v>4.6825396825396826E-2</v>
      </c>
      <c r="J50" s="3">
        <v>1107</v>
      </c>
      <c r="K50" s="4">
        <f>+casos_acumulados_de_coron[[#This Row],[Curados]]/casos_acumulados_de_coron[[#This Row],[Acumulado]]</f>
        <v>6.4559398145448185E-2</v>
      </c>
    </row>
    <row r="51" spans="1:15" x14ac:dyDescent="0.25">
      <c r="A51" s="1">
        <v>50</v>
      </c>
      <c r="B51" s="3">
        <v>19980</v>
      </c>
      <c r="C51" s="2">
        <v>43910</v>
      </c>
      <c r="D51" s="4">
        <f t="shared" si="4"/>
        <v>0.16521840555199163</v>
      </c>
      <c r="E51" s="3">
        <f t="shared" si="5"/>
        <v>2833</v>
      </c>
      <c r="F51" s="3">
        <f t="shared" si="3"/>
        <v>20651.013500000059</v>
      </c>
      <c r="G51" s="3">
        <f>+(casos_acumulados_de_coron[[#This Row],[Acumulado]]-casos_acumulados_de_coron[[#This Row],[Prediccion]])^2</f>
        <v>450259.11718232936</v>
      </c>
      <c r="H51" s="3">
        <v>1002</v>
      </c>
      <c r="I51" s="4">
        <f>+casos_acumulados_de_coron[[#This Row],[Muertes]]/(casos_acumulados_de_coron[[#This Row],[Acumulado]]-casos_acumulados_de_coron[[#This Row],[Muertes]])</f>
        <v>5.2797976604489406E-2</v>
      </c>
      <c r="J51" s="3">
        <v>1585</v>
      </c>
      <c r="K51" s="4">
        <f>+casos_acumulados_de_coron[[#This Row],[Curados]]/casos_acumulados_de_coron[[#This Row],[Acumulado]]</f>
        <v>7.9329329329329332E-2</v>
      </c>
    </row>
    <row r="52" spans="1:15" x14ac:dyDescent="0.25">
      <c r="A52" s="1">
        <v>51</v>
      </c>
      <c r="B52" s="3">
        <v>24926</v>
      </c>
      <c r="C52" s="2">
        <v>43911</v>
      </c>
      <c r="D52" s="4">
        <f t="shared" si="4"/>
        <v>0.24754754754754749</v>
      </c>
      <c r="E52" s="3">
        <f t="shared" si="5"/>
        <v>4946</v>
      </c>
      <c r="F52" s="3">
        <f t="shared" si="3"/>
        <v>24499.339800000074</v>
      </c>
      <c r="G52" s="3">
        <f>+(casos_acumulados_de_coron[[#This Row],[Acumulado]]-casos_acumulados_de_coron[[#This Row],[Prediccion]])^2</f>
        <v>182038.92626397658</v>
      </c>
      <c r="H52" s="3">
        <v>1326</v>
      </c>
      <c r="I52" s="4">
        <f>+casos_acumulados_de_coron[[#This Row],[Muertes]]/(casos_acumulados_de_coron[[#This Row],[Acumulado]]-casos_acumulados_de_coron[[#This Row],[Muertes]])</f>
        <v>5.6186440677966104E-2</v>
      </c>
      <c r="J52" s="3">
        <v>2125</v>
      </c>
      <c r="K52" s="4">
        <f>+casos_acumulados_de_coron[[#This Row],[Curados]]/casos_acumulados_de_coron[[#This Row],[Acumulado]]</f>
        <v>8.5252346946963015E-2</v>
      </c>
    </row>
    <row r="53" spans="1:15" x14ac:dyDescent="0.25">
      <c r="A53" s="1">
        <v>52</v>
      </c>
      <c r="B53" s="3">
        <v>28572</v>
      </c>
      <c r="C53" s="2">
        <v>43912</v>
      </c>
      <c r="D53" s="4">
        <f t="shared" si="4"/>
        <v>0.14627296798523637</v>
      </c>
      <c r="E53" s="3">
        <f t="shared" si="5"/>
        <v>3646</v>
      </c>
      <c r="F53" s="3">
        <f t="shared" si="3"/>
        <v>28791.384900000121</v>
      </c>
      <c r="G53" s="3">
        <f>+(casos_acumulados_de_coron[[#This Row],[Acumulado]]-casos_acumulados_de_coron[[#This Row],[Prediccion]])^2</f>
        <v>48129.734348063081</v>
      </c>
      <c r="H53" s="3">
        <v>1720</v>
      </c>
      <c r="I53" s="4">
        <f>+casos_acumulados_de_coron[[#This Row],[Muertes]]/(casos_acumulados_de_coron[[#This Row],[Acumulado]]-casos_acumulados_de_coron[[#This Row],[Muertes]])</f>
        <v>6.4054819007895128E-2</v>
      </c>
      <c r="J53" s="3">
        <v>2575</v>
      </c>
      <c r="K53" s="4">
        <f>+casos_acumulados_de_coron[[#This Row],[Curados]]/casos_acumulados_de_coron[[#This Row],[Acumulado]]</f>
        <v>9.0123197536049277E-2</v>
      </c>
    </row>
    <row r="54" spans="1:15" x14ac:dyDescent="0.25">
      <c r="A54" s="1">
        <v>53</v>
      </c>
      <c r="B54" s="3">
        <v>33089</v>
      </c>
      <c r="C54" s="2">
        <v>43913</v>
      </c>
      <c r="D54" s="4">
        <f t="shared" si="4"/>
        <v>0.1580918381632368</v>
      </c>
      <c r="E54" s="3">
        <f t="shared" si="5"/>
        <v>4517</v>
      </c>
      <c r="F54" s="3">
        <f t="shared" si="3"/>
        <v>33550.824199999974</v>
      </c>
      <c r="G54" s="3">
        <f>+(casos_acumulados_de_coron[[#This Row],[Acumulado]]-casos_acumulados_de_coron[[#This Row],[Prediccion]])^2</f>
        <v>213281.59170561566</v>
      </c>
      <c r="H54" s="3">
        <v>2182</v>
      </c>
      <c r="I54" s="4">
        <f>+casos_acumulados_de_coron[[#This Row],[Muertes]]/(casos_acumulados_de_coron[[#This Row],[Acumulado]]-casos_acumulados_de_coron[[#This Row],[Muertes]])</f>
        <v>7.0598893454557221E-2</v>
      </c>
      <c r="J54" s="3">
        <v>3355</v>
      </c>
      <c r="K54" s="4">
        <f>+casos_acumulados_de_coron[[#This Row],[Curados]]/casos_acumulados_de_coron[[#This Row],[Acumulado]]</f>
        <v>0.10139321224576144</v>
      </c>
    </row>
    <row r="55" spans="1:15" x14ac:dyDescent="0.25">
      <c r="A55" s="1">
        <v>54</v>
      </c>
      <c r="B55" s="3">
        <v>39673</v>
      </c>
      <c r="C55" s="2">
        <v>43914</v>
      </c>
      <c r="D55" s="4">
        <f t="shared" si="4"/>
        <v>0.19897851249660015</v>
      </c>
      <c r="E55" s="3">
        <f t="shared" si="5"/>
        <v>6584</v>
      </c>
      <c r="F55" s="3">
        <f t="shared" si="3"/>
        <v>38801.333099999989</v>
      </c>
      <c r="G55" s="3">
        <f>+(casos_acumulados_de_coron[[#This Row],[Acumulado]]-casos_acumulados_de_coron[[#This Row],[Prediccion]])^2</f>
        <v>759803.18455562927</v>
      </c>
      <c r="H55" s="3"/>
      <c r="I55" s="3"/>
      <c r="J55" s="3">
        <v>3794</v>
      </c>
      <c r="K55" s="4">
        <f>+casos_acumulados_de_coron[[#This Row],[Curados]]/casos_acumulados_de_coron[[#This Row],[Acumulado]]</f>
        <v>9.5631789882287696E-2</v>
      </c>
    </row>
    <row r="56" spans="1:15" x14ac:dyDescent="0.25">
      <c r="A56" s="1" t="s">
        <v>2</v>
      </c>
      <c r="M56" s="10" t="s">
        <v>3</v>
      </c>
      <c r="N56" s="10" t="s">
        <v>0</v>
      </c>
      <c r="O56" s="11" t="s">
        <v>199</v>
      </c>
    </row>
    <row r="57" spans="1:15" x14ac:dyDescent="0.25">
      <c r="A57" s="1" t="s">
        <v>2</v>
      </c>
      <c r="G57" s="3">
        <f>+SQRT(AVERAGE(G27:G55))</f>
        <v>326.49653234461624</v>
      </c>
      <c r="H57" s="3"/>
      <c r="I57" s="3"/>
      <c r="J57" s="3"/>
      <c r="K57" s="3"/>
      <c r="M57" s="10"/>
      <c r="N57" s="10"/>
      <c r="O57" s="11"/>
    </row>
    <row r="58" spans="1:15" x14ac:dyDescent="0.25">
      <c r="A58" s="1" t="s">
        <v>2</v>
      </c>
      <c r="M58" s="5">
        <v>43915</v>
      </c>
      <c r="N58" s="6">
        <v>55</v>
      </c>
      <c r="O58" s="8">
        <f>+INTERCEPT($I$36:$I$54,$A$36:$A$54)+SLOPE($I$36:$I$54,$A$36:$A$54)*N58</f>
        <v>6.7473206842233097E-2</v>
      </c>
    </row>
    <row r="59" spans="1:15" x14ac:dyDescent="0.25">
      <c r="A59" s="1" t="s">
        <v>2</v>
      </c>
      <c r="M59" s="5">
        <v>43916</v>
      </c>
      <c r="N59" s="6">
        <v>56</v>
      </c>
      <c r="O59" s="8">
        <f t="shared" ref="O59:O77" si="6">+INTERCEPT($I$36:$I$54,$A$36:$A$54)+SLOPE($I$36:$I$54,$A$36:$A$54)*N59</f>
        <v>7.0242964045060752E-2</v>
      </c>
    </row>
    <row r="60" spans="1:15" x14ac:dyDescent="0.25">
      <c r="A60" s="1" t="s">
        <v>2</v>
      </c>
      <c r="M60" s="5">
        <v>43917</v>
      </c>
      <c r="N60" s="6">
        <v>57</v>
      </c>
      <c r="O60" s="8">
        <f t="shared" si="6"/>
        <v>7.3012721247888435E-2</v>
      </c>
    </row>
    <row r="61" spans="1:15" x14ac:dyDescent="0.25">
      <c r="M61" s="5">
        <v>43918</v>
      </c>
      <c r="N61" s="6">
        <v>58</v>
      </c>
      <c r="O61" s="8">
        <f t="shared" si="6"/>
        <v>7.578247845071609E-2</v>
      </c>
    </row>
    <row r="62" spans="1:15" x14ac:dyDescent="0.25">
      <c r="M62" s="5">
        <v>43919</v>
      </c>
      <c r="N62" s="6">
        <v>59</v>
      </c>
      <c r="O62" s="8">
        <f t="shared" si="6"/>
        <v>7.8552235653543773E-2</v>
      </c>
    </row>
    <row r="63" spans="1:15" x14ac:dyDescent="0.25">
      <c r="M63" s="5">
        <v>43920</v>
      </c>
      <c r="N63" s="6">
        <v>60</v>
      </c>
      <c r="O63" s="8">
        <f t="shared" si="6"/>
        <v>8.1321992856371456E-2</v>
      </c>
    </row>
    <row r="64" spans="1:15" x14ac:dyDescent="0.25">
      <c r="M64" s="5">
        <v>43921</v>
      </c>
      <c r="N64" s="6">
        <v>61</v>
      </c>
      <c r="O64" s="8">
        <f t="shared" si="6"/>
        <v>8.4091750059199111E-2</v>
      </c>
    </row>
    <row r="65" spans="13:15" x14ac:dyDescent="0.25">
      <c r="M65" s="5">
        <v>43922</v>
      </c>
      <c r="N65" s="6">
        <v>62</v>
      </c>
      <c r="O65" s="8">
        <f t="shared" si="6"/>
        <v>8.6861507262026794E-2</v>
      </c>
    </row>
    <row r="66" spans="13:15" x14ac:dyDescent="0.25">
      <c r="M66" s="5">
        <v>43923</v>
      </c>
      <c r="N66" s="6">
        <v>63</v>
      </c>
      <c r="O66" s="8">
        <f t="shared" si="6"/>
        <v>8.9631264464854449E-2</v>
      </c>
    </row>
    <row r="67" spans="13:15" x14ac:dyDescent="0.25">
      <c r="M67" s="5">
        <v>43924</v>
      </c>
      <c r="N67" s="6">
        <v>64</v>
      </c>
      <c r="O67" s="8">
        <f t="shared" si="6"/>
        <v>9.2401021667682132E-2</v>
      </c>
    </row>
    <row r="68" spans="13:15" x14ac:dyDescent="0.25">
      <c r="M68" s="5">
        <v>43925</v>
      </c>
      <c r="N68" s="6">
        <v>65</v>
      </c>
      <c r="O68" s="8">
        <f t="shared" si="6"/>
        <v>9.5170778870509815E-2</v>
      </c>
    </row>
    <row r="69" spans="13:15" x14ac:dyDescent="0.25">
      <c r="M69" s="5">
        <v>43926</v>
      </c>
      <c r="N69" s="6">
        <v>66</v>
      </c>
      <c r="O69" s="8">
        <f t="shared" si="6"/>
        <v>9.794053607333747E-2</v>
      </c>
    </row>
    <row r="70" spans="13:15" x14ac:dyDescent="0.25">
      <c r="M70" s="5">
        <v>43927</v>
      </c>
      <c r="N70" s="6">
        <v>67</v>
      </c>
      <c r="O70" s="8">
        <f t="shared" si="6"/>
        <v>0.10071029327616515</v>
      </c>
    </row>
    <row r="71" spans="13:15" x14ac:dyDescent="0.25">
      <c r="M71" s="5">
        <v>43928</v>
      </c>
      <c r="N71" s="6">
        <v>68</v>
      </c>
      <c r="O71" s="8">
        <f t="shared" si="6"/>
        <v>0.10348005047899281</v>
      </c>
    </row>
    <row r="72" spans="13:15" x14ac:dyDescent="0.25">
      <c r="M72" s="5">
        <v>43929</v>
      </c>
      <c r="N72" s="6">
        <v>69</v>
      </c>
      <c r="O72" s="8">
        <f t="shared" si="6"/>
        <v>0.10624980768182049</v>
      </c>
    </row>
    <row r="73" spans="13:15" x14ac:dyDescent="0.25">
      <c r="M73" s="5">
        <v>43930</v>
      </c>
      <c r="N73" s="6">
        <v>70</v>
      </c>
      <c r="O73" s="8">
        <f t="shared" si="6"/>
        <v>0.10901956488464817</v>
      </c>
    </row>
    <row r="74" spans="13:15" x14ac:dyDescent="0.25">
      <c r="M74" s="5">
        <v>43931</v>
      </c>
      <c r="N74" s="6">
        <v>71</v>
      </c>
      <c r="O74" s="8">
        <f t="shared" si="6"/>
        <v>0.11178932208747583</v>
      </c>
    </row>
    <row r="75" spans="13:15" x14ac:dyDescent="0.25">
      <c r="M75" s="5">
        <v>43932</v>
      </c>
      <c r="N75" s="6">
        <v>72</v>
      </c>
      <c r="O75" s="8">
        <f t="shared" si="6"/>
        <v>0.11455907929030351</v>
      </c>
    </row>
    <row r="76" spans="13:15" x14ac:dyDescent="0.25">
      <c r="M76" s="5">
        <v>43933</v>
      </c>
      <c r="N76" s="6">
        <v>73</v>
      </c>
      <c r="O76" s="8">
        <f t="shared" si="6"/>
        <v>0.11732883649313117</v>
      </c>
    </row>
    <row r="77" spans="13:15" x14ac:dyDescent="0.25">
      <c r="M77" s="5">
        <v>43934</v>
      </c>
      <c r="N77" s="6">
        <v>74</v>
      </c>
      <c r="O77" s="8">
        <f t="shared" si="6"/>
        <v>0.12009859369595885</v>
      </c>
    </row>
    <row r="96" spans="13:15" x14ac:dyDescent="0.25">
      <c r="M96" s="10" t="s">
        <v>3</v>
      </c>
      <c r="N96" s="10" t="s">
        <v>0</v>
      </c>
      <c r="O96" s="11" t="s">
        <v>202</v>
      </c>
    </row>
    <row r="97" spans="13:15" x14ac:dyDescent="0.25">
      <c r="M97" s="10"/>
      <c r="N97" s="10"/>
      <c r="O97" s="11"/>
    </row>
    <row r="98" spans="13:15" x14ac:dyDescent="0.25">
      <c r="M98" s="5">
        <v>43915</v>
      </c>
      <c r="N98" s="6">
        <v>54</v>
      </c>
      <c r="O98" s="8">
        <f>+INTERCEPT($K$32:$K$54,$A$32:$A$54)+SLOPE($K$32:$K$54,$A$32:$A$54)*N98</f>
        <v>9.8562192087359418E-2</v>
      </c>
    </row>
    <row r="99" spans="13:15" x14ac:dyDescent="0.25">
      <c r="M99" s="5">
        <v>43916</v>
      </c>
      <c r="N99" s="6">
        <v>55</v>
      </c>
      <c r="O99" s="8">
        <f t="shared" ref="O99:O117" si="7">+INTERCEPT($K$32:$K$54,$A$32:$A$54)+SLOPE($K$32:$K$54,$A$32:$A$54)*N99</f>
        <v>0.10179135814264897</v>
      </c>
    </row>
    <row r="100" spans="13:15" x14ac:dyDescent="0.25">
      <c r="M100" s="5">
        <v>43917</v>
      </c>
      <c r="N100" s="6">
        <v>56</v>
      </c>
      <c r="O100" s="8">
        <f t="shared" si="7"/>
        <v>0.10502052419793853</v>
      </c>
    </row>
    <row r="101" spans="13:15" x14ac:dyDescent="0.25">
      <c r="M101" s="5">
        <v>43918</v>
      </c>
      <c r="N101" s="6">
        <v>57</v>
      </c>
      <c r="O101" s="8">
        <f t="shared" si="7"/>
        <v>0.10824969025322809</v>
      </c>
    </row>
    <row r="102" spans="13:15" x14ac:dyDescent="0.25">
      <c r="M102" s="5">
        <v>43919</v>
      </c>
      <c r="N102" s="6">
        <v>58</v>
      </c>
      <c r="O102" s="8">
        <f t="shared" si="7"/>
        <v>0.11147885630851764</v>
      </c>
    </row>
    <row r="103" spans="13:15" x14ac:dyDescent="0.25">
      <c r="M103" s="5">
        <v>43920</v>
      </c>
      <c r="N103" s="6">
        <v>59</v>
      </c>
      <c r="O103" s="8">
        <f t="shared" si="7"/>
        <v>0.1147080223638072</v>
      </c>
    </row>
    <row r="104" spans="13:15" x14ac:dyDescent="0.25">
      <c r="M104" s="5">
        <v>43921</v>
      </c>
      <c r="N104" s="6">
        <v>60</v>
      </c>
      <c r="O104" s="8">
        <f t="shared" si="7"/>
        <v>0.11793718841909676</v>
      </c>
    </row>
    <row r="105" spans="13:15" x14ac:dyDescent="0.25">
      <c r="M105" s="5">
        <v>43922</v>
      </c>
      <c r="N105" s="6">
        <v>61</v>
      </c>
      <c r="O105" s="8">
        <f t="shared" si="7"/>
        <v>0.12116635447438631</v>
      </c>
    </row>
    <row r="106" spans="13:15" x14ac:dyDescent="0.25">
      <c r="M106" s="5">
        <v>43923</v>
      </c>
      <c r="N106" s="6">
        <v>62</v>
      </c>
      <c r="O106" s="8">
        <f t="shared" si="7"/>
        <v>0.12439552052967587</v>
      </c>
    </row>
    <row r="107" spans="13:15" x14ac:dyDescent="0.25">
      <c r="M107" s="5">
        <v>43924</v>
      </c>
      <c r="N107" s="6">
        <v>63</v>
      </c>
      <c r="O107" s="8">
        <f t="shared" si="7"/>
        <v>0.12762468658496542</v>
      </c>
    </row>
    <row r="108" spans="13:15" x14ac:dyDescent="0.25">
      <c r="M108" s="5">
        <v>43925</v>
      </c>
      <c r="N108" s="6">
        <v>64</v>
      </c>
      <c r="O108" s="8">
        <f t="shared" si="7"/>
        <v>0.13085385264025498</v>
      </c>
    </row>
    <row r="109" spans="13:15" x14ac:dyDescent="0.25">
      <c r="M109" s="5">
        <v>43926</v>
      </c>
      <c r="N109" s="6">
        <v>65</v>
      </c>
      <c r="O109" s="8">
        <f t="shared" si="7"/>
        <v>0.13408301869554454</v>
      </c>
    </row>
    <row r="110" spans="13:15" x14ac:dyDescent="0.25">
      <c r="M110" s="5">
        <v>43927</v>
      </c>
      <c r="N110" s="6">
        <v>66</v>
      </c>
      <c r="O110" s="8">
        <f t="shared" si="7"/>
        <v>0.13731218475083409</v>
      </c>
    </row>
    <row r="111" spans="13:15" x14ac:dyDescent="0.25">
      <c r="M111" s="5">
        <v>43928</v>
      </c>
      <c r="N111" s="6">
        <v>67</v>
      </c>
      <c r="O111" s="8">
        <f t="shared" si="7"/>
        <v>0.14054135080612365</v>
      </c>
    </row>
    <row r="112" spans="13:15" x14ac:dyDescent="0.25">
      <c r="M112" s="5">
        <v>43929</v>
      </c>
      <c r="N112" s="6">
        <v>68</v>
      </c>
      <c r="O112" s="8">
        <f t="shared" si="7"/>
        <v>0.14377051686141321</v>
      </c>
    </row>
    <row r="113" spans="13:15" x14ac:dyDescent="0.25">
      <c r="M113" s="5">
        <v>43930</v>
      </c>
      <c r="N113" s="6">
        <v>69</v>
      </c>
      <c r="O113" s="8">
        <f t="shared" si="7"/>
        <v>0.14699968291670276</v>
      </c>
    </row>
    <row r="114" spans="13:15" x14ac:dyDescent="0.25">
      <c r="M114" s="5">
        <v>43931</v>
      </c>
      <c r="N114" s="6">
        <v>70</v>
      </c>
      <c r="O114" s="8">
        <f t="shared" si="7"/>
        <v>0.15022884897199232</v>
      </c>
    </row>
    <row r="115" spans="13:15" x14ac:dyDescent="0.25">
      <c r="M115" s="5">
        <v>43932</v>
      </c>
      <c r="N115" s="6">
        <v>71</v>
      </c>
      <c r="O115" s="8">
        <f t="shared" si="7"/>
        <v>0.15345801502728187</v>
      </c>
    </row>
    <row r="116" spans="13:15" x14ac:dyDescent="0.25">
      <c r="M116" s="5">
        <v>43933</v>
      </c>
      <c r="N116" s="6">
        <v>72</v>
      </c>
      <c r="O116" s="8">
        <f t="shared" si="7"/>
        <v>0.15668718108257143</v>
      </c>
    </row>
    <row r="117" spans="13:15" x14ac:dyDescent="0.25">
      <c r="M117" s="5">
        <v>43934</v>
      </c>
      <c r="N117" s="6">
        <v>73</v>
      </c>
      <c r="O117" s="8">
        <f t="shared" si="7"/>
        <v>0.15991634713786099</v>
      </c>
    </row>
  </sheetData>
  <mergeCells count="9">
    <mergeCell ref="M96:M97"/>
    <mergeCell ref="N96:N97"/>
    <mergeCell ref="O96:O97"/>
    <mergeCell ref="M17:M18"/>
    <mergeCell ref="N17:N18"/>
    <mergeCell ref="O17:O18"/>
    <mergeCell ref="M56:M57"/>
    <mergeCell ref="N56:N57"/>
    <mergeCell ref="O56:O57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0C72-4369-4541-A208-3F207F847C7D}">
  <dimension ref="A1:B69"/>
  <sheetViews>
    <sheetView workbookViewId="0">
      <selection activeCell="B1" sqref="B1"/>
    </sheetView>
  </sheetViews>
  <sheetFormatPr baseColWidth="10" defaultRowHeight="15" x14ac:dyDescent="0.25"/>
  <cols>
    <col min="1" max="1" width="22.140625" bestFit="1" customWidth="1"/>
    <col min="2" max="2" width="21.42578125" bestFit="1" customWidth="1"/>
  </cols>
  <sheetData>
    <row r="1" spans="1:2" x14ac:dyDescent="0.25">
      <c r="A1" t="s">
        <v>163</v>
      </c>
      <c r="B1" t="s">
        <v>187</v>
      </c>
    </row>
    <row r="2" spans="1:2" x14ac:dyDescent="0.25">
      <c r="A2" s="1" t="s">
        <v>188</v>
      </c>
      <c r="B2" s="3">
        <v>320000</v>
      </c>
    </row>
    <row r="3" spans="1:2" x14ac:dyDescent="0.25">
      <c r="A3" s="1" t="s">
        <v>43</v>
      </c>
      <c r="B3" s="3">
        <v>286716</v>
      </c>
    </row>
    <row r="4" spans="1:2" x14ac:dyDescent="0.25">
      <c r="A4" s="1" t="s">
        <v>85</v>
      </c>
      <c r="B4" s="3">
        <v>148657</v>
      </c>
    </row>
    <row r="5" spans="1:2" x14ac:dyDescent="0.25">
      <c r="A5" s="1" t="s">
        <v>54</v>
      </c>
      <c r="B5" s="3">
        <v>125000</v>
      </c>
    </row>
    <row r="6" spans="1:2" x14ac:dyDescent="0.25">
      <c r="A6" s="1" t="s">
        <v>92</v>
      </c>
      <c r="B6" s="3">
        <v>120000</v>
      </c>
    </row>
    <row r="7" spans="1:2" x14ac:dyDescent="0.25">
      <c r="A7" s="1" t="s">
        <v>130</v>
      </c>
      <c r="B7" s="3">
        <v>116061</v>
      </c>
    </row>
    <row r="8" spans="1:2" x14ac:dyDescent="0.25">
      <c r="A8" s="1" t="s">
        <v>126</v>
      </c>
      <c r="B8" s="3">
        <v>50442</v>
      </c>
    </row>
    <row r="9" spans="1:2" x14ac:dyDescent="0.25">
      <c r="A9" s="1" t="s">
        <v>59</v>
      </c>
      <c r="B9" s="3">
        <v>41552</v>
      </c>
    </row>
    <row r="10" spans="1:2" x14ac:dyDescent="0.25">
      <c r="A10" s="1" t="s">
        <v>36</v>
      </c>
      <c r="B10" s="3">
        <v>38482</v>
      </c>
    </row>
    <row r="11" spans="1:2" x14ac:dyDescent="0.25">
      <c r="A11" s="1" t="s">
        <v>15</v>
      </c>
      <c r="B11" s="3">
        <v>31635</v>
      </c>
    </row>
    <row r="12" spans="1:2" x14ac:dyDescent="0.25">
      <c r="A12" s="1" t="s">
        <v>58</v>
      </c>
      <c r="B12" s="3">
        <v>30000</v>
      </c>
    </row>
    <row r="13" spans="1:2" x14ac:dyDescent="0.25">
      <c r="A13" s="1" t="s">
        <v>149</v>
      </c>
      <c r="B13" s="3">
        <v>18812</v>
      </c>
    </row>
    <row r="14" spans="1:2" x14ac:dyDescent="0.25">
      <c r="A14" s="1" t="s">
        <v>116</v>
      </c>
      <c r="B14" s="3">
        <v>18062</v>
      </c>
    </row>
    <row r="15" spans="1:2" x14ac:dyDescent="0.25">
      <c r="A15" s="1" t="s">
        <v>87</v>
      </c>
      <c r="B15" s="3">
        <v>16484</v>
      </c>
    </row>
    <row r="16" spans="1:2" x14ac:dyDescent="0.25">
      <c r="A16" s="1" t="s">
        <v>25</v>
      </c>
      <c r="B16" s="3">
        <v>16000</v>
      </c>
    </row>
    <row r="17" spans="1:2" x14ac:dyDescent="0.25">
      <c r="A17" s="1" t="s">
        <v>144</v>
      </c>
      <c r="B17" s="3">
        <v>14300</v>
      </c>
    </row>
    <row r="18" spans="1:2" x14ac:dyDescent="0.25">
      <c r="A18" s="1" t="s">
        <v>19</v>
      </c>
      <c r="B18" s="3">
        <v>13553</v>
      </c>
    </row>
    <row r="19" spans="1:2" x14ac:dyDescent="0.25">
      <c r="A19" s="1" t="s">
        <v>65</v>
      </c>
      <c r="B19" s="3">
        <v>11071</v>
      </c>
    </row>
    <row r="20" spans="1:2" x14ac:dyDescent="0.25">
      <c r="A20" s="1" t="s">
        <v>16</v>
      </c>
      <c r="B20" s="3">
        <v>10278</v>
      </c>
    </row>
    <row r="21" spans="1:2" x14ac:dyDescent="0.25">
      <c r="A21" s="1" t="s">
        <v>100</v>
      </c>
      <c r="B21" s="3">
        <v>9799</v>
      </c>
    </row>
    <row r="22" spans="1:2" x14ac:dyDescent="0.25">
      <c r="A22" s="1" t="s">
        <v>159</v>
      </c>
      <c r="B22" s="3">
        <v>9696</v>
      </c>
    </row>
    <row r="23" spans="1:2" x14ac:dyDescent="0.25">
      <c r="A23" s="1" t="s">
        <v>123</v>
      </c>
      <c r="B23" s="3">
        <v>7899</v>
      </c>
    </row>
    <row r="24" spans="1:2" x14ac:dyDescent="0.25">
      <c r="A24" s="1" t="s">
        <v>49</v>
      </c>
      <c r="B24" s="3">
        <v>7620</v>
      </c>
    </row>
    <row r="25" spans="1:2" x14ac:dyDescent="0.25">
      <c r="A25" s="1" t="s">
        <v>148</v>
      </c>
      <c r="B25" s="3">
        <v>7084</v>
      </c>
    </row>
    <row r="26" spans="1:2" x14ac:dyDescent="0.25">
      <c r="A26" s="1" t="s">
        <v>57</v>
      </c>
      <c r="B26" s="3">
        <v>6712</v>
      </c>
    </row>
    <row r="27" spans="1:2" x14ac:dyDescent="0.25">
      <c r="A27" s="1" t="s">
        <v>192</v>
      </c>
      <c r="B27" s="3">
        <v>6302</v>
      </c>
    </row>
    <row r="28" spans="1:2" x14ac:dyDescent="0.25">
      <c r="A28" s="1" t="s">
        <v>118</v>
      </c>
      <c r="B28" s="3">
        <v>6000</v>
      </c>
    </row>
    <row r="29" spans="1:2" x14ac:dyDescent="0.25">
      <c r="A29" s="1" t="s">
        <v>79</v>
      </c>
      <c r="B29" s="3">
        <v>5900</v>
      </c>
    </row>
    <row r="30" spans="1:2" x14ac:dyDescent="0.25">
      <c r="A30" s="1" t="s">
        <v>189</v>
      </c>
      <c r="B30" s="3">
        <v>5271</v>
      </c>
    </row>
    <row r="31" spans="1:2" x14ac:dyDescent="0.25">
      <c r="A31" s="1" t="s">
        <v>22</v>
      </c>
      <c r="B31" s="3">
        <v>4225</v>
      </c>
    </row>
    <row r="32" spans="1:2" x14ac:dyDescent="0.25">
      <c r="A32" s="1" t="s">
        <v>145</v>
      </c>
      <c r="B32" s="3">
        <v>4000</v>
      </c>
    </row>
    <row r="33" spans="1:2" x14ac:dyDescent="0.25">
      <c r="A33" s="1" t="s">
        <v>84</v>
      </c>
      <c r="B33" s="3">
        <v>3872</v>
      </c>
    </row>
    <row r="34" spans="1:2" x14ac:dyDescent="0.25">
      <c r="A34" s="1" t="s">
        <v>175</v>
      </c>
      <c r="B34" s="3">
        <v>3708</v>
      </c>
    </row>
    <row r="35" spans="1:2" x14ac:dyDescent="0.25">
      <c r="A35" s="1" t="s">
        <v>28</v>
      </c>
      <c r="B35" s="3">
        <v>2927</v>
      </c>
    </row>
    <row r="36" spans="1:2" x14ac:dyDescent="0.25">
      <c r="A36" s="1" t="s">
        <v>41</v>
      </c>
      <c r="B36" s="3">
        <v>2571</v>
      </c>
    </row>
    <row r="37" spans="1:2" x14ac:dyDescent="0.25">
      <c r="A37" s="1" t="s">
        <v>191</v>
      </c>
      <c r="B37" s="3">
        <v>2519</v>
      </c>
    </row>
    <row r="38" spans="1:2" x14ac:dyDescent="0.25">
      <c r="A38" s="1" t="s">
        <v>83</v>
      </c>
      <c r="B38" s="3">
        <v>2278</v>
      </c>
    </row>
    <row r="39" spans="1:2" x14ac:dyDescent="0.25">
      <c r="A39" s="1" t="s">
        <v>82</v>
      </c>
      <c r="B39" s="3">
        <v>1784</v>
      </c>
    </row>
    <row r="40" spans="1:2" x14ac:dyDescent="0.25">
      <c r="A40" s="1" t="s">
        <v>56</v>
      </c>
      <c r="B40" s="3">
        <v>1595</v>
      </c>
    </row>
    <row r="41" spans="1:2" x14ac:dyDescent="0.25">
      <c r="A41" s="1" t="s">
        <v>78</v>
      </c>
      <c r="B41" s="3">
        <v>1587</v>
      </c>
    </row>
    <row r="42" spans="1:2" x14ac:dyDescent="0.25">
      <c r="A42" s="1" t="s">
        <v>190</v>
      </c>
      <c r="B42" s="3">
        <v>1545</v>
      </c>
    </row>
    <row r="43" spans="1:2" x14ac:dyDescent="0.25">
      <c r="A43" s="1" t="s">
        <v>60</v>
      </c>
      <c r="B43" s="3">
        <v>1387</v>
      </c>
    </row>
    <row r="44" spans="1:2" x14ac:dyDescent="0.25">
      <c r="A44" s="1" t="s">
        <v>46</v>
      </c>
      <c r="B44" s="3">
        <v>1159</v>
      </c>
    </row>
    <row r="45" spans="1:2" x14ac:dyDescent="0.25">
      <c r="A45" s="1" t="s">
        <v>93</v>
      </c>
      <c r="B45" s="3">
        <v>1147</v>
      </c>
    </row>
    <row r="46" spans="1:2" x14ac:dyDescent="0.25">
      <c r="A46" s="1" t="s">
        <v>63</v>
      </c>
      <c r="B46" s="3">
        <v>1030</v>
      </c>
    </row>
    <row r="47" spans="1:2" x14ac:dyDescent="0.25">
      <c r="A47" s="1" t="s">
        <v>64</v>
      </c>
      <c r="B47" s="3">
        <v>900</v>
      </c>
    </row>
    <row r="48" spans="1:2" x14ac:dyDescent="0.25">
      <c r="A48" s="1" t="s">
        <v>102</v>
      </c>
      <c r="B48" s="3">
        <v>889</v>
      </c>
    </row>
    <row r="49" spans="1:2" x14ac:dyDescent="0.25">
      <c r="A49" s="1" t="s">
        <v>120</v>
      </c>
      <c r="B49" s="3">
        <v>756</v>
      </c>
    </row>
    <row r="50" spans="1:2" x14ac:dyDescent="0.25">
      <c r="A50" s="1" t="s">
        <v>96</v>
      </c>
      <c r="B50" s="3">
        <v>742</v>
      </c>
    </row>
    <row r="51" spans="1:2" x14ac:dyDescent="0.25">
      <c r="A51" s="1" t="s">
        <v>14</v>
      </c>
      <c r="B51" s="3">
        <v>694</v>
      </c>
    </row>
    <row r="52" spans="1:2" x14ac:dyDescent="0.25">
      <c r="A52" s="1" t="s">
        <v>142</v>
      </c>
      <c r="B52" s="3">
        <v>645</v>
      </c>
    </row>
    <row r="53" spans="1:2" x14ac:dyDescent="0.25">
      <c r="A53" s="1" t="s">
        <v>117</v>
      </c>
      <c r="B53" s="3">
        <v>584</v>
      </c>
    </row>
    <row r="54" spans="1:2" x14ac:dyDescent="0.25">
      <c r="A54" s="1" t="s">
        <v>119</v>
      </c>
      <c r="B54" s="3">
        <v>531</v>
      </c>
    </row>
    <row r="55" spans="1:2" x14ac:dyDescent="0.25">
      <c r="A55" s="1" t="s">
        <v>154</v>
      </c>
      <c r="B55" s="3">
        <v>500</v>
      </c>
    </row>
    <row r="56" spans="1:2" x14ac:dyDescent="0.25">
      <c r="A56" s="1" t="s">
        <v>2</v>
      </c>
    </row>
    <row r="57" spans="1:2" x14ac:dyDescent="0.25">
      <c r="A57" s="1" t="s">
        <v>2</v>
      </c>
    </row>
    <row r="58" spans="1:2" x14ac:dyDescent="0.25">
      <c r="A58" s="1" t="s">
        <v>2</v>
      </c>
    </row>
    <row r="59" spans="1:2" x14ac:dyDescent="0.25">
      <c r="A59" s="1" t="s">
        <v>2</v>
      </c>
    </row>
    <row r="60" spans="1:2" x14ac:dyDescent="0.25">
      <c r="A60" s="1" t="s">
        <v>2</v>
      </c>
    </row>
    <row r="61" spans="1:2" x14ac:dyDescent="0.25">
      <c r="A61" s="1" t="s">
        <v>2</v>
      </c>
    </row>
    <row r="62" spans="1:2" x14ac:dyDescent="0.25">
      <c r="A62" s="1" t="s">
        <v>2</v>
      </c>
    </row>
    <row r="63" spans="1:2" x14ac:dyDescent="0.25">
      <c r="A63" s="1" t="s">
        <v>2</v>
      </c>
    </row>
    <row r="64" spans="1:2" x14ac:dyDescent="0.25">
      <c r="A64" s="1" t="s">
        <v>2</v>
      </c>
    </row>
    <row r="65" spans="1:1" x14ac:dyDescent="0.25">
      <c r="A65" s="1" t="s">
        <v>2</v>
      </c>
    </row>
    <row r="66" spans="1:1" x14ac:dyDescent="0.25">
      <c r="A66" s="1" t="s">
        <v>2</v>
      </c>
    </row>
    <row r="67" spans="1:1" x14ac:dyDescent="0.25">
      <c r="A67" s="1" t="s">
        <v>2</v>
      </c>
    </row>
    <row r="68" spans="1:1" x14ac:dyDescent="0.25">
      <c r="A68" s="1" t="s">
        <v>2</v>
      </c>
    </row>
    <row r="69" spans="1:1" x14ac:dyDescent="0.25">
      <c r="A69" s="1" t="s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2D12-7147-4176-AE1C-8C0CF8915A8B}">
  <dimension ref="A1:D183"/>
  <sheetViews>
    <sheetView workbookViewId="0">
      <selection activeCell="A2" sqref="A2:D15"/>
    </sheetView>
  </sheetViews>
  <sheetFormatPr baseColWidth="10" defaultRowHeight="15" x14ac:dyDescent="0.25"/>
  <cols>
    <col min="1" max="1" width="33" bestFit="1" customWidth="1"/>
    <col min="2" max="2" width="9.7109375" style="3" bestFit="1" customWidth="1"/>
  </cols>
  <sheetData>
    <row r="1" spans="1:4" x14ac:dyDescent="0.25">
      <c r="A1" t="s">
        <v>163</v>
      </c>
      <c r="B1" s="3" t="s">
        <v>6</v>
      </c>
      <c r="C1" t="s">
        <v>203</v>
      </c>
      <c r="D1" t="s">
        <v>204</v>
      </c>
    </row>
    <row r="2" spans="1:4" x14ac:dyDescent="0.25">
      <c r="A2" s="1" t="s">
        <v>39</v>
      </c>
      <c r="B2" s="3">
        <v>81553</v>
      </c>
      <c r="C2" s="4">
        <f t="shared" ref="C2:C65" si="0">+B2/$B$170</f>
        <v>0.21342918755953813</v>
      </c>
      <c r="D2" s="9">
        <f>+C2</f>
        <v>0.21342918755953813</v>
      </c>
    </row>
    <row r="3" spans="1:4" x14ac:dyDescent="0.25">
      <c r="A3" s="1" t="s">
        <v>85</v>
      </c>
      <c r="B3" s="3">
        <v>63927</v>
      </c>
      <c r="C3" s="4">
        <f t="shared" si="0"/>
        <v>0.16730086781747569</v>
      </c>
      <c r="D3" s="9">
        <f>+C3+D2</f>
        <v>0.38073005537701382</v>
      </c>
    </row>
    <row r="4" spans="1:4" x14ac:dyDescent="0.25">
      <c r="A4" s="1" t="s">
        <v>59</v>
      </c>
      <c r="B4" s="3">
        <v>46450</v>
      </c>
      <c r="C4" s="4">
        <f t="shared" si="0"/>
        <v>0.12156249018602071</v>
      </c>
      <c r="D4" s="9">
        <f t="shared" ref="D4:D67" si="1">+C4+D3</f>
        <v>0.50229254556303449</v>
      </c>
    </row>
    <row r="5" spans="1:4" x14ac:dyDescent="0.25">
      <c r="A5" s="1" t="s">
        <v>166</v>
      </c>
      <c r="B5" s="3">
        <v>35136</v>
      </c>
      <c r="C5" s="4">
        <f t="shared" si="0"/>
        <v>9.1953060391302979E-2</v>
      </c>
      <c r="D5" s="9">
        <f t="shared" si="1"/>
        <v>0.59424560595433751</v>
      </c>
    </row>
    <row r="6" spans="1:4" x14ac:dyDescent="0.25">
      <c r="A6" s="1" t="s">
        <v>8</v>
      </c>
      <c r="B6" s="3">
        <v>29056</v>
      </c>
      <c r="C6" s="4">
        <f t="shared" si="0"/>
        <v>7.6041328629602098E-2</v>
      </c>
      <c r="D6" s="9">
        <f t="shared" si="1"/>
        <v>0.67028693458393962</v>
      </c>
    </row>
    <row r="7" spans="1:4" x14ac:dyDescent="0.25">
      <c r="A7" s="1" t="s">
        <v>167</v>
      </c>
      <c r="B7" s="3">
        <v>23049</v>
      </c>
      <c r="C7" s="4">
        <f t="shared" si="0"/>
        <v>6.0320642331487435E-2</v>
      </c>
      <c r="D7" s="9">
        <f t="shared" si="1"/>
        <v>0.7306075769154271</v>
      </c>
    </row>
    <row r="8" spans="1:4" x14ac:dyDescent="0.25">
      <c r="A8" s="1" t="s">
        <v>65</v>
      </c>
      <c r="B8" s="3">
        <v>20128</v>
      </c>
      <c r="C8" s="4">
        <f t="shared" si="0"/>
        <v>5.2676206726893965E-2</v>
      </c>
      <c r="D8" s="9">
        <f t="shared" si="1"/>
        <v>0.7832837836423211</v>
      </c>
    </row>
    <row r="9" spans="1:4" x14ac:dyDescent="0.25">
      <c r="A9" s="1" t="s">
        <v>43</v>
      </c>
      <c r="B9" s="3">
        <v>9037</v>
      </c>
      <c r="C9" s="4">
        <f t="shared" si="0"/>
        <v>2.3650381567514943E-2</v>
      </c>
      <c r="D9" s="9">
        <f t="shared" si="1"/>
        <v>0.80693416520983607</v>
      </c>
    </row>
    <row r="10" spans="1:4" x14ac:dyDescent="0.25">
      <c r="A10" s="1" t="s">
        <v>145</v>
      </c>
      <c r="B10" s="3">
        <v>8795</v>
      </c>
      <c r="C10" s="4">
        <f t="shared" si="0"/>
        <v>2.3017052770420928E-2</v>
      </c>
      <c r="D10" s="9">
        <f t="shared" si="1"/>
        <v>0.82995121798025695</v>
      </c>
    </row>
    <row r="11" spans="1:4" x14ac:dyDescent="0.25">
      <c r="A11" s="1" t="s">
        <v>126</v>
      </c>
      <c r="B11" s="3">
        <v>6726</v>
      </c>
      <c r="C11" s="4">
        <f t="shared" si="0"/>
        <v>1.7602353261381598E-2</v>
      </c>
      <c r="D11" s="9">
        <f t="shared" si="1"/>
        <v>0.84755357124163855</v>
      </c>
    </row>
    <row r="12" spans="1:4" x14ac:dyDescent="0.25">
      <c r="A12" s="1" t="s">
        <v>168</v>
      </c>
      <c r="B12" s="3">
        <v>4767</v>
      </c>
      <c r="C12" s="4">
        <f t="shared" si="0"/>
        <v>1.2475530478294096E-2</v>
      </c>
      <c r="D12" s="9">
        <f t="shared" si="1"/>
        <v>0.86002910171993263</v>
      </c>
    </row>
    <row r="13" spans="1:4" x14ac:dyDescent="0.25">
      <c r="A13" s="1" t="s">
        <v>16</v>
      </c>
      <c r="B13" s="3">
        <v>4477</v>
      </c>
      <c r="C13" s="4">
        <f t="shared" si="0"/>
        <v>1.1716582746239284E-2</v>
      </c>
      <c r="D13" s="9">
        <f t="shared" si="1"/>
        <v>0.87174568446617196</v>
      </c>
    </row>
    <row r="14" spans="1:4" x14ac:dyDescent="0.25">
      <c r="A14" s="1" t="s">
        <v>169</v>
      </c>
      <c r="B14" s="3">
        <v>3743</v>
      </c>
      <c r="C14" s="4">
        <f t="shared" si="0"/>
        <v>9.7956598657971041E-3</v>
      </c>
      <c r="D14" s="9">
        <f t="shared" si="1"/>
        <v>0.88154134433196907</v>
      </c>
    </row>
    <row r="15" spans="1:4" x14ac:dyDescent="0.25">
      <c r="A15" s="1" t="s">
        <v>116</v>
      </c>
      <c r="B15" s="3">
        <v>2625</v>
      </c>
      <c r="C15" s="4">
        <f t="shared" si="0"/>
        <v>6.8697855056685546E-3</v>
      </c>
      <c r="D15" s="9">
        <f t="shared" si="1"/>
        <v>0.88841112983763759</v>
      </c>
    </row>
    <row r="16" spans="1:4" x14ac:dyDescent="0.25">
      <c r="A16" s="1" t="s">
        <v>170</v>
      </c>
      <c r="B16" s="3">
        <v>2088</v>
      </c>
      <c r="C16" s="4">
        <f t="shared" si="0"/>
        <v>5.4644236707946442E-3</v>
      </c>
      <c r="D16" s="9">
        <f t="shared" si="1"/>
        <v>0.89387555350843229</v>
      </c>
    </row>
    <row r="17" spans="1:4" x14ac:dyDescent="0.25">
      <c r="A17" s="1" t="s">
        <v>124</v>
      </c>
      <c r="B17" s="3">
        <v>2060</v>
      </c>
      <c r="C17" s="4">
        <f t="shared" si="0"/>
        <v>5.3911459587341797E-3</v>
      </c>
      <c r="D17" s="9">
        <f t="shared" si="1"/>
        <v>0.89926669946716642</v>
      </c>
    </row>
    <row r="18" spans="1:4" x14ac:dyDescent="0.25">
      <c r="A18" s="1" t="s">
        <v>144</v>
      </c>
      <c r="B18" s="3">
        <v>2059</v>
      </c>
      <c r="C18" s="4">
        <f t="shared" si="0"/>
        <v>5.3885288975891637E-3</v>
      </c>
      <c r="D18" s="9">
        <f t="shared" si="1"/>
        <v>0.90465522836475554</v>
      </c>
    </row>
    <row r="19" spans="1:4" x14ac:dyDescent="0.25">
      <c r="A19" s="1" t="s">
        <v>15</v>
      </c>
      <c r="B19" s="3">
        <v>2044</v>
      </c>
      <c r="C19" s="4">
        <f t="shared" si="0"/>
        <v>5.3492729804139145E-3</v>
      </c>
      <c r="D19" s="9">
        <f t="shared" si="1"/>
        <v>0.91000450134516941</v>
      </c>
    </row>
    <row r="20" spans="1:4" x14ac:dyDescent="0.25">
      <c r="A20" s="1" t="s">
        <v>28</v>
      </c>
      <c r="B20" s="3">
        <v>1924</v>
      </c>
      <c r="C20" s="4">
        <f t="shared" si="0"/>
        <v>5.0352256430119232E-3</v>
      </c>
      <c r="D20" s="9">
        <f t="shared" si="1"/>
        <v>0.91503972698818137</v>
      </c>
    </row>
    <row r="21" spans="1:4" x14ac:dyDescent="0.25">
      <c r="A21" s="1" t="s">
        <v>49</v>
      </c>
      <c r="B21" s="3">
        <v>1582</v>
      </c>
      <c r="C21" s="4">
        <f t="shared" si="0"/>
        <v>4.1401907314162489E-3</v>
      </c>
      <c r="D21" s="9">
        <f t="shared" si="1"/>
        <v>0.91917991771959762</v>
      </c>
    </row>
    <row r="22" spans="1:4" x14ac:dyDescent="0.25">
      <c r="A22" s="1" t="s">
        <v>171</v>
      </c>
      <c r="B22" s="3">
        <v>1529</v>
      </c>
      <c r="C22" s="4">
        <f t="shared" si="0"/>
        <v>4.0014864907303698E-3</v>
      </c>
      <c r="D22" s="9">
        <f t="shared" si="1"/>
        <v>0.92318140421032802</v>
      </c>
    </row>
    <row r="23" spans="1:4" x14ac:dyDescent="0.25">
      <c r="A23" s="1" t="s">
        <v>100</v>
      </c>
      <c r="B23" s="3">
        <v>1518</v>
      </c>
      <c r="C23" s="4">
        <f t="shared" si="0"/>
        <v>3.9726988181351865E-3</v>
      </c>
      <c r="D23" s="9">
        <f t="shared" si="1"/>
        <v>0.92715410302846324</v>
      </c>
    </row>
    <row r="24" spans="1:4" x14ac:dyDescent="0.25">
      <c r="A24" s="1" t="s">
        <v>84</v>
      </c>
      <c r="B24" s="3">
        <v>1442</v>
      </c>
      <c r="C24" s="4">
        <f t="shared" si="0"/>
        <v>3.7738021711139257E-3</v>
      </c>
      <c r="D24" s="9">
        <f t="shared" si="1"/>
        <v>0.93092790519957713</v>
      </c>
    </row>
    <row r="25" spans="1:4" x14ac:dyDescent="0.25">
      <c r="A25" s="1" t="s">
        <v>172</v>
      </c>
      <c r="B25" s="3">
        <v>1236</v>
      </c>
      <c r="C25" s="4">
        <f t="shared" si="0"/>
        <v>3.234687575240508E-3</v>
      </c>
      <c r="D25" s="9">
        <f t="shared" si="1"/>
        <v>0.93416259277481761</v>
      </c>
    </row>
    <row r="26" spans="1:4" x14ac:dyDescent="0.25">
      <c r="A26" s="1" t="s">
        <v>173</v>
      </c>
      <c r="B26" s="3">
        <v>1140</v>
      </c>
      <c r="C26" s="4">
        <f t="shared" si="0"/>
        <v>2.9834497053189152E-3</v>
      </c>
      <c r="D26" s="9">
        <f t="shared" si="1"/>
        <v>0.93714604248013655</v>
      </c>
    </row>
    <row r="27" spans="1:4" x14ac:dyDescent="0.25">
      <c r="A27" s="1" t="s">
        <v>82</v>
      </c>
      <c r="B27" s="3">
        <v>1125</v>
      </c>
      <c r="C27" s="4">
        <f t="shared" si="0"/>
        <v>2.9441937881436661E-3</v>
      </c>
      <c r="D27" s="9">
        <f t="shared" si="1"/>
        <v>0.94009023626828025</v>
      </c>
    </row>
    <row r="28" spans="1:4" x14ac:dyDescent="0.25">
      <c r="A28" s="1" t="s">
        <v>51</v>
      </c>
      <c r="B28" s="3">
        <v>981</v>
      </c>
      <c r="C28" s="4">
        <f t="shared" si="0"/>
        <v>2.567336983261277E-3</v>
      </c>
      <c r="D28" s="9">
        <f t="shared" si="1"/>
        <v>0.94265757325154154</v>
      </c>
    </row>
    <row r="29" spans="1:4" x14ac:dyDescent="0.25">
      <c r="A29" s="1" t="s">
        <v>174</v>
      </c>
      <c r="B29" s="3">
        <v>892</v>
      </c>
      <c r="C29" s="4">
        <f t="shared" si="0"/>
        <v>2.3344185413548004E-3</v>
      </c>
      <c r="D29" s="9">
        <f t="shared" si="1"/>
        <v>0.94499199179289639</v>
      </c>
    </row>
    <row r="30" spans="1:4" x14ac:dyDescent="0.25">
      <c r="A30" s="1" t="s">
        <v>97</v>
      </c>
      <c r="B30" s="3">
        <v>875</v>
      </c>
      <c r="C30" s="4">
        <f t="shared" si="0"/>
        <v>2.2899285018895183E-3</v>
      </c>
      <c r="D30" s="9">
        <f t="shared" si="1"/>
        <v>0.94728192029478586</v>
      </c>
    </row>
    <row r="31" spans="1:4" x14ac:dyDescent="0.25">
      <c r="A31" s="1" t="s">
        <v>148</v>
      </c>
      <c r="B31" s="3">
        <v>827</v>
      </c>
      <c r="C31" s="4">
        <f t="shared" si="0"/>
        <v>2.1643095669287215E-3</v>
      </c>
      <c r="D31" s="9">
        <f t="shared" si="1"/>
        <v>0.94944622986171456</v>
      </c>
    </row>
    <row r="32" spans="1:4" x14ac:dyDescent="0.25">
      <c r="A32" s="1" t="s">
        <v>123</v>
      </c>
      <c r="B32" s="3">
        <v>749</v>
      </c>
      <c r="C32" s="4">
        <f t="shared" si="0"/>
        <v>1.9601787976174273E-3</v>
      </c>
      <c r="D32" s="9">
        <f t="shared" si="1"/>
        <v>0.95140640865933201</v>
      </c>
    </row>
    <row r="33" spans="1:4" x14ac:dyDescent="0.25">
      <c r="A33" s="1" t="s">
        <v>38</v>
      </c>
      <c r="B33" s="3">
        <v>746</v>
      </c>
      <c r="C33" s="4">
        <f t="shared" si="0"/>
        <v>1.9523276141823777E-3</v>
      </c>
      <c r="D33" s="9">
        <f t="shared" si="1"/>
        <v>0.95335873627351442</v>
      </c>
    </row>
    <row r="34" spans="1:4" x14ac:dyDescent="0.25">
      <c r="A34" s="1" t="s">
        <v>48</v>
      </c>
      <c r="B34" s="3">
        <v>712</v>
      </c>
      <c r="C34" s="4">
        <f t="shared" si="0"/>
        <v>1.8633475352518136E-3</v>
      </c>
      <c r="D34" s="9">
        <f t="shared" si="1"/>
        <v>0.95522208380876628</v>
      </c>
    </row>
    <row r="35" spans="1:4" x14ac:dyDescent="0.25">
      <c r="A35" s="1" t="s">
        <v>64</v>
      </c>
      <c r="B35" s="3">
        <v>700</v>
      </c>
      <c r="C35" s="4">
        <f t="shared" si="0"/>
        <v>1.8319428015116145E-3</v>
      </c>
      <c r="D35" s="9">
        <f t="shared" si="1"/>
        <v>0.95705402661027794</v>
      </c>
    </row>
    <row r="36" spans="1:4" x14ac:dyDescent="0.25">
      <c r="A36" s="1" t="s">
        <v>71</v>
      </c>
      <c r="B36" s="3">
        <v>695</v>
      </c>
      <c r="C36" s="4">
        <f t="shared" si="0"/>
        <v>1.8188574957865315E-3</v>
      </c>
      <c r="D36" s="9">
        <f t="shared" si="1"/>
        <v>0.95887288410606453</v>
      </c>
    </row>
    <row r="37" spans="1:4" x14ac:dyDescent="0.25">
      <c r="A37" s="1" t="s">
        <v>83</v>
      </c>
      <c r="B37" s="3">
        <v>588</v>
      </c>
      <c r="C37" s="4">
        <f t="shared" si="0"/>
        <v>1.5388319532697562E-3</v>
      </c>
      <c r="D37" s="9">
        <f t="shared" si="1"/>
        <v>0.96041171605933429</v>
      </c>
    </row>
    <row r="38" spans="1:4" x14ac:dyDescent="0.25">
      <c r="A38" s="1" t="s">
        <v>80</v>
      </c>
      <c r="B38" s="3">
        <v>579</v>
      </c>
      <c r="C38" s="4">
        <f t="shared" si="0"/>
        <v>1.5152784029646069E-3</v>
      </c>
      <c r="D38" s="9">
        <f t="shared" si="1"/>
        <v>0.9619269944622989</v>
      </c>
    </row>
    <row r="39" spans="1:4" x14ac:dyDescent="0.25">
      <c r="A39" s="1" t="s">
        <v>175</v>
      </c>
      <c r="B39" s="3">
        <v>576</v>
      </c>
      <c r="C39" s="4">
        <f t="shared" si="0"/>
        <v>1.5074272195295571E-3</v>
      </c>
      <c r="D39" s="9">
        <f t="shared" si="1"/>
        <v>0.96343442168182847</v>
      </c>
    </row>
    <row r="40" spans="1:4" x14ac:dyDescent="0.25">
      <c r="A40" s="1" t="s">
        <v>165</v>
      </c>
      <c r="B40" s="3">
        <v>562</v>
      </c>
      <c r="C40" s="4">
        <f t="shared" si="0"/>
        <v>1.4707883634993248E-3</v>
      </c>
      <c r="D40" s="9">
        <f t="shared" si="1"/>
        <v>0.96490521004532781</v>
      </c>
    </row>
    <row r="41" spans="1:4" x14ac:dyDescent="0.25">
      <c r="A41" s="1" t="s">
        <v>79</v>
      </c>
      <c r="B41" s="3">
        <v>511</v>
      </c>
      <c r="C41" s="4">
        <f t="shared" si="0"/>
        <v>1.3373182451034786E-3</v>
      </c>
      <c r="D41" s="9">
        <f t="shared" si="1"/>
        <v>0.96624252829043134</v>
      </c>
    </row>
    <row r="42" spans="1:4" x14ac:dyDescent="0.25">
      <c r="A42" s="1" t="s">
        <v>138</v>
      </c>
      <c r="B42" s="3">
        <v>509</v>
      </c>
      <c r="C42" s="4">
        <f t="shared" si="0"/>
        <v>1.3320841228134455E-3</v>
      </c>
      <c r="D42" s="9">
        <f t="shared" si="1"/>
        <v>0.96757461241324483</v>
      </c>
    </row>
    <row r="43" spans="1:4" x14ac:dyDescent="0.25">
      <c r="A43" s="1" t="s">
        <v>63</v>
      </c>
      <c r="B43" s="3">
        <v>501</v>
      </c>
      <c r="C43" s="4">
        <f t="shared" si="0"/>
        <v>1.3111476336533127E-3</v>
      </c>
      <c r="D43" s="9">
        <f t="shared" si="1"/>
        <v>0.96888576004689819</v>
      </c>
    </row>
    <row r="44" spans="1:4" x14ac:dyDescent="0.25">
      <c r="A44" s="1" t="s">
        <v>125</v>
      </c>
      <c r="B44" s="3">
        <v>501</v>
      </c>
      <c r="C44" s="4">
        <f t="shared" si="0"/>
        <v>1.3111476336533127E-3</v>
      </c>
      <c r="D44" s="9">
        <f t="shared" si="1"/>
        <v>0.97019690768055156</v>
      </c>
    </row>
    <row r="45" spans="1:4" x14ac:dyDescent="0.25">
      <c r="A45" s="1" t="s">
        <v>57</v>
      </c>
      <c r="B45" s="3">
        <v>442</v>
      </c>
      <c r="C45" s="4">
        <f t="shared" si="0"/>
        <v>1.1567410260973337E-3</v>
      </c>
      <c r="D45" s="9">
        <f t="shared" si="1"/>
        <v>0.97135364870664886</v>
      </c>
    </row>
    <row r="46" spans="1:4" x14ac:dyDescent="0.25">
      <c r="A46" s="1" t="s">
        <v>130</v>
      </c>
      <c r="B46" s="3">
        <v>438</v>
      </c>
      <c r="C46" s="4">
        <f t="shared" si="0"/>
        <v>1.1462727815172674E-3</v>
      </c>
      <c r="D46" s="9">
        <f t="shared" si="1"/>
        <v>0.97249992148816611</v>
      </c>
    </row>
    <row r="47" spans="1:4" x14ac:dyDescent="0.25">
      <c r="A47" s="1" t="s">
        <v>176</v>
      </c>
      <c r="B47" s="3">
        <v>402</v>
      </c>
      <c r="C47" s="4">
        <f t="shared" si="0"/>
        <v>1.0520585802966701E-3</v>
      </c>
      <c r="D47" s="9">
        <f t="shared" si="1"/>
        <v>0.97355198006846277</v>
      </c>
    </row>
    <row r="48" spans="1:4" x14ac:dyDescent="0.25">
      <c r="A48" s="1" t="s">
        <v>177</v>
      </c>
      <c r="B48" s="3">
        <v>395</v>
      </c>
      <c r="C48" s="4">
        <f t="shared" si="0"/>
        <v>1.033739152281554E-3</v>
      </c>
      <c r="D48" s="9">
        <f t="shared" si="1"/>
        <v>0.97458571922074433</v>
      </c>
    </row>
    <row r="49" spans="1:4" x14ac:dyDescent="0.25">
      <c r="A49" s="1" t="s">
        <v>19</v>
      </c>
      <c r="B49" s="3">
        <v>377</v>
      </c>
      <c r="C49" s="4">
        <f t="shared" si="0"/>
        <v>9.8663205167125526E-4</v>
      </c>
      <c r="D49" s="9">
        <f t="shared" si="1"/>
        <v>0.97557235127241559</v>
      </c>
    </row>
    <row r="50" spans="1:4" x14ac:dyDescent="0.25">
      <c r="A50" s="1" t="s">
        <v>178</v>
      </c>
      <c r="B50" s="3">
        <v>367</v>
      </c>
      <c r="C50" s="4">
        <f t="shared" si="0"/>
        <v>9.6046144022108931E-4</v>
      </c>
      <c r="D50" s="9">
        <f t="shared" si="1"/>
        <v>0.9765328127126367</v>
      </c>
    </row>
    <row r="51" spans="1:4" x14ac:dyDescent="0.25">
      <c r="A51" s="1" t="s">
        <v>52</v>
      </c>
      <c r="B51" s="3">
        <v>366</v>
      </c>
      <c r="C51" s="4">
        <f t="shared" si="0"/>
        <v>9.5784437907607274E-4</v>
      </c>
      <c r="D51" s="9">
        <f t="shared" si="1"/>
        <v>0.97749065709171279</v>
      </c>
    </row>
    <row r="52" spans="1:4" x14ac:dyDescent="0.25">
      <c r="A52" s="1" t="s">
        <v>60</v>
      </c>
      <c r="B52" s="3">
        <v>352</v>
      </c>
      <c r="C52" s="4">
        <f t="shared" si="0"/>
        <v>9.2120552304584039E-4</v>
      </c>
      <c r="D52" s="9">
        <f t="shared" si="1"/>
        <v>0.97841186261475865</v>
      </c>
    </row>
    <row r="53" spans="1:4" x14ac:dyDescent="0.25">
      <c r="A53" s="1" t="s">
        <v>179</v>
      </c>
      <c r="B53" s="3">
        <v>345</v>
      </c>
      <c r="C53" s="4">
        <f t="shared" si="0"/>
        <v>9.0288609503072427E-4</v>
      </c>
      <c r="D53" s="9">
        <f t="shared" si="1"/>
        <v>0.97931474870978941</v>
      </c>
    </row>
    <row r="54" spans="1:4" x14ac:dyDescent="0.25">
      <c r="A54" s="1" t="s">
        <v>46</v>
      </c>
      <c r="B54" s="3">
        <v>315</v>
      </c>
      <c r="C54" s="4">
        <f t="shared" si="0"/>
        <v>8.2437426068022654E-4</v>
      </c>
      <c r="D54" s="9">
        <f t="shared" si="1"/>
        <v>0.98013912297046968</v>
      </c>
    </row>
    <row r="55" spans="1:4" x14ac:dyDescent="0.25">
      <c r="A55" s="1" t="s">
        <v>41</v>
      </c>
      <c r="B55" s="3">
        <v>306</v>
      </c>
      <c r="C55" s="4">
        <f t="shared" si="0"/>
        <v>8.0082071037507717E-4</v>
      </c>
      <c r="D55" s="9">
        <f t="shared" si="1"/>
        <v>0.98093994368084481</v>
      </c>
    </row>
    <row r="56" spans="1:4" x14ac:dyDescent="0.25">
      <c r="A56" s="1" t="s">
        <v>13</v>
      </c>
      <c r="B56" s="3">
        <v>301</v>
      </c>
      <c r="C56" s="4">
        <f t="shared" si="0"/>
        <v>7.877354046499942E-4</v>
      </c>
      <c r="D56" s="9">
        <f t="shared" si="1"/>
        <v>0.98172767908549485</v>
      </c>
    </row>
    <row r="57" spans="1:4" x14ac:dyDescent="0.25">
      <c r="A57" s="1" t="s">
        <v>180</v>
      </c>
      <c r="B57" s="3">
        <v>267</v>
      </c>
      <c r="C57" s="4">
        <f t="shared" si="0"/>
        <v>6.9875532571943007E-4</v>
      </c>
      <c r="D57" s="9">
        <f t="shared" si="1"/>
        <v>0.98242643441121424</v>
      </c>
    </row>
    <row r="58" spans="1:4" x14ac:dyDescent="0.25">
      <c r="A58" s="1" t="s">
        <v>81</v>
      </c>
      <c r="B58" s="3">
        <v>266</v>
      </c>
      <c r="C58" s="4">
        <f t="shared" si="0"/>
        <v>6.9613826457441349E-4</v>
      </c>
      <c r="D58" s="9">
        <f t="shared" si="1"/>
        <v>0.98312257267578862</v>
      </c>
    </row>
    <row r="59" spans="1:4" x14ac:dyDescent="0.25">
      <c r="A59" s="1" t="s">
        <v>136</v>
      </c>
      <c r="B59" s="3">
        <v>249</v>
      </c>
      <c r="C59" s="4">
        <f t="shared" si="0"/>
        <v>6.5164822510913143E-4</v>
      </c>
      <c r="D59" s="9">
        <f t="shared" si="1"/>
        <v>0.98377422090089772</v>
      </c>
    </row>
    <row r="60" spans="1:4" x14ac:dyDescent="0.25">
      <c r="A60" s="1" t="s">
        <v>181</v>
      </c>
      <c r="B60" s="3">
        <v>245</v>
      </c>
      <c r="C60" s="4">
        <f t="shared" si="0"/>
        <v>6.4117998052906503E-4</v>
      </c>
      <c r="D60" s="9">
        <f t="shared" si="1"/>
        <v>0.98441540088142676</v>
      </c>
    </row>
    <row r="61" spans="1:4" x14ac:dyDescent="0.25">
      <c r="A61" s="1" t="s">
        <v>14</v>
      </c>
      <c r="B61" s="3">
        <v>235</v>
      </c>
      <c r="C61" s="4">
        <f t="shared" si="0"/>
        <v>6.1500936907889919E-4</v>
      </c>
      <c r="D61" s="9">
        <f t="shared" si="1"/>
        <v>0.98503041025050564</v>
      </c>
    </row>
    <row r="62" spans="1:4" x14ac:dyDescent="0.25">
      <c r="A62" s="1" t="s">
        <v>12</v>
      </c>
      <c r="B62" s="3">
        <v>230</v>
      </c>
      <c r="C62" s="4">
        <f t="shared" si="0"/>
        <v>6.0192406335381622E-4</v>
      </c>
      <c r="D62" s="9">
        <f t="shared" si="1"/>
        <v>0.98563233431385944</v>
      </c>
    </row>
    <row r="63" spans="1:4" x14ac:dyDescent="0.25">
      <c r="A63" s="1" t="s">
        <v>30</v>
      </c>
      <c r="B63" s="3">
        <v>202</v>
      </c>
      <c r="C63" s="4">
        <f t="shared" si="0"/>
        <v>5.2864635129335163E-4</v>
      </c>
      <c r="D63" s="9">
        <f t="shared" si="1"/>
        <v>0.98616098066515279</v>
      </c>
    </row>
    <row r="64" spans="1:4" x14ac:dyDescent="0.25">
      <c r="A64" s="1" t="s">
        <v>182</v>
      </c>
      <c r="B64" s="3">
        <v>198</v>
      </c>
      <c r="C64" s="4">
        <f t="shared" si="0"/>
        <v>5.1817810671328523E-4</v>
      </c>
      <c r="D64" s="9">
        <f t="shared" si="1"/>
        <v>0.98667915877186607</v>
      </c>
    </row>
    <row r="65" spans="1:4" x14ac:dyDescent="0.25">
      <c r="A65" s="1" t="s">
        <v>183</v>
      </c>
      <c r="B65" s="3">
        <v>195</v>
      </c>
      <c r="C65" s="4">
        <f t="shared" si="0"/>
        <v>5.1032692327823551E-4</v>
      </c>
      <c r="D65" s="9">
        <f t="shared" si="1"/>
        <v>0.98718948569514431</v>
      </c>
    </row>
    <row r="66" spans="1:4" x14ac:dyDescent="0.25">
      <c r="A66" s="1" t="s">
        <v>92</v>
      </c>
      <c r="B66" s="3">
        <v>189</v>
      </c>
      <c r="C66" s="4">
        <f t="shared" ref="C66:C129" si="2">+B66/$B$170</f>
        <v>4.9462455640813597E-4</v>
      </c>
      <c r="D66" s="9">
        <f t="shared" si="1"/>
        <v>0.98768411025155245</v>
      </c>
    </row>
    <row r="67" spans="1:4" x14ac:dyDescent="0.25">
      <c r="A67" s="1" t="s">
        <v>184</v>
      </c>
      <c r="B67" s="3">
        <v>187</v>
      </c>
      <c r="C67" s="4">
        <f t="shared" si="2"/>
        <v>4.8939043411810271E-4</v>
      </c>
      <c r="D67" s="9">
        <f t="shared" si="1"/>
        <v>0.98817350068567056</v>
      </c>
    </row>
    <row r="68" spans="1:4" x14ac:dyDescent="0.25">
      <c r="A68" s="1" t="s">
        <v>131</v>
      </c>
      <c r="B68" s="3">
        <v>187</v>
      </c>
      <c r="C68" s="4">
        <f t="shared" si="2"/>
        <v>4.8939043411810271E-4</v>
      </c>
      <c r="D68" s="9">
        <f t="shared" ref="D68:D131" si="3">+C68+D67</f>
        <v>0.98866289111978867</v>
      </c>
    </row>
    <row r="69" spans="1:4" x14ac:dyDescent="0.25">
      <c r="A69" s="1" t="s">
        <v>56</v>
      </c>
      <c r="B69" s="3">
        <v>186</v>
      </c>
      <c r="C69" s="4">
        <f t="shared" si="2"/>
        <v>4.8677337297308614E-4</v>
      </c>
      <c r="D69" s="9">
        <f t="shared" si="3"/>
        <v>0.98914966449276176</v>
      </c>
    </row>
    <row r="70" spans="1:4" x14ac:dyDescent="0.25">
      <c r="A70" s="1" t="s">
        <v>93</v>
      </c>
      <c r="B70" s="3">
        <v>180</v>
      </c>
      <c r="C70" s="4">
        <f t="shared" si="2"/>
        <v>4.710710061029866E-4</v>
      </c>
      <c r="D70" s="9">
        <f t="shared" si="3"/>
        <v>0.98962073549886476</v>
      </c>
    </row>
    <row r="71" spans="1:4" x14ac:dyDescent="0.25">
      <c r="A71" s="1" t="s">
        <v>96</v>
      </c>
      <c r="B71" s="3">
        <v>179</v>
      </c>
      <c r="C71" s="4">
        <f t="shared" si="2"/>
        <v>4.6845394495797002E-4</v>
      </c>
      <c r="D71" s="9">
        <f t="shared" si="3"/>
        <v>0.99008918944382274</v>
      </c>
    </row>
    <row r="72" spans="1:4" x14ac:dyDescent="0.25">
      <c r="A72" s="1" t="s">
        <v>156</v>
      </c>
      <c r="B72" s="3">
        <v>162</v>
      </c>
      <c r="C72" s="4">
        <f t="shared" si="2"/>
        <v>4.2396390549268796E-4</v>
      </c>
      <c r="D72" s="9">
        <f t="shared" si="3"/>
        <v>0.99051315334931544</v>
      </c>
    </row>
    <row r="73" spans="1:4" x14ac:dyDescent="0.25">
      <c r="A73" s="1" t="s">
        <v>45</v>
      </c>
      <c r="B73" s="3">
        <v>158</v>
      </c>
      <c r="C73" s="4">
        <f t="shared" si="2"/>
        <v>4.1349566091262156E-4</v>
      </c>
      <c r="D73" s="9">
        <f t="shared" si="3"/>
        <v>0.99092664901022809</v>
      </c>
    </row>
    <row r="74" spans="1:4" x14ac:dyDescent="0.25">
      <c r="A74" s="1" t="s">
        <v>117</v>
      </c>
      <c r="B74" s="3">
        <v>155</v>
      </c>
      <c r="C74" s="4">
        <f t="shared" si="2"/>
        <v>4.0564447747757178E-4</v>
      </c>
      <c r="D74" s="9">
        <f t="shared" si="3"/>
        <v>0.99133229348770568</v>
      </c>
    </row>
    <row r="75" spans="1:4" x14ac:dyDescent="0.25">
      <c r="A75" s="1" t="s">
        <v>103</v>
      </c>
      <c r="B75" s="3">
        <v>143</v>
      </c>
      <c r="C75" s="4">
        <f t="shared" si="2"/>
        <v>3.7423974373737269E-4</v>
      </c>
      <c r="D75" s="9">
        <f t="shared" si="3"/>
        <v>0.99170653323144309</v>
      </c>
    </row>
    <row r="76" spans="1:4" x14ac:dyDescent="0.25">
      <c r="A76" s="1" t="s">
        <v>27</v>
      </c>
      <c r="B76" s="3">
        <v>137</v>
      </c>
      <c r="C76" s="4">
        <f t="shared" si="2"/>
        <v>3.5853737686727315E-4</v>
      </c>
      <c r="D76" s="9">
        <f t="shared" si="3"/>
        <v>0.9920650706083104</v>
      </c>
    </row>
    <row r="77" spans="1:4" x14ac:dyDescent="0.25">
      <c r="A77" s="1" t="s">
        <v>98</v>
      </c>
      <c r="B77" s="3">
        <v>136</v>
      </c>
      <c r="C77" s="4">
        <f t="shared" si="2"/>
        <v>3.5592031572225652E-4</v>
      </c>
      <c r="D77" s="9">
        <f t="shared" si="3"/>
        <v>0.99242099092403269</v>
      </c>
    </row>
    <row r="78" spans="1:4" x14ac:dyDescent="0.25">
      <c r="A78" s="1" t="s">
        <v>9</v>
      </c>
      <c r="B78" s="3">
        <v>133</v>
      </c>
      <c r="C78" s="4">
        <f t="shared" si="2"/>
        <v>3.4806913228720675E-4</v>
      </c>
      <c r="D78" s="9">
        <f t="shared" si="3"/>
        <v>0.99276906005631993</v>
      </c>
    </row>
    <row r="79" spans="1:4" x14ac:dyDescent="0.25">
      <c r="A79" s="1" t="s">
        <v>88</v>
      </c>
      <c r="B79" s="3">
        <v>127</v>
      </c>
      <c r="C79" s="4">
        <f t="shared" si="2"/>
        <v>3.323667654171072E-4</v>
      </c>
      <c r="D79" s="9">
        <f t="shared" si="3"/>
        <v>0.99310142682173708</v>
      </c>
    </row>
    <row r="80" spans="1:4" x14ac:dyDescent="0.25">
      <c r="A80" s="1" t="s">
        <v>159</v>
      </c>
      <c r="B80" s="3">
        <v>123</v>
      </c>
      <c r="C80" s="4">
        <f t="shared" si="2"/>
        <v>3.2189852083704085E-4</v>
      </c>
      <c r="D80" s="9">
        <f t="shared" si="3"/>
        <v>0.99342332534257416</v>
      </c>
    </row>
    <row r="81" spans="1:4" x14ac:dyDescent="0.25">
      <c r="A81" s="1" t="s">
        <v>40</v>
      </c>
      <c r="B81" s="3">
        <v>116</v>
      </c>
      <c r="C81" s="4">
        <f t="shared" si="2"/>
        <v>3.0357909282192468E-4</v>
      </c>
      <c r="D81" s="9">
        <f t="shared" si="3"/>
        <v>0.99372690443539613</v>
      </c>
    </row>
    <row r="82" spans="1:4" x14ac:dyDescent="0.25">
      <c r="A82" s="1" t="s">
        <v>106</v>
      </c>
      <c r="B82" s="3">
        <v>109</v>
      </c>
      <c r="C82" s="4">
        <f t="shared" si="2"/>
        <v>2.8525966480680856E-4</v>
      </c>
      <c r="D82" s="9">
        <f t="shared" si="3"/>
        <v>0.99401216410020299</v>
      </c>
    </row>
    <row r="83" spans="1:4" x14ac:dyDescent="0.25">
      <c r="A83" s="1" t="s">
        <v>102</v>
      </c>
      <c r="B83" s="3">
        <v>107</v>
      </c>
      <c r="C83" s="4">
        <f t="shared" si="2"/>
        <v>2.8002554251677536E-4</v>
      </c>
      <c r="D83" s="9">
        <f t="shared" si="3"/>
        <v>0.99429218964271981</v>
      </c>
    </row>
    <row r="84" spans="1:4" x14ac:dyDescent="0.25">
      <c r="A84" s="1" t="s">
        <v>7</v>
      </c>
      <c r="B84" s="3">
        <v>104</v>
      </c>
      <c r="C84" s="4">
        <f t="shared" si="2"/>
        <v>2.7217435908172559E-4</v>
      </c>
      <c r="D84" s="9">
        <f t="shared" si="3"/>
        <v>0.99456436400180159</v>
      </c>
    </row>
    <row r="85" spans="1:4" x14ac:dyDescent="0.25">
      <c r="A85" s="1" t="s">
        <v>31</v>
      </c>
      <c r="B85" s="3">
        <v>99</v>
      </c>
      <c r="C85" s="4">
        <f t="shared" si="2"/>
        <v>2.5908905335664262E-4</v>
      </c>
      <c r="D85" s="9">
        <f t="shared" si="3"/>
        <v>0.99482345305515829</v>
      </c>
    </row>
    <row r="86" spans="1:4" x14ac:dyDescent="0.25">
      <c r="A86" s="1" t="s">
        <v>141</v>
      </c>
      <c r="B86" s="3">
        <v>97</v>
      </c>
      <c r="C86" s="4">
        <f t="shared" si="2"/>
        <v>2.5385493106660942E-4</v>
      </c>
      <c r="D86" s="9">
        <f t="shared" si="3"/>
        <v>0.99507730798622485</v>
      </c>
    </row>
    <row r="87" spans="1:4" x14ac:dyDescent="0.25">
      <c r="A87" s="1" t="s">
        <v>29</v>
      </c>
      <c r="B87" s="3">
        <v>91</v>
      </c>
      <c r="C87" s="4">
        <f t="shared" si="2"/>
        <v>2.381525641965099E-4</v>
      </c>
      <c r="D87" s="9">
        <f t="shared" si="3"/>
        <v>0.9953154605504213</v>
      </c>
    </row>
    <row r="88" spans="1:4" x14ac:dyDescent="0.25">
      <c r="A88" s="1" t="s">
        <v>185</v>
      </c>
      <c r="B88" s="3">
        <v>89</v>
      </c>
      <c r="C88" s="4">
        <f t="shared" si="2"/>
        <v>2.329184419064767E-4</v>
      </c>
      <c r="D88" s="9">
        <f t="shared" si="3"/>
        <v>0.99554837899232773</v>
      </c>
    </row>
    <row r="89" spans="1:4" x14ac:dyDescent="0.25">
      <c r="A89" s="1" t="s">
        <v>34</v>
      </c>
      <c r="B89" s="3">
        <v>87</v>
      </c>
      <c r="C89" s="4">
        <f t="shared" si="2"/>
        <v>2.2768431961644352E-4</v>
      </c>
      <c r="D89" s="9">
        <f t="shared" si="3"/>
        <v>0.99577606331194413</v>
      </c>
    </row>
    <row r="90" spans="1:4" x14ac:dyDescent="0.25">
      <c r="A90" s="1" t="s">
        <v>186</v>
      </c>
      <c r="B90" s="3">
        <v>84</v>
      </c>
      <c r="C90" s="4">
        <f t="shared" si="2"/>
        <v>2.1983313618139375E-4</v>
      </c>
      <c r="D90" s="9">
        <f t="shared" si="3"/>
        <v>0.99599589644812547</v>
      </c>
    </row>
    <row r="91" spans="1:4" x14ac:dyDescent="0.25">
      <c r="A91" s="1" t="s">
        <v>158</v>
      </c>
      <c r="B91" s="3">
        <v>84</v>
      </c>
      <c r="C91" s="4">
        <f t="shared" si="2"/>
        <v>2.1983313618139375E-4</v>
      </c>
      <c r="D91" s="9">
        <f t="shared" si="3"/>
        <v>0.99621572958430682</v>
      </c>
    </row>
    <row r="92" spans="1:4" x14ac:dyDescent="0.25">
      <c r="A92" s="1" t="s">
        <v>25</v>
      </c>
      <c r="B92" s="3">
        <v>81</v>
      </c>
      <c r="C92" s="4">
        <f t="shared" si="2"/>
        <v>2.1198195274634398E-4</v>
      </c>
      <c r="D92" s="9">
        <f t="shared" si="3"/>
        <v>0.99642771153705312</v>
      </c>
    </row>
    <row r="93" spans="1:4" x14ac:dyDescent="0.25">
      <c r="A93" s="1" t="s">
        <v>135</v>
      </c>
      <c r="B93" s="3">
        <v>79</v>
      </c>
      <c r="C93" s="4">
        <f t="shared" si="2"/>
        <v>2.0674783045631078E-4</v>
      </c>
      <c r="D93" s="9">
        <f t="shared" si="3"/>
        <v>0.99663445936750938</v>
      </c>
    </row>
    <row r="94" spans="1:4" x14ac:dyDescent="0.25">
      <c r="A94" s="1" t="s">
        <v>154</v>
      </c>
      <c r="B94" s="3">
        <v>73</v>
      </c>
      <c r="C94" s="4">
        <f t="shared" si="2"/>
        <v>1.9104546358621123E-4</v>
      </c>
      <c r="D94" s="9">
        <f t="shared" si="3"/>
        <v>0.99682550483109555</v>
      </c>
    </row>
    <row r="95" spans="1:4" x14ac:dyDescent="0.25">
      <c r="A95" s="1" t="s">
        <v>17</v>
      </c>
      <c r="B95" s="3">
        <v>72</v>
      </c>
      <c r="C95" s="4">
        <f t="shared" si="2"/>
        <v>1.8842840244119463E-4</v>
      </c>
      <c r="D95" s="9">
        <f t="shared" si="3"/>
        <v>0.99701393323353671</v>
      </c>
    </row>
    <row r="96" spans="1:4" x14ac:dyDescent="0.25">
      <c r="A96" s="1" t="s">
        <v>89</v>
      </c>
      <c r="B96" s="3">
        <v>68</v>
      </c>
      <c r="C96" s="4">
        <f t="shared" si="2"/>
        <v>1.7796015786112826E-4</v>
      </c>
      <c r="D96" s="9">
        <f t="shared" si="3"/>
        <v>0.9971918933913978</v>
      </c>
    </row>
    <row r="97" spans="1:4" x14ac:dyDescent="0.25">
      <c r="A97" s="1" t="s">
        <v>68</v>
      </c>
      <c r="B97" s="3">
        <v>66</v>
      </c>
      <c r="C97" s="4">
        <f t="shared" si="2"/>
        <v>1.7272603557109509E-4</v>
      </c>
      <c r="D97" s="9">
        <f t="shared" si="3"/>
        <v>0.99736461942696886</v>
      </c>
    </row>
    <row r="98" spans="1:4" x14ac:dyDescent="0.25">
      <c r="A98" s="1" t="s">
        <v>35</v>
      </c>
      <c r="B98" s="3">
        <v>56</v>
      </c>
      <c r="C98" s="4">
        <f t="shared" si="2"/>
        <v>1.4655542412092917E-4</v>
      </c>
      <c r="D98" s="9">
        <f t="shared" si="3"/>
        <v>0.99751117485108975</v>
      </c>
    </row>
    <row r="99" spans="1:4" x14ac:dyDescent="0.25">
      <c r="A99" s="1" t="s">
        <v>153</v>
      </c>
      <c r="B99" s="3">
        <v>52</v>
      </c>
      <c r="C99" s="4">
        <f t="shared" si="2"/>
        <v>1.3608717954086279E-4</v>
      </c>
      <c r="D99" s="9">
        <f t="shared" si="3"/>
        <v>0.99764726203063059</v>
      </c>
    </row>
    <row r="100" spans="1:4" x14ac:dyDescent="0.25">
      <c r="A100" s="1" t="s">
        <v>95</v>
      </c>
      <c r="B100" s="3">
        <v>51</v>
      </c>
      <c r="C100" s="4">
        <f t="shared" si="2"/>
        <v>1.3347011839584619E-4</v>
      </c>
      <c r="D100" s="9">
        <f t="shared" si="3"/>
        <v>0.99778073214902641</v>
      </c>
    </row>
    <row r="101" spans="1:4" x14ac:dyDescent="0.25">
      <c r="A101" s="1" t="s">
        <v>157</v>
      </c>
      <c r="B101" s="3">
        <v>49</v>
      </c>
      <c r="C101" s="4">
        <f t="shared" si="2"/>
        <v>1.2823599610581302E-4</v>
      </c>
      <c r="D101" s="9">
        <f t="shared" si="3"/>
        <v>0.99790896814513219</v>
      </c>
    </row>
    <row r="102" spans="1:4" x14ac:dyDescent="0.25">
      <c r="A102" s="1" t="s">
        <v>164</v>
      </c>
      <c r="B102" s="3">
        <v>42</v>
      </c>
      <c r="C102" s="4">
        <f t="shared" si="2"/>
        <v>1.0991656809069688E-4</v>
      </c>
      <c r="D102" s="9">
        <f t="shared" si="3"/>
        <v>0.99801888471322286</v>
      </c>
    </row>
    <row r="103" spans="1:4" x14ac:dyDescent="0.25">
      <c r="A103" s="1" t="s">
        <v>91</v>
      </c>
      <c r="B103" s="3">
        <v>42</v>
      </c>
      <c r="C103" s="4">
        <f t="shared" si="2"/>
        <v>1.0991656809069688E-4</v>
      </c>
      <c r="D103" s="9">
        <f t="shared" si="3"/>
        <v>0.99812880128131354</v>
      </c>
    </row>
    <row r="104" spans="1:4" x14ac:dyDescent="0.25">
      <c r="A104" s="1" t="s">
        <v>47</v>
      </c>
      <c r="B104" s="3">
        <v>40</v>
      </c>
      <c r="C104" s="4">
        <f t="shared" si="2"/>
        <v>1.0468244580066369E-4</v>
      </c>
      <c r="D104" s="9">
        <f t="shared" si="3"/>
        <v>0.99823348372711418</v>
      </c>
    </row>
    <row r="105" spans="1:4" x14ac:dyDescent="0.25">
      <c r="A105" s="1" t="s">
        <v>115</v>
      </c>
      <c r="B105" s="3">
        <v>40</v>
      </c>
      <c r="C105" s="4">
        <f t="shared" si="2"/>
        <v>1.0468244580066369E-4</v>
      </c>
      <c r="D105" s="9">
        <f t="shared" si="3"/>
        <v>0.99833816617291482</v>
      </c>
    </row>
    <row r="106" spans="1:4" x14ac:dyDescent="0.25">
      <c r="A106" s="1" t="s">
        <v>104</v>
      </c>
      <c r="B106" s="3">
        <v>36</v>
      </c>
      <c r="C106" s="4">
        <f t="shared" si="2"/>
        <v>9.4214201220597316E-5</v>
      </c>
      <c r="D106" s="9">
        <f t="shared" si="3"/>
        <v>0.9984323803741354</v>
      </c>
    </row>
    <row r="107" spans="1:4" x14ac:dyDescent="0.25">
      <c r="A107" s="1" t="s">
        <v>128</v>
      </c>
      <c r="B107" s="3">
        <v>36</v>
      </c>
      <c r="C107" s="4">
        <f t="shared" si="2"/>
        <v>9.4214201220597316E-5</v>
      </c>
      <c r="D107" s="9">
        <f t="shared" si="3"/>
        <v>0.99852659457535597</v>
      </c>
    </row>
    <row r="108" spans="1:4" x14ac:dyDescent="0.25">
      <c r="A108" s="1" t="s">
        <v>129</v>
      </c>
      <c r="B108" s="3">
        <v>36</v>
      </c>
      <c r="C108" s="4">
        <f t="shared" si="2"/>
        <v>9.4214201220597316E-5</v>
      </c>
      <c r="D108" s="9">
        <f t="shared" si="3"/>
        <v>0.99862080877657655</v>
      </c>
    </row>
    <row r="109" spans="1:4" x14ac:dyDescent="0.25">
      <c r="A109" s="1" t="s">
        <v>20</v>
      </c>
      <c r="B109" s="3">
        <v>33</v>
      </c>
      <c r="C109" s="4">
        <f t="shared" si="2"/>
        <v>8.6363017785547543E-5</v>
      </c>
      <c r="D109" s="9">
        <f t="shared" si="3"/>
        <v>0.99870717179436208</v>
      </c>
    </row>
    <row r="110" spans="1:4" x14ac:dyDescent="0.25">
      <c r="A110" s="1" t="s">
        <v>77</v>
      </c>
      <c r="B110" s="3">
        <v>30</v>
      </c>
      <c r="C110" s="4">
        <f t="shared" si="2"/>
        <v>7.851183435049777E-5</v>
      </c>
      <c r="D110" s="9">
        <f t="shared" si="3"/>
        <v>0.99878568362871256</v>
      </c>
    </row>
    <row r="111" spans="1:4" x14ac:dyDescent="0.25">
      <c r="A111" s="1" t="s">
        <v>26</v>
      </c>
      <c r="B111" s="3">
        <v>28</v>
      </c>
      <c r="C111" s="4">
        <f t="shared" si="2"/>
        <v>7.3277712060464584E-5</v>
      </c>
      <c r="D111" s="9">
        <f t="shared" si="3"/>
        <v>0.99885896134077301</v>
      </c>
    </row>
    <row r="112" spans="1:4" x14ac:dyDescent="0.25">
      <c r="A112" s="1" t="s">
        <v>69</v>
      </c>
      <c r="B112" s="3">
        <v>27</v>
      </c>
      <c r="C112" s="4">
        <f t="shared" si="2"/>
        <v>7.0660650915447984E-5</v>
      </c>
      <c r="D112" s="9">
        <f t="shared" si="3"/>
        <v>0.99892962199168844</v>
      </c>
    </row>
    <row r="113" spans="1:4" x14ac:dyDescent="0.25">
      <c r="A113" s="1" t="s">
        <v>109</v>
      </c>
      <c r="B113" s="3">
        <v>27</v>
      </c>
      <c r="C113" s="4">
        <f t="shared" si="2"/>
        <v>7.0660650915447984E-5</v>
      </c>
      <c r="D113" s="9">
        <f t="shared" si="3"/>
        <v>0.99900028264260388</v>
      </c>
    </row>
    <row r="114" spans="1:4" x14ac:dyDescent="0.25">
      <c r="A114" s="1" t="s">
        <v>122</v>
      </c>
      <c r="B114" s="3">
        <v>27</v>
      </c>
      <c r="C114" s="4">
        <f t="shared" si="2"/>
        <v>7.0660650915447984E-5</v>
      </c>
      <c r="D114" s="9">
        <f t="shared" si="3"/>
        <v>0.99907094329351931</v>
      </c>
    </row>
    <row r="115" spans="1:4" x14ac:dyDescent="0.25">
      <c r="A115" s="1" t="s">
        <v>44</v>
      </c>
      <c r="B115" s="3">
        <v>25</v>
      </c>
      <c r="C115" s="4">
        <f t="shared" si="2"/>
        <v>6.5426528625414811E-5</v>
      </c>
      <c r="D115" s="9">
        <f t="shared" si="3"/>
        <v>0.99913636982214471</v>
      </c>
    </row>
    <row r="116" spans="1:4" x14ac:dyDescent="0.25">
      <c r="A116" s="1" t="s">
        <v>107</v>
      </c>
      <c r="B116" s="3">
        <v>23</v>
      </c>
      <c r="C116" s="4">
        <f t="shared" si="2"/>
        <v>6.0192406335381618E-5</v>
      </c>
      <c r="D116" s="9">
        <f t="shared" si="3"/>
        <v>0.99919656222848008</v>
      </c>
    </row>
    <row r="117" spans="1:4" x14ac:dyDescent="0.25">
      <c r="A117" s="1" t="s">
        <v>72</v>
      </c>
      <c r="B117" s="3">
        <v>20</v>
      </c>
      <c r="C117" s="4">
        <f t="shared" si="2"/>
        <v>5.2341222900331845E-5</v>
      </c>
      <c r="D117" s="9">
        <f t="shared" si="3"/>
        <v>0.9992489034513804</v>
      </c>
    </row>
    <row r="118" spans="1:4" x14ac:dyDescent="0.25">
      <c r="A118" s="1" t="s">
        <v>75</v>
      </c>
      <c r="B118" s="3">
        <v>20</v>
      </c>
      <c r="C118" s="4">
        <f t="shared" si="2"/>
        <v>5.2341222900331845E-5</v>
      </c>
      <c r="D118" s="9">
        <f t="shared" si="3"/>
        <v>0.99930124467428072</v>
      </c>
    </row>
    <row r="119" spans="1:4" x14ac:dyDescent="0.25">
      <c r="A119" s="1" t="s">
        <v>86</v>
      </c>
      <c r="B119" s="3">
        <v>19</v>
      </c>
      <c r="C119" s="4">
        <f t="shared" si="2"/>
        <v>4.9724161755315251E-5</v>
      </c>
      <c r="D119" s="9">
        <f t="shared" si="3"/>
        <v>0.99935096883603602</v>
      </c>
    </row>
    <row r="120" spans="1:4" x14ac:dyDescent="0.25">
      <c r="A120" s="1" t="s">
        <v>152</v>
      </c>
      <c r="B120" s="3">
        <v>18</v>
      </c>
      <c r="C120" s="4">
        <f t="shared" si="2"/>
        <v>4.7107100610298658E-5</v>
      </c>
      <c r="D120" s="9">
        <f t="shared" si="3"/>
        <v>0.99939807593664631</v>
      </c>
    </row>
    <row r="121" spans="1:4" x14ac:dyDescent="0.25">
      <c r="A121" s="1" t="s">
        <v>21</v>
      </c>
      <c r="B121" s="3">
        <v>17</v>
      </c>
      <c r="C121" s="4">
        <f t="shared" si="2"/>
        <v>4.4490039465282065E-5</v>
      </c>
      <c r="D121" s="9">
        <f t="shared" si="3"/>
        <v>0.99944256597611159</v>
      </c>
    </row>
    <row r="122" spans="1:4" x14ac:dyDescent="0.25">
      <c r="A122" s="1" t="s">
        <v>99</v>
      </c>
      <c r="B122" s="3">
        <v>17</v>
      </c>
      <c r="C122" s="4">
        <f t="shared" si="2"/>
        <v>4.4490039465282065E-5</v>
      </c>
      <c r="D122" s="9">
        <f t="shared" si="3"/>
        <v>0.99948705601557686</v>
      </c>
    </row>
    <row r="123" spans="1:4" x14ac:dyDescent="0.25">
      <c r="A123" s="1" t="s">
        <v>90</v>
      </c>
      <c r="B123" s="3">
        <v>16</v>
      </c>
      <c r="C123" s="4">
        <f t="shared" si="2"/>
        <v>4.1872978320265472E-5</v>
      </c>
      <c r="D123" s="9">
        <f t="shared" si="3"/>
        <v>0.99952892899389711</v>
      </c>
    </row>
    <row r="124" spans="1:4" x14ac:dyDescent="0.25">
      <c r="A124" s="1" t="s">
        <v>101</v>
      </c>
      <c r="B124" s="3">
        <v>13</v>
      </c>
      <c r="C124" s="4">
        <f t="shared" si="2"/>
        <v>3.4021794885215699E-5</v>
      </c>
      <c r="D124" s="9">
        <f t="shared" si="3"/>
        <v>0.99956295078878232</v>
      </c>
    </row>
    <row r="125" spans="1:4" x14ac:dyDescent="0.25">
      <c r="A125" s="1" t="s">
        <v>150</v>
      </c>
      <c r="B125" s="3">
        <v>12</v>
      </c>
      <c r="C125" s="4">
        <f t="shared" si="2"/>
        <v>3.1404733740199105E-5</v>
      </c>
      <c r="D125" s="9">
        <f t="shared" si="3"/>
        <v>0.99959435552252252</v>
      </c>
    </row>
    <row r="126" spans="1:4" x14ac:dyDescent="0.25">
      <c r="A126" s="1" t="s">
        <v>61</v>
      </c>
      <c r="B126" s="3">
        <v>11</v>
      </c>
      <c r="C126" s="4">
        <f t="shared" si="2"/>
        <v>2.8787672595182512E-5</v>
      </c>
      <c r="D126" s="9">
        <f t="shared" si="3"/>
        <v>0.99962314319511769</v>
      </c>
    </row>
    <row r="127" spans="1:4" x14ac:dyDescent="0.25">
      <c r="A127" s="1" t="s">
        <v>108</v>
      </c>
      <c r="B127" s="3">
        <v>10</v>
      </c>
      <c r="C127" s="4">
        <f t="shared" si="2"/>
        <v>2.6170611450165922E-5</v>
      </c>
      <c r="D127" s="9">
        <f t="shared" si="3"/>
        <v>0.99964931380656785</v>
      </c>
    </row>
    <row r="128" spans="1:4" x14ac:dyDescent="0.25">
      <c r="A128" s="1" t="s">
        <v>74</v>
      </c>
      <c r="B128" s="3">
        <v>9</v>
      </c>
      <c r="C128" s="4">
        <f t="shared" si="2"/>
        <v>2.3553550305149329E-5</v>
      </c>
      <c r="D128" s="9">
        <f t="shared" si="3"/>
        <v>0.999672867356873</v>
      </c>
    </row>
    <row r="129" spans="1:4" x14ac:dyDescent="0.25">
      <c r="A129" s="1" t="s">
        <v>155</v>
      </c>
      <c r="B129" s="3">
        <v>9</v>
      </c>
      <c r="C129" s="4">
        <f t="shared" si="2"/>
        <v>2.3553550305149329E-5</v>
      </c>
      <c r="D129" s="9">
        <f t="shared" si="3"/>
        <v>0.99969642090717814</v>
      </c>
    </row>
    <row r="130" spans="1:4" x14ac:dyDescent="0.25">
      <c r="A130" s="1" t="s">
        <v>137</v>
      </c>
      <c r="B130" s="3">
        <v>7</v>
      </c>
      <c r="C130" s="4">
        <f t="shared" ref="C130:C169" si="4">+B130/$B$170</f>
        <v>1.8319428015116146E-5</v>
      </c>
      <c r="D130" s="9">
        <f t="shared" si="3"/>
        <v>0.99971474033519325</v>
      </c>
    </row>
    <row r="131" spans="1:4" x14ac:dyDescent="0.25">
      <c r="A131" s="1" t="s">
        <v>24</v>
      </c>
      <c r="B131" s="3">
        <v>6</v>
      </c>
      <c r="C131" s="4">
        <f t="shared" si="4"/>
        <v>1.5702366870099553E-5</v>
      </c>
      <c r="D131" s="9">
        <f t="shared" si="3"/>
        <v>0.99973044270206335</v>
      </c>
    </row>
    <row r="132" spans="1:4" x14ac:dyDescent="0.25">
      <c r="A132" s="1" t="s">
        <v>66</v>
      </c>
      <c r="B132" s="3">
        <v>6</v>
      </c>
      <c r="C132" s="4">
        <f t="shared" si="4"/>
        <v>1.5702366870099553E-5</v>
      </c>
      <c r="D132" s="9">
        <f t="shared" ref="D132:D169" si="5">+C132+D131</f>
        <v>0.99974614506893345</v>
      </c>
    </row>
    <row r="133" spans="1:4" x14ac:dyDescent="0.25">
      <c r="A133" s="1" t="s">
        <v>76</v>
      </c>
      <c r="B133" s="3">
        <v>6</v>
      </c>
      <c r="C133" s="4">
        <f t="shared" si="4"/>
        <v>1.5702366870099553E-5</v>
      </c>
      <c r="D133" s="9">
        <f t="shared" si="5"/>
        <v>0.99976184743580354</v>
      </c>
    </row>
    <row r="134" spans="1:4" x14ac:dyDescent="0.25">
      <c r="A134" s="1" t="s">
        <v>146</v>
      </c>
      <c r="B134" s="3">
        <v>6</v>
      </c>
      <c r="C134" s="4">
        <f t="shared" si="4"/>
        <v>1.5702366870099553E-5</v>
      </c>
      <c r="D134" s="9">
        <f t="shared" si="5"/>
        <v>0.99977754980267364</v>
      </c>
    </row>
    <row r="135" spans="1:4" x14ac:dyDescent="0.25">
      <c r="A135" s="1" t="s">
        <v>53</v>
      </c>
      <c r="B135" s="3">
        <v>5</v>
      </c>
      <c r="C135" s="4">
        <f t="shared" si="4"/>
        <v>1.3085305725082961E-5</v>
      </c>
      <c r="D135" s="9">
        <f t="shared" si="5"/>
        <v>0.99979063510839872</v>
      </c>
    </row>
    <row r="136" spans="1:4" x14ac:dyDescent="0.25">
      <c r="A136" s="1" t="s">
        <v>18</v>
      </c>
      <c r="B136" s="3">
        <v>4</v>
      </c>
      <c r="C136" s="4">
        <f t="shared" si="4"/>
        <v>1.0468244580066368E-5</v>
      </c>
      <c r="D136" s="9">
        <f t="shared" si="5"/>
        <v>0.99980110335297878</v>
      </c>
    </row>
    <row r="137" spans="1:4" x14ac:dyDescent="0.25">
      <c r="A137" s="1" t="s">
        <v>42</v>
      </c>
      <c r="B137" s="3">
        <v>4</v>
      </c>
      <c r="C137" s="4">
        <f t="shared" si="4"/>
        <v>1.0468244580066368E-5</v>
      </c>
      <c r="D137" s="9">
        <f t="shared" si="5"/>
        <v>0.99981157159755885</v>
      </c>
    </row>
    <row r="138" spans="1:4" x14ac:dyDescent="0.25">
      <c r="A138" s="1" t="s">
        <v>62</v>
      </c>
      <c r="B138" s="3">
        <v>4</v>
      </c>
      <c r="C138" s="4">
        <f t="shared" si="4"/>
        <v>1.0468244580066368E-5</v>
      </c>
      <c r="D138" s="9">
        <f t="shared" si="5"/>
        <v>0.99982203984213891</v>
      </c>
    </row>
    <row r="139" spans="1:4" x14ac:dyDescent="0.25">
      <c r="A139" s="1" t="s">
        <v>73</v>
      </c>
      <c r="B139" s="3">
        <v>4</v>
      </c>
      <c r="C139" s="4">
        <f t="shared" si="4"/>
        <v>1.0468244580066368E-5</v>
      </c>
      <c r="D139" s="9">
        <f t="shared" si="5"/>
        <v>0.99983250808671897</v>
      </c>
    </row>
    <row r="140" spans="1:4" x14ac:dyDescent="0.25">
      <c r="A140" s="1" t="s">
        <v>111</v>
      </c>
      <c r="B140" s="3">
        <v>4</v>
      </c>
      <c r="C140" s="4">
        <f t="shared" si="4"/>
        <v>1.0468244580066368E-5</v>
      </c>
      <c r="D140" s="9">
        <f t="shared" si="5"/>
        <v>0.99984297633129904</v>
      </c>
    </row>
    <row r="141" spans="1:4" x14ac:dyDescent="0.25">
      <c r="A141" s="1" t="s">
        <v>147</v>
      </c>
      <c r="B141" s="3">
        <v>4</v>
      </c>
      <c r="C141" s="4">
        <f t="shared" si="4"/>
        <v>1.0468244580066368E-5</v>
      </c>
      <c r="D141" s="9">
        <f t="shared" si="5"/>
        <v>0.9998534445758791</v>
      </c>
    </row>
    <row r="142" spans="1:4" x14ac:dyDescent="0.25">
      <c r="A142" s="1" t="s">
        <v>10</v>
      </c>
      <c r="B142" s="3">
        <v>3</v>
      </c>
      <c r="C142" s="4">
        <f t="shared" si="4"/>
        <v>7.8511834350497764E-6</v>
      </c>
      <c r="D142" s="9">
        <f t="shared" si="5"/>
        <v>0.99986129575931415</v>
      </c>
    </row>
    <row r="143" spans="1:4" x14ac:dyDescent="0.25">
      <c r="A143" s="1" t="s">
        <v>11</v>
      </c>
      <c r="B143" s="3">
        <v>3</v>
      </c>
      <c r="C143" s="4">
        <f t="shared" si="4"/>
        <v>7.8511834350497764E-6</v>
      </c>
      <c r="D143" s="9">
        <f t="shared" si="5"/>
        <v>0.9998691469427492</v>
      </c>
    </row>
    <row r="144" spans="1:4" x14ac:dyDescent="0.25">
      <c r="A144" s="1" t="s">
        <v>33</v>
      </c>
      <c r="B144" s="3">
        <v>3</v>
      </c>
      <c r="C144" s="4">
        <f t="shared" si="4"/>
        <v>7.8511834350497764E-6</v>
      </c>
      <c r="D144" s="9">
        <f t="shared" si="5"/>
        <v>0.99987699812618425</v>
      </c>
    </row>
    <row r="145" spans="1:4" x14ac:dyDescent="0.25">
      <c r="A145" s="1" t="s">
        <v>94</v>
      </c>
      <c r="B145" s="3">
        <v>3</v>
      </c>
      <c r="C145" s="4">
        <f t="shared" si="4"/>
        <v>7.8511834350497764E-6</v>
      </c>
      <c r="D145" s="9">
        <f t="shared" si="5"/>
        <v>0.99988484930961929</v>
      </c>
    </row>
    <row r="146" spans="1:4" x14ac:dyDescent="0.25">
      <c r="A146" s="1" t="s">
        <v>114</v>
      </c>
      <c r="B146" s="3">
        <v>3</v>
      </c>
      <c r="C146" s="4">
        <f t="shared" si="4"/>
        <v>7.8511834350497764E-6</v>
      </c>
      <c r="D146" s="9">
        <f t="shared" si="5"/>
        <v>0.99989270049305434</v>
      </c>
    </row>
    <row r="147" spans="1:4" x14ac:dyDescent="0.25">
      <c r="A147" s="1" t="s">
        <v>127</v>
      </c>
      <c r="B147" s="3">
        <v>3</v>
      </c>
      <c r="C147" s="4">
        <f t="shared" si="4"/>
        <v>7.8511834350497764E-6</v>
      </c>
      <c r="D147" s="9">
        <f t="shared" si="5"/>
        <v>0.99990055167648939</v>
      </c>
    </row>
    <row r="148" spans="1:4" x14ac:dyDescent="0.25">
      <c r="A148" s="1" t="s">
        <v>133</v>
      </c>
      <c r="B148" s="3">
        <v>3</v>
      </c>
      <c r="C148" s="4">
        <f t="shared" si="4"/>
        <v>7.8511834350497764E-6</v>
      </c>
      <c r="D148" s="9">
        <f t="shared" si="5"/>
        <v>0.99990840285992444</v>
      </c>
    </row>
    <row r="149" spans="1:4" x14ac:dyDescent="0.25">
      <c r="A149" s="1" t="s">
        <v>160</v>
      </c>
      <c r="B149" s="3">
        <v>3</v>
      </c>
      <c r="C149" s="4">
        <f t="shared" si="4"/>
        <v>7.8511834350497764E-6</v>
      </c>
      <c r="D149" s="9">
        <f t="shared" si="5"/>
        <v>0.99991625404335949</v>
      </c>
    </row>
    <row r="150" spans="1:4" x14ac:dyDescent="0.25">
      <c r="A150" s="1" t="s">
        <v>161</v>
      </c>
      <c r="B150" s="3">
        <v>3</v>
      </c>
      <c r="C150" s="4">
        <f t="shared" si="4"/>
        <v>7.8511834350497764E-6</v>
      </c>
      <c r="D150" s="9">
        <f t="shared" si="5"/>
        <v>0.99992410522679454</v>
      </c>
    </row>
    <row r="151" spans="1:4" x14ac:dyDescent="0.25">
      <c r="A151" s="1" t="s">
        <v>162</v>
      </c>
      <c r="B151" s="3">
        <v>3</v>
      </c>
      <c r="C151" s="4">
        <f t="shared" si="4"/>
        <v>7.8511834350497764E-6</v>
      </c>
      <c r="D151" s="9">
        <f t="shared" si="5"/>
        <v>0.99993195641022958</v>
      </c>
    </row>
    <row r="152" spans="1:4" x14ac:dyDescent="0.25">
      <c r="A152" s="1" t="s">
        <v>32</v>
      </c>
      <c r="B152" s="3">
        <v>2</v>
      </c>
      <c r="C152" s="4">
        <f t="shared" si="4"/>
        <v>5.234122290033184E-6</v>
      </c>
      <c r="D152" s="9">
        <f t="shared" si="5"/>
        <v>0.99993719053251962</v>
      </c>
    </row>
    <row r="153" spans="1:4" x14ac:dyDescent="0.25">
      <c r="A153" s="1" t="s">
        <v>37</v>
      </c>
      <c r="B153" s="3">
        <v>2</v>
      </c>
      <c r="C153" s="4">
        <f t="shared" si="4"/>
        <v>5.234122290033184E-6</v>
      </c>
      <c r="D153" s="9">
        <f t="shared" si="5"/>
        <v>0.99994242465480965</v>
      </c>
    </row>
    <row r="154" spans="1:4" x14ac:dyDescent="0.25">
      <c r="A154" s="1" t="s">
        <v>50</v>
      </c>
      <c r="B154" s="3">
        <v>2</v>
      </c>
      <c r="C154" s="4">
        <f t="shared" si="4"/>
        <v>5.234122290033184E-6</v>
      </c>
      <c r="D154" s="9">
        <f t="shared" si="5"/>
        <v>0.99994765877709968</v>
      </c>
    </row>
    <row r="155" spans="1:4" x14ac:dyDescent="0.25">
      <c r="A155" s="1" t="s">
        <v>67</v>
      </c>
      <c r="B155" s="3">
        <v>2</v>
      </c>
      <c r="C155" s="4">
        <f t="shared" si="4"/>
        <v>5.234122290033184E-6</v>
      </c>
      <c r="D155" s="9">
        <f t="shared" si="5"/>
        <v>0.99995289289938971</v>
      </c>
    </row>
    <row r="156" spans="1:4" x14ac:dyDescent="0.25">
      <c r="A156" s="1" t="s">
        <v>105</v>
      </c>
      <c r="B156" s="3">
        <v>2</v>
      </c>
      <c r="C156" s="4">
        <f t="shared" si="4"/>
        <v>5.234122290033184E-6</v>
      </c>
      <c r="D156" s="9">
        <f t="shared" si="5"/>
        <v>0.99995812702167974</v>
      </c>
    </row>
    <row r="157" spans="1:4" x14ac:dyDescent="0.25">
      <c r="A157" s="1" t="s">
        <v>112</v>
      </c>
      <c r="B157" s="3">
        <v>2</v>
      </c>
      <c r="C157" s="4">
        <f t="shared" si="4"/>
        <v>5.234122290033184E-6</v>
      </c>
      <c r="D157" s="9">
        <f t="shared" si="5"/>
        <v>0.99996336114396978</v>
      </c>
    </row>
    <row r="158" spans="1:4" x14ac:dyDescent="0.25">
      <c r="A158" s="1" t="s">
        <v>113</v>
      </c>
      <c r="B158" s="3">
        <v>2</v>
      </c>
      <c r="C158" s="4">
        <f t="shared" si="4"/>
        <v>5.234122290033184E-6</v>
      </c>
      <c r="D158" s="9">
        <f t="shared" si="5"/>
        <v>0.99996859526625981</v>
      </c>
    </row>
    <row r="159" spans="1:4" x14ac:dyDescent="0.25">
      <c r="A159" s="1" t="s">
        <v>143</v>
      </c>
      <c r="B159" s="3">
        <v>2</v>
      </c>
      <c r="C159" s="4">
        <f t="shared" si="4"/>
        <v>5.234122290033184E-6</v>
      </c>
      <c r="D159" s="9">
        <f t="shared" si="5"/>
        <v>0.99997382938854984</v>
      </c>
    </row>
    <row r="160" spans="1:4" x14ac:dyDescent="0.25">
      <c r="A160" s="1" t="s">
        <v>23</v>
      </c>
      <c r="B160" s="3">
        <v>1</v>
      </c>
      <c r="C160" s="4">
        <f t="shared" si="4"/>
        <v>2.617061145016592E-6</v>
      </c>
      <c r="D160" s="9">
        <f t="shared" si="5"/>
        <v>0.99997644644969486</v>
      </c>
    </row>
    <row r="161" spans="1:4" x14ac:dyDescent="0.25">
      <c r="A161" s="1" t="s">
        <v>55</v>
      </c>
      <c r="B161" s="3">
        <v>1</v>
      </c>
      <c r="C161" s="4">
        <f t="shared" si="4"/>
        <v>2.617061145016592E-6</v>
      </c>
      <c r="D161" s="9">
        <f t="shared" si="5"/>
        <v>0.99997906351083987</v>
      </c>
    </row>
    <row r="162" spans="1:4" x14ac:dyDescent="0.25">
      <c r="A162" s="1" t="s">
        <v>70</v>
      </c>
      <c r="B162" s="3">
        <v>1</v>
      </c>
      <c r="C162" s="4">
        <f t="shared" si="4"/>
        <v>2.617061145016592E-6</v>
      </c>
      <c r="D162" s="9">
        <f t="shared" si="5"/>
        <v>0.99998168057198489</v>
      </c>
    </row>
    <row r="163" spans="1:4" x14ac:dyDescent="0.25">
      <c r="A163" s="1" t="s">
        <v>110</v>
      </c>
      <c r="B163" s="3">
        <v>1</v>
      </c>
      <c r="C163" s="4">
        <f t="shared" si="4"/>
        <v>2.617061145016592E-6</v>
      </c>
      <c r="D163" s="9">
        <f t="shared" si="5"/>
        <v>0.9999842976331299</v>
      </c>
    </row>
    <row r="164" spans="1:4" x14ac:dyDescent="0.25">
      <c r="A164" s="1" t="s">
        <v>121</v>
      </c>
      <c r="B164" s="3">
        <v>1</v>
      </c>
      <c r="C164" s="4">
        <f t="shared" si="4"/>
        <v>2.617061145016592E-6</v>
      </c>
      <c r="D164" s="9">
        <f t="shared" si="5"/>
        <v>0.99998691469427492</v>
      </c>
    </row>
    <row r="165" spans="1:4" x14ac:dyDescent="0.25">
      <c r="A165" s="1" t="s">
        <v>132</v>
      </c>
      <c r="B165" s="3">
        <v>1</v>
      </c>
      <c r="C165" s="4">
        <f t="shared" si="4"/>
        <v>2.617061145016592E-6</v>
      </c>
      <c r="D165" s="9">
        <f t="shared" si="5"/>
        <v>0.99998953175541994</v>
      </c>
    </row>
    <row r="166" spans="1:4" x14ac:dyDescent="0.25">
      <c r="A166" s="1" t="s">
        <v>134</v>
      </c>
      <c r="B166" s="3">
        <v>1</v>
      </c>
      <c r="C166" s="4">
        <f t="shared" si="4"/>
        <v>2.617061145016592E-6</v>
      </c>
      <c r="D166" s="9">
        <f t="shared" si="5"/>
        <v>0.99999214881656495</v>
      </c>
    </row>
    <row r="167" spans="1:4" x14ac:dyDescent="0.25">
      <c r="A167" s="1" t="s">
        <v>139</v>
      </c>
      <c r="B167" s="3">
        <v>1</v>
      </c>
      <c r="C167" s="4">
        <f t="shared" si="4"/>
        <v>2.617061145016592E-6</v>
      </c>
      <c r="D167" s="9">
        <f t="shared" si="5"/>
        <v>0.99999476587770997</v>
      </c>
    </row>
    <row r="168" spans="1:4" x14ac:dyDescent="0.25">
      <c r="A168" s="1" t="s">
        <v>140</v>
      </c>
      <c r="B168" s="3">
        <v>1</v>
      </c>
      <c r="C168" s="4">
        <f t="shared" si="4"/>
        <v>2.617061145016592E-6</v>
      </c>
      <c r="D168" s="9">
        <f t="shared" si="5"/>
        <v>0.99999738293885498</v>
      </c>
    </row>
    <row r="169" spans="1:4" x14ac:dyDescent="0.25">
      <c r="A169" s="1" t="s">
        <v>151</v>
      </c>
      <c r="B169" s="3">
        <v>1</v>
      </c>
      <c r="C169" s="4">
        <f t="shared" si="4"/>
        <v>2.617061145016592E-6</v>
      </c>
      <c r="D169" s="9">
        <f t="shared" si="5"/>
        <v>1</v>
      </c>
    </row>
    <row r="170" spans="1:4" x14ac:dyDescent="0.25">
      <c r="A170" s="1" t="s">
        <v>2</v>
      </c>
      <c r="B170" s="3">
        <f>SUBTOTAL(109,casos_de_coronavirus_por_[Casos])</f>
        <v>382108</v>
      </c>
    </row>
    <row r="171" spans="1:4" x14ac:dyDescent="0.25">
      <c r="A171" s="1" t="s">
        <v>2</v>
      </c>
    </row>
    <row r="172" spans="1:4" x14ac:dyDescent="0.25">
      <c r="A172" s="1" t="s">
        <v>2</v>
      </c>
    </row>
    <row r="173" spans="1:4" x14ac:dyDescent="0.25">
      <c r="A173" s="1" t="s">
        <v>2</v>
      </c>
    </row>
    <row r="174" spans="1:4" x14ac:dyDescent="0.25">
      <c r="A174" s="1" t="s">
        <v>2</v>
      </c>
    </row>
    <row r="175" spans="1:4" x14ac:dyDescent="0.25">
      <c r="A175" s="1" t="s">
        <v>2</v>
      </c>
    </row>
    <row r="176" spans="1:4" x14ac:dyDescent="0.25">
      <c r="A176" s="1" t="s">
        <v>2</v>
      </c>
    </row>
    <row r="177" spans="1:1" x14ac:dyDescent="0.25">
      <c r="A177" s="1" t="s">
        <v>2</v>
      </c>
    </row>
    <row r="178" spans="1:1" x14ac:dyDescent="0.25">
      <c r="A178" s="1" t="s">
        <v>2</v>
      </c>
    </row>
    <row r="179" spans="1:1" x14ac:dyDescent="0.25">
      <c r="A179" s="1" t="s">
        <v>2</v>
      </c>
    </row>
    <row r="180" spans="1:1" x14ac:dyDescent="0.25">
      <c r="A180" s="1" t="s">
        <v>2</v>
      </c>
    </row>
    <row r="181" spans="1:1" x14ac:dyDescent="0.25">
      <c r="A181" s="1" t="s">
        <v>2</v>
      </c>
    </row>
    <row r="182" spans="1:1" x14ac:dyDescent="0.25">
      <c r="A182" s="1" t="s">
        <v>2</v>
      </c>
    </row>
    <row r="183" spans="1:1" x14ac:dyDescent="0.25">
      <c r="A183" s="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O J V 4 U O U 7 D E C n A A A A + A A A A B I A H A B D b 2 5 m a W c v U G F j a 2 F n Z S 5 4 b W w g o h g A K K A U A A A A A A A A A A A A A A A A A A A A A A A A A A A A h Y 9 B D o I w F E S v Q r q n L Y i B k E 9 Z s J V o Y m L c N q V C I x R D i + V u L j y S V 5 B E U X c u Z / I m e f O 4 3 S G f u t a 7 y s G o X m c o w B R 5 U o u + U r r O 0 G h P f o J y B j s u z r y W 3 g x r k 0 5 G Z a i x 9 p I S 4 p z D b o X 7 o S Y h p Q E 5 l p u 9 a G T H f a W N 5 V p I 9 F l V / 1 e I w e E l w 0 I c J 3 g d R x R H S Q B k q a F U + o u E s z G m Q H 5 K K M b W j o N k 0 v j F F s g S g b x f s C d Q S w M E F A A C A A g A O J V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V e F D 7 j N J G / w E A A H Q P A A A T A B w A R m 9 y b X V s Y X M v U 2 V j d G l v b j E u b S C i G A A o o B Q A A A A A A A A A A A A A A A A A A A A A A A A A A A D t l 8 F u 0 0 A Q h u + R 8 g 4 r 5 + J I x l J K Q Y L K h 8 g B 0 Q O 0 K I Z L g 6 L N e i g r r X e i 3 b W h R D n x J D w C r w A v x t i m S t T W J U q c m 3 3 x Z r w z / + x 8 u + P Y g n A S N Z v W 9 9 F Z v 9 f v 2 S / c Q M o G n u A W 7 Z y L P M s V T 2 m Y w l y g o f n + a O i x i C l w / R 6 j 6 8 L I a 9 B k i W 0 R T p A 8 Q D v / t V Q Q x q g d / b C + F 7 + c f b B g 7 I z r 1 M B s g l + 1 Q p 7 a 2 a M 6 o b C F N w y u J q B k J h 2 Y y D v z A h a j y j N t o 6 c B e 6 U F p l J f R 6 O T Z y c B e 5 + j g 6 m 7 U R B t h u E 7 1 P B p G N T p D j z y 4 Q v 4 X q q x p c E M C 0 n D c k 0 J X 9 D 0 y 9 L m 4 A 3 w l D L 2 6 / U F 7 O q f f a z U V H D F j Y 2 c y b c D J 3 K J T P B s I S n 2 J l 5 i u L a f 0 W R 1 3 s n N E q z f m E a w W n n j P z 9 + / 0 J a q a O 5 z M E 3 t w 7 Y y r s E I z G 9 b 0 / Q c U X W c + 2 e n 4 Z l / P V 6 2 O 9 J / X B i 2 6 C b y 3 9 8 w h 3 d n e i O b y t 3 C O H b m v N C m t z O l 2 j m b R N + Q O I / h E 8 7 w r W d G 3 L 4 m Y E z 9 x / G Z X H 3 Q 6 8 J o 8 E S j A P r t g C 1 h 7 5 R o k N / O P q q r 7 P 4 4 u P 5 5 M n o B S s r v O d O y H I w 5 F 4 d y u 1 D C u 3 t h E a J r s 3 v t B P e 1 v X b j y 8 U l J W g f 3 H V C a z a s c g N z W q P b 6 N E x 3 c n v n F V r I M 7 + Z 1 3 7 T E 6 + R 2 J j u 9 u f D c 9 b z / G A 6 + Z c r v f X I / q d L i P i P s v U E s B A i 0 A F A A C A A g A O J V 4 U O U 7 D E C n A A A A + A A A A B I A A A A A A A A A A A A A A A A A A A A A A E N v b m Z p Z y 9 Q Y W N r Y W d l L n h t b F B L A Q I t A B Q A A g A I A D i V e F A P y u m r p A A A A O k A A A A T A A A A A A A A A A A A A A A A A P M A A A B b Q 2 9 u d G V u d F 9 U e X B l c 1 0 u e G 1 s U E s B A i 0 A F A A C A A g A O J V 4 U P u M 0 k b / A Q A A d A 8 A A B M A A A A A A A A A A A A A A A A A 5 A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E g A A A A A A A A S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9 z X 2 F j d W 1 1 b G F k b 3 N f Z G V f Y 2 9 y b 2 4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N v c 1 9 h Y 3 V t d W x h Z G 9 z X 2 R l X 2 N v c m 9 u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4 O j E z O j Q z L j A 2 O T I 1 M z J a I i A v P j x F b n R y e S B U e X B l P S J G a W x s Q 2 9 s d W 1 u V H l w Z X M i I F Z h b H V l P S J z Q m d Z R C I g L z 4 8 R W 5 0 c n k g V H l w Z T 0 i R m l s b E N v b H V t b k 5 h b W V z I i B W Y W x 1 Z T 0 i c 1 s m c X V v d D t B w 4 P C s W 8 m c X V v d D s s J n F 1 b 3 Q 7 U G V y a W 9 k b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2 9 z X 2 F j d W 1 1 b G F k b 3 N f Z G V f Y 2 9 y b 2 4 g K D E p L 1 R p c G 8 g Y 2 F t Y m l h Z G 8 u e 0 H D g 8 K x b y w w f S Z x d W 9 0 O y w m c X V v d D t T Z W N 0 a W 9 u M S 9 j Y X N v c 1 9 h Y 3 V t d W x h Z G 9 z X 2 R l X 2 N v c m 9 u I C g x K S 9 U a X B v I G N h b W J p Y W R v L n t Q Z X J p b 2 R v L D F 9 J n F 1 b 3 Q 7 L C Z x d W 9 0 O 1 N l Y 3 R p b 2 4 x L 2 N h c 2 9 z X 2 F j d W 1 1 b G F k b 3 N f Z G V f Y 2 9 y b 2 4 g K D E p L 1 R p c G 8 g Y 2 F t Y m l h Z G 8 u e 1 R v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c 2 9 z X 2 F j d W 1 1 b G F k b 3 N f Z G V f Y 2 9 y b 2 4 g K D E p L 1 R p c G 8 g Y 2 F t Y m l h Z G 8 u e 0 H D g 8 K x b y w w f S Z x d W 9 0 O y w m c X V v d D t T Z W N 0 a W 9 u M S 9 j Y X N v c 1 9 h Y 3 V t d W x h Z G 9 z X 2 R l X 2 N v c m 9 u I C g x K S 9 U a X B v I G N h b W J p Y W R v L n t Q Z X J p b 2 R v L D F 9 J n F 1 b 3 Q 7 L C Z x d W 9 0 O 1 N l Y 3 R p b 2 4 x L 2 N h c 2 9 z X 2 F j d W 1 1 b G F k b 3 N f Z G V f Y 2 9 y b 2 4 g K D E p L 1 R p c G 8 g Y 2 F t Y m l h Z G 8 u e 1 R v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N v c 1 9 h Y 3 V t d W x h Z G 9 z X 2 R l X 2 N v c m 9 u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9 z X 2 F j d W 1 1 b G F k b 3 N f Z G V f Y 2 9 y b 2 4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b 3 N f Y W N 1 b X V s Y W R v c 1 9 k Z V 9 j b 3 J v b i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v c 1 9 h Y 3 V t d W x h Z G 9 z X 2 R l X 2 N v c m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z b 3 N f Y W N 1 b X V s Y W R v c 1 9 k Z V 9 j b 3 J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x O D o z M T o 1 M i 4 4 M T I x N z U 0 W i I g L z 4 8 R W 5 0 c n k g V H l w Z T 0 i R m l s b E N v b H V t b l R 5 c G V z I i B W Y W x 1 Z T 0 i c 0 J n W U Q i I C 8 + P E V u d H J 5 I F R 5 c G U 9 I k Z p b G x D b 2 x 1 b W 5 O Y W 1 l c y I g V m F s d W U 9 I n N b J n F 1 b 3 Q 7 Q c O D w r F v J n F 1 b 3 Q 7 L C Z x d W 9 0 O 1 B l c m l v Z G 8 m c X V v d D s s J n F 1 b 3 Q 7 Q W N 1 b X V s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z b 3 N f Y W N 1 b X V s Y W R v c 1 9 k Z V 9 j b 3 J v b i 9 U a X B v I G N h b W J p Y W R v L n t B w 4 P C s W 8 s M H 0 m c X V v d D s s J n F 1 b 3 Q 7 U 2 V j d G l v b j E v Y 2 F z b 3 N f Y W N 1 b X V s Y W R v c 1 9 k Z V 9 j b 3 J v b i 9 U a X B v I G N h b W J p Y W R v L n t Q Z X J p b 2 R v L D F 9 J n F 1 b 3 Q 7 L C Z x d W 9 0 O 1 N l Y 3 R p b 2 4 x L 2 N h c 2 9 z X 2 F j d W 1 1 b G F k b 3 N f Z G V f Y 2 9 y b 2 4 v V G l w b y B j Y W 1 i a W F k b y 5 7 Q W N 1 b X V s Y W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c 2 9 z X 2 F j d W 1 1 b G F k b 3 N f Z G V f Y 2 9 y b 2 4 v V G l w b y B j Y W 1 i a W F k b y 5 7 Q c O D w r F v L D B 9 J n F 1 b 3 Q 7 L C Z x d W 9 0 O 1 N l Y 3 R p b 2 4 x L 2 N h c 2 9 z X 2 F j d W 1 1 b G F k b 3 N f Z G V f Y 2 9 y b 2 4 v V G l w b y B j Y W 1 i a W F k b y 5 7 U G V y a W 9 k b y w x f S Z x d W 9 0 O y w m c X V v d D t T Z W N 0 a W 9 u M S 9 j Y X N v c 1 9 h Y 3 V t d W x h Z G 9 z X 2 R l X 2 N v c m 9 u L 1 R p c G 8 g Y 2 F t Y m l h Z G 8 u e 0 F j d W 1 1 b G F k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z b 3 N f Y W N 1 b X V s Y W R v c 1 9 k Z V 9 j b 3 J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v c 1 9 h Y 3 V t d W x h Z G 9 z X 2 R l X 2 N v c m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9 z X 2 F j d W 1 1 b G F k b 3 N f Z G V f Y 2 9 y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b 3 N f Z G V f Y 2 9 y b 2 5 h d m l y d X N f c G 9 y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2 9 z X 2 R l X 2 N v c m 9 u Y X Z p c n V z X 3 B v c l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4 O j Q z O j Q y L j c w N D g 4 M T V a I i A v P j x F b n R y e S B U e X B l P S J G a W x s Q 2 9 s d W 1 u V H l w Z X M i I F Z h b H V l P S J z Q m d Z R 0 F 3 P T 0 i I C 8 + P E V u d H J 5 I F R 5 c G U 9 I k Z p b G x D b 2 x 1 b W 5 O Y W 1 l c y I g V m F s d W U 9 I n N b J n F 1 b 3 Q 7 Q c O D w r F v J n F 1 b 3 Q 7 L C Z x d W 9 0 O 1 B l c m l v Z G 8 m c X V v d D s s J n F 1 b 3 Q 7 U G F y w 4 P C o W 1 l d H J v J n F 1 b 3 Q 7 L C Z x d W 9 0 O 0 N h c 2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z b 3 N f Z G V f Y 2 9 y b 2 5 h d m l y d X N f c G 9 y X y 9 U a X B v I G N h b W J p Y W R v L n t B w 4 P C s W 8 s M H 0 m c X V v d D s s J n F 1 b 3 Q 7 U 2 V j d G l v b j E v Y 2 F z b 3 N f Z G V f Y 2 9 y b 2 5 h d m l y d X N f c G 9 y X y 9 U a X B v I G N h b W J p Y W R v L n t Q Z X J p b 2 R v L D F 9 J n F 1 b 3 Q 7 L C Z x d W 9 0 O 1 N l Y 3 R p b 2 4 x L 2 N h c 2 9 z X 2 R l X 2 N v c m 9 u Y X Z p c n V z X 3 B v c l 8 v V G l w b y B j Y W 1 i a W F k b y 5 7 U G F y w 4 P C o W 1 l d H J v L D J 9 J n F 1 b 3 Q 7 L C Z x d W 9 0 O 1 N l Y 3 R p b 2 4 x L 2 N h c 2 9 z X 2 R l X 2 N v c m 9 u Y X Z p c n V z X 3 B v c l 8 v V G l w b y B j Y W 1 i a W F k b y 5 7 Q 2 F z b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z b 3 N f Z G V f Y 2 9 y b 2 5 h d m l y d X N f c G 9 y X y 9 U a X B v I G N h b W J p Y W R v L n t B w 4 P C s W 8 s M H 0 m c X V v d D s s J n F 1 b 3 Q 7 U 2 V j d G l v b j E v Y 2 F z b 3 N f Z G V f Y 2 9 y b 2 5 h d m l y d X N f c G 9 y X y 9 U a X B v I G N h b W J p Y W R v L n t Q Z X J p b 2 R v L D F 9 J n F 1 b 3 Q 7 L C Z x d W 9 0 O 1 N l Y 3 R p b 2 4 x L 2 N h c 2 9 z X 2 R l X 2 N v c m 9 u Y X Z p c n V z X 3 B v c l 8 v V G l w b y B j Y W 1 i a W F k b y 5 7 U G F y w 4 P C o W 1 l d H J v L D J 9 J n F 1 b 3 Q 7 L C Z x d W 9 0 O 1 N l Y 3 R p b 2 4 x L 2 N h c 2 9 z X 2 R l X 2 N v c m 9 u Y X Z p c n V z X 3 B v c l 8 v V G l w b y B j Y W 1 i a W F k b y 5 7 Q 2 F z b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2 9 z X 2 R l X 2 N v c m 9 u Y X Z p c n V z X 3 B v c l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b 3 N f Z G V f Y 2 9 y b 2 5 h d m l y d X N f c G 9 y X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v c 1 9 k Z V 9 j b 3 J v b m F 2 a X J 1 c 1 9 w b 3 J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V y b 1 9 k Z V 9 0 Z X N 0 X 2 R l X 2 N v c m 9 u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1 l c m 9 f Z G V f d G V z d F 9 k Z V 9 j b 3 J v b m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4 O j U w O j A z L j E 0 N T E 4 N D N a I i A v P j x F b n R y e S B U e X B l P S J G a W x s Q 2 9 s d W 1 u V H l w Z X M i I F Z h b H V l P S J z Q m d Z R 0 F 3 P T 0 i I C 8 + P E V u d H J 5 I F R 5 c G U 9 I k Z p b G x D b 2 x 1 b W 5 O Y W 1 l c y I g V m F s d W U 9 I n N b J n F 1 b 3 Q 7 Q c O D w r F v J n F 1 b 3 Q 7 L C Z x d W 9 0 O 1 B l c m l v Z G 8 m c X V v d D s s J n F 1 b 3 Q 7 U G F y w 4 P C o W 1 l d H J v J n F 1 b 3 Q 7 L C Z x d W 9 0 O 1 R v d G F s I E N P V k l E L T E 5 I H R l c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t Z X J v X 2 R l X 3 R l c 3 R f Z G V f Y 2 9 y b 2 5 h d i 9 U a X B v I G N h b W J p Y W R v L n t B w 4 P C s W 8 s M H 0 m c X V v d D s s J n F 1 b 3 Q 7 U 2 V j d G l v b j E v b n V t Z X J v X 2 R l X 3 R l c 3 R f Z G V f Y 2 9 y b 2 5 h d i 9 U a X B v I G N h b W J p Y W R v L n t Q Z X J p b 2 R v L D F 9 J n F 1 b 3 Q 7 L C Z x d W 9 0 O 1 N l Y 3 R p b 2 4 x L 2 5 1 b W V y b 1 9 k Z V 9 0 Z X N 0 X 2 R l X 2 N v c m 9 u Y X Y v V G l w b y B j Y W 1 i a W F k b y 5 7 U G F y w 4 P C o W 1 l d H J v L D J 9 J n F 1 b 3 Q 7 L C Z x d W 9 0 O 1 N l Y 3 R p b 2 4 x L 2 5 1 b W V y b 1 9 k Z V 9 0 Z X N 0 X 2 R l X 2 N v c m 9 u Y X Y v V G l w b y B j Y W 1 i a W F k b y 5 7 V G 9 0 Y W w g Q 0 9 W S U Q t M T k g d G V z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V t Z X J v X 2 R l X 3 R l c 3 R f Z G V f Y 2 9 y b 2 5 h d i 9 U a X B v I G N h b W J p Y W R v L n t B w 4 P C s W 8 s M H 0 m c X V v d D s s J n F 1 b 3 Q 7 U 2 V j d G l v b j E v b n V t Z X J v X 2 R l X 3 R l c 3 R f Z G V f Y 2 9 y b 2 5 h d i 9 U a X B v I G N h b W J p Y W R v L n t Q Z X J p b 2 R v L D F 9 J n F 1 b 3 Q 7 L C Z x d W 9 0 O 1 N l Y 3 R p b 2 4 x L 2 5 1 b W V y b 1 9 k Z V 9 0 Z X N 0 X 2 R l X 2 N v c m 9 u Y X Y v V G l w b y B j Y W 1 i a W F k b y 5 7 U G F y w 4 P C o W 1 l d H J v L D J 9 J n F 1 b 3 Q 7 L C Z x d W 9 0 O 1 N l Y 3 R p b 2 4 x L 2 5 1 b W V y b 1 9 k Z V 9 0 Z X N 0 X 2 R l X 2 N v c m 9 u Y X Y v V G l w b y B j Y W 1 i a W F k b y 5 7 V G 9 0 Y W w g Q 0 9 W S U Q t M T k g d G V z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1 b W V y b 1 9 k Z V 9 0 Z X N 0 X 2 R l X 2 N v c m 9 u Y X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Z X J v X 2 R l X 3 R l c 3 R f Z G V f Y 2 9 y b 2 5 h d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l c m 9 f Z G V f d G V z d F 9 k Z V 9 j b 3 J v b m F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J 0 Z X N f c G 9 y X 2 N v c m 9 u Y X Z p c n V z X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y M j o 1 N z o w M C 4 w M D M 3 M T U 0 W i I g L z 4 8 R W 5 0 c n k g V H l w Z T 0 i R m l s b E N v b H V t b l R 5 c G V z I i B W Y W x 1 Z T 0 i c 0 J n W U Q i I C 8 + P E V u d H J 5 I F R 5 c G U 9 I k Z p b G x D b 2 x 1 b W 5 O Y W 1 l c y I g V m F s d W U 9 I n N b J n F 1 b 3 Q 7 Q c O D w r F v J n F 1 b 3 Q 7 L C Z x d W 9 0 O 1 B l c m l v Z G 8 m c X V v d D s s J n F 1 b 3 Q 7 T X V l c n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J 0 Z X N f c G 9 y X 2 N v c m 9 u Y X Z p c n V z X 2 U v V G l w b y B j Y W 1 i a W F k b y 5 7 Q c O D w r F v L D B 9 J n F 1 b 3 Q 7 L C Z x d W 9 0 O 1 N l Y 3 R p b 2 4 x L 2 1 1 Z X J 0 Z X N f c G 9 y X 2 N v c m 9 u Y X Z p c n V z X 2 U v V G l w b y B j Y W 1 i a W F k b y 5 7 U G V y a W 9 k b y w x f S Z x d W 9 0 O y w m c X V v d D t T Z W N 0 a W 9 u M S 9 t d W V y d G V z X 3 B v c l 9 j b 3 J v b m F 2 a X J 1 c 1 9 l L 1 R p c G 8 g Y 2 F t Y m l h Z G 8 u e 0 1 1 Z X J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V l c n R l c 1 9 w b 3 J f Y 2 9 y b 2 5 h d m l y d X N f Z S 9 U a X B v I G N h b W J p Y W R v L n t B w 4 P C s W 8 s M H 0 m c X V v d D s s J n F 1 b 3 Q 7 U 2 V j d G l v b j E v b X V l c n R l c 1 9 w b 3 J f Y 2 9 y b 2 5 h d m l y d X N f Z S 9 U a X B v I G N h b W J p Y W R v L n t Q Z X J p b 2 R v L D F 9 J n F 1 b 3 Q 7 L C Z x d W 9 0 O 1 N l Y 3 R p b 2 4 x L 2 1 1 Z X J 0 Z X N f c G 9 y X 2 N v c m 9 u Y X Z p c n V z X 2 U v V G l w b y B j Y W 1 i a W F k b y 5 7 T X V l c n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n R l c 1 9 w b 3 J f Y 2 9 y b 2 5 h d m l y d X N f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y d G V z X 3 B v c l 9 j b 3 J v b m F 2 a X J 1 c 1 9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J 0 Z X N f c G 9 y X 2 N v c m 9 u Y X Z p c n V z X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j a W 9 u X 2 R l X 2 N h c 2 9 z X 2 N 1 c m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I z O j E z O j I 5 L j A 4 N z U y N j N a I i A v P j x F b n R y e S B U e X B l P S J G a W x s Q 2 9 s d W 1 u V H l w Z X M i I F Z h b H V l P S J z Q m d Z R C I g L z 4 8 R W 5 0 c n k g V H l w Z T 0 i R m l s b E N v b H V t b k 5 h b W V z I i B W Y W x 1 Z T 0 i c 1 s m c X V v d D t B w 4 P C s W 8 m c X V v d D s s J n F 1 b 3 Q 7 U G V y a W 9 k b y Z x d W 9 0 O y w m c X V v d D t D d X J h Z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j a W 9 u X 2 R l X 2 N h c 2 9 z X 2 N 1 c m F k b y 9 U a X B v I G N h b W J p Y W R v L n t B w 4 P C s W 8 s M H 0 m c X V v d D s s J n F 1 b 3 Q 7 U 2 V j d G l v b j E v Z X Z v b H V j a W 9 u X 2 R l X 2 N h c 2 9 z X 2 N 1 c m F k b y 9 U a X B v I G N h b W J p Y W R v L n t Q Z X J p b 2 R v L D F 9 J n F 1 b 3 Q 7 L C Z x d W 9 0 O 1 N l Y 3 R p b 2 4 x L 2 V 2 b 2 x 1 Y 2 l v b l 9 k Z V 9 j Y X N v c 1 9 j d X J h Z G 8 v V G l w b y B j Y W 1 i a W F k b y 5 7 Q 3 V y Y W R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m 9 s d W N p b 2 5 f Z G V f Y 2 F z b 3 N f Y 3 V y Y W R v L 1 R p c G 8 g Y 2 F t Y m l h Z G 8 u e 0 H D g 8 K x b y w w f S Z x d W 9 0 O y w m c X V v d D t T Z W N 0 a W 9 u M S 9 l d m 9 s d W N p b 2 5 f Z G V f Y 2 F z b 3 N f Y 3 V y Y W R v L 1 R p c G 8 g Y 2 F t Y m l h Z G 8 u e 1 B l c m l v Z G 8 s M X 0 m c X V v d D s s J n F 1 b 3 Q 7 U 2 V j d G l v b j E v Z X Z v b H V j a W 9 u X 2 R l X 2 N h c 2 9 z X 2 N 1 c m F k b y 9 U a X B v I G N h b W J p Y W R v L n t D d X J h Z G 9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9 s d W N p b 2 5 f Z G V f Y 2 F z b 3 N f Y 3 V y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Y 2 l v b l 9 k Z V 9 j Y X N v c 1 9 j d X J h Z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j a W 9 u X 2 R l X 2 N h c 2 9 z X 2 N 1 c m F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l c m 9 f Z G V f Y 2 F z b 3 N f Z G V f Y 2 9 y b 2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R U M j M 6 N D A 6 N T A u M z U 2 M D M 4 M V o i I C 8 + P E V u d H J 5 I F R 5 c G U 9 I k Z p b G x D b 2 x 1 b W 5 U e X B l c y I g V m F s d W U 9 I n N C Z 1 l E I i A v P j x F b n R y e S B U e X B l P S J G a W x s Q 2 9 s d W 1 u T m F t Z X M i I F Z h b H V l P S J z W y Z x d W 9 0 O 0 H D g 8 K x b y Z x d W 9 0 O y w m c X V v d D t Q Z X J p b 2 R v J n F 1 b 3 Q 7 L C Z x d W 9 0 O 0 N v c m 9 u Y X Z p c n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t Z X J v X 2 R l X 2 N h c 2 9 z X 2 R l X 2 N v c m 9 u Y S 9 U a X B v I G N h b W J p Y W R v L n t B w 4 P C s W 8 s M H 0 m c X V v d D s s J n F 1 b 3 Q 7 U 2 V j d G l v b j E v b n V t Z X J v X 2 R l X 2 N h c 2 9 z X 2 R l X 2 N v c m 9 u Y S 9 U a X B v I G N h b W J p Y W R v L n t Q Z X J p b 2 R v L D F 9 J n F 1 b 3 Q 7 L C Z x d W 9 0 O 1 N l Y 3 R p b 2 4 x L 2 5 1 b W V y b 1 9 k Z V 9 j Y X N v c 1 9 k Z V 9 j b 3 J v b m E v V G l w b y B j Y W 1 i a W F k b y 5 7 Q 2 9 y b 2 5 h d m l y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n V t Z X J v X 2 R l X 2 N h c 2 9 z X 2 R l X 2 N v c m 9 u Y S 9 U a X B v I G N h b W J p Y W R v L n t B w 4 P C s W 8 s M H 0 m c X V v d D s s J n F 1 b 3 Q 7 U 2 V j d G l v b j E v b n V t Z X J v X 2 R l X 2 N h c 2 9 z X 2 R l X 2 N v c m 9 u Y S 9 U a X B v I G N h b W J p Y W R v L n t Q Z X J p b 2 R v L D F 9 J n F 1 b 3 Q 7 L C Z x d W 9 0 O 1 N l Y 3 R p b 2 4 x L 2 5 1 b W V y b 1 9 k Z V 9 j Y X N v c 1 9 k Z V 9 j b 3 J v b m E v V G l w b y B j Y W 1 i a W F k b y 5 7 Q 2 9 y b 2 5 h d m l y d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1 b W V y b 1 9 k Z V 9 j Y X N v c 1 9 k Z V 9 j b 3 J v b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Z X J v X 2 R l X 2 N h c 2 9 z X 2 R l X 2 N v c m 9 u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l c m 9 f Z G V f Y 2 F z b 3 N f Z G V f Y 2 9 y b 2 5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V y b 1 9 k Z V 9 j Y X N v c 1 9 k Z V 9 j b 3 J v b m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1 l c m 9 f Z G V f Y 2 F z b 3 N f Z G V f Y 2 9 y b 2 5 h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I z O j Q x O j Q 4 L j Q 4 O T Q 2 N z F a I i A v P j x F b n R y e S B U e X B l P S J G a W x s Q 2 9 s d W 1 u V H l w Z X M i I F Z h b H V l P S J z Q m d Z R C I g L z 4 8 R W 5 0 c n k g V H l w Z T 0 i R m l s b E N v b H V t b k 5 h b W V z I i B W Y W x 1 Z T 0 i c 1 s m c X V v d D t B w 4 P C s W 8 m c X V v d D s s J n F 1 b 3 Q 7 U G V y a W 9 k b y Z x d W 9 0 O y w m c X V v d D t D b 3 J v b m F 2 a X J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1 b W V y b 1 9 k Z V 9 j Y X N v c 1 9 k Z V 9 j b 3 J v b m E g K D E p L 1 R p c G 8 g Y 2 F t Y m l h Z G 8 u e 0 H D g 8 K x b y w w f S Z x d W 9 0 O y w m c X V v d D t T Z W N 0 a W 9 u M S 9 u d W 1 l c m 9 f Z G V f Y 2 F z b 3 N f Z G V f Y 2 9 y b 2 5 h I C g x K S 9 U a X B v I G N h b W J p Y W R v L n t Q Z X J p b 2 R v L D F 9 J n F 1 b 3 Q 7 L C Z x d W 9 0 O 1 N l Y 3 R p b 2 4 x L 2 5 1 b W V y b 1 9 k Z V 9 j Y X N v c 1 9 k Z V 9 j b 3 J v b m E g K D E p L 1 R p c G 8 g Y 2 F t Y m l h Z G 8 u e 0 N v c m 9 u Y X Z p c n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1 b W V y b 1 9 k Z V 9 j Y X N v c 1 9 k Z V 9 j b 3 J v b m E g K D E p L 1 R p c G 8 g Y 2 F t Y m l h Z G 8 u e 0 H D g 8 K x b y w w f S Z x d W 9 0 O y w m c X V v d D t T Z W N 0 a W 9 u M S 9 u d W 1 l c m 9 f Z G V f Y 2 F z b 3 N f Z G V f Y 2 9 y b 2 5 h I C g x K S 9 U a X B v I G N h b W J p Y W R v L n t Q Z X J p b 2 R v L D F 9 J n F 1 b 3 Q 7 L C Z x d W 9 0 O 1 N l Y 3 R p b 2 4 x L 2 5 1 b W V y b 1 9 k Z V 9 j Y X N v c 1 9 k Z V 9 j b 3 J v b m E g K D E p L 1 R p c G 8 g Y 2 F t Y m l h Z G 8 u e 0 N v c m 9 u Y X Z p c n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l c m 9 f Z G V f Y 2 F z b 3 N f Z G V f Y 2 9 y b 2 5 h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V y b 1 9 k Z V 9 j Y X N v c 1 9 k Z V 9 j b 3 J v b m E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Z X J v X 2 R l X 2 N h c 2 9 z X 2 R l X 2 N v c m 9 u Y S U y M C g x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I z K m O 2 p S 0 e G f O y / y u 4 X z A A A A A A C A A A A A A A Q Z g A A A A E A A C A A A A C 4 i g n y Z i G L x n l D 4 E A v q Q u T U x y U U X w 6 U 1 C C p Y I O R V y H R g A A A A A O g A A A A A I A A C A A A A D C k n Q j / f K l T Q a 5 K r B y H 9 x w k o S E / 9 O p 9 E 2 V m z L 4 w n S Q r F A A A A D R F Y Y V w n m v 1 N t W V M j f V G E / g X l 4 x i w v H J t L 9 Z E D o 1 1 y x c K H m l r T B b s C H l q U O s T W U v y O T b B 9 m r 7 s 8 Z 3 O 7 x p H I Y s Z T + n v 6 x Y 2 6 T e 8 U G k R Y A 9 W 4 U A A A A D 9 N f g J l C 4 l U N b Q a Z 8 b s H 9 f R W Z U v + + L w b V I 4 V l r a r z 6 b 0 v K d r l 6 I O n / R H l c J X / 8 G 8 L c R e V K e Y N T y / g p / N Z q 9 R z m < / D a t a M a s h u p > 
</file>

<file path=customXml/itemProps1.xml><?xml version="1.0" encoding="utf-8"?>
<ds:datastoreItem xmlns:ds="http://schemas.openxmlformats.org/officeDocument/2006/customXml" ds:itemID="{FE2A7140-1217-4BCC-BE0E-4CCB350BAD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Colombia</vt:lpstr>
      <vt:lpstr>Mundial</vt:lpstr>
      <vt:lpstr>España</vt:lpstr>
      <vt:lpstr>Pruebas Realizadas</vt:lpstr>
      <vt:lpstr>Infectados por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montes gomez</dc:creator>
  <cp:lastModifiedBy>andres montes gomez</cp:lastModifiedBy>
  <dcterms:created xsi:type="dcterms:W3CDTF">2020-03-24T18:11:35Z</dcterms:created>
  <dcterms:modified xsi:type="dcterms:W3CDTF">2020-03-25T06:35:00Z</dcterms:modified>
</cp:coreProperties>
</file>