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477E3049-6B51-4F16-88B3-50494EB64048}" xr6:coauthVersionLast="45" xr6:coauthVersionMax="45" xr10:uidLastSave="{00000000-0000-0000-0000-000000000000}"/>
  <bookViews>
    <workbookView showSheetTabs="0" xWindow="-120" yWindow="-120" windowWidth="20730" windowHeight="11160" tabRatio="860" activeTab="5" xr2:uid="{00000000-000D-0000-FFFF-FFFF00000000}"/>
  </bookViews>
  <sheets>
    <sheet name="INGRESOS" sheetId="2" r:id="rId1"/>
    <sheet name="COSTOS DE VENTA" sheetId="4" r:id="rId2"/>
    <sheet name="GASTOS" sheetId="5" r:id="rId3"/>
    <sheet name="UTILIDAD O PERDIDA NETA" sheetId="6" r:id="rId4"/>
    <sheet name="GRAFICAS" sheetId="7" r:id="rId5"/>
    <sheet name="PARAMETROS" sheetId="1" r:id="rId6"/>
  </sheets>
  <definedNames>
    <definedName name="_xlnm._FilterDatabase" localSheetId="5" hidden="1">PARAMETROS!$A$6:$M$23</definedName>
    <definedName name="_mes">PARAMETROS!$B$6</definedName>
    <definedName name="_mes10">PARAMETROS!$K$6</definedName>
    <definedName name="_mes11">PARAMETROS!$L$6</definedName>
    <definedName name="_mes12">PARAMETROS!$M$6</definedName>
    <definedName name="_mes2">PARAMETROS!$C$6</definedName>
    <definedName name="_mes3">PARAMETROS!$D$6</definedName>
    <definedName name="_mes4">PARAMETROS!$E$6</definedName>
    <definedName name="_mes5">PARAMETROS!$F$6</definedName>
    <definedName name="_mes6">PARAMETROS!$G$6</definedName>
    <definedName name="_mes7">PARAMETROS!$H$6</definedName>
    <definedName name="_mes8">PARAMETROS!$I$6</definedName>
    <definedName name="_mes9">PARAMETROS!$J$6</definedName>
    <definedName name="ANOI">PARAMETROS!#REF!</definedName>
    <definedName name="AÑOF">PARAMETROS!#REF!</definedName>
    <definedName name="_xlnm.Print_Area" localSheetId="4">GRAFICAS!$B$3:$Q$93</definedName>
    <definedName name="_xlnm.Print_Area" localSheetId="5">PARAMETROS!$A$1:$N$81</definedName>
    <definedName name="C.COSTO">PARAMETROS!#REF!</definedName>
    <definedName name="CCOSTONombre">PARAMETROS!#REF!</definedName>
    <definedName name="EMPRESA">PARAMETROS!#REF!</definedName>
    <definedName name="IMPORENTA">PARAMETROS!#REF!</definedName>
    <definedName name="MONEDA">PARAMETROS!#REF!</definedName>
    <definedName name="No.Empresa">PARAMETROS!#REF!</definedName>
    <definedName name="nommoneda">PARAMETROS!#REF!</definedName>
    <definedName name="TITULO">PARAMETROS!$A$1</definedName>
    <definedName name="TITULO_1">PARAMETROS!$A$2</definedName>
    <definedName name="TITULO_2">PARAMETROS!$A$3</definedName>
    <definedName name="UN.MONEDA">PARAMETROS!#REF!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3" i="1" l="1"/>
  <c r="B133" i="1"/>
  <c r="B134" i="1" s="1"/>
  <c r="C134" i="1" s="1"/>
  <c r="C122" i="1"/>
  <c r="D122" i="1" s="1"/>
  <c r="C121" i="1"/>
  <c r="D121" i="1" s="1"/>
  <c r="E121" i="1" s="1"/>
  <c r="C120" i="1"/>
  <c r="D120" i="1" s="1"/>
  <c r="C119" i="1"/>
  <c r="D108" i="1"/>
  <c r="E108" i="1" s="1"/>
  <c r="F108" i="1" s="1"/>
  <c r="G108" i="1" s="1"/>
  <c r="H108" i="1" s="1"/>
  <c r="I108" i="1" s="1"/>
  <c r="J108" i="1" s="1"/>
  <c r="K108" i="1" s="1"/>
  <c r="L108" i="1" s="1"/>
  <c r="M108" i="1" s="1"/>
  <c r="D106" i="1"/>
  <c r="D105" i="1"/>
  <c r="E105" i="1" s="1"/>
  <c r="F105" i="1" s="1"/>
  <c r="G105" i="1" s="1"/>
  <c r="H105" i="1" s="1"/>
  <c r="I105" i="1" s="1"/>
  <c r="J105" i="1" s="1"/>
  <c r="K105" i="1" s="1"/>
  <c r="L105" i="1" s="1"/>
  <c r="M105" i="1" s="1"/>
  <c r="B118" i="1"/>
  <c r="N109" i="1"/>
  <c r="N97" i="1"/>
  <c r="N129" i="1"/>
  <c r="N126" i="1"/>
  <c r="N125" i="1"/>
  <c r="N116" i="1"/>
  <c r="N115" i="1"/>
  <c r="N114" i="1"/>
  <c r="N113" i="1"/>
  <c r="N112" i="1"/>
  <c r="N110" i="1"/>
  <c r="F107" i="1"/>
  <c r="G107" i="1" s="1"/>
  <c r="H107" i="1" s="1"/>
  <c r="I107" i="1" s="1"/>
  <c r="J107" i="1" s="1"/>
  <c r="K107" i="1" s="1"/>
  <c r="L107" i="1" s="1"/>
  <c r="M107" i="1" s="1"/>
  <c r="F104" i="1"/>
  <c r="G104" i="1" s="1"/>
  <c r="H104" i="1" s="1"/>
  <c r="I104" i="1" s="1"/>
  <c r="J104" i="1" s="1"/>
  <c r="K104" i="1" s="1"/>
  <c r="L104" i="1" s="1"/>
  <c r="M104" i="1" s="1"/>
  <c r="F103" i="1"/>
  <c r="G103" i="1" s="1"/>
  <c r="H103" i="1" s="1"/>
  <c r="I103" i="1" s="1"/>
  <c r="J103" i="1" s="1"/>
  <c r="K103" i="1" s="1"/>
  <c r="L103" i="1" s="1"/>
  <c r="M103" i="1" s="1"/>
  <c r="N98" i="1"/>
  <c r="G96" i="1"/>
  <c r="H96" i="1" s="1"/>
  <c r="I96" i="1" s="1"/>
  <c r="J96" i="1" s="1"/>
  <c r="K96" i="1" s="1"/>
  <c r="L96" i="1" s="1"/>
  <c r="M96" i="1" s="1"/>
  <c r="N95" i="1"/>
  <c r="N94" i="1"/>
  <c r="C118" i="1" l="1"/>
  <c r="D119" i="1"/>
  <c r="E119" i="1" s="1"/>
  <c r="F119" i="1" s="1"/>
  <c r="E120" i="1"/>
  <c r="F120" i="1" s="1"/>
  <c r="G120" i="1" s="1"/>
  <c r="H120" i="1" s="1"/>
  <c r="I120" i="1" s="1"/>
  <c r="J120" i="1" s="1"/>
  <c r="K120" i="1" s="1"/>
  <c r="L120" i="1" s="1"/>
  <c r="M120" i="1" s="1"/>
  <c r="F121" i="1"/>
  <c r="G121" i="1" s="1"/>
  <c r="H121" i="1" s="1"/>
  <c r="I121" i="1" s="1"/>
  <c r="J121" i="1" s="1"/>
  <c r="K121" i="1" s="1"/>
  <c r="L121" i="1" s="1"/>
  <c r="M121" i="1" s="1"/>
  <c r="N121" i="1" s="1"/>
  <c r="E122" i="1"/>
  <c r="F122" i="1" s="1"/>
  <c r="G122" i="1" s="1"/>
  <c r="H122" i="1" s="1"/>
  <c r="I122" i="1" s="1"/>
  <c r="J122" i="1" s="1"/>
  <c r="K122" i="1" s="1"/>
  <c r="L122" i="1" s="1"/>
  <c r="M122" i="1" s="1"/>
  <c r="N128" i="1"/>
  <c r="N104" i="1"/>
  <c r="N96" i="1"/>
  <c r="N103" i="1"/>
  <c r="N105" i="1"/>
  <c r="E106" i="1"/>
  <c r="N107" i="1"/>
  <c r="N108" i="1"/>
  <c r="N80" i="1"/>
  <c r="N79" i="1"/>
  <c r="N77" i="1"/>
  <c r="N76" i="1"/>
  <c r="N75" i="1"/>
  <c r="N74" i="1"/>
  <c r="N73" i="1"/>
  <c r="N72" i="1"/>
  <c r="N71" i="1"/>
  <c r="N68" i="1"/>
  <c r="N67" i="1"/>
  <c r="N66" i="1"/>
  <c r="N65" i="1"/>
  <c r="N64" i="1"/>
  <c r="N63" i="1"/>
  <c r="N62" i="1"/>
  <c r="N61" i="1"/>
  <c r="N60" i="1"/>
  <c r="N59" i="1"/>
  <c r="N56" i="1"/>
  <c r="N55" i="1"/>
  <c r="N54" i="1"/>
  <c r="N53" i="1"/>
  <c r="N52" i="1"/>
  <c r="N50" i="1"/>
  <c r="N49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2" i="1"/>
  <c r="N21" i="1"/>
  <c r="N20" i="1"/>
  <c r="N19" i="1"/>
  <c r="N18" i="1"/>
  <c r="N17" i="1"/>
  <c r="N16" i="1"/>
  <c r="N14" i="1"/>
  <c r="N13" i="1"/>
  <c r="J9" i="1"/>
  <c r="K9" i="1" s="1"/>
  <c r="L9" i="1" s="1"/>
  <c r="M58" i="1"/>
  <c r="L58" i="1"/>
  <c r="K58" i="1"/>
  <c r="J58" i="1"/>
  <c r="I58" i="1"/>
  <c r="H58" i="1"/>
  <c r="G58" i="1"/>
  <c r="F58" i="1"/>
  <c r="I51" i="1"/>
  <c r="H51" i="1"/>
  <c r="I12" i="1"/>
  <c r="H12" i="1"/>
  <c r="G15" i="1"/>
  <c r="G9" i="1"/>
  <c r="G12" i="1" s="1"/>
  <c r="F47" i="1"/>
  <c r="F44" i="1"/>
  <c r="G44" i="1" s="1"/>
  <c r="H44" i="1" s="1"/>
  <c r="I44" i="1" s="1"/>
  <c r="J44" i="1" s="1"/>
  <c r="K44" i="1" s="1"/>
  <c r="L44" i="1" s="1"/>
  <c r="M44" i="1" s="1"/>
  <c r="F43" i="1"/>
  <c r="F42" i="1"/>
  <c r="F51" i="1"/>
  <c r="F12" i="1"/>
  <c r="D11" i="1"/>
  <c r="D10" i="1" s="1"/>
  <c r="D23" i="1" s="1"/>
  <c r="E58" i="1"/>
  <c r="D58" i="1"/>
  <c r="D70" i="1"/>
  <c r="E70" i="1" s="1"/>
  <c r="D48" i="1"/>
  <c r="E48" i="1" s="1"/>
  <c r="F48" i="1" s="1"/>
  <c r="G48" i="1" s="1"/>
  <c r="H48" i="1" s="1"/>
  <c r="I48" i="1" s="1"/>
  <c r="J48" i="1" s="1"/>
  <c r="K48" i="1" s="1"/>
  <c r="L48" i="1" s="1"/>
  <c r="M48" i="1" s="1"/>
  <c r="D46" i="1"/>
  <c r="E46" i="1" s="1"/>
  <c r="D45" i="1"/>
  <c r="C23" i="1"/>
  <c r="N120" i="1" l="1"/>
  <c r="D118" i="1"/>
  <c r="J51" i="1"/>
  <c r="N122" i="1"/>
  <c r="E118" i="1"/>
  <c r="F118" i="1"/>
  <c r="G119" i="1"/>
  <c r="N58" i="1"/>
  <c r="J12" i="1"/>
  <c r="G51" i="1"/>
  <c r="E69" i="1"/>
  <c r="F70" i="1"/>
  <c r="M9" i="1"/>
  <c r="M51" i="1" s="1"/>
  <c r="B90" i="1"/>
  <c r="B111" i="1" s="1"/>
  <c r="D69" i="1"/>
  <c r="F46" i="1"/>
  <c r="G46" i="1" s="1"/>
  <c r="H46" i="1" s="1"/>
  <c r="I46" i="1" s="1"/>
  <c r="J46" i="1" s="1"/>
  <c r="K46" i="1" s="1"/>
  <c r="L46" i="1" s="1"/>
  <c r="M46" i="1" s="1"/>
  <c r="H15" i="1"/>
  <c r="I15" i="1" s="1"/>
  <c r="J15" i="1" s="1"/>
  <c r="K15" i="1" s="1"/>
  <c r="L15" i="1" s="1"/>
  <c r="M15" i="1" s="1"/>
  <c r="G42" i="1"/>
  <c r="H42" i="1" s="1"/>
  <c r="I42" i="1" s="1"/>
  <c r="J42" i="1" s="1"/>
  <c r="K42" i="1" s="1"/>
  <c r="L42" i="1" s="1"/>
  <c r="M42" i="1" s="1"/>
  <c r="B102" i="1" s="1"/>
  <c r="B101" i="1" s="1"/>
  <c r="N44" i="1"/>
  <c r="N48" i="1"/>
  <c r="D41" i="1"/>
  <c r="E11" i="1"/>
  <c r="E45" i="1"/>
  <c r="K12" i="1"/>
  <c r="G43" i="1"/>
  <c r="H43" i="1" s="1"/>
  <c r="I43" i="1" s="1"/>
  <c r="J43" i="1" s="1"/>
  <c r="K43" i="1" s="1"/>
  <c r="L43" i="1" s="1"/>
  <c r="M43" i="1" s="1"/>
  <c r="G47" i="1"/>
  <c r="H47" i="1" s="1"/>
  <c r="I47" i="1" s="1"/>
  <c r="J47" i="1" s="1"/>
  <c r="K47" i="1" s="1"/>
  <c r="L47" i="1" s="1"/>
  <c r="M47" i="1" s="1"/>
  <c r="K51" i="1"/>
  <c r="F106" i="1"/>
  <c r="L12" i="1"/>
  <c r="L51" i="1"/>
  <c r="M102" i="1" l="1"/>
  <c r="K102" i="1"/>
  <c r="I102" i="1"/>
  <c r="G102" i="1"/>
  <c r="E102" i="1"/>
  <c r="C102" i="1"/>
  <c r="L102" i="1"/>
  <c r="J102" i="1"/>
  <c r="H102" i="1"/>
  <c r="F102" i="1"/>
  <c r="D102" i="1"/>
  <c r="H119" i="1"/>
  <c r="G118" i="1"/>
  <c r="M12" i="1"/>
  <c r="N12" i="1" s="1"/>
  <c r="N42" i="1"/>
  <c r="N51" i="1"/>
  <c r="F45" i="1"/>
  <c r="E41" i="1"/>
  <c r="E24" i="1" s="1"/>
  <c r="D24" i="1"/>
  <c r="B93" i="1"/>
  <c r="C90" i="1"/>
  <c r="C111" i="1" s="1"/>
  <c r="B100" i="1"/>
  <c r="N15" i="1"/>
  <c r="N43" i="1"/>
  <c r="G70" i="1"/>
  <c r="F69" i="1"/>
  <c r="E10" i="1"/>
  <c r="F11" i="1"/>
  <c r="N47" i="1"/>
  <c r="N46" i="1"/>
  <c r="G106" i="1"/>
  <c r="C101" i="1" l="1"/>
  <c r="C100" i="1" s="1"/>
  <c r="H118" i="1"/>
  <c r="I119" i="1"/>
  <c r="F10" i="1"/>
  <c r="F23" i="1" s="1"/>
  <c r="G11" i="1"/>
  <c r="G69" i="1"/>
  <c r="H70" i="1"/>
  <c r="D57" i="1"/>
  <c r="E23" i="1"/>
  <c r="C93" i="1"/>
  <c r="D90" i="1"/>
  <c r="D111" i="1" s="1"/>
  <c r="D101" i="1" s="1"/>
  <c r="D100" i="1" s="1"/>
  <c r="F41" i="1"/>
  <c r="F24" i="1" s="1"/>
  <c r="G45" i="1"/>
  <c r="H106" i="1"/>
  <c r="J119" i="1" l="1"/>
  <c r="I118" i="1"/>
  <c r="H45" i="1"/>
  <c r="G41" i="1"/>
  <c r="E57" i="1"/>
  <c r="E78" i="1" s="1"/>
  <c r="E81" i="1" s="1"/>
  <c r="E133" i="1" s="1"/>
  <c r="D78" i="1"/>
  <c r="I70" i="1"/>
  <c r="H69" i="1"/>
  <c r="F57" i="1"/>
  <c r="F78" i="1" s="1"/>
  <c r="F81" i="1" s="1"/>
  <c r="F133" i="1" s="1"/>
  <c r="E90" i="1"/>
  <c r="E111" i="1" s="1"/>
  <c r="E101" i="1" s="1"/>
  <c r="E100" i="1" s="1"/>
  <c r="D93" i="1"/>
  <c r="H11" i="1"/>
  <c r="G10" i="1"/>
  <c r="G23" i="1" s="1"/>
  <c r="I106" i="1"/>
  <c r="J118" i="1" l="1"/>
  <c r="K119" i="1"/>
  <c r="J70" i="1"/>
  <c r="I69" i="1"/>
  <c r="D81" i="1"/>
  <c r="D133" i="1" s="1"/>
  <c r="I11" i="1"/>
  <c r="H10" i="1"/>
  <c r="H23" i="1" s="1"/>
  <c r="F90" i="1"/>
  <c r="E93" i="1"/>
  <c r="G24" i="1"/>
  <c r="I45" i="1"/>
  <c r="H41" i="1"/>
  <c r="H24" i="1" s="1"/>
  <c r="J106" i="1"/>
  <c r="D134" i="1" l="1"/>
  <c r="E134" i="1" s="1"/>
  <c r="F134" i="1" s="1"/>
  <c r="L119" i="1"/>
  <c r="K118" i="1"/>
  <c r="J45" i="1"/>
  <c r="I41" i="1"/>
  <c r="I24" i="1" s="1"/>
  <c r="G57" i="1"/>
  <c r="F93" i="1"/>
  <c r="F111" i="1"/>
  <c r="F101" i="1" s="1"/>
  <c r="F100" i="1" s="1"/>
  <c r="G90" i="1"/>
  <c r="J11" i="1"/>
  <c r="I10" i="1"/>
  <c r="J69" i="1"/>
  <c r="K70" i="1"/>
  <c r="H57" i="1"/>
  <c r="H78" i="1" s="1"/>
  <c r="H81" i="1" s="1"/>
  <c r="H133" i="1" s="1"/>
  <c r="K106" i="1"/>
  <c r="N102" i="1"/>
  <c r="L118" i="1" l="1"/>
  <c r="M119" i="1"/>
  <c r="K11" i="1"/>
  <c r="J10" i="1"/>
  <c r="J23" i="1" s="1"/>
  <c r="G93" i="1"/>
  <c r="G111" i="1"/>
  <c r="G101" i="1" s="1"/>
  <c r="G100" i="1" s="1"/>
  <c r="H90" i="1"/>
  <c r="G78" i="1"/>
  <c r="K69" i="1"/>
  <c r="L70" i="1"/>
  <c r="I23" i="1"/>
  <c r="I57" i="1" s="1"/>
  <c r="K45" i="1"/>
  <c r="J41" i="1"/>
  <c r="L106" i="1"/>
  <c r="B4" i="7"/>
  <c r="M118" i="1" l="1"/>
  <c r="N118" i="1" s="1"/>
  <c r="N119" i="1"/>
  <c r="I78" i="1"/>
  <c r="I81" i="1" s="1"/>
  <c r="I133" i="1" s="1"/>
  <c r="J24" i="1"/>
  <c r="H93" i="1"/>
  <c r="H111" i="1"/>
  <c r="H101" i="1" s="1"/>
  <c r="H100" i="1" s="1"/>
  <c r="I90" i="1"/>
  <c r="L45" i="1"/>
  <c r="K41" i="1"/>
  <c r="K24" i="1" s="1"/>
  <c r="M70" i="1"/>
  <c r="B124" i="1" s="1"/>
  <c r="L69" i="1"/>
  <c r="G81" i="1"/>
  <c r="G133" i="1" s="1"/>
  <c r="K10" i="1"/>
  <c r="K23" i="1" s="1"/>
  <c r="L11" i="1"/>
  <c r="M106" i="1"/>
  <c r="A6" i="4"/>
  <c r="A8" i="5"/>
  <c r="A7" i="5"/>
  <c r="A6" i="5"/>
  <c r="A6" i="2"/>
  <c r="A5" i="2"/>
  <c r="A5" i="6"/>
  <c r="G134" i="1" l="1"/>
  <c r="H134" i="1" s="1"/>
  <c r="I134" i="1" s="1"/>
  <c r="C124" i="1"/>
  <c r="C123" i="1" s="1"/>
  <c r="B123" i="1"/>
  <c r="K57" i="1"/>
  <c r="K78" i="1" s="1"/>
  <c r="K81" i="1" s="1"/>
  <c r="K133" i="1" s="1"/>
  <c r="I93" i="1"/>
  <c r="J90" i="1"/>
  <c r="I111" i="1"/>
  <c r="I101" i="1" s="1"/>
  <c r="I100" i="1" s="1"/>
  <c r="M11" i="1"/>
  <c r="L10" i="1"/>
  <c r="L23" i="1" s="1"/>
  <c r="M69" i="1"/>
  <c r="M8" i="5" s="1"/>
  <c r="N70" i="1"/>
  <c r="M45" i="1"/>
  <c r="L41" i="1"/>
  <c r="L24" i="1" s="1"/>
  <c r="J57" i="1"/>
  <c r="N106" i="1"/>
  <c r="H7" i="5"/>
  <c r="B8" i="5"/>
  <c r="H6" i="5"/>
  <c r="D6" i="5"/>
  <c r="C6" i="5"/>
  <c r="G6" i="5"/>
  <c r="G7" i="5"/>
  <c r="F7" i="5"/>
  <c r="I7" i="5"/>
  <c r="L6" i="2"/>
  <c r="L7" i="5"/>
  <c r="L8" i="5"/>
  <c r="K6" i="5"/>
  <c r="J6" i="2"/>
  <c r="J7" i="5"/>
  <c r="J8" i="5"/>
  <c r="K6" i="2"/>
  <c r="K8" i="5"/>
  <c r="K7" i="5"/>
  <c r="D6" i="2"/>
  <c r="B6" i="2"/>
  <c r="I6" i="2"/>
  <c r="H6" i="2"/>
  <c r="B3" i="7"/>
  <c r="C6" i="2"/>
  <c r="M6" i="2"/>
  <c r="G6" i="2"/>
  <c r="E6" i="2"/>
  <c r="F6" i="2"/>
  <c r="F8" i="5"/>
  <c r="D8" i="5"/>
  <c r="E8" i="5"/>
  <c r="C7" i="5"/>
  <c r="B6" i="5"/>
  <c r="E7" i="5"/>
  <c r="M6" i="5"/>
  <c r="F6" i="5"/>
  <c r="B7" i="5"/>
  <c r="D7" i="5"/>
  <c r="G8" i="5"/>
  <c r="I8" i="5"/>
  <c r="B6" i="7"/>
  <c r="B5" i="7"/>
  <c r="H8" i="5"/>
  <c r="M4" i="6"/>
  <c r="M5" i="5"/>
  <c r="M4" i="2"/>
  <c r="M5" i="4" s="1"/>
  <c r="L4" i="6"/>
  <c r="L5" i="5"/>
  <c r="L4" i="2"/>
  <c r="L5" i="4" s="1"/>
  <c r="J4" i="2"/>
  <c r="J5" i="4" s="1"/>
  <c r="J5" i="5"/>
  <c r="J4" i="6"/>
  <c r="E5" i="5"/>
  <c r="E4" i="2"/>
  <c r="E5" i="4" s="1"/>
  <c r="E4" i="6"/>
  <c r="C4" i="2"/>
  <c r="C5" i="4" s="1"/>
  <c r="C4" i="6"/>
  <c r="C5" i="5"/>
  <c r="G5" i="5"/>
  <c r="G4" i="2"/>
  <c r="G5" i="4" s="1"/>
  <c r="G4" i="6"/>
  <c r="F4" i="6"/>
  <c r="F4" i="2"/>
  <c r="F5" i="4" s="1"/>
  <c r="F5" i="5"/>
  <c r="C8" i="5"/>
  <c r="B4" i="6"/>
  <c r="B4" i="2"/>
  <c r="B5" i="4" s="1"/>
  <c r="B5" i="5"/>
  <c r="I5" i="5"/>
  <c r="I4" i="6"/>
  <c r="I4" i="2"/>
  <c r="I5" i="4" s="1"/>
  <c r="D5" i="5"/>
  <c r="D4" i="2"/>
  <c r="D5" i="4" s="1"/>
  <c r="D4" i="6"/>
  <c r="H5" i="5"/>
  <c r="H4" i="6"/>
  <c r="H4" i="2"/>
  <c r="H5" i="4" s="1"/>
  <c r="K5" i="5"/>
  <c r="K4" i="2"/>
  <c r="K5" i="4" s="1"/>
  <c r="K4" i="6"/>
  <c r="L57" i="1" l="1"/>
  <c r="L78" i="1" s="1"/>
  <c r="L81" i="1" s="1"/>
  <c r="L133" i="1" s="1"/>
  <c r="D124" i="1"/>
  <c r="D123" i="1" s="1"/>
  <c r="M10" i="1"/>
  <c r="B92" i="1" s="1"/>
  <c r="C92" i="1" s="1"/>
  <c r="N11" i="1"/>
  <c r="J93" i="1"/>
  <c r="J111" i="1"/>
  <c r="J101" i="1" s="1"/>
  <c r="K90" i="1"/>
  <c r="J78" i="1"/>
  <c r="M41" i="1"/>
  <c r="N45" i="1"/>
  <c r="N69" i="1"/>
  <c r="I6" i="5"/>
  <c r="E6" i="5"/>
  <c r="J6" i="5"/>
  <c r="L6" i="5"/>
  <c r="B6" i="4"/>
  <c r="F5" i="2"/>
  <c r="F7" i="2" s="1"/>
  <c r="M6" i="4"/>
  <c r="B5" i="2"/>
  <c r="B7" i="2" s="1"/>
  <c r="I6" i="4"/>
  <c r="H5" i="2"/>
  <c r="H7" i="2" s="1"/>
  <c r="L6" i="4"/>
  <c r="E5" i="2"/>
  <c r="E7" i="2" s="1"/>
  <c r="J5" i="2"/>
  <c r="J7" i="2" s="1"/>
  <c r="G5" i="2"/>
  <c r="G7" i="2" s="1"/>
  <c r="D6" i="4"/>
  <c r="L5" i="2"/>
  <c r="L7" i="2" s="1"/>
  <c r="D5" i="2"/>
  <c r="D7" i="2" s="1"/>
  <c r="C5" i="2"/>
  <c r="C7" i="2" s="1"/>
  <c r="I5" i="2"/>
  <c r="I7" i="2" s="1"/>
  <c r="C6" i="4"/>
  <c r="K6" i="4"/>
  <c r="F6" i="4"/>
  <c r="G6" i="4"/>
  <c r="J6" i="4"/>
  <c r="K5" i="2"/>
  <c r="K7" i="2" s="1"/>
  <c r="E6" i="4"/>
  <c r="H6" i="4"/>
  <c r="M5" i="2" l="1"/>
  <c r="M7" i="2" s="1"/>
  <c r="C91" i="1"/>
  <c r="C99" i="1" s="1"/>
  <c r="C117" i="1" s="1"/>
  <c r="C127" i="1" s="1"/>
  <c r="C130" i="1" s="1"/>
  <c r="O133" i="1" s="1"/>
  <c r="D92" i="1"/>
  <c r="E124" i="1"/>
  <c r="E123" i="1" s="1"/>
  <c r="M24" i="1"/>
  <c r="N41" i="1"/>
  <c r="M7" i="5"/>
  <c r="J81" i="1"/>
  <c r="J133" i="1" s="1"/>
  <c r="J100" i="1"/>
  <c r="K93" i="1"/>
  <c r="K111" i="1"/>
  <c r="K101" i="1" s="1"/>
  <c r="K100" i="1" s="1"/>
  <c r="L90" i="1"/>
  <c r="M23" i="1"/>
  <c r="N23" i="1" s="1"/>
  <c r="N10" i="1"/>
  <c r="L5" i="6"/>
  <c r="K5" i="6"/>
  <c r="D5" i="6"/>
  <c r="J134" i="1" l="1"/>
  <c r="K134" i="1" s="1"/>
  <c r="L134" i="1" s="1"/>
  <c r="E92" i="1"/>
  <c r="D91" i="1"/>
  <c r="D99" i="1" s="1"/>
  <c r="D117" i="1" s="1"/>
  <c r="D127" i="1" s="1"/>
  <c r="D130" i="1" s="1"/>
  <c r="P133" i="1" s="1"/>
  <c r="F124" i="1"/>
  <c r="F123" i="1" s="1"/>
  <c r="L93" i="1"/>
  <c r="M90" i="1"/>
  <c r="L111" i="1"/>
  <c r="L101" i="1" s="1"/>
  <c r="L100" i="1" s="1"/>
  <c r="B91" i="1"/>
  <c r="M57" i="1"/>
  <c r="N24" i="1"/>
  <c r="G5" i="6"/>
  <c r="C5" i="6"/>
  <c r="F5" i="6"/>
  <c r="E5" i="6"/>
  <c r="H5" i="6"/>
  <c r="I5" i="6"/>
  <c r="J5" i="6"/>
  <c r="F92" i="1" l="1"/>
  <c r="E91" i="1"/>
  <c r="E99" i="1" s="1"/>
  <c r="E117" i="1" s="1"/>
  <c r="E127" i="1" s="1"/>
  <c r="E130" i="1" s="1"/>
  <c r="Q133" i="1" s="1"/>
  <c r="G124" i="1"/>
  <c r="G123" i="1" s="1"/>
  <c r="N57" i="1"/>
  <c r="M78" i="1"/>
  <c r="B99" i="1"/>
  <c r="B117" i="1" s="1"/>
  <c r="B127" i="1" s="1"/>
  <c r="M93" i="1"/>
  <c r="N93" i="1" s="1"/>
  <c r="M111" i="1"/>
  <c r="B5" i="6"/>
  <c r="G92" i="1" l="1"/>
  <c r="F91" i="1"/>
  <c r="F99" i="1" s="1"/>
  <c r="F117" i="1" s="1"/>
  <c r="F127" i="1" s="1"/>
  <c r="F130" i="1" s="1"/>
  <c r="R133" i="1" s="1"/>
  <c r="H124" i="1"/>
  <c r="H123" i="1" s="1"/>
  <c r="N111" i="1"/>
  <c r="M101" i="1"/>
  <c r="M81" i="1"/>
  <c r="M133" i="1" s="1"/>
  <c r="N78" i="1"/>
  <c r="M134" i="1" l="1"/>
  <c r="H92" i="1"/>
  <c r="G91" i="1"/>
  <c r="G99" i="1" s="1"/>
  <c r="G117" i="1" s="1"/>
  <c r="G127" i="1" s="1"/>
  <c r="G130" i="1" s="1"/>
  <c r="S133" i="1" s="1"/>
  <c r="I124" i="1"/>
  <c r="I123" i="1" s="1"/>
  <c r="M5" i="6"/>
  <c r="N81" i="1"/>
  <c r="M100" i="1"/>
  <c r="N100" i="1" s="1"/>
  <c r="N101" i="1"/>
  <c r="I92" i="1" l="1"/>
  <c r="H91" i="1"/>
  <c r="J124" i="1"/>
  <c r="J123" i="1" s="1"/>
  <c r="B130" i="1"/>
  <c r="N133" i="1" s="1"/>
  <c r="N134" i="1" l="1"/>
  <c r="O134" i="1" s="1"/>
  <c r="P134" i="1" s="1"/>
  <c r="Q134" i="1" s="1"/>
  <c r="R134" i="1" s="1"/>
  <c r="S134" i="1" s="1"/>
  <c r="H99" i="1"/>
  <c r="J92" i="1"/>
  <c r="I91" i="1"/>
  <c r="I99" i="1" s="1"/>
  <c r="I117" i="1" s="1"/>
  <c r="I127" i="1" s="1"/>
  <c r="I130" i="1" s="1"/>
  <c r="U133" i="1" s="1"/>
  <c r="K124" i="1"/>
  <c r="K123" i="1" s="1"/>
  <c r="K92" i="1" l="1"/>
  <c r="J91" i="1"/>
  <c r="J99" i="1" s="1"/>
  <c r="J117" i="1" s="1"/>
  <c r="J127" i="1" s="1"/>
  <c r="J130" i="1" s="1"/>
  <c r="V133" i="1" s="1"/>
  <c r="H117" i="1"/>
  <c r="L124" i="1"/>
  <c r="L123" i="1" s="1"/>
  <c r="H127" i="1" l="1"/>
  <c r="H130" i="1" s="1"/>
  <c r="T133" i="1" s="1"/>
  <c r="T134" i="1" s="1"/>
  <c r="U134" i="1" s="1"/>
  <c r="V134" i="1" s="1"/>
  <c r="L92" i="1"/>
  <c r="K91" i="1"/>
  <c r="K99" i="1" s="1"/>
  <c r="M124" i="1"/>
  <c r="M123" i="1" s="1"/>
  <c r="K117" i="1" l="1"/>
  <c r="M92" i="1"/>
  <c r="L91" i="1"/>
  <c r="N124" i="1"/>
  <c r="L99" i="1" l="1"/>
  <c r="M91" i="1"/>
  <c r="M99" i="1" s="1"/>
  <c r="M117" i="1" s="1"/>
  <c r="M127" i="1" s="1"/>
  <c r="M130" i="1" s="1"/>
  <c r="Y133" i="1" s="1"/>
  <c r="N92" i="1"/>
  <c r="K127" i="1"/>
  <c r="K130" i="1" s="1"/>
  <c r="W133" i="1" s="1"/>
  <c r="W134" i="1" s="1"/>
  <c r="N123" i="1"/>
  <c r="L117" i="1" l="1"/>
  <c r="N99" i="1"/>
  <c r="N91" i="1"/>
  <c r="L127" i="1" l="1"/>
  <c r="N117" i="1"/>
  <c r="L130" i="1" l="1"/>
  <c r="N127" i="1"/>
  <c r="N130" i="1" l="1"/>
  <c r="X133" i="1"/>
  <c r="B137" i="1" l="1"/>
  <c r="X134" i="1"/>
  <c r="Y134" i="1" s="1"/>
</calcChain>
</file>

<file path=xl/sharedStrings.xml><?xml version="1.0" encoding="utf-8"?>
<sst xmlns="http://schemas.openxmlformats.org/spreadsheetml/2006/main" count="141" uniqueCount="70">
  <si>
    <t>INGRESOS OPERACIONALES</t>
  </si>
  <si>
    <t>COSTO DE VENTAS</t>
  </si>
  <si>
    <t>UTILIDAD BRUTA</t>
  </si>
  <si>
    <t>GASTOS OPERACIONALES DE ADMINISTRACION</t>
  </si>
  <si>
    <t>GASTOS OPERACIONALES DE VENTAS</t>
  </si>
  <si>
    <t>UTILIDAD O PERDIDA OPERACIONAL</t>
  </si>
  <si>
    <t>INGRESOS NO OPERACIONALES</t>
  </si>
  <si>
    <t>UTILIDAD O PERDIDA NETA</t>
  </si>
  <si>
    <t>INGRESOS MENSUALES</t>
  </si>
  <si>
    <t>COSTOS DE VENTAS</t>
  </si>
  <si>
    <t>GASTOS</t>
  </si>
  <si>
    <t>ANALISIS MENSUAL DEL ESTADO DE RESULTADOS</t>
  </si>
  <si>
    <t>=mes1</t>
  </si>
  <si>
    <t>TOTAL INGRESOS</t>
  </si>
  <si>
    <t>GASTOS NO OPERACIONALES</t>
  </si>
  <si>
    <t>UTILIDAD O PERDIDA ANTES DE IMPUESTOS</t>
  </si>
  <si>
    <t>ACUMULADO</t>
  </si>
  <si>
    <t xml:space="preserve">GASTOS OPERACIONALES </t>
  </si>
  <si>
    <t>COSTO INDIRECTO</t>
  </si>
  <si>
    <t>COMISIÓN POR ADM. INMUEBLES</t>
  </si>
  <si>
    <t>COMISION INICIAL 20%</t>
  </si>
  <si>
    <t>MANTENIMIENTO Y REPARACIONES</t>
  </si>
  <si>
    <t>PAPELERIA</t>
  </si>
  <si>
    <t>COMISIONES CONTRATOS DIRECTOS</t>
  </si>
  <si>
    <t>DERECHOS SOBRE CONTRATOS</t>
  </si>
  <si>
    <t>SERVICIOS DE TERCEROS</t>
  </si>
  <si>
    <t>Centro de Costo: Todos  Año: 2019</t>
  </si>
  <si>
    <t>Valores expresados en unidades de 1 pesos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</si>
  <si>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</si>
  <si>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</si>
  <si>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</si>
  <si>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</si>
  <si>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</si>
  <si>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</si>
  <si>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</si>
  <si>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</si>
  <si>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</si>
  <si>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</si>
  <si>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</si>
  <si>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</si>
  <si>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GASTOS DE PERSONAL</t>
  </si>
  <si>
    <t>HONORARIOS</t>
  </si>
  <si>
    <t>IMPUESTOS</t>
  </si>
  <si>
    <t>ARRENDAMIENTOS</t>
  </si>
  <si>
    <t>CONTRIBUCIONES Y AFILIACIONES</t>
  </si>
  <si>
    <t>SEGUROS</t>
  </si>
  <si>
    <t>SERVICIOS</t>
  </si>
  <si>
    <t>GASTOS LEGALES</t>
  </si>
  <si>
    <t>ADECUACION E INSTALACION</t>
  </si>
  <si>
    <t>GATSOS DE VIAJE</t>
  </si>
  <si>
    <t>DEPRECIACIONES</t>
  </si>
  <si>
    <t>AMORTIZACIONES</t>
  </si>
  <si>
    <t>DIVERSOS</t>
  </si>
  <si>
    <t>PROVISIONES</t>
  </si>
  <si>
    <t>GASTOS DE VIAJES</t>
  </si>
  <si>
    <t>INTERESES POR MORA</t>
  </si>
  <si>
    <t>MULTAS Y RECARGOS</t>
  </si>
  <si>
    <t>GASTOS BANCARIOS</t>
  </si>
  <si>
    <t>REINTEGRO DE OTROS COSTOS Y GASTOS</t>
  </si>
  <si>
    <t>APROVECHAMIENTOS</t>
  </si>
  <si>
    <t>FINANCIEROS</t>
  </si>
  <si>
    <t>GASTOS EXTRAORDINARIOS</t>
  </si>
  <si>
    <t>GASTOS DIVERSOS</t>
  </si>
  <si>
    <t>IMPUESTO DE RENTA Y COMPLEMENTARIOS</t>
  </si>
  <si>
    <t># asesores</t>
  </si>
  <si>
    <t>NEGOCIOS</t>
  </si>
  <si>
    <t xml:space="preserve">COMISIONES  </t>
  </si>
  <si>
    <t>TASA MENSUAL</t>
  </si>
  <si>
    <t>FLUJOS DE CAJA</t>
  </si>
  <si>
    <t>VPN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</si>
</sst>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\ * #,##0_-;\-&quot;$&quot;\ * #,##0_-;_-&quot;$&quot;\ * &quot;-&quot;_-;_-@_-"/>
    <numFmt numFmtId="41" formatCode="_-* #,##0_-;\-* #,##0_-;_-* &quot;-&quot;_-;_-@_-"/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1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b/>
      <u/>
      <sz val="20"/>
      <color indexed="12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5" fillId="0" borderId="0" applyFont="0" applyFill="0" applyBorder="0" applyAlignment="0" applyProtection="0"/>
    <xf numFmtId="42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61">
    <xf numFmtId="0" fontId="0" fillId="0" borderId="0" xfId="0"/>
    <xf numFmtId="0" fontId="5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1" fontId="0" fillId="0" borderId="0" xfId="0" applyNumberFormat="1"/>
    <xf numFmtId="1" fontId="2" fillId="0" borderId="0" xfId="0" applyNumberFormat="1" applyFont="1" applyAlignment="1">
      <alignment horizontal="center"/>
    </xf>
    <xf numFmtId="166" fontId="0" fillId="0" borderId="3" xfId="3" applyNumberFormat="1" applyFont="1" applyBorder="1"/>
    <xf numFmtId="166" fontId="0" fillId="0" borderId="4" xfId="3" applyNumberFormat="1" applyFont="1" applyBorder="1"/>
    <xf numFmtId="166" fontId="0" fillId="0" borderId="5" xfId="3" applyNumberFormat="1" applyFont="1" applyBorder="1"/>
    <xf numFmtId="166" fontId="0" fillId="0" borderId="6" xfId="3" applyNumberFormat="1" applyFont="1" applyBorder="1"/>
    <xf numFmtId="166" fontId="0" fillId="0" borderId="7" xfId="3" applyNumberFormat="1" applyFont="1" applyBorder="1"/>
    <xf numFmtId="1" fontId="2" fillId="2" borderId="8" xfId="0" applyNumberFormat="1" applyFont="1" applyFill="1" applyBorder="1"/>
    <xf numFmtId="1" fontId="2" fillId="2" borderId="9" xfId="0" applyNumberFormat="1" applyFont="1" applyFill="1" applyBorder="1"/>
    <xf numFmtId="1" fontId="2" fillId="2" borderId="10" xfId="0" applyNumberFormat="1" applyFont="1" applyFill="1" applyBorder="1"/>
    <xf numFmtId="49" fontId="2" fillId="3" borderId="11" xfId="0" applyNumberFormat="1" applyFont="1" applyFill="1" applyBorder="1" applyAlignment="1">
      <alignment horizontal="center"/>
    </xf>
    <xf numFmtId="49" fontId="2" fillId="3" borderId="12" xfId="0" applyNumberFormat="1" applyFont="1" applyFill="1" applyBorder="1" applyAlignment="1">
      <alignment horizontal="center"/>
    </xf>
    <xf numFmtId="49" fontId="2" fillId="3" borderId="13" xfId="0" applyNumberFormat="1" applyFont="1" applyFill="1" applyBorder="1" applyAlignment="1">
      <alignment horizontal="center"/>
    </xf>
    <xf numFmtId="49" fontId="2" fillId="3" borderId="14" xfId="0" applyNumberFormat="1" applyFont="1" applyFill="1" applyBorder="1" applyAlignment="1">
      <alignment horizontal="center"/>
    </xf>
    <xf numFmtId="49" fontId="2" fillId="3" borderId="15" xfId="0" applyNumberFormat="1" applyFont="1" applyFill="1" applyBorder="1" applyAlignment="1">
      <alignment horizontal="center"/>
    </xf>
    <xf numFmtId="49" fontId="2" fillId="3" borderId="16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7" xfId="0" applyBorder="1"/>
    <xf numFmtId="1" fontId="2" fillId="2" borderId="18" xfId="0" applyNumberFormat="1" applyFont="1" applyFill="1" applyBorder="1"/>
    <xf numFmtId="4" fontId="2" fillId="3" borderId="11" xfId="0" applyNumberFormat="1" applyFont="1" applyFill="1" applyBorder="1" applyAlignment="1">
      <alignment horizontal="center"/>
    </xf>
    <xf numFmtId="166" fontId="2" fillId="0" borderId="5" xfId="3" applyNumberFormat="1" applyFont="1" applyBorder="1"/>
    <xf numFmtId="165" fontId="2" fillId="0" borderId="5" xfId="3" applyFont="1" applyBorder="1"/>
    <xf numFmtId="0" fontId="1" fillId="0" borderId="0" xfId="0" applyFont="1"/>
    <xf numFmtId="0" fontId="13" fillId="0" borderId="0" xfId="0" applyFont="1" applyFill="1" applyBorder="1"/>
    <xf numFmtId="0" fontId="0" fillId="0" borderId="0" xfId="0" applyBorder="1"/>
    <xf numFmtId="0" fontId="14" fillId="0" borderId="0" xfId="0" applyFont="1"/>
    <xf numFmtId="0" fontId="10" fillId="0" borderId="0" xfId="0" applyFont="1"/>
    <xf numFmtId="0" fontId="0" fillId="0" borderId="0" xfId="0" applyFill="1"/>
    <xf numFmtId="3" fontId="14" fillId="0" borderId="21" xfId="2" applyNumberFormat="1" applyFont="1" applyFill="1" applyBorder="1" applyAlignment="1">
      <alignment horizontal="right"/>
    </xf>
    <xf numFmtId="4" fontId="0" fillId="0" borderId="0" xfId="2" applyNumberFormat="1" applyFont="1" applyAlignment="1">
      <alignment horizontal="right"/>
    </xf>
    <xf numFmtId="4" fontId="1" fillId="0" borderId="0" xfId="2" applyNumberFormat="1" applyFont="1" applyAlignment="1">
      <alignment horizontal="right"/>
    </xf>
    <xf numFmtId="4" fontId="1" fillId="0" borderId="0" xfId="0" applyNumberFormat="1" applyFont="1"/>
    <xf numFmtId="4" fontId="10" fillId="5" borderId="1" xfId="0" applyNumberFormat="1" applyFont="1" applyFill="1" applyBorder="1" applyAlignment="1">
      <alignment horizontal="center" wrapText="1"/>
    </xf>
    <xf numFmtId="4" fontId="14" fillId="5" borderId="2" xfId="2" applyNumberFormat="1" applyFont="1" applyFill="1" applyBorder="1" applyAlignment="1">
      <alignment horizontal="right"/>
    </xf>
    <xf numFmtId="4" fontId="1" fillId="0" borderId="2" xfId="2" applyNumberFormat="1" applyFont="1" applyBorder="1" applyAlignment="1">
      <alignment horizontal="right"/>
    </xf>
    <xf numFmtId="4" fontId="0" fillId="0" borderId="0" xfId="0" applyNumberFormat="1"/>
    <xf numFmtId="1" fontId="10" fillId="5" borderId="1" xfId="0" applyNumberFormat="1" applyFont="1" applyFill="1" applyBorder="1" applyAlignment="1">
      <alignment horizontal="center" wrapText="1"/>
    </xf>
    <xf numFmtId="0" fontId="1" fillId="0" borderId="20" xfId="0" applyFont="1" applyBorder="1" applyAlignment="1">
      <alignment horizontal="left"/>
    </xf>
    <xf numFmtId="0" fontId="10" fillId="5" borderId="2" xfId="0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center"/>
    </xf>
    <xf numFmtId="0" fontId="10" fillId="5" borderId="19" xfId="0" applyFont="1" applyFill="1" applyBorder="1" applyAlignment="1">
      <alignment horizontal="left"/>
    </xf>
    <xf numFmtId="41" fontId="10" fillId="5" borderId="6" xfId="4" applyFont="1" applyFill="1" applyBorder="1" applyAlignment="1">
      <alignment horizontal="center" wrapText="1"/>
    </xf>
    <xf numFmtId="41" fontId="10" fillId="0" borderId="6" xfId="4" applyFont="1" applyFill="1" applyBorder="1" applyAlignment="1">
      <alignment horizontal="center" wrapText="1"/>
    </xf>
    <xf numFmtId="41" fontId="16" fillId="0" borderId="6" xfId="4" applyFont="1" applyFill="1" applyBorder="1" applyAlignment="1">
      <alignment horizontal="center" wrapText="1"/>
    </xf>
    <xf numFmtId="42" fontId="1" fillId="0" borderId="0" xfId="5" applyFont="1"/>
    <xf numFmtId="4" fontId="1" fillId="0" borderId="21" xfId="2" applyNumberFormat="1" applyFont="1" applyFill="1" applyBorder="1" applyAlignment="1">
      <alignment horizontal="right"/>
    </xf>
    <xf numFmtId="0" fontId="3" fillId="6" borderId="0" xfId="0" applyFont="1" applyFill="1"/>
    <xf numFmtId="9" fontId="2" fillId="6" borderId="0" xfId="6" applyFont="1" applyFill="1" applyAlignment="1">
      <alignment horizontal="right"/>
    </xf>
    <xf numFmtId="4" fontId="2" fillId="6" borderId="0" xfId="2" applyNumberFormat="1" applyFont="1" applyFill="1" applyAlignment="1">
      <alignment horizontal="right"/>
    </xf>
    <xf numFmtId="0" fontId="8" fillId="0" borderId="0" xfId="1" applyFont="1" applyFill="1" applyAlignment="1" applyProtection="1">
      <alignment horizontal="center"/>
    </xf>
    <xf numFmtId="0" fontId="8" fillId="4" borderId="0" xfId="1" applyFont="1" applyFill="1" applyAlignment="1" applyProtection="1">
      <alignment horizontal="center"/>
    </xf>
    <xf numFmtId="0" fontId="11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</cellXfs>
  <cellStyles count="7">
    <cellStyle name="Hipervínculo" xfId="1" builtinId="8"/>
    <cellStyle name="Millares" xfId="2" builtinId="3"/>
    <cellStyle name="Millares [0]" xfId="4" builtinId="6"/>
    <cellStyle name="Moneda" xfId="3" builtinId="4"/>
    <cellStyle name="Moneda [0]" xfId="5" builtinId="7"/>
    <cellStyle name="Normal" xfId="0" builtinId="0"/>
    <cellStyle name="Porcentaje" xfId="6" builtinId="5"/>
  </cellStyles>
  <dxfs count="0"/>
  <tableStyles count="0" defaultTableStyle="TableStyleMedium2" defaultPivotStyle="PivotStyleLight16"/>
  <colors>
    <mruColors>
      <color rgb="FF003399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/>
              <a:t>UTILIDAD O PERDIDA NETA</a:t>
            </a:r>
          </a:p>
        </c:rich>
      </c:tx>
      <c:layout>
        <c:manualLayout>
          <c:xMode val="edge"/>
          <c:yMode val="edge"/>
          <c:x val="0.38028169014084506"/>
          <c:y val="3.5190615835777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9750812567714"/>
          <c:y val="0.20527859237536658"/>
          <c:w val="0.81473456121343446"/>
          <c:h val="0.66568914956011727"/>
        </c:manualLayout>
      </c:layout>
      <c:lineChart>
        <c:grouping val="standard"/>
        <c:varyColors val="0"/>
        <c:ser>
          <c:idx val="0"/>
          <c:order val="0"/>
          <c:tx>
            <c:strRef>
              <c:f>'UTILIDAD O PERDIDA NETA'!$A$5</c:f>
              <c:strCache>
                <c:ptCount val="1"/>
                <c:pt idx="0">
                  <c:v>UTILIDAD O PERDIDA NETA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strRef>
              <c:f>'UTILIDAD O PERDIDA NETA'!$B$4:$M$4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'UTILIDAD O PERDIDA NETA'!$B$5:$M$5</c:f>
              <c:numCache>
                <c:formatCode>_("$"* #,##0.00_);_("$"* \(#,##0.00\);_("$"* "-"??_);_(@_)</c:formatCode>
                <c:ptCount val="12"/>
                <c:pt idx="0">
                  <c:v>242376</c:v>
                </c:pt>
                <c:pt idx="1">
                  <c:v>-752713</c:v>
                </c:pt>
                <c:pt idx="2">
                  <c:v>-5369822.2964877449</c:v>
                </c:pt>
                <c:pt idx="3">
                  <c:v>-4448401.1266203187</c:v>
                </c:pt>
                <c:pt idx="4">
                  <c:v>-6317581.3856610171</c:v>
                </c:pt>
                <c:pt idx="5">
                  <c:v>-6689245.7184577081</c:v>
                </c:pt>
                <c:pt idx="6">
                  <c:v>-7115679.6140694125</c:v>
                </c:pt>
                <c:pt idx="7">
                  <c:v>-5760971.5036494387</c:v>
                </c:pt>
                <c:pt idx="8">
                  <c:v>-4109012.8616971597</c:v>
                </c:pt>
                <c:pt idx="9" formatCode="_(&quot;$&quot;* #,##0_);_(&quot;$&quot;* \(#,##0\);_(&quot;$&quot;* &quot;-&quot;??_);_(@_)">
                  <c:v>-2459898.3107943488</c:v>
                </c:pt>
                <c:pt idx="10" formatCode="_(&quot;$&quot;* #,##0_);_(&quot;$&quot;* \(#,##0\);_(&quot;$&quot;* &quot;-&quot;??_);_(@_)">
                  <c:v>-813725.72994600749</c:v>
                </c:pt>
                <c:pt idx="11" formatCode="_(&quot;$&quot;* #,##0_);_(&quot;$&quot;* \(#,##0\);_(&quot;$&quot;* &quot;-&quot;??_);_(@_)">
                  <c:v>829403.63335027499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2B-403E-9102-A89E980BA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387144"/>
        <c:axId val="221388712"/>
      </c:lineChart>
      <c:catAx>
        <c:axId val="22138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21388712"/>
        <c:crosses val="autoZero"/>
        <c:auto val="1"/>
        <c:lblAlgn val="ctr"/>
        <c:lblOffset val="100"/>
        <c:tickMarkSkip val="1"/>
        <c:noMultiLvlLbl val="0"/>
      </c:catAx>
      <c:valAx>
        <c:axId val="221388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21387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</c:dTable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/>
              <a:t>INGRESOS</a:t>
            </a:r>
          </a:p>
        </c:rich>
      </c:tx>
      <c:layout>
        <c:manualLayout>
          <c:xMode val="edge"/>
          <c:yMode val="edge"/>
          <c:x val="0.51933764675517247"/>
          <c:y val="6.70686820035741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55207865144479"/>
          <c:y val="0.1988311113088358"/>
          <c:w val="0.7896106440959032"/>
          <c:h val="0.59064496140853839"/>
        </c:manualLayout>
      </c:layout>
      <c:lineChart>
        <c:grouping val="standard"/>
        <c:varyColors val="0"/>
        <c:ser>
          <c:idx val="0"/>
          <c:order val="0"/>
          <c:tx>
            <c:strRef>
              <c:f>INGRESOS!$A$5</c:f>
              <c:strCache>
                <c:ptCount val="1"/>
                <c:pt idx="0">
                  <c:v>INGRESOS OPERACIONALES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INGRESOS!$B$4:$M$4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INGRESOS!$B$5:$M$5</c:f>
              <c:numCache>
                <c:formatCode>_("$"* #,##0_);_("$"* \(#,##0\);_("$"* "-"??_);_(@_)</c:formatCode>
                <c:ptCount val="12"/>
                <c:pt idx="0">
                  <c:v>21412030</c:v>
                </c:pt>
                <c:pt idx="1">
                  <c:v>34257598</c:v>
                </c:pt>
                <c:pt idx="2">
                  <c:v>19778202</c:v>
                </c:pt>
                <c:pt idx="3">
                  <c:v>20769402</c:v>
                </c:pt>
                <c:pt idx="4">
                  <c:v>25008402</c:v>
                </c:pt>
                <c:pt idx="5">
                  <c:v>26247402</c:v>
                </c:pt>
                <c:pt idx="6">
                  <c:v>28334202</c:v>
                </c:pt>
                <c:pt idx="7">
                  <c:v>30668802</c:v>
                </c:pt>
                <c:pt idx="8">
                  <c:v>32403402</c:v>
                </c:pt>
                <c:pt idx="9">
                  <c:v>34138002</c:v>
                </c:pt>
                <c:pt idx="10">
                  <c:v>35872602</c:v>
                </c:pt>
                <c:pt idx="11">
                  <c:v>37607202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6-4149-8A2E-CD6899121E3E}"/>
            </c:ext>
          </c:extLst>
        </c:ser>
        <c:ser>
          <c:idx val="1"/>
          <c:order val="1"/>
          <c:tx>
            <c:strRef>
              <c:f>INGRESOS!$A$6</c:f>
              <c:strCache>
                <c:ptCount val="1"/>
                <c:pt idx="0">
                  <c:v>INGRESOS NO OPERACIONALES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INGRESOS!$B$4:$M$4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INGRESOS!$B$6:$M$6</c:f>
              <c:numCache>
                <c:formatCode>_("$"* #,##0_);_("$"* \(#,##0\);_("$"* "-"??_);_(@_)</c:formatCode>
                <c:ptCount val="12"/>
                <c:pt idx="0">
                  <c:v>2373657</c:v>
                </c:pt>
                <c:pt idx="1">
                  <c:v>2549173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4D6-4149-8A2E-CD6899121E3E}"/>
            </c:ext>
          </c:extLst>
        </c:ser>
        <c:ser>
          <c:idx val="2"/>
          <c:order val="2"/>
          <c:tx>
            <c:strRef>
              <c:f>INGRESOS!$A$7</c:f>
              <c:strCache>
                <c:ptCount val="1"/>
                <c:pt idx="0">
                  <c:v>TOTAL INGRESOS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C000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INGRESOS!$B$4:$M$4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INGRESOS!$B$7:$M$7</c:f>
              <c:numCache>
                <c:formatCode>_("$"* #,##0_);_("$"* \(#,##0\);_("$"* "-"??_);_(@_)</c:formatCode>
                <c:ptCount val="12"/>
                <c:pt idx="0">
                  <c:v>23785687</c:v>
                </c:pt>
                <c:pt idx="1">
                  <c:v>36806771</c:v>
                </c:pt>
                <c:pt idx="2">
                  <c:v>20778202</c:v>
                </c:pt>
                <c:pt idx="3">
                  <c:v>21769402</c:v>
                </c:pt>
                <c:pt idx="4">
                  <c:v>26008402</c:v>
                </c:pt>
                <c:pt idx="5">
                  <c:v>27247402</c:v>
                </c:pt>
                <c:pt idx="6">
                  <c:v>29334202</c:v>
                </c:pt>
                <c:pt idx="7">
                  <c:v>31668802</c:v>
                </c:pt>
                <c:pt idx="8">
                  <c:v>33403402</c:v>
                </c:pt>
                <c:pt idx="9">
                  <c:v>35138002</c:v>
                </c:pt>
                <c:pt idx="10">
                  <c:v>36872602</c:v>
                </c:pt>
                <c:pt idx="11">
                  <c:v>38607202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D6-4149-8A2E-CD6899121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267232"/>
        <c:axId val="335260960"/>
      </c:lineChart>
      <c:catAx>
        <c:axId val="33526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35260960"/>
        <c:crosses val="autoZero"/>
        <c:auto val="1"/>
        <c:lblAlgn val="ctr"/>
        <c:lblOffset val="100"/>
        <c:tickMarkSkip val="1"/>
        <c:noMultiLvlLbl val="0"/>
      </c:catAx>
      <c:valAx>
        <c:axId val="33526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35267232"/>
        <c:crosses val="autoZero"/>
        <c:crossBetween val="between"/>
      </c:valAx>
      <c:dTable>
        <c:showHorzBorder val="0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</c:dTable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3175">
      <a:solidFill>
        <a:schemeClr val="tx2">
          <a:lumMod val="75000"/>
        </a:schemeClr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/>
              <a:t>COSTO DE VENTAS</a:t>
            </a:r>
          </a:p>
        </c:rich>
      </c:tx>
      <c:layout>
        <c:manualLayout>
          <c:xMode val="edge"/>
          <c:yMode val="edge"/>
          <c:x val="0.41323233185873459"/>
          <c:y val="3.53982300884955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21731212169907"/>
          <c:y val="0.18682461152532925"/>
          <c:w val="0.84815663138718023"/>
          <c:h val="0.6637187261440074"/>
        </c:manualLayout>
      </c:layout>
      <c:lineChart>
        <c:grouping val="standard"/>
        <c:varyColors val="0"/>
        <c:ser>
          <c:idx val="0"/>
          <c:order val="0"/>
          <c:tx>
            <c:strRef>
              <c:f>'COSTOS DE VENTA'!$A$6</c:f>
              <c:strCache>
                <c:ptCount val="1"/>
                <c:pt idx="0">
                  <c:v>COSTO DE VENTAS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'COSTOS DE VENTA'!$B$5:$M$5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'COSTOS DE VENTA'!$B$6:$M$6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75-4685-8728-1AE71C56A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262528"/>
        <c:axId val="335267624"/>
      </c:lineChart>
      <c:catAx>
        <c:axId val="33526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35267624"/>
        <c:crosses val="autoZero"/>
        <c:auto val="1"/>
        <c:lblAlgn val="ctr"/>
        <c:lblOffset val="100"/>
        <c:tickMarkSkip val="1"/>
        <c:noMultiLvlLbl val="0"/>
      </c:catAx>
      <c:valAx>
        <c:axId val="335267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35262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</c:dTable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/>
              <a:t>GASTOS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GASTOS!$A$6</c:f>
              <c:strCache>
                <c:ptCount val="1"/>
                <c:pt idx="0">
                  <c:v>GASTOS OPERACIONALES DE ADMINISTRACION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38100">
              <a:noFill/>
              <a:prstDash val="solid"/>
            </a:ln>
          </c:spPr>
          <c:invertIfNegative val="0"/>
          <c:cat>
            <c:strRef>
              <c:f>GASTOS!$B$5:$M$5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GASTOS!$B$6:$M$6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D-4DA5-A4AB-F59DB3AE03CF}"/>
            </c:ext>
          </c:extLst>
        </c:ser>
        <c:ser>
          <c:idx val="1"/>
          <c:order val="1"/>
          <c:tx>
            <c:strRef>
              <c:f>GASTOS!$A$7</c:f>
              <c:strCache>
                <c:ptCount val="1"/>
                <c:pt idx="0">
                  <c:v>GASTOS OPERACIONALES DE VENTAS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invertIfNegative val="0"/>
          <c:cat>
            <c:strRef>
              <c:f>GASTOS!$B$5:$M$5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GASTOS!$B$7:$M$7</c:f>
              <c:numCache>
                <c:formatCode>_("$"* #,##0_);_("$"* \(#,##0\);_("$"* "-"??_);_(@_)</c:formatCode>
                <c:ptCount val="12"/>
                <c:pt idx="0">
                  <c:v>21648403</c:v>
                </c:pt>
                <c:pt idx="1">
                  <c:v>29725063</c:v>
                </c:pt>
                <c:pt idx="2">
                  <c:v>24120446</c:v>
                </c:pt>
                <c:pt idx="3">
                  <c:v>24120446</c:v>
                </c:pt>
                <c:pt idx="4">
                  <c:v>30156446</c:v>
                </c:pt>
                <c:pt idx="5">
                  <c:v>31692446</c:v>
                </c:pt>
                <c:pt idx="6">
                  <c:v>34128446</c:v>
                </c:pt>
                <c:pt idx="7">
                  <c:v>35028446</c:v>
                </c:pt>
                <c:pt idx="8">
                  <c:v>35028446</c:v>
                </c:pt>
                <c:pt idx="9">
                  <c:v>35028446</c:v>
                </c:pt>
                <c:pt idx="10">
                  <c:v>35028446</c:v>
                </c:pt>
                <c:pt idx="11">
                  <c:v>35028446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D-4DA5-A4AB-F59DB3AE03CF}"/>
            </c:ext>
          </c:extLst>
        </c:ser>
        <c:ser>
          <c:idx val="2"/>
          <c:order val="2"/>
          <c:tx>
            <c:strRef>
              <c:f>GASTOS!$A$8</c:f>
              <c:strCache>
                <c:ptCount val="1"/>
                <c:pt idx="0">
                  <c:v>GASTOS NO OPERACIONALES</c:v>
                </c:pt>
              </c:strCache>
            </c:strRef>
          </c:tx>
          <c:spPr>
            <a:solidFill>
              <a:srgbClr val="C00000"/>
            </a:solidFill>
            <a:ln w="38100">
              <a:noFill/>
              <a:prstDash val="solid"/>
            </a:ln>
          </c:spPr>
          <c:invertIfNegative val="0"/>
          <c:cat>
            <c:strRef>
              <c:f>GASTOS!$B$5:$M$5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GASTOS!$B$8:$M$8</c:f>
              <c:numCache>
                <c:formatCode>_("$"* #,##0_);_("$"* \(#,##0\);_("$"* "-"??_);_(@_)</c:formatCode>
                <c:ptCount val="12"/>
                <c:pt idx="0">
                  <c:v>-1894908</c:v>
                </c:pt>
                <c:pt idx="1">
                  <c:v>-1960121</c:v>
                </c:pt>
                <c:pt idx="2">
                  <c:v>-2027578.2964877451</c:v>
                </c:pt>
                <c:pt idx="3">
                  <c:v>-2097357.1266203192</c:v>
                </c:pt>
                <c:pt idx="4">
                  <c:v>-2169537.3856610176</c:v>
                </c:pt>
                <c:pt idx="5">
                  <c:v>-2244201.7184577086</c:v>
                </c:pt>
                <c:pt idx="6">
                  <c:v>-2321435.6140694125</c:v>
                </c:pt>
                <c:pt idx="7">
                  <c:v>-2401327.5036494387</c:v>
                </c:pt>
                <c:pt idx="8">
                  <c:v>-2483968.8616971597</c:v>
                </c:pt>
                <c:pt idx="9">
                  <c:v>-2569454.3107943488</c:v>
                </c:pt>
                <c:pt idx="10">
                  <c:v>-2657881.7299460075</c:v>
                </c:pt>
                <c:pt idx="11">
                  <c:v>-2749352.366649725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D-4DA5-A4AB-F59DB3AE0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261352"/>
        <c:axId val="335271936"/>
      </c:barChart>
      <c:catAx>
        <c:axId val="33526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35271936"/>
        <c:crosses val="autoZero"/>
        <c:auto val="1"/>
        <c:lblAlgn val="ctr"/>
        <c:lblOffset val="100"/>
        <c:noMultiLvlLbl val="0"/>
      </c:catAx>
      <c:valAx>
        <c:axId val="33527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35261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</c:dTable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hyperlink" Target="#PARAMETROS!A1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71</xdr:row>
      <xdr:rowOff>9525</xdr:rowOff>
    </xdr:from>
    <xdr:to>
      <xdr:col>16</xdr:col>
      <xdr:colOff>123825</xdr:colOff>
      <xdr:row>91</xdr:row>
      <xdr:rowOff>19050</xdr:rowOff>
    </xdr:to>
    <xdr:graphicFrame macro="">
      <xdr:nvGraphicFramePr>
        <xdr:cNvPr id="10252" name="Gráfico 1">
          <a:extLst>
            <a:ext uri="{FF2B5EF4-FFF2-40B4-BE49-F238E27FC236}">
              <a16:creationId xmlns:a16="http://schemas.microsoft.com/office/drawing/2014/main" id="{00000000-0008-0000-0400-00000C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294217</xdr:colOff>
      <xdr:row>8</xdr:row>
      <xdr:rowOff>0</xdr:rowOff>
    </xdr:from>
    <xdr:to>
      <xdr:col>16</xdr:col>
      <xdr:colOff>114300</xdr:colOff>
      <xdr:row>30</xdr:row>
      <xdr:rowOff>11643</xdr:rowOff>
    </xdr:to>
    <xdr:graphicFrame macro="">
      <xdr:nvGraphicFramePr>
        <xdr:cNvPr id="10253" name="Gráfico 2">
          <a:extLst>
            <a:ext uri="{FF2B5EF4-FFF2-40B4-BE49-F238E27FC236}">
              <a16:creationId xmlns:a16="http://schemas.microsoft.com/office/drawing/2014/main" id="{00000000-0008-0000-0400-00000D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49</xdr:row>
      <xdr:rowOff>130175</xdr:rowOff>
    </xdr:from>
    <xdr:to>
      <xdr:col>16</xdr:col>
      <xdr:colOff>142875</xdr:colOff>
      <xdr:row>69</xdr:row>
      <xdr:rowOff>120650</xdr:rowOff>
    </xdr:to>
    <xdr:graphicFrame macro="">
      <xdr:nvGraphicFramePr>
        <xdr:cNvPr id="10254" name="Gráfico 3">
          <a:extLst>
            <a:ext uri="{FF2B5EF4-FFF2-40B4-BE49-F238E27FC236}">
              <a16:creationId xmlns:a16="http://schemas.microsoft.com/office/drawing/2014/main" id="{00000000-0008-0000-0400-00000E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295275</xdr:colOff>
      <xdr:row>31</xdr:row>
      <xdr:rowOff>25399</xdr:rowOff>
    </xdr:from>
    <xdr:to>
      <xdr:col>16</xdr:col>
      <xdr:colOff>114300</xdr:colOff>
      <xdr:row>48</xdr:row>
      <xdr:rowOff>152399</xdr:rowOff>
    </xdr:to>
    <xdr:graphicFrame macro="">
      <xdr:nvGraphicFramePr>
        <xdr:cNvPr id="10255" name="Gráfico 4">
          <a:extLst>
            <a:ext uri="{FF2B5EF4-FFF2-40B4-BE49-F238E27FC236}">
              <a16:creationId xmlns:a16="http://schemas.microsoft.com/office/drawing/2014/main" id="{00000000-0008-0000-0400-00000F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28575</xdr:colOff>
      <xdr:row>0</xdr:row>
      <xdr:rowOff>57151</xdr:rowOff>
    </xdr:from>
    <xdr:to>
      <xdr:col>16</xdr:col>
      <xdr:colOff>90734</xdr:colOff>
      <xdr:row>1</xdr:row>
      <xdr:rowOff>200025</xdr:rowOff>
    </xdr:to>
    <xdr:sp macro="" textlink="">
      <xdr:nvSpPr>
        <xdr:cNvPr id="8" name="AutoShap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8429625" y="57151"/>
          <a:ext cx="1281359" cy="304799"/>
        </a:xfrm>
        <a:prstGeom prst="roundRect">
          <a:avLst>
            <a:gd name="adj" fmla="val 50000"/>
          </a:avLst>
        </a:prstGeom>
        <a:solidFill>
          <a:srgbClr val="0070C0"/>
        </a:solidFill>
        <a:ln>
          <a:solidFill>
            <a:schemeClr val="accent1">
              <a:alpha val="43000"/>
            </a:schemeClr>
          </a:solidFill>
        </a:ln>
        <a:effectLst>
          <a:outerShdw dist="38100" dir="2700000" algn="tl" rotWithShape="0">
            <a:prstClr val="black">
              <a:alpha val="91000"/>
            </a:prstClr>
          </a:outerShdw>
        </a:effectLst>
      </xdr:spPr>
      <xdr:txBody>
        <a:bodyPr vertOverflow="clip" wrap="square" lIns="45720" tIns="36576" rIns="45720" bIns="36576" anchor="ctr" upright="1"/>
        <a:lstStyle/>
        <a:p>
          <a:pPr marL="0" indent="0" algn="ctr" rtl="1">
            <a:defRPr sz="1000"/>
          </a:pPr>
          <a:r>
            <a:rPr lang="es-ES" sz="1100" b="1" i="0" u="none" strike="noStrike" baseline="0">
              <a:solidFill>
                <a:schemeClr val="bg1"/>
              </a:solidFill>
              <a:latin typeface="Arial"/>
              <a:ea typeface="+mn-ea"/>
              <a:cs typeface="Arial"/>
            </a:rPr>
            <a:t>Datos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zoomScale="75" workbookViewId="0">
      <selection activeCell="A7" sqref="A7"/>
    </sheetView>
  </sheetViews>
  <sheetFormatPr baseColWidth="10" defaultColWidth="9.140625" defaultRowHeight="12.75" x14ac:dyDescent="0.2"/>
  <cols>
    <col min="1" max="1" width="36.140625" style="5" customWidth="1"/>
    <col min="2" max="13" width="17.28515625" customWidth="1"/>
    <col min="14" max="16" width="11.85546875" bestFit="1" customWidth="1"/>
  </cols>
  <sheetData>
    <row r="1" spans="1:13" x14ac:dyDescent="0.2">
      <c r="A1"/>
    </row>
    <row r="2" spans="1:13" s="33" customFormat="1" ht="26.25" x14ac:dyDescent="0.4">
      <c r="A2" s="55" t="s">
        <v>8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3" ht="13.5" thickBot="1" x14ac:dyDescent="0.25"/>
    <row r="4" spans="1:13" s="2" customFormat="1" ht="13.5" thickBot="1" x14ac:dyDescent="0.25">
      <c r="A4" s="6"/>
      <c r="B4" s="15" t="str">
        <f>+PARAMETROS!B7</f>
        <v>Enero</v>
      </c>
      <c r="C4" s="16" t="str">
        <f>+PARAMETROS!C7</f>
        <v>Febrero</v>
      </c>
      <c r="D4" s="16" t="str">
        <f>+PARAMETROS!D7</f>
        <v>Marzo</v>
      </c>
      <c r="E4" s="16" t="str">
        <f>+PARAMETROS!E7</f>
        <v>Abril</v>
      </c>
      <c r="F4" s="16" t="str">
        <f>+PARAMETROS!F7</f>
        <v>Mayo</v>
      </c>
      <c r="G4" s="16" t="str">
        <f>+PARAMETROS!G7</f>
        <v>Junio</v>
      </c>
      <c r="H4" s="16" t="str">
        <f>+PARAMETROS!H7</f>
        <v>Julio</v>
      </c>
      <c r="I4" s="16" t="str">
        <f>+PARAMETROS!I7</f>
        <v>Agosto</v>
      </c>
      <c r="J4" s="16" t="str">
        <f>+PARAMETROS!J7</f>
        <v>Septiembre</v>
      </c>
      <c r="K4" s="16" t="str">
        <f>+PARAMETROS!K7</f>
        <v>Octubre</v>
      </c>
      <c r="L4" s="16" t="str">
        <f>+PARAMETROS!L7</f>
        <v>Noviembre</v>
      </c>
      <c r="M4" s="17" t="str">
        <f>+PARAMETROS!M7</f>
        <v>Diciembre</v>
      </c>
    </row>
    <row r="5" spans="1:13" x14ac:dyDescent="0.2">
      <c r="A5" s="12" t="str">
        <f>+PARAMETROS!A10</f>
        <v>INGRESOS OPERACIONALES</v>
      </c>
      <c r="B5" s="9">
        <f>+PARAMETROS!B10</f>
        <v>21412030</v>
      </c>
      <c r="C5" s="7">
        <f>+PARAMETROS!C10</f>
        <v>34257598</v>
      </c>
      <c r="D5" s="7">
        <f>+PARAMETROS!D10</f>
        <v>19778202</v>
      </c>
      <c r="E5" s="7">
        <f>+PARAMETROS!E10</f>
        <v>20769402</v>
      </c>
      <c r="F5" s="7">
        <f>+PARAMETROS!F10</f>
        <v>25008402</v>
      </c>
      <c r="G5" s="7">
        <f>+PARAMETROS!G10</f>
        <v>26247402</v>
      </c>
      <c r="H5" s="7">
        <f>+PARAMETROS!H10</f>
        <v>28334202</v>
      </c>
      <c r="I5" s="7">
        <f>+PARAMETROS!I10</f>
        <v>30668802</v>
      </c>
      <c r="J5" s="7">
        <f>+PARAMETROS!J10</f>
        <v>32403402</v>
      </c>
      <c r="K5" s="7">
        <f>+PARAMETROS!K10</f>
        <v>34138002</v>
      </c>
      <c r="L5" s="7">
        <f>+PARAMETROS!L10</f>
        <v>35872602</v>
      </c>
      <c r="M5" s="8">
        <f>+PARAMETROS!M10</f>
        <v>37607202</v>
      </c>
    </row>
    <row r="6" spans="1:13" x14ac:dyDescent="0.2">
      <c r="A6" s="13" t="str">
        <f>+PARAMETROS!A58</f>
        <v>INGRESOS NO OPERACIONALES</v>
      </c>
      <c r="B6" s="10">
        <f>+PARAMETROS!B58</f>
        <v>2373657</v>
      </c>
      <c r="C6" s="10">
        <f>+PARAMETROS!C58</f>
        <v>2549173</v>
      </c>
      <c r="D6" s="10">
        <f>+PARAMETROS!D58</f>
        <v>1000000</v>
      </c>
      <c r="E6" s="10">
        <f>+PARAMETROS!E58</f>
        <v>1000000</v>
      </c>
      <c r="F6" s="10">
        <f>+PARAMETROS!F58</f>
        <v>1000000</v>
      </c>
      <c r="G6" s="10">
        <f>+PARAMETROS!G58</f>
        <v>1000000</v>
      </c>
      <c r="H6" s="10">
        <f>+PARAMETROS!H58</f>
        <v>1000000</v>
      </c>
      <c r="I6" s="10">
        <f>+PARAMETROS!I58</f>
        <v>1000000</v>
      </c>
      <c r="J6" s="10">
        <f>+PARAMETROS!J58</f>
        <v>1000000</v>
      </c>
      <c r="K6" s="10">
        <f>+PARAMETROS!K58</f>
        <v>1000000</v>
      </c>
      <c r="L6" s="10">
        <f>+PARAMETROS!L58</f>
        <v>1000000</v>
      </c>
      <c r="M6" s="10">
        <f>+PARAMETROS!M58</f>
        <v>1000000</v>
      </c>
    </row>
    <row r="7" spans="1:13" ht="13.5" thickBot="1" x14ac:dyDescent="0.25">
      <c r="A7" s="14" t="s">
        <v>13</v>
      </c>
      <c r="B7" s="11">
        <f>+B5+B6</f>
        <v>23785687</v>
      </c>
      <c r="C7" s="11">
        <f t="shared" ref="C7:M7" si="0">+C5+C6</f>
        <v>36806771</v>
      </c>
      <c r="D7" s="11">
        <f t="shared" si="0"/>
        <v>20778202</v>
      </c>
      <c r="E7" s="11">
        <f t="shared" si="0"/>
        <v>21769402</v>
      </c>
      <c r="F7" s="11">
        <f t="shared" si="0"/>
        <v>26008402</v>
      </c>
      <c r="G7" s="11">
        <f t="shared" si="0"/>
        <v>27247402</v>
      </c>
      <c r="H7" s="11">
        <f t="shared" si="0"/>
        <v>29334202</v>
      </c>
      <c r="I7" s="11">
        <f t="shared" si="0"/>
        <v>31668802</v>
      </c>
      <c r="J7" s="11">
        <f t="shared" si="0"/>
        <v>33403402</v>
      </c>
      <c r="K7" s="11">
        <f t="shared" si="0"/>
        <v>35138002</v>
      </c>
      <c r="L7" s="11">
        <f t="shared" si="0"/>
        <v>36872602</v>
      </c>
      <c r="M7" s="11">
        <f t="shared" si="0"/>
        <v>38607202</v>
      </c>
    </row>
  </sheetData>
  <mergeCells count="1">
    <mergeCell ref="A2:M2"/>
  </mergeCells>
  <phoneticPr fontId="6" type="noConversion"/>
  <hyperlinks>
    <hyperlink ref="A2:D2" location="PARAMETROS!B23" display="INGRESOS MENSUALES" xr:uid="{00000000-0004-0000-00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6"/>
  <sheetViews>
    <sheetView workbookViewId="0">
      <selection activeCell="B6" sqref="B6"/>
    </sheetView>
  </sheetViews>
  <sheetFormatPr baseColWidth="10" defaultRowHeight="12.75" x14ac:dyDescent="0.2"/>
  <cols>
    <col min="1" max="1" width="18.85546875" bestFit="1" customWidth="1"/>
  </cols>
  <sheetData>
    <row r="3" spans="1:13" ht="26.25" x14ac:dyDescent="0.4">
      <c r="A3" s="56" t="s">
        <v>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ht="13.5" thickBot="1" x14ac:dyDescent="0.25"/>
    <row r="5" spans="1:13" s="2" customFormat="1" ht="13.5" thickBot="1" x14ac:dyDescent="0.25">
      <c r="A5" s="6"/>
      <c r="B5" s="18" t="str">
        <f>+INGRESOS!B4</f>
        <v>Enero</v>
      </c>
      <c r="C5" s="19" t="str">
        <f>+INGRESOS!C4</f>
        <v>Febrero</v>
      </c>
      <c r="D5" s="19" t="str">
        <f>+INGRESOS!D4</f>
        <v>Marzo</v>
      </c>
      <c r="E5" s="19" t="str">
        <f>+INGRESOS!E4</f>
        <v>Abril</v>
      </c>
      <c r="F5" s="19" t="str">
        <f>+INGRESOS!F4</f>
        <v>Mayo</v>
      </c>
      <c r="G5" s="19" t="str">
        <f>+INGRESOS!G4</f>
        <v>Junio</v>
      </c>
      <c r="H5" s="19" t="str">
        <f>+INGRESOS!H4</f>
        <v>Julio</v>
      </c>
      <c r="I5" s="19" t="str">
        <f>+INGRESOS!I4</f>
        <v>Agosto</v>
      </c>
      <c r="J5" s="19" t="str">
        <f>+INGRESOS!J4</f>
        <v>Septiembre</v>
      </c>
      <c r="K5" s="19" t="str">
        <f>+INGRESOS!K4</f>
        <v>Octubre</v>
      </c>
      <c r="L5" s="19" t="str">
        <f>+INGRESOS!L4</f>
        <v>Noviembre</v>
      </c>
      <c r="M5" s="20" t="str">
        <f>+INGRESOS!M4</f>
        <v>Diciembre</v>
      </c>
    </row>
    <row r="6" spans="1:13" ht="13.5" thickBot="1" x14ac:dyDescent="0.25">
      <c r="A6" s="24" t="str">
        <f>+PARAMETROS!A17</f>
        <v>COSTO DE VENTAS</v>
      </c>
      <c r="B6" s="23">
        <f>+PARAMETROS!B17</f>
        <v>0</v>
      </c>
      <c r="C6" s="21">
        <f>+PARAMETROS!C17</f>
        <v>0</v>
      </c>
      <c r="D6" s="21">
        <f>+PARAMETROS!D17</f>
        <v>0</v>
      </c>
      <c r="E6" s="21">
        <f>+PARAMETROS!E17</f>
        <v>0</v>
      </c>
      <c r="F6" s="21">
        <f>+PARAMETROS!F17</f>
        <v>0</v>
      </c>
      <c r="G6" s="21">
        <f>+PARAMETROS!G17</f>
        <v>0</v>
      </c>
      <c r="H6" s="21">
        <f>+PARAMETROS!H17</f>
        <v>0</v>
      </c>
      <c r="I6" s="21">
        <f>+PARAMETROS!I17</f>
        <v>0</v>
      </c>
      <c r="J6" s="21">
        <f>+PARAMETROS!J17</f>
        <v>0</v>
      </c>
      <c r="K6" s="21">
        <f>+PARAMETROS!K17</f>
        <v>0</v>
      </c>
      <c r="L6" s="21">
        <f>+PARAMETROS!L17</f>
        <v>0</v>
      </c>
      <c r="M6" s="22">
        <f>+PARAMETROS!M17</f>
        <v>0</v>
      </c>
    </row>
  </sheetData>
  <mergeCells count="1">
    <mergeCell ref="A3:M3"/>
  </mergeCells>
  <phoneticPr fontId="1" type="noConversion"/>
  <hyperlinks>
    <hyperlink ref="A3:D3" location="PARAMETROS!B23" display="INGRESOS MENSUALES" xr:uid="{00000000-0004-0000-0100-000000000000}"/>
    <hyperlink ref="A3:M3" location="PARAMETROS!B33" display="COSTOS DE VENTAS" xr:uid="{00000000-0004-0000-0100-000001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8"/>
  <sheetViews>
    <sheetView topLeftCell="B1" workbookViewId="0">
      <selection activeCell="C8" sqref="C8"/>
    </sheetView>
  </sheetViews>
  <sheetFormatPr baseColWidth="10" defaultColWidth="9.140625" defaultRowHeight="12.75" x14ac:dyDescent="0.2"/>
  <cols>
    <col min="1" max="1" width="46.28515625" bestFit="1" customWidth="1"/>
    <col min="2" max="13" width="11.85546875" bestFit="1" customWidth="1"/>
  </cols>
  <sheetData>
    <row r="3" spans="1:13" ht="26.25" x14ac:dyDescent="0.4">
      <c r="A3" s="56" t="s">
        <v>10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ht="13.5" thickBot="1" x14ac:dyDescent="0.25">
      <c r="A4" s="5"/>
    </row>
    <row r="5" spans="1:13" s="2" customFormat="1" ht="13.5" thickBot="1" x14ac:dyDescent="0.25">
      <c r="A5" s="6"/>
      <c r="B5" s="25" t="str">
        <f>+PARAMETROS!B7</f>
        <v>Enero</v>
      </c>
      <c r="C5" s="25" t="str">
        <f>+PARAMETROS!C7</f>
        <v>Febrero</v>
      </c>
      <c r="D5" s="25" t="str">
        <f>+PARAMETROS!D7</f>
        <v>Marzo</v>
      </c>
      <c r="E5" s="25" t="str">
        <f>+PARAMETROS!E7</f>
        <v>Abril</v>
      </c>
      <c r="F5" s="25" t="str">
        <f>+PARAMETROS!F7</f>
        <v>Mayo</v>
      </c>
      <c r="G5" s="25" t="str">
        <f>+PARAMETROS!G7</f>
        <v>Junio</v>
      </c>
      <c r="H5" s="25" t="str">
        <f>+PARAMETROS!H7</f>
        <v>Julio</v>
      </c>
      <c r="I5" s="25" t="str">
        <f>+PARAMETROS!I7</f>
        <v>Agosto</v>
      </c>
      <c r="J5" s="25" t="str">
        <f>+PARAMETROS!J7</f>
        <v>Septiembre</v>
      </c>
      <c r="K5" s="25" t="str">
        <f>+PARAMETROS!K7</f>
        <v>Octubre</v>
      </c>
      <c r="L5" s="25" t="str">
        <f>+PARAMETROS!L7</f>
        <v>Noviembre</v>
      </c>
      <c r="M5" s="25" t="str">
        <f>+PARAMETROS!M7</f>
        <v>Diciembre</v>
      </c>
    </row>
    <row r="6" spans="1:13" x14ac:dyDescent="0.2">
      <c r="A6" s="12" t="str">
        <f>+PARAMETROS!A25</f>
        <v>GASTOS OPERACIONALES DE ADMINISTRACION</v>
      </c>
      <c r="B6" s="9">
        <f>+PARAMETROS!B25*-1</f>
        <v>0</v>
      </c>
      <c r="C6" s="9">
        <f>+PARAMETROS!C25*-1</f>
        <v>0</v>
      </c>
      <c r="D6" s="9">
        <f>+PARAMETROS!D25*-1</f>
        <v>0</v>
      </c>
      <c r="E6" s="9">
        <f>+PARAMETROS!E25*-1</f>
        <v>0</v>
      </c>
      <c r="F6" s="9">
        <f>+PARAMETROS!F25*-1</f>
        <v>0</v>
      </c>
      <c r="G6" s="9">
        <f>+PARAMETROS!G25*-1</f>
        <v>0</v>
      </c>
      <c r="H6" s="9">
        <f>+PARAMETROS!H25*-1</f>
        <v>0</v>
      </c>
      <c r="I6" s="9">
        <f>+PARAMETROS!I25*-1</f>
        <v>0</v>
      </c>
      <c r="J6" s="9">
        <f>+PARAMETROS!J25*-1</f>
        <v>0</v>
      </c>
      <c r="K6" s="9">
        <f>+PARAMETROS!K25*-1</f>
        <v>0</v>
      </c>
      <c r="L6" s="9">
        <f>+PARAMETROS!L25*-1</f>
        <v>0</v>
      </c>
      <c r="M6" s="9">
        <f>+PARAMETROS!M25*-1</f>
        <v>0</v>
      </c>
    </row>
    <row r="7" spans="1:13" x14ac:dyDescent="0.2">
      <c r="A7" s="13" t="str">
        <f>+PARAMETROS!A41</f>
        <v>GASTOS OPERACIONALES DE VENTAS</v>
      </c>
      <c r="B7" s="10">
        <f>+PARAMETROS!B41</f>
        <v>21648403</v>
      </c>
      <c r="C7" s="10">
        <f>+PARAMETROS!C41</f>
        <v>29725063</v>
      </c>
      <c r="D7" s="10">
        <f>+PARAMETROS!D41</f>
        <v>24120446</v>
      </c>
      <c r="E7" s="10">
        <f>+PARAMETROS!E41</f>
        <v>24120446</v>
      </c>
      <c r="F7" s="10">
        <f>+PARAMETROS!F41</f>
        <v>30156446</v>
      </c>
      <c r="G7" s="10">
        <f>+PARAMETROS!G41</f>
        <v>31692446</v>
      </c>
      <c r="H7" s="10">
        <f>+PARAMETROS!H41</f>
        <v>34128446</v>
      </c>
      <c r="I7" s="10">
        <f>+PARAMETROS!I41</f>
        <v>35028446</v>
      </c>
      <c r="J7" s="10">
        <f>+PARAMETROS!J41</f>
        <v>35028446</v>
      </c>
      <c r="K7" s="10">
        <f>+PARAMETROS!K41</f>
        <v>35028446</v>
      </c>
      <c r="L7" s="10">
        <f>+PARAMETROS!L41</f>
        <v>35028446</v>
      </c>
      <c r="M7" s="10">
        <f>+PARAMETROS!M41</f>
        <v>35028446</v>
      </c>
    </row>
    <row r="8" spans="1:13" ht="13.5" thickBot="1" x14ac:dyDescent="0.25">
      <c r="A8" s="14" t="str">
        <f>+PARAMETROS!A69</f>
        <v>GASTOS NO OPERACIONALES</v>
      </c>
      <c r="B8" s="11">
        <f>+PARAMETROS!B69*-1</f>
        <v>-1894908</v>
      </c>
      <c r="C8" s="11">
        <f>+PARAMETROS!C69*-1</f>
        <v>-1960121</v>
      </c>
      <c r="D8" s="11">
        <f>+PARAMETROS!D69*-1</f>
        <v>-2027578.2964877451</v>
      </c>
      <c r="E8" s="11">
        <f>+PARAMETROS!E69*-1</f>
        <v>-2097357.1266203192</v>
      </c>
      <c r="F8" s="11">
        <f>+PARAMETROS!F69*-1</f>
        <v>-2169537.3856610176</v>
      </c>
      <c r="G8" s="11">
        <f>+PARAMETROS!G69*-1</f>
        <v>-2244201.7184577086</v>
      </c>
      <c r="H8" s="11">
        <f>+PARAMETROS!H69*-1</f>
        <v>-2321435.6140694125</v>
      </c>
      <c r="I8" s="11">
        <f>+PARAMETROS!I69*-1</f>
        <v>-2401327.5036494387</v>
      </c>
      <c r="J8" s="11">
        <f>+PARAMETROS!J69*-1</f>
        <v>-2483968.8616971597</v>
      </c>
      <c r="K8" s="11">
        <f>+PARAMETROS!K69*-1</f>
        <v>-2569454.3107943488</v>
      </c>
      <c r="L8" s="11">
        <f>+PARAMETROS!L69*-1</f>
        <v>-2657881.7299460075</v>
      </c>
      <c r="M8" s="11">
        <f>+PARAMETROS!M69*-1</f>
        <v>-2749352.366649725</v>
      </c>
    </row>
  </sheetData>
  <mergeCells count="1">
    <mergeCell ref="A3:M3"/>
  </mergeCells>
  <phoneticPr fontId="1" type="noConversion"/>
  <hyperlinks>
    <hyperlink ref="A3:D3" location="PARAMETROS!B23" display="INGRESOS MENSUALES" xr:uid="{00000000-0004-0000-0200-000000000000}"/>
    <hyperlink ref="A3:M3" location="PARAMETROS!B41" display="GASTOS" xr:uid="{00000000-0004-0000-0200-000001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5"/>
  <sheetViews>
    <sheetView showGridLines="0" workbookViewId="0">
      <selection activeCell="A5" sqref="A5"/>
    </sheetView>
  </sheetViews>
  <sheetFormatPr baseColWidth="10" defaultColWidth="9" defaultRowHeight="12.75" x14ac:dyDescent="0.2"/>
  <cols>
    <col min="1" max="1" width="26.28515625" bestFit="1" customWidth="1"/>
    <col min="2" max="2" width="14.5703125" bestFit="1" customWidth="1"/>
    <col min="3" max="10" width="15.5703125" bestFit="1" customWidth="1"/>
    <col min="11" max="13" width="12.85546875" bestFit="1" customWidth="1"/>
  </cols>
  <sheetData>
    <row r="2" spans="1:13" ht="26.25" x14ac:dyDescent="0.4">
      <c r="A2" s="56" t="s">
        <v>7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ht="13.5" thickBot="1" x14ac:dyDescent="0.25">
      <c r="A3" s="5"/>
    </row>
    <row r="4" spans="1:13" s="2" customFormat="1" ht="13.5" thickBot="1" x14ac:dyDescent="0.25">
      <c r="A4" s="6"/>
      <c r="B4" s="25" t="str">
        <f>+PARAMETROS!B7</f>
        <v>Enero</v>
      </c>
      <c r="C4" s="25" t="str">
        <f>+PARAMETROS!C7</f>
        <v>Febrero</v>
      </c>
      <c r="D4" s="25" t="str">
        <f>+PARAMETROS!D7</f>
        <v>Marzo</v>
      </c>
      <c r="E4" s="25" t="str">
        <f>+PARAMETROS!E7</f>
        <v>Abril</v>
      </c>
      <c r="F4" s="25" t="str">
        <f>+PARAMETROS!F7</f>
        <v>Mayo</v>
      </c>
      <c r="G4" s="25" t="str">
        <f>+PARAMETROS!G7</f>
        <v>Junio</v>
      </c>
      <c r="H4" s="25" t="str">
        <f>+PARAMETROS!H7</f>
        <v>Julio</v>
      </c>
      <c r="I4" s="25" t="str">
        <f>+PARAMETROS!I7</f>
        <v>Agosto</v>
      </c>
      <c r="J4" s="25" t="str">
        <f>+PARAMETROS!J7</f>
        <v>Septiembre</v>
      </c>
      <c r="K4" s="25" t="str">
        <f>+PARAMETROS!K7</f>
        <v>Octubre</v>
      </c>
      <c r="L4" s="25" t="str">
        <f>+PARAMETROS!L7</f>
        <v>Noviembre</v>
      </c>
      <c r="M4" s="25" t="str">
        <f>+PARAMETROS!M7</f>
        <v>Diciembre</v>
      </c>
    </row>
    <row r="5" spans="1:13" x14ac:dyDescent="0.2">
      <c r="A5" s="12" t="str">
        <f>+PARAMETROS!A81</f>
        <v>UTILIDAD O PERDIDA NETA</v>
      </c>
      <c r="B5" s="27">
        <f>+PARAMETROS!B81</f>
        <v>242376</v>
      </c>
      <c r="C5" s="27">
        <f>+PARAMETROS!C81</f>
        <v>-752713</v>
      </c>
      <c r="D5" s="27">
        <f>+PARAMETROS!D81</f>
        <v>-5369822.2964877449</v>
      </c>
      <c r="E5" s="27">
        <f>+PARAMETROS!E81</f>
        <v>-4448401.1266203187</v>
      </c>
      <c r="F5" s="27">
        <f>+PARAMETROS!F81</f>
        <v>-6317581.3856610171</v>
      </c>
      <c r="G5" s="27">
        <f>+PARAMETROS!G81</f>
        <v>-6689245.7184577081</v>
      </c>
      <c r="H5" s="27">
        <f>+PARAMETROS!H81</f>
        <v>-7115679.6140694125</v>
      </c>
      <c r="I5" s="27">
        <f>+PARAMETROS!I81</f>
        <v>-5760971.5036494387</v>
      </c>
      <c r="J5" s="27">
        <f>+PARAMETROS!J81</f>
        <v>-4109012.8616971597</v>
      </c>
      <c r="K5" s="26">
        <f>+PARAMETROS!K81</f>
        <v>-2459898.3107943488</v>
      </c>
      <c r="L5" s="26">
        <f>+PARAMETROS!L81</f>
        <v>-813725.72994600749</v>
      </c>
      <c r="M5" s="26">
        <f>+PARAMETROS!M81</f>
        <v>829403.63335027499</v>
      </c>
    </row>
  </sheetData>
  <mergeCells count="1">
    <mergeCell ref="A2:M2"/>
  </mergeCells>
  <phoneticPr fontId="1" type="noConversion"/>
  <hyperlinks>
    <hyperlink ref="A2:D2" location="PARAMETROS!B23" display="INGRESOS MENSUALES" xr:uid="{00000000-0004-0000-0300-000000000000}"/>
    <hyperlink ref="A2:M2" location="PARAMETROS!B56" display="UTILIDAD O PERDIDA NETA" xr:uid="{00000000-0004-0000-0300-000001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Q6"/>
  <sheetViews>
    <sheetView showGridLines="0" zoomScaleNormal="100" workbookViewId="0"/>
  </sheetViews>
  <sheetFormatPr baseColWidth="10" defaultColWidth="9.140625" defaultRowHeight="12.75" x14ac:dyDescent="0.2"/>
  <cols>
    <col min="1" max="1" width="7.140625" customWidth="1"/>
    <col min="17" max="17" width="4.140625" customWidth="1"/>
  </cols>
  <sheetData>
    <row r="2" spans="2:17" s="30" customFormat="1" ht="25.5" customHeight="1" x14ac:dyDescent="0.2"/>
    <row r="3" spans="2:17" s="30" customFormat="1" ht="23.25" x14ac:dyDescent="0.35">
      <c r="B3" s="57" t="e">
        <f>EMPRESA</f>
        <v>#REF!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</row>
    <row r="4" spans="2:17" ht="15.75" x14ac:dyDescent="0.25">
      <c r="B4" s="58" t="str">
        <f>TITULO</f>
        <v>ANALISIS MENSUAL DEL ESTADO DE RESULTADOS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</row>
    <row r="5" spans="2:17" x14ac:dyDescent="0.2">
      <c r="B5" s="59" t="str">
        <f>TITULO_1</f>
        <v>Centro de Costo: Todos  Año: 2019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</row>
    <row r="6" spans="2:17" x14ac:dyDescent="0.2">
      <c r="B6" s="59" t="str">
        <f>TITULO_2</f>
        <v>Valores expresados en unidades de 1 pesos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</row>
  </sheetData>
  <mergeCells count="4">
    <mergeCell ref="B3:Q3"/>
    <mergeCell ref="B4:Q4"/>
    <mergeCell ref="B5:Q5"/>
    <mergeCell ref="B6:Q6"/>
  </mergeCells>
  <phoneticPr fontId="9" type="noConversion"/>
  <printOptions horizontalCentered="1"/>
  <pageMargins left="0.74803149606299213" right="0.74803149606299213" top="0.98425196850393704" bottom="0.98425196850393704" header="0.51181102362204722" footer="0.51181102362204722"/>
  <pageSetup scale="56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 fitToPage="1"/>
  </sheetPr>
  <dimension ref="A1:Y710"/>
  <sheetViews>
    <sheetView showGridLines="0" tabSelected="1" zoomScale="90" zoomScaleNormal="90" workbookViewId="0">
      <selection sqref="A1:XFD1"/>
    </sheetView>
  </sheetViews>
  <sheetFormatPr baseColWidth="10" defaultRowHeight="12.75" x14ac:dyDescent="0.2"/>
  <cols>
    <col min="1" max="1" width="45.85546875" bestFit="1" customWidth="1"/>
    <col min="2" max="6" width="14.7109375" style="35" customWidth="1"/>
    <col min="7" max="8" width="14.28515625" style="35" customWidth="1"/>
    <col min="9" max="9" width="15.140625" style="35" customWidth="1"/>
    <col min="10" max="10" width="15.5703125" style="35" customWidth="1"/>
    <col min="11" max="13" width="14.28515625" style="35" bestFit="1" customWidth="1"/>
    <col min="14" max="14" width="14.7109375" style="41" bestFit="1" customWidth="1"/>
    <col min="15" max="16" width="14.28515625" bestFit="1" customWidth="1"/>
    <col min="17" max="23" width="13.5703125" bestFit="1" customWidth="1"/>
    <col min="24" max="25" width="14.7109375" bestFit="1" customWidth="1"/>
  </cols>
  <sheetData>
    <row r="1" spans="1:14" ht="15.75" x14ac:dyDescent="0.25">
      <c r="A1" s="58" t="s">
        <v>11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x14ac:dyDescent="0.2">
      <c r="A2" s="59" t="s">
        <v>26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4" x14ac:dyDescent="0.2">
      <c r="A3" s="59" t="s">
        <v>27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</row>
    <row r="4" spans="1:14" s="28" customFormat="1" x14ac:dyDescent="0.2">
      <c r="A4" s="60">
        <v>2019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</row>
    <row r="5" spans="1:14" s="3" customFormat="1" ht="14.25" customHeight="1" x14ac:dyDescent="0.2">
      <c r="A5" s="29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7"/>
    </row>
    <row r="6" spans="1:14" s="3" customFormat="1" x14ac:dyDescent="0.2">
      <c r="A6" s="45" t="s">
        <v>12</v>
      </c>
      <c r="B6" s="42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2">
        <v>10</v>
      </c>
      <c r="L6" s="42">
        <v>11</v>
      </c>
      <c r="M6" s="42">
        <v>12</v>
      </c>
      <c r="N6" s="42"/>
    </row>
    <row r="7" spans="1:14" s="3" customFormat="1" x14ac:dyDescent="0.2">
      <c r="A7" s="4"/>
      <c r="B7" s="38" t="s">
        <v>28</v>
      </c>
      <c r="C7" s="38" t="s">
        <v>29</v>
      </c>
      <c r="D7" s="38" t="s">
        <v>30</v>
      </c>
      <c r="E7" s="38" t="s">
        <v>31</v>
      </c>
      <c r="F7" s="38" t="s">
        <v>32</v>
      </c>
      <c r="G7" s="38" t="s">
        <v>33</v>
      </c>
      <c r="H7" s="38" t="s">
        <v>34</v>
      </c>
      <c r="I7" s="38" t="s">
        <v>35</v>
      </c>
      <c r="J7" s="38" t="s">
        <v>36</v>
      </c>
      <c r="K7" s="38" t="s">
        <v>37</v>
      </c>
      <c r="L7" s="38" t="s">
        <v>38</v>
      </c>
      <c r="M7" s="38" t="s">
        <v>39</v>
      </c>
      <c r="N7" s="38" t="s">
        <v>16</v>
      </c>
    </row>
    <row r="8" spans="1:14" s="4" customFormat="1" x14ac:dyDescent="0.2">
      <c r="A8" s="4" t="s">
        <v>64</v>
      </c>
      <c r="B8" s="47">
        <v>4</v>
      </c>
      <c r="C8" s="47">
        <v>4</v>
      </c>
      <c r="D8" s="47">
        <v>4</v>
      </c>
      <c r="E8" s="47">
        <v>4</v>
      </c>
      <c r="F8" s="47">
        <v>5</v>
      </c>
      <c r="G8" s="47">
        <v>6</v>
      </c>
      <c r="H8" s="47">
        <v>7</v>
      </c>
      <c r="I8" s="47">
        <v>7</v>
      </c>
      <c r="J8" s="47">
        <v>7</v>
      </c>
      <c r="K8" s="47">
        <v>7</v>
      </c>
      <c r="L8" s="47">
        <v>7</v>
      </c>
      <c r="M8" s="47">
        <v>7</v>
      </c>
      <c r="N8" s="47"/>
    </row>
    <row r="9" spans="1:14" s="32" customFormat="1" x14ac:dyDescent="0.2">
      <c r="A9" s="4" t="s">
        <v>65</v>
      </c>
      <c r="B9" s="48"/>
      <c r="C9" s="48"/>
      <c r="D9" s="48"/>
      <c r="E9" s="48"/>
      <c r="F9" s="49">
        <v>15000000</v>
      </c>
      <c r="G9" s="49">
        <f>+F9</f>
        <v>15000000</v>
      </c>
      <c r="H9" s="49">
        <v>18000000</v>
      </c>
      <c r="I9" s="49">
        <v>21000000</v>
      </c>
      <c r="J9" s="49">
        <f>+I9</f>
        <v>21000000</v>
      </c>
      <c r="K9" s="49">
        <f t="shared" ref="K9:M9" si="0">+J9</f>
        <v>21000000</v>
      </c>
      <c r="L9" s="49">
        <f t="shared" si="0"/>
        <v>21000000</v>
      </c>
      <c r="M9" s="49">
        <f t="shared" si="0"/>
        <v>21000000</v>
      </c>
      <c r="N9" s="49"/>
    </row>
    <row r="10" spans="1:14" s="28" customFormat="1" x14ac:dyDescent="0.2">
      <c r="A10" s="44" t="s">
        <v>0</v>
      </c>
      <c r="B10" s="39">
        <v>21412030</v>
      </c>
      <c r="C10" s="39">
        <v>34257598</v>
      </c>
      <c r="D10" s="39">
        <f>+SUM(D11:D16)</f>
        <v>19778202</v>
      </c>
      <c r="E10" s="39">
        <f>+SUM(E11:E16)</f>
        <v>20769402</v>
      </c>
      <c r="F10" s="39">
        <f t="shared" ref="F10:G10" si="1">+SUM(F11:F16)</f>
        <v>25008402</v>
      </c>
      <c r="G10" s="39">
        <f t="shared" si="1"/>
        <v>26247402</v>
      </c>
      <c r="H10" s="39">
        <f t="shared" ref="H10" si="2">+SUM(H11:H16)</f>
        <v>28334202</v>
      </c>
      <c r="I10" s="39">
        <f t="shared" ref="I10" si="3">+SUM(I11:I16)</f>
        <v>30668802</v>
      </c>
      <c r="J10" s="39">
        <f t="shared" ref="J10" si="4">+SUM(J11:J16)</f>
        <v>32403402</v>
      </c>
      <c r="K10" s="39">
        <f t="shared" ref="K10" si="5">+SUM(K11:K16)</f>
        <v>34138002</v>
      </c>
      <c r="L10" s="39">
        <f t="shared" ref="L10" si="6">+SUM(L11:L16)</f>
        <v>35872602</v>
      </c>
      <c r="M10" s="39">
        <f t="shared" ref="M10" si="7">+SUM(M11:M16)</f>
        <v>37607202</v>
      </c>
      <c r="N10" s="39">
        <f>SUM(B10:M10)</f>
        <v>346497248</v>
      </c>
    </row>
    <row r="11" spans="1:14" s="28" customFormat="1" x14ac:dyDescent="0.2">
      <c r="A11" s="43" t="s">
        <v>19</v>
      </c>
      <c r="B11" s="40">
        <v>19144030</v>
      </c>
      <c r="C11" s="40">
        <v>19528202</v>
      </c>
      <c r="D11" s="40">
        <f>+C11</f>
        <v>19528202</v>
      </c>
      <c r="E11" s="40">
        <f>+D11+12000000*8.26%</f>
        <v>20519402</v>
      </c>
      <c r="F11" s="40">
        <f>+E11+F9*8.26%</f>
        <v>21758402</v>
      </c>
      <c r="G11" s="40">
        <f>+F11+G9*8.26%</f>
        <v>22997402</v>
      </c>
      <c r="H11" s="40">
        <f t="shared" ref="H11:M11" si="8">+G11+H9*8.26%</f>
        <v>24484202</v>
      </c>
      <c r="I11" s="40">
        <f t="shared" si="8"/>
        <v>26218802</v>
      </c>
      <c r="J11" s="40">
        <f t="shared" si="8"/>
        <v>27953402</v>
      </c>
      <c r="K11" s="40">
        <f t="shared" si="8"/>
        <v>29688002</v>
      </c>
      <c r="L11" s="40">
        <f t="shared" si="8"/>
        <v>31422602</v>
      </c>
      <c r="M11" s="40">
        <f t="shared" si="8"/>
        <v>33157202</v>
      </c>
      <c r="N11" s="40">
        <f t="shared" ref="N11:N74" si="9">SUM(B11:M11)</f>
        <v>296399852</v>
      </c>
    </row>
    <row r="12" spans="1:14" s="28" customFormat="1" x14ac:dyDescent="0.2">
      <c r="A12" s="43" t="s">
        <v>20</v>
      </c>
      <c r="B12" s="40">
        <v>1948000</v>
      </c>
      <c r="C12" s="40">
        <v>2878000</v>
      </c>
      <c r="D12" s="40">
        <v>0</v>
      </c>
      <c r="E12" s="40">
        <v>0</v>
      </c>
      <c r="F12" s="40">
        <f>+F9*20%</f>
        <v>3000000</v>
      </c>
      <c r="G12" s="40">
        <f>+G9*20%</f>
        <v>3000000</v>
      </c>
      <c r="H12" s="40">
        <f t="shared" ref="H12:M12" si="10">+H9*20%</f>
        <v>3600000</v>
      </c>
      <c r="I12" s="40">
        <f t="shared" si="10"/>
        <v>4200000</v>
      </c>
      <c r="J12" s="40">
        <f t="shared" si="10"/>
        <v>4200000</v>
      </c>
      <c r="K12" s="40">
        <f t="shared" si="10"/>
        <v>4200000</v>
      </c>
      <c r="L12" s="40">
        <f t="shared" si="10"/>
        <v>4200000</v>
      </c>
      <c r="M12" s="40">
        <f t="shared" si="10"/>
        <v>4200000</v>
      </c>
      <c r="N12" s="40">
        <f t="shared" si="9"/>
        <v>35426000</v>
      </c>
    </row>
    <row r="13" spans="1:14" s="28" customFormat="1" x14ac:dyDescent="0.2">
      <c r="A13" s="43" t="s">
        <v>23</v>
      </c>
      <c r="B13" s="40">
        <v>0</v>
      </c>
      <c r="C13" s="40">
        <v>3304348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f t="shared" si="9"/>
        <v>3304348</v>
      </c>
    </row>
    <row r="14" spans="1:14" s="28" customFormat="1" x14ac:dyDescent="0.2">
      <c r="A14" s="43" t="s">
        <v>21</v>
      </c>
      <c r="B14" s="40">
        <v>0</v>
      </c>
      <c r="C14" s="40">
        <v>4602700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f t="shared" si="9"/>
        <v>4602700</v>
      </c>
    </row>
    <row r="15" spans="1:14" s="28" customFormat="1" x14ac:dyDescent="0.2">
      <c r="A15" s="43" t="s">
        <v>22</v>
      </c>
      <c r="B15" s="40">
        <v>320000</v>
      </c>
      <c r="C15" s="40">
        <v>640000</v>
      </c>
      <c r="D15" s="40">
        <v>250000</v>
      </c>
      <c r="E15" s="40">
        <v>250000</v>
      </c>
      <c r="F15" s="40">
        <v>250000</v>
      </c>
      <c r="G15" s="40">
        <f>+F15</f>
        <v>250000</v>
      </c>
      <c r="H15" s="40">
        <f t="shared" ref="H15:M15" si="11">+G15</f>
        <v>250000</v>
      </c>
      <c r="I15" s="40">
        <f t="shared" si="11"/>
        <v>250000</v>
      </c>
      <c r="J15" s="40">
        <f t="shared" si="11"/>
        <v>250000</v>
      </c>
      <c r="K15" s="40">
        <f t="shared" si="11"/>
        <v>250000</v>
      </c>
      <c r="L15" s="40">
        <f t="shared" si="11"/>
        <v>250000</v>
      </c>
      <c r="M15" s="40">
        <f t="shared" si="11"/>
        <v>250000</v>
      </c>
      <c r="N15" s="40">
        <f t="shared" si="9"/>
        <v>3460000</v>
      </c>
    </row>
    <row r="16" spans="1:14" s="32" customFormat="1" x14ac:dyDescent="0.2">
      <c r="A16" s="43" t="s">
        <v>24</v>
      </c>
      <c r="B16" s="40">
        <v>0</v>
      </c>
      <c r="C16" s="40">
        <v>3304348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f t="shared" si="9"/>
        <v>3304348</v>
      </c>
    </row>
    <row r="17" spans="1:15" s="28" customFormat="1" x14ac:dyDescent="0.2">
      <c r="A17" s="44" t="s">
        <v>1</v>
      </c>
      <c r="B17" s="39">
        <v>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f t="shared" si="9"/>
        <v>0</v>
      </c>
    </row>
    <row r="18" spans="1:15" s="28" customFormat="1" hidden="1" x14ac:dyDescent="0.2">
      <c r="A18" s="43" t="s">
        <v>25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f t="shared" si="9"/>
        <v>0</v>
      </c>
    </row>
    <row r="19" spans="1:15" s="28" customFormat="1" hidden="1" x14ac:dyDescent="0.2">
      <c r="A19" s="43" t="s">
        <v>18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f t="shared" si="9"/>
        <v>0</v>
      </c>
    </row>
    <row r="20" spans="1:15" s="28" customFormat="1" hidden="1" x14ac:dyDescent="0.2">
      <c r="A20" s="43">
        <v>0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f t="shared" si="9"/>
        <v>0</v>
      </c>
    </row>
    <row r="21" spans="1:15" s="28" customFormat="1" hidden="1" x14ac:dyDescent="0.2">
      <c r="A21" s="43">
        <v>0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f t="shared" si="9"/>
        <v>0</v>
      </c>
    </row>
    <row r="22" spans="1:15" s="31" customFormat="1" ht="15" customHeight="1" thickBot="1" x14ac:dyDescent="0.25">
      <c r="A22" s="43">
        <v>0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f t="shared" si="9"/>
        <v>0</v>
      </c>
    </row>
    <row r="23" spans="1:15" s="28" customFormat="1" x14ac:dyDescent="0.2">
      <c r="A23" s="46" t="s">
        <v>2</v>
      </c>
      <c r="B23" s="39">
        <v>21412030</v>
      </c>
      <c r="C23" s="39">
        <f>+C10</f>
        <v>34257598</v>
      </c>
      <c r="D23" s="39">
        <f>+D10-D17</f>
        <v>19778202</v>
      </c>
      <c r="E23" s="39">
        <f>+E10-E17</f>
        <v>20769402</v>
      </c>
      <c r="F23" s="39">
        <f>+F10-F17</f>
        <v>25008402</v>
      </c>
      <c r="G23" s="39">
        <f t="shared" ref="G23:M23" si="12">+G10-G17</f>
        <v>26247402</v>
      </c>
      <c r="H23" s="39">
        <f t="shared" si="12"/>
        <v>28334202</v>
      </c>
      <c r="I23" s="39">
        <f t="shared" si="12"/>
        <v>30668802</v>
      </c>
      <c r="J23" s="39">
        <f t="shared" si="12"/>
        <v>32403402</v>
      </c>
      <c r="K23" s="39">
        <f t="shared" si="12"/>
        <v>34138002</v>
      </c>
      <c r="L23" s="39">
        <f t="shared" si="12"/>
        <v>35872602</v>
      </c>
      <c r="M23" s="39">
        <f t="shared" si="12"/>
        <v>37607202</v>
      </c>
      <c r="N23" s="39">
        <f t="shared" si="9"/>
        <v>346497248</v>
      </c>
      <c r="O23" s="34"/>
    </row>
    <row r="24" spans="1:15" s="32" customFormat="1" hidden="1" x14ac:dyDescent="0.2">
      <c r="A24" s="44" t="s">
        <v>17</v>
      </c>
      <c r="B24" s="39">
        <v>21648403</v>
      </c>
      <c r="C24" s="39">
        <v>29725063</v>
      </c>
      <c r="D24" s="39">
        <f>+D41</f>
        <v>24120446</v>
      </c>
      <c r="E24" s="39">
        <f>+E41</f>
        <v>24120446</v>
      </c>
      <c r="F24" s="39">
        <f>+F41</f>
        <v>30156446</v>
      </c>
      <c r="G24" s="39">
        <f t="shared" ref="G24:M24" si="13">+G41</f>
        <v>31692446</v>
      </c>
      <c r="H24" s="39">
        <f t="shared" si="13"/>
        <v>34128446</v>
      </c>
      <c r="I24" s="39">
        <f t="shared" si="13"/>
        <v>35028446</v>
      </c>
      <c r="J24" s="39">
        <f t="shared" si="13"/>
        <v>35028446</v>
      </c>
      <c r="K24" s="39">
        <f t="shared" si="13"/>
        <v>35028446</v>
      </c>
      <c r="L24" s="39">
        <f t="shared" si="13"/>
        <v>35028446</v>
      </c>
      <c r="M24" s="39">
        <f t="shared" si="13"/>
        <v>35028446</v>
      </c>
      <c r="N24" s="39">
        <f t="shared" si="9"/>
        <v>370733926</v>
      </c>
    </row>
    <row r="25" spans="1:15" s="28" customFormat="1" hidden="1" x14ac:dyDescent="0.2">
      <c r="A25" s="44" t="s">
        <v>3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f t="shared" si="9"/>
        <v>0</v>
      </c>
    </row>
    <row r="26" spans="1:15" s="28" customFormat="1" hidden="1" x14ac:dyDescent="0.2">
      <c r="A26" s="43" t="s">
        <v>40</v>
      </c>
      <c r="B26" s="40">
        <v>0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f t="shared" si="9"/>
        <v>0</v>
      </c>
    </row>
    <row r="27" spans="1:15" s="28" customFormat="1" hidden="1" x14ac:dyDescent="0.2">
      <c r="A27" s="43" t="s">
        <v>41</v>
      </c>
      <c r="B27" s="40">
        <v>0</v>
      </c>
      <c r="C27" s="40">
        <v>0</v>
      </c>
      <c r="D27" s="40">
        <v>0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f t="shared" si="9"/>
        <v>0</v>
      </c>
    </row>
    <row r="28" spans="1:15" s="28" customFormat="1" hidden="1" x14ac:dyDescent="0.2">
      <c r="A28" s="43" t="s">
        <v>42</v>
      </c>
      <c r="B28" s="40">
        <v>0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f t="shared" si="9"/>
        <v>0</v>
      </c>
    </row>
    <row r="29" spans="1:15" s="28" customFormat="1" hidden="1" x14ac:dyDescent="0.2">
      <c r="A29" s="43" t="s">
        <v>43</v>
      </c>
      <c r="B29" s="40">
        <v>0</v>
      </c>
      <c r="C29" s="40">
        <v>0</v>
      </c>
      <c r="D29" s="40">
        <v>0</v>
      </c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f t="shared" si="9"/>
        <v>0</v>
      </c>
    </row>
    <row r="30" spans="1:15" s="28" customFormat="1" hidden="1" x14ac:dyDescent="0.2">
      <c r="A30" s="43" t="s">
        <v>44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f t="shared" si="9"/>
        <v>0</v>
      </c>
    </row>
    <row r="31" spans="1:15" s="28" customFormat="1" hidden="1" x14ac:dyDescent="0.2">
      <c r="A31" s="43" t="s">
        <v>45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f t="shared" si="9"/>
        <v>0</v>
      </c>
    </row>
    <row r="32" spans="1:15" s="28" customFormat="1" hidden="1" x14ac:dyDescent="0.2">
      <c r="A32" s="43" t="s">
        <v>46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f t="shared" si="9"/>
        <v>0</v>
      </c>
    </row>
    <row r="33" spans="1:14" s="28" customFormat="1" hidden="1" x14ac:dyDescent="0.2">
      <c r="A33" s="43" t="s">
        <v>47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f t="shared" si="9"/>
        <v>0</v>
      </c>
    </row>
    <row r="34" spans="1:14" s="28" customFormat="1" hidden="1" x14ac:dyDescent="0.2">
      <c r="A34" s="43" t="s">
        <v>21</v>
      </c>
      <c r="B34" s="40">
        <v>0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f t="shared" si="9"/>
        <v>0</v>
      </c>
    </row>
    <row r="35" spans="1:14" s="28" customFormat="1" hidden="1" x14ac:dyDescent="0.2">
      <c r="A35" s="43" t="s">
        <v>48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f t="shared" si="9"/>
        <v>0</v>
      </c>
    </row>
    <row r="36" spans="1:14" s="28" customFormat="1" hidden="1" x14ac:dyDescent="0.2">
      <c r="A36" s="43" t="s">
        <v>49</v>
      </c>
      <c r="B36" s="40">
        <v>0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f t="shared" si="9"/>
        <v>0</v>
      </c>
    </row>
    <row r="37" spans="1:14" s="28" customFormat="1" hidden="1" x14ac:dyDescent="0.2">
      <c r="A37" s="43" t="s">
        <v>50</v>
      </c>
      <c r="B37" s="40">
        <v>0</v>
      </c>
      <c r="C37" s="40">
        <v>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0</v>
      </c>
      <c r="N37" s="40">
        <f t="shared" si="9"/>
        <v>0</v>
      </c>
    </row>
    <row r="38" spans="1:14" s="28" customFormat="1" hidden="1" x14ac:dyDescent="0.2">
      <c r="A38" s="43" t="s">
        <v>51</v>
      </c>
      <c r="B38" s="40">
        <v>0</v>
      </c>
      <c r="C38" s="40">
        <v>0</v>
      </c>
      <c r="D38" s="40">
        <v>0</v>
      </c>
      <c r="E38" s="40">
        <v>0</v>
      </c>
      <c r="F38" s="40">
        <v>0</v>
      </c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f t="shared" si="9"/>
        <v>0</v>
      </c>
    </row>
    <row r="39" spans="1:14" s="28" customFormat="1" hidden="1" x14ac:dyDescent="0.2">
      <c r="A39" s="43" t="s">
        <v>52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f t="shared" si="9"/>
        <v>0</v>
      </c>
    </row>
    <row r="40" spans="1:14" s="32" customFormat="1" x14ac:dyDescent="0.2">
      <c r="A40" s="43" t="s">
        <v>53</v>
      </c>
      <c r="B40" s="40">
        <v>0</v>
      </c>
      <c r="C40" s="40">
        <v>0</v>
      </c>
      <c r="D40" s="40">
        <v>0</v>
      </c>
      <c r="E40" s="40">
        <v>0</v>
      </c>
      <c r="F40" s="4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f t="shared" si="9"/>
        <v>0</v>
      </c>
    </row>
    <row r="41" spans="1:14" s="28" customFormat="1" x14ac:dyDescent="0.2">
      <c r="A41" s="44" t="s">
        <v>4</v>
      </c>
      <c r="B41" s="39">
        <v>21648403</v>
      </c>
      <c r="C41" s="39">
        <v>29725063</v>
      </c>
      <c r="D41" s="39">
        <f>+SUM(D42:D56)</f>
        <v>24120446</v>
      </c>
      <c r="E41" s="39">
        <f>+SUM(E42:E56)</f>
        <v>24120446</v>
      </c>
      <c r="F41" s="39">
        <f>+SUM(F42:F56)</f>
        <v>30156446</v>
      </c>
      <c r="G41" s="39">
        <f t="shared" ref="G41:M41" si="14">+SUM(G42:G56)</f>
        <v>31692446</v>
      </c>
      <c r="H41" s="39">
        <f t="shared" si="14"/>
        <v>34128446</v>
      </c>
      <c r="I41" s="39">
        <f t="shared" si="14"/>
        <v>35028446</v>
      </c>
      <c r="J41" s="39">
        <f t="shared" si="14"/>
        <v>35028446</v>
      </c>
      <c r="K41" s="39">
        <f t="shared" si="14"/>
        <v>35028446</v>
      </c>
      <c r="L41" s="39">
        <f t="shared" si="14"/>
        <v>35028446</v>
      </c>
      <c r="M41" s="39">
        <f t="shared" si="14"/>
        <v>35028446</v>
      </c>
      <c r="N41" s="39">
        <f t="shared" si="9"/>
        <v>370733926</v>
      </c>
    </row>
    <row r="42" spans="1:14" s="28" customFormat="1" x14ac:dyDescent="0.2">
      <c r="A42" s="43" t="s">
        <v>40</v>
      </c>
      <c r="B42" s="40">
        <v>10268024</v>
      </c>
      <c r="C42" s="40">
        <v>15401675</v>
      </c>
      <c r="D42" s="40">
        <v>12234000</v>
      </c>
      <c r="E42" s="40">
        <v>12234000</v>
      </c>
      <c r="F42" s="40">
        <f>+E42+1536000</f>
        <v>13770000</v>
      </c>
      <c r="G42" s="40">
        <f t="shared" ref="G42:H42" si="15">+F42+1536000</f>
        <v>15306000</v>
      </c>
      <c r="H42" s="40">
        <f t="shared" si="15"/>
        <v>16842000</v>
      </c>
      <c r="I42" s="40">
        <f>+H42</f>
        <v>16842000</v>
      </c>
      <c r="J42" s="40">
        <f t="shared" ref="J42:M42" si="16">+I42</f>
        <v>16842000</v>
      </c>
      <c r="K42" s="40">
        <f t="shared" si="16"/>
        <v>16842000</v>
      </c>
      <c r="L42" s="40">
        <f t="shared" si="16"/>
        <v>16842000</v>
      </c>
      <c r="M42" s="40">
        <f t="shared" si="16"/>
        <v>16842000</v>
      </c>
      <c r="N42" s="40">
        <f t="shared" si="9"/>
        <v>180265699</v>
      </c>
    </row>
    <row r="43" spans="1:14" s="28" customFormat="1" x14ac:dyDescent="0.2">
      <c r="A43" s="43" t="s">
        <v>41</v>
      </c>
      <c r="B43" s="40">
        <v>650000</v>
      </c>
      <c r="C43" s="40">
        <v>689000</v>
      </c>
      <c r="D43" s="40">
        <v>750000</v>
      </c>
      <c r="E43" s="40">
        <v>750000</v>
      </c>
      <c r="F43" s="40">
        <f>+E43</f>
        <v>750000</v>
      </c>
      <c r="G43" s="40">
        <f t="shared" ref="G43:M43" si="17">+F43</f>
        <v>750000</v>
      </c>
      <c r="H43" s="40">
        <f t="shared" si="17"/>
        <v>750000</v>
      </c>
      <c r="I43" s="40">
        <f t="shared" si="17"/>
        <v>750000</v>
      </c>
      <c r="J43" s="40">
        <f t="shared" si="17"/>
        <v>750000</v>
      </c>
      <c r="K43" s="40">
        <f t="shared" si="17"/>
        <v>750000</v>
      </c>
      <c r="L43" s="40">
        <f t="shared" si="17"/>
        <v>750000</v>
      </c>
      <c r="M43" s="40">
        <f t="shared" si="17"/>
        <v>750000</v>
      </c>
      <c r="N43" s="40">
        <f t="shared" si="9"/>
        <v>8839000</v>
      </c>
    </row>
    <row r="44" spans="1:14" s="28" customFormat="1" x14ac:dyDescent="0.2">
      <c r="A44" s="43" t="s">
        <v>42</v>
      </c>
      <c r="B44" s="40">
        <v>81500</v>
      </c>
      <c r="C44" s="40">
        <v>40300</v>
      </c>
      <c r="D44" s="40">
        <v>40000</v>
      </c>
      <c r="E44" s="40">
        <v>40000</v>
      </c>
      <c r="F44" s="40">
        <f>+E44</f>
        <v>40000</v>
      </c>
      <c r="G44" s="40">
        <f t="shared" ref="G44:M44" si="18">+F44</f>
        <v>40000</v>
      </c>
      <c r="H44" s="40">
        <f t="shared" si="18"/>
        <v>40000</v>
      </c>
      <c r="I44" s="40">
        <f t="shared" si="18"/>
        <v>40000</v>
      </c>
      <c r="J44" s="40">
        <f t="shared" si="18"/>
        <v>40000</v>
      </c>
      <c r="K44" s="40">
        <f t="shared" si="18"/>
        <v>40000</v>
      </c>
      <c r="L44" s="40">
        <f t="shared" si="18"/>
        <v>40000</v>
      </c>
      <c r="M44" s="40">
        <f t="shared" si="18"/>
        <v>40000</v>
      </c>
      <c r="N44" s="40">
        <f t="shared" si="9"/>
        <v>521800</v>
      </c>
    </row>
    <row r="45" spans="1:14" s="28" customFormat="1" x14ac:dyDescent="0.2">
      <c r="A45" s="43" t="s">
        <v>43</v>
      </c>
      <c r="B45" s="40">
        <v>1927620</v>
      </c>
      <c r="C45" s="40">
        <v>1927620</v>
      </c>
      <c r="D45" s="40">
        <f>+C45</f>
        <v>1927620</v>
      </c>
      <c r="E45" s="40">
        <f>+D45</f>
        <v>1927620</v>
      </c>
      <c r="F45" s="40">
        <f t="shared" ref="F45:M48" si="19">+E45</f>
        <v>1927620</v>
      </c>
      <c r="G45" s="40">
        <f t="shared" si="19"/>
        <v>1927620</v>
      </c>
      <c r="H45" s="40">
        <f t="shared" si="19"/>
        <v>1927620</v>
      </c>
      <c r="I45" s="40">
        <f t="shared" si="19"/>
        <v>1927620</v>
      </c>
      <c r="J45" s="40">
        <f t="shared" si="19"/>
        <v>1927620</v>
      </c>
      <c r="K45" s="40">
        <f t="shared" si="19"/>
        <v>1927620</v>
      </c>
      <c r="L45" s="40">
        <f t="shared" si="19"/>
        <v>1927620</v>
      </c>
      <c r="M45" s="40">
        <f t="shared" si="19"/>
        <v>1927620</v>
      </c>
      <c r="N45" s="40">
        <f t="shared" si="9"/>
        <v>23131440</v>
      </c>
    </row>
    <row r="46" spans="1:14" s="28" customFormat="1" x14ac:dyDescent="0.2">
      <c r="A46" s="43" t="s">
        <v>44</v>
      </c>
      <c r="B46" s="40">
        <v>841609</v>
      </c>
      <c r="C46" s="40">
        <v>1537469</v>
      </c>
      <c r="D46" s="40">
        <f>+C46</f>
        <v>1537469</v>
      </c>
      <c r="E46" s="40">
        <f>+D46</f>
        <v>1537469</v>
      </c>
      <c r="F46" s="40">
        <f t="shared" si="19"/>
        <v>1537469</v>
      </c>
      <c r="G46" s="40">
        <f t="shared" si="19"/>
        <v>1537469</v>
      </c>
      <c r="H46" s="40">
        <f t="shared" si="19"/>
        <v>1537469</v>
      </c>
      <c r="I46" s="40">
        <f t="shared" si="19"/>
        <v>1537469</v>
      </c>
      <c r="J46" s="40">
        <f t="shared" si="19"/>
        <v>1537469</v>
      </c>
      <c r="K46" s="40">
        <f t="shared" si="19"/>
        <v>1537469</v>
      </c>
      <c r="L46" s="40">
        <f t="shared" si="19"/>
        <v>1537469</v>
      </c>
      <c r="M46" s="40">
        <f t="shared" si="19"/>
        <v>1537469</v>
      </c>
      <c r="N46" s="40">
        <f t="shared" si="9"/>
        <v>17753768</v>
      </c>
    </row>
    <row r="47" spans="1:14" s="28" customFormat="1" x14ac:dyDescent="0.2">
      <c r="A47" s="43" t="s">
        <v>45</v>
      </c>
      <c r="B47" s="40">
        <v>2648463</v>
      </c>
      <c r="C47" s="40">
        <v>5100656</v>
      </c>
      <c r="D47" s="40">
        <v>3600000</v>
      </c>
      <c r="E47" s="40">
        <v>3600000</v>
      </c>
      <c r="F47" s="40">
        <f t="shared" si="19"/>
        <v>3600000</v>
      </c>
      <c r="G47" s="40">
        <f t="shared" si="19"/>
        <v>3600000</v>
      </c>
      <c r="H47" s="40">
        <f t="shared" si="19"/>
        <v>3600000</v>
      </c>
      <c r="I47" s="40">
        <f t="shared" si="19"/>
        <v>3600000</v>
      </c>
      <c r="J47" s="40">
        <f t="shared" si="19"/>
        <v>3600000</v>
      </c>
      <c r="K47" s="40">
        <f t="shared" si="19"/>
        <v>3600000</v>
      </c>
      <c r="L47" s="40">
        <f t="shared" si="19"/>
        <v>3600000</v>
      </c>
      <c r="M47" s="40">
        <f t="shared" si="19"/>
        <v>3600000</v>
      </c>
      <c r="N47" s="40">
        <f t="shared" si="9"/>
        <v>43749119</v>
      </c>
    </row>
    <row r="48" spans="1:14" s="28" customFormat="1" x14ac:dyDescent="0.2">
      <c r="A48" s="43" t="s">
        <v>46</v>
      </c>
      <c r="B48" s="40">
        <v>3127176</v>
      </c>
      <c r="C48" s="40">
        <v>4031357</v>
      </c>
      <c r="D48" s="40">
        <f>+C48</f>
        <v>4031357</v>
      </c>
      <c r="E48" s="40">
        <f>+D48</f>
        <v>4031357</v>
      </c>
      <c r="F48" s="40">
        <f t="shared" si="19"/>
        <v>4031357</v>
      </c>
      <c r="G48" s="40">
        <f t="shared" si="19"/>
        <v>4031357</v>
      </c>
      <c r="H48" s="40">
        <f t="shared" si="19"/>
        <v>4031357</v>
      </c>
      <c r="I48" s="40">
        <f t="shared" si="19"/>
        <v>4031357</v>
      </c>
      <c r="J48" s="40">
        <f t="shared" si="19"/>
        <v>4031357</v>
      </c>
      <c r="K48" s="40">
        <f t="shared" si="19"/>
        <v>4031357</v>
      </c>
      <c r="L48" s="40">
        <f t="shared" si="19"/>
        <v>4031357</v>
      </c>
      <c r="M48" s="40">
        <f t="shared" si="19"/>
        <v>4031357</v>
      </c>
      <c r="N48" s="40">
        <f t="shared" si="9"/>
        <v>47472103</v>
      </c>
    </row>
    <row r="49" spans="1:14" s="28" customFormat="1" x14ac:dyDescent="0.2">
      <c r="A49" s="43" t="s">
        <v>47</v>
      </c>
      <c r="B49" s="40">
        <v>426481</v>
      </c>
      <c r="C49" s="40">
        <v>372020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f t="shared" si="9"/>
        <v>798501</v>
      </c>
    </row>
    <row r="50" spans="1:14" s="28" customFormat="1" x14ac:dyDescent="0.2">
      <c r="A50" s="43" t="s">
        <v>21</v>
      </c>
      <c r="B50" s="40">
        <v>0</v>
      </c>
      <c r="C50" s="40">
        <v>30000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f t="shared" si="9"/>
        <v>30000</v>
      </c>
    </row>
    <row r="51" spans="1:14" s="28" customFormat="1" x14ac:dyDescent="0.2">
      <c r="A51" s="43" t="s">
        <v>66</v>
      </c>
      <c r="B51" s="40">
        <v>0</v>
      </c>
      <c r="C51" s="40">
        <v>0</v>
      </c>
      <c r="D51" s="40">
        <v>0</v>
      </c>
      <c r="E51" s="40">
        <v>0</v>
      </c>
      <c r="F51" s="40">
        <f>+F9*30%</f>
        <v>4500000</v>
      </c>
      <c r="G51" s="40">
        <f>+G9*30%</f>
        <v>4500000</v>
      </c>
      <c r="H51" s="40">
        <f t="shared" ref="H51:M51" si="20">+H9*30%</f>
        <v>5400000</v>
      </c>
      <c r="I51" s="40">
        <f t="shared" si="20"/>
        <v>6300000</v>
      </c>
      <c r="J51" s="40">
        <f t="shared" si="20"/>
        <v>6300000</v>
      </c>
      <c r="K51" s="40">
        <f t="shared" si="20"/>
        <v>6300000</v>
      </c>
      <c r="L51" s="40">
        <f t="shared" si="20"/>
        <v>6300000</v>
      </c>
      <c r="M51" s="40">
        <f t="shared" si="20"/>
        <v>6300000</v>
      </c>
      <c r="N51" s="40">
        <f t="shared" si="9"/>
        <v>45900000</v>
      </c>
    </row>
    <row r="52" spans="1:14" s="28" customFormat="1" x14ac:dyDescent="0.2">
      <c r="A52" s="43" t="s">
        <v>54</v>
      </c>
      <c r="B52" s="40">
        <v>0</v>
      </c>
      <c r="C52" s="40">
        <v>0</v>
      </c>
      <c r="D52" s="40">
        <v>0</v>
      </c>
      <c r="E52" s="40">
        <v>0</v>
      </c>
      <c r="F52" s="40">
        <v>0</v>
      </c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f t="shared" si="9"/>
        <v>0</v>
      </c>
    </row>
    <row r="53" spans="1:14" s="28" customFormat="1" x14ac:dyDescent="0.2">
      <c r="A53" s="43" t="s">
        <v>50</v>
      </c>
      <c r="B53" s="40">
        <v>0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f t="shared" si="9"/>
        <v>0</v>
      </c>
    </row>
    <row r="54" spans="1:14" s="28" customFormat="1" x14ac:dyDescent="0.2">
      <c r="A54" s="43" t="s">
        <v>51</v>
      </c>
      <c r="B54" s="40">
        <v>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f t="shared" si="9"/>
        <v>0</v>
      </c>
    </row>
    <row r="55" spans="1:14" s="28" customFormat="1" x14ac:dyDescent="0.2">
      <c r="A55" s="43" t="s">
        <v>52</v>
      </c>
      <c r="B55" s="40">
        <v>1677530</v>
      </c>
      <c r="C55" s="40">
        <v>594966</v>
      </c>
      <c r="D55" s="40">
        <v>0</v>
      </c>
      <c r="E55" s="40">
        <v>0</v>
      </c>
      <c r="F55" s="40">
        <v>0</v>
      </c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f t="shared" si="9"/>
        <v>2272496</v>
      </c>
    </row>
    <row r="56" spans="1:14" s="28" customFormat="1" x14ac:dyDescent="0.2">
      <c r="A56" s="43" t="s">
        <v>53</v>
      </c>
      <c r="B56" s="40">
        <v>0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f t="shared" si="9"/>
        <v>0</v>
      </c>
    </row>
    <row r="57" spans="1:14" s="32" customFormat="1" x14ac:dyDescent="0.2">
      <c r="A57" s="44" t="s">
        <v>5</v>
      </c>
      <c r="B57" s="39">
        <v>-236373</v>
      </c>
      <c r="C57" s="39">
        <v>-1341765</v>
      </c>
      <c r="D57" s="39">
        <f>+D23-D24</f>
        <v>-4342244</v>
      </c>
      <c r="E57" s="39">
        <f>+E23-E24</f>
        <v>-3351044</v>
      </c>
      <c r="F57" s="39">
        <f t="shared" ref="F57:M57" si="21">+F23-F24</f>
        <v>-5148044</v>
      </c>
      <c r="G57" s="39">
        <f t="shared" si="21"/>
        <v>-5445044</v>
      </c>
      <c r="H57" s="39">
        <f t="shared" si="21"/>
        <v>-5794244</v>
      </c>
      <c r="I57" s="39">
        <f t="shared" si="21"/>
        <v>-4359644</v>
      </c>
      <c r="J57" s="39">
        <f t="shared" si="21"/>
        <v>-2625044</v>
      </c>
      <c r="K57" s="39">
        <f t="shared" si="21"/>
        <v>-890444</v>
      </c>
      <c r="L57" s="39">
        <f t="shared" si="21"/>
        <v>844156</v>
      </c>
      <c r="M57" s="39">
        <f t="shared" si="21"/>
        <v>2578756</v>
      </c>
      <c r="N57" s="39">
        <f t="shared" si="9"/>
        <v>-30110978</v>
      </c>
    </row>
    <row r="58" spans="1:14" s="28" customFormat="1" x14ac:dyDescent="0.2">
      <c r="A58" s="44" t="s">
        <v>6</v>
      </c>
      <c r="B58" s="39">
        <v>2373657</v>
      </c>
      <c r="C58" s="39">
        <v>2549173</v>
      </c>
      <c r="D58" s="39">
        <f>+SUM(D59:D63)</f>
        <v>1000000</v>
      </c>
      <c r="E58" s="39">
        <f>+SUM(E59:E63)</f>
        <v>1000000</v>
      </c>
      <c r="F58" s="39">
        <f t="shared" ref="F58:M58" si="22">+SUM(F59:F63)</f>
        <v>1000000</v>
      </c>
      <c r="G58" s="39">
        <f t="shared" si="22"/>
        <v>1000000</v>
      </c>
      <c r="H58" s="39">
        <f t="shared" si="22"/>
        <v>1000000</v>
      </c>
      <c r="I58" s="39">
        <f t="shared" si="22"/>
        <v>1000000</v>
      </c>
      <c r="J58" s="39">
        <f t="shared" si="22"/>
        <v>1000000</v>
      </c>
      <c r="K58" s="39">
        <f t="shared" si="22"/>
        <v>1000000</v>
      </c>
      <c r="L58" s="39">
        <f t="shared" si="22"/>
        <v>1000000</v>
      </c>
      <c r="M58" s="39">
        <f t="shared" si="22"/>
        <v>1000000</v>
      </c>
      <c r="N58" s="39">
        <f t="shared" si="9"/>
        <v>14922830</v>
      </c>
    </row>
    <row r="59" spans="1:14" s="28" customFormat="1" x14ac:dyDescent="0.2">
      <c r="A59" s="43" t="s">
        <v>55</v>
      </c>
      <c r="B59" s="40">
        <v>3489</v>
      </c>
      <c r="C59" s="40">
        <v>1056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f t="shared" si="9"/>
        <v>4545</v>
      </c>
    </row>
    <row r="60" spans="1:14" s="28" customFormat="1" x14ac:dyDescent="0.2">
      <c r="A60" s="43" t="s">
        <v>56</v>
      </c>
      <c r="B60" s="40">
        <v>1004685</v>
      </c>
      <c r="C60" s="40">
        <v>1220920</v>
      </c>
      <c r="D60" s="40">
        <v>500000</v>
      </c>
      <c r="E60" s="40">
        <v>500000</v>
      </c>
      <c r="F60" s="40">
        <v>500000</v>
      </c>
      <c r="G60" s="40">
        <v>500000</v>
      </c>
      <c r="H60" s="40">
        <v>500000</v>
      </c>
      <c r="I60" s="40">
        <v>500000</v>
      </c>
      <c r="J60" s="40">
        <v>500000</v>
      </c>
      <c r="K60" s="40">
        <v>500000</v>
      </c>
      <c r="L60" s="40">
        <v>500000</v>
      </c>
      <c r="M60" s="40">
        <v>500000</v>
      </c>
      <c r="N60" s="40">
        <f t="shared" si="9"/>
        <v>7225605</v>
      </c>
    </row>
    <row r="61" spans="1:14" s="28" customFormat="1" x14ac:dyDescent="0.2">
      <c r="A61" s="43" t="s">
        <v>57</v>
      </c>
      <c r="B61" s="40">
        <v>506583</v>
      </c>
      <c r="C61" s="40">
        <v>468297</v>
      </c>
      <c r="D61" s="40">
        <v>500000</v>
      </c>
      <c r="E61" s="40">
        <v>500000</v>
      </c>
      <c r="F61" s="40">
        <v>500000</v>
      </c>
      <c r="G61" s="40">
        <v>500000</v>
      </c>
      <c r="H61" s="40">
        <v>500000</v>
      </c>
      <c r="I61" s="40">
        <v>500000</v>
      </c>
      <c r="J61" s="40">
        <v>500000</v>
      </c>
      <c r="K61" s="40">
        <v>500000</v>
      </c>
      <c r="L61" s="40">
        <v>500000</v>
      </c>
      <c r="M61" s="40">
        <v>500000</v>
      </c>
      <c r="N61" s="40">
        <f t="shared" si="9"/>
        <v>5974880</v>
      </c>
    </row>
    <row r="62" spans="1:14" s="28" customFormat="1" x14ac:dyDescent="0.2">
      <c r="A62" s="43" t="s">
        <v>58</v>
      </c>
      <c r="B62" s="40">
        <v>858900</v>
      </c>
      <c r="C62" s="40">
        <v>858900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f t="shared" si="9"/>
        <v>1717800</v>
      </c>
    </row>
    <row r="63" spans="1:14" s="28" customFormat="1" hidden="1" x14ac:dyDescent="0.2">
      <c r="A63" s="43" t="s">
        <v>59</v>
      </c>
      <c r="B63" s="40">
        <v>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f t="shared" si="9"/>
        <v>0</v>
      </c>
    </row>
    <row r="64" spans="1:14" s="28" customFormat="1" hidden="1" x14ac:dyDescent="0.2">
      <c r="A64" s="43">
        <v>0</v>
      </c>
      <c r="B64" s="40">
        <v>0</v>
      </c>
      <c r="C64" s="40">
        <v>0</v>
      </c>
      <c r="D64" s="40">
        <v>0</v>
      </c>
      <c r="E64" s="40">
        <v>0</v>
      </c>
      <c r="F64" s="40">
        <v>0</v>
      </c>
      <c r="G64" s="40">
        <v>0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f t="shared" si="9"/>
        <v>0</v>
      </c>
    </row>
    <row r="65" spans="1:14" s="28" customFormat="1" ht="11.25" hidden="1" customHeight="1" x14ac:dyDescent="0.2">
      <c r="A65" s="43">
        <v>0</v>
      </c>
      <c r="B65" s="40">
        <v>0</v>
      </c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f t="shared" si="9"/>
        <v>0</v>
      </c>
    </row>
    <row r="66" spans="1:14" s="28" customFormat="1" ht="11.25" hidden="1" customHeight="1" x14ac:dyDescent="0.2">
      <c r="A66" s="43">
        <v>0</v>
      </c>
      <c r="B66" s="40">
        <v>0</v>
      </c>
      <c r="C66" s="40">
        <v>0</v>
      </c>
      <c r="D66" s="40">
        <v>0</v>
      </c>
      <c r="E66" s="40">
        <v>0</v>
      </c>
      <c r="F66" s="40">
        <v>0</v>
      </c>
      <c r="G66" s="40">
        <v>0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f t="shared" si="9"/>
        <v>0</v>
      </c>
    </row>
    <row r="67" spans="1:14" s="28" customFormat="1" ht="11.25" hidden="1" customHeight="1" x14ac:dyDescent="0.2">
      <c r="A67" s="43">
        <v>0</v>
      </c>
      <c r="B67" s="40">
        <v>0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f t="shared" si="9"/>
        <v>0</v>
      </c>
    </row>
    <row r="68" spans="1:14" s="32" customFormat="1" x14ac:dyDescent="0.2">
      <c r="A68" s="43">
        <v>0</v>
      </c>
      <c r="B68" s="40">
        <v>0</v>
      </c>
      <c r="C68" s="40">
        <v>0</v>
      </c>
      <c r="D68" s="40">
        <v>0</v>
      </c>
      <c r="E68" s="40">
        <v>0</v>
      </c>
      <c r="F68" s="40">
        <v>0</v>
      </c>
      <c r="G68" s="40">
        <v>0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f t="shared" si="9"/>
        <v>0</v>
      </c>
    </row>
    <row r="69" spans="1:14" s="28" customFormat="1" x14ac:dyDescent="0.2">
      <c r="A69" s="44" t="s">
        <v>14</v>
      </c>
      <c r="B69" s="39">
        <v>1894908</v>
      </c>
      <c r="C69" s="39">
        <v>1960121</v>
      </c>
      <c r="D69" s="39">
        <f>+SUM(D70:D72)</f>
        <v>2027578.2964877451</v>
      </c>
      <c r="E69" s="39">
        <f>+SUM(E70:E72)</f>
        <v>2097357.1266203192</v>
      </c>
      <c r="F69" s="39">
        <f t="shared" ref="F69:M69" si="23">+SUM(F70:F72)</f>
        <v>2169537.3856610176</v>
      </c>
      <c r="G69" s="39">
        <f t="shared" si="23"/>
        <v>2244201.7184577086</v>
      </c>
      <c r="H69" s="39">
        <f t="shared" si="23"/>
        <v>2321435.6140694125</v>
      </c>
      <c r="I69" s="39">
        <f t="shared" si="23"/>
        <v>2401327.5036494387</v>
      </c>
      <c r="J69" s="39">
        <f t="shared" si="23"/>
        <v>2483968.8616971597</v>
      </c>
      <c r="K69" s="39">
        <f t="shared" si="23"/>
        <v>2569454.3107943488</v>
      </c>
      <c r="L69" s="39">
        <f t="shared" si="23"/>
        <v>2657881.7299460075</v>
      </c>
      <c r="M69" s="39">
        <f t="shared" si="23"/>
        <v>2749352.366649725</v>
      </c>
      <c r="N69" s="39">
        <f t="shared" si="9"/>
        <v>27577123.91403288</v>
      </c>
    </row>
    <row r="70" spans="1:14" s="28" customFormat="1" x14ac:dyDescent="0.2">
      <c r="A70" s="43" t="s">
        <v>60</v>
      </c>
      <c r="B70" s="40">
        <v>1894908</v>
      </c>
      <c r="C70" s="40">
        <v>1960121</v>
      </c>
      <c r="D70" s="40">
        <f>+C70*C70/B70</f>
        <v>2027578.2964877451</v>
      </c>
      <c r="E70" s="40">
        <f>+D70*D70/C70</f>
        <v>2097357.1266203192</v>
      </c>
      <c r="F70" s="40">
        <f t="shared" ref="F70:M70" si="24">+E70*E70/D70</f>
        <v>2169537.3856610176</v>
      </c>
      <c r="G70" s="40">
        <f t="shared" si="24"/>
        <v>2244201.7184577086</v>
      </c>
      <c r="H70" s="40">
        <f t="shared" si="24"/>
        <v>2321435.6140694125</v>
      </c>
      <c r="I70" s="40">
        <f t="shared" si="24"/>
        <v>2401327.5036494387</v>
      </c>
      <c r="J70" s="40">
        <f t="shared" si="24"/>
        <v>2483968.8616971597</v>
      </c>
      <c r="K70" s="40">
        <f t="shared" si="24"/>
        <v>2569454.3107943488</v>
      </c>
      <c r="L70" s="40">
        <f t="shared" si="24"/>
        <v>2657881.7299460075</v>
      </c>
      <c r="M70" s="40">
        <f t="shared" si="24"/>
        <v>2749352.366649725</v>
      </c>
      <c r="N70" s="40">
        <f t="shared" si="9"/>
        <v>27577123.91403288</v>
      </c>
    </row>
    <row r="71" spans="1:14" s="28" customFormat="1" x14ac:dyDescent="0.2">
      <c r="A71" s="43" t="s">
        <v>61</v>
      </c>
      <c r="B71" s="40">
        <v>0</v>
      </c>
      <c r="C71" s="40">
        <v>0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f t="shared" si="9"/>
        <v>0</v>
      </c>
    </row>
    <row r="72" spans="1:14" s="28" customFormat="1" hidden="1" x14ac:dyDescent="0.2">
      <c r="A72" s="43" t="s">
        <v>62</v>
      </c>
      <c r="B72" s="40">
        <v>0</v>
      </c>
      <c r="C72" s="40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f t="shared" si="9"/>
        <v>0</v>
      </c>
    </row>
    <row r="73" spans="1:14" s="28" customFormat="1" hidden="1" x14ac:dyDescent="0.2">
      <c r="A73" s="43">
        <v>0</v>
      </c>
      <c r="B73" s="40">
        <v>0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f t="shared" si="9"/>
        <v>0</v>
      </c>
    </row>
    <row r="74" spans="1:14" s="28" customFormat="1" hidden="1" x14ac:dyDescent="0.2">
      <c r="A74" s="43">
        <v>0</v>
      </c>
      <c r="B74" s="40">
        <v>0</v>
      </c>
      <c r="C74" s="40">
        <v>0</v>
      </c>
      <c r="D74" s="40">
        <v>0</v>
      </c>
      <c r="E74" s="40">
        <v>0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f t="shared" si="9"/>
        <v>0</v>
      </c>
    </row>
    <row r="75" spans="1:14" s="28" customFormat="1" hidden="1" x14ac:dyDescent="0.2">
      <c r="A75" s="43">
        <v>0</v>
      </c>
      <c r="B75" s="40">
        <v>0</v>
      </c>
      <c r="C75" s="40">
        <v>0</v>
      </c>
      <c r="D75" s="40">
        <v>0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f t="shared" ref="N75:N81" si="25">SUM(B75:M75)</f>
        <v>0</v>
      </c>
    </row>
    <row r="76" spans="1:14" s="28" customFormat="1" hidden="1" x14ac:dyDescent="0.2">
      <c r="A76" s="43">
        <v>0</v>
      </c>
      <c r="B76" s="40">
        <v>0</v>
      </c>
      <c r="C76" s="40">
        <v>0</v>
      </c>
      <c r="D76" s="40">
        <v>0</v>
      </c>
      <c r="E76" s="40">
        <v>0</v>
      </c>
      <c r="F76" s="40">
        <v>0</v>
      </c>
      <c r="G76" s="40">
        <v>0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f t="shared" si="25"/>
        <v>0</v>
      </c>
    </row>
    <row r="77" spans="1:14" s="31" customFormat="1" ht="13.5" thickBot="1" x14ac:dyDescent="0.25">
      <c r="A77" s="43">
        <v>0</v>
      </c>
      <c r="B77" s="40">
        <v>0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f t="shared" si="25"/>
        <v>0</v>
      </c>
    </row>
    <row r="78" spans="1:14" s="28" customFormat="1" x14ac:dyDescent="0.2">
      <c r="A78" s="46" t="s">
        <v>15</v>
      </c>
      <c r="B78" s="39">
        <v>242376</v>
      </c>
      <c r="C78" s="39">
        <v>-752713</v>
      </c>
      <c r="D78" s="39">
        <f>+D57+D58-D69</f>
        <v>-5369822.2964877449</v>
      </c>
      <c r="E78" s="39">
        <f>+E57+E58-E69</f>
        <v>-4448401.1266203187</v>
      </c>
      <c r="F78" s="39">
        <f t="shared" ref="F78:M78" si="26">+F57+F58-F69</f>
        <v>-6317581.3856610171</v>
      </c>
      <c r="G78" s="39">
        <f t="shared" si="26"/>
        <v>-6689245.7184577081</v>
      </c>
      <c r="H78" s="39">
        <f t="shared" si="26"/>
        <v>-7115679.6140694125</v>
      </c>
      <c r="I78" s="39">
        <f t="shared" si="26"/>
        <v>-5760971.5036494387</v>
      </c>
      <c r="J78" s="39">
        <f t="shared" si="26"/>
        <v>-4109012.8616971597</v>
      </c>
      <c r="K78" s="39">
        <f t="shared" si="26"/>
        <v>-2459898.3107943488</v>
      </c>
      <c r="L78" s="39">
        <f t="shared" si="26"/>
        <v>-813725.72994600749</v>
      </c>
      <c r="M78" s="39">
        <f t="shared" si="26"/>
        <v>829403.63335027499</v>
      </c>
      <c r="N78" s="39">
        <f t="shared" si="25"/>
        <v>-42765271.914032884</v>
      </c>
    </row>
    <row r="79" spans="1:14" s="28" customFormat="1" hidden="1" x14ac:dyDescent="0.2">
      <c r="A79" s="43" t="s">
        <v>63</v>
      </c>
      <c r="B79" s="40">
        <v>0</v>
      </c>
      <c r="C79" s="40">
        <v>0</v>
      </c>
      <c r="D79" s="40">
        <v>0</v>
      </c>
      <c r="E79" s="40">
        <v>0</v>
      </c>
      <c r="F79" s="40">
        <v>0</v>
      </c>
      <c r="G79" s="40">
        <v>0</v>
      </c>
      <c r="H79" s="40">
        <v>0</v>
      </c>
      <c r="I79" s="40">
        <v>0</v>
      </c>
      <c r="J79" s="40">
        <v>0</v>
      </c>
      <c r="K79" s="40">
        <v>0</v>
      </c>
      <c r="L79" s="40">
        <v>0</v>
      </c>
      <c r="M79" s="40">
        <v>0</v>
      </c>
      <c r="N79" s="40">
        <f t="shared" si="25"/>
        <v>0</v>
      </c>
    </row>
    <row r="80" spans="1:14" s="31" customFormat="1" ht="13.5" thickBot="1" x14ac:dyDescent="0.25">
      <c r="A80" s="43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>
        <f t="shared" si="25"/>
        <v>0</v>
      </c>
    </row>
    <row r="81" spans="1:15" s="28" customFormat="1" x14ac:dyDescent="0.2">
      <c r="A81" s="46" t="s">
        <v>7</v>
      </c>
      <c r="B81" s="39">
        <v>242376</v>
      </c>
      <c r="C81" s="39">
        <v>-752713</v>
      </c>
      <c r="D81" s="39">
        <f>+D78</f>
        <v>-5369822.2964877449</v>
      </c>
      <c r="E81" s="39">
        <f>+E78</f>
        <v>-4448401.1266203187</v>
      </c>
      <c r="F81" s="39">
        <f t="shared" ref="F81:M81" si="27">+F78</f>
        <v>-6317581.3856610171</v>
      </c>
      <c r="G81" s="39">
        <f t="shared" si="27"/>
        <v>-6689245.7184577081</v>
      </c>
      <c r="H81" s="39">
        <f t="shared" si="27"/>
        <v>-7115679.6140694125</v>
      </c>
      <c r="I81" s="39">
        <f t="shared" si="27"/>
        <v>-5760971.5036494387</v>
      </c>
      <c r="J81" s="39">
        <f t="shared" si="27"/>
        <v>-4109012.8616971597</v>
      </c>
      <c r="K81" s="39">
        <f t="shared" si="27"/>
        <v>-2459898.3107943488</v>
      </c>
      <c r="L81" s="39">
        <f t="shared" si="27"/>
        <v>-813725.72994600749</v>
      </c>
      <c r="M81" s="39">
        <f t="shared" si="27"/>
        <v>829403.63335027499</v>
      </c>
      <c r="N81" s="39">
        <f t="shared" si="25"/>
        <v>-42765271.914032884</v>
      </c>
    </row>
    <row r="82" spans="1:15" s="28" customFormat="1" x14ac:dyDescent="0.2"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7"/>
    </row>
    <row r="83" spans="1:15" s="28" customFormat="1" x14ac:dyDescent="0.2"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7"/>
    </row>
    <row r="84" spans="1:15" s="28" customFormat="1" x14ac:dyDescent="0.2">
      <c r="A84" s="59" t="s">
        <v>27</v>
      </c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</row>
    <row r="85" spans="1:15" s="28" customFormat="1" x14ac:dyDescent="0.2">
      <c r="A85" s="60">
        <v>2020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</row>
    <row r="86" spans="1:15" s="28" customFormat="1" x14ac:dyDescent="0.2">
      <c r="A86" s="29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7"/>
    </row>
    <row r="87" spans="1:15" s="28" customFormat="1" x14ac:dyDescent="0.2">
      <c r="A87" s="45" t="s">
        <v>12</v>
      </c>
      <c r="B87" s="42">
        <v>1</v>
      </c>
      <c r="C87" s="42">
        <v>2</v>
      </c>
      <c r="D87" s="42">
        <v>3</v>
      </c>
      <c r="E87" s="42">
        <v>4</v>
      </c>
      <c r="F87" s="42">
        <v>5</v>
      </c>
      <c r="G87" s="42">
        <v>6</v>
      </c>
      <c r="H87" s="42">
        <v>7</v>
      </c>
      <c r="I87" s="42">
        <v>8</v>
      </c>
      <c r="J87" s="42">
        <v>9</v>
      </c>
      <c r="K87" s="42">
        <v>10</v>
      </c>
      <c r="L87" s="42">
        <v>11</v>
      </c>
      <c r="M87" s="42">
        <v>12</v>
      </c>
      <c r="N87" s="42"/>
    </row>
    <row r="88" spans="1:15" s="28" customFormat="1" x14ac:dyDescent="0.2">
      <c r="A88" s="4"/>
      <c r="B88" s="38" t="s">
        <v>28</v>
      </c>
      <c r="C88" s="38" t="s">
        <v>29</v>
      </c>
      <c r="D88" s="38" t="s">
        <v>30</v>
      </c>
      <c r="E88" s="38" t="s">
        <v>31</v>
      </c>
      <c r="F88" s="38" t="s">
        <v>32</v>
      </c>
      <c r="G88" s="38" t="s">
        <v>33</v>
      </c>
      <c r="H88" s="38" t="s">
        <v>34</v>
      </c>
      <c r="I88" s="38" t="s">
        <v>35</v>
      </c>
      <c r="J88" s="38" t="s">
        <v>36</v>
      </c>
      <c r="K88" s="38" t="s">
        <v>37</v>
      </c>
      <c r="L88" s="38" t="s">
        <v>38</v>
      </c>
      <c r="M88" s="38" t="s">
        <v>39</v>
      </c>
      <c r="N88" s="38" t="s">
        <v>16</v>
      </c>
    </row>
    <row r="89" spans="1:15" s="28" customFormat="1" x14ac:dyDescent="0.2">
      <c r="A89" s="4" t="s">
        <v>64</v>
      </c>
      <c r="B89" s="47">
        <v>4</v>
      </c>
      <c r="C89" s="47">
        <v>4</v>
      </c>
      <c r="D89" s="47">
        <v>4</v>
      </c>
      <c r="E89" s="47">
        <v>4</v>
      </c>
      <c r="F89" s="47">
        <v>5</v>
      </c>
      <c r="G89" s="47">
        <v>6</v>
      </c>
      <c r="H89" s="47">
        <v>7</v>
      </c>
      <c r="I89" s="47">
        <v>7</v>
      </c>
      <c r="J89" s="47">
        <v>7</v>
      </c>
      <c r="K89" s="47">
        <v>7</v>
      </c>
      <c r="L89" s="47">
        <v>7</v>
      </c>
      <c r="M89" s="47">
        <v>7</v>
      </c>
      <c r="N89" s="47"/>
    </row>
    <row r="90" spans="1:15" s="28" customFormat="1" x14ac:dyDescent="0.2">
      <c r="A90" s="4" t="s">
        <v>65</v>
      </c>
      <c r="B90" s="49">
        <f>+L9</f>
        <v>21000000</v>
      </c>
      <c r="C90" s="49">
        <f>+B90</f>
        <v>21000000</v>
      </c>
      <c r="D90" s="49">
        <f t="shared" ref="D90:M90" si="28">+C90</f>
        <v>21000000</v>
      </c>
      <c r="E90" s="49">
        <f t="shared" si="28"/>
        <v>21000000</v>
      </c>
      <c r="F90" s="49">
        <f t="shared" si="28"/>
        <v>21000000</v>
      </c>
      <c r="G90" s="49">
        <f t="shared" si="28"/>
        <v>21000000</v>
      </c>
      <c r="H90" s="49">
        <f t="shared" si="28"/>
        <v>21000000</v>
      </c>
      <c r="I90" s="49">
        <f t="shared" si="28"/>
        <v>21000000</v>
      </c>
      <c r="J90" s="49">
        <f t="shared" si="28"/>
        <v>21000000</v>
      </c>
      <c r="K90" s="49">
        <f t="shared" si="28"/>
        <v>21000000</v>
      </c>
      <c r="L90" s="49">
        <f t="shared" si="28"/>
        <v>21000000</v>
      </c>
      <c r="M90" s="49">
        <f t="shared" si="28"/>
        <v>21000000</v>
      </c>
      <c r="N90" s="49"/>
    </row>
    <row r="91" spans="1:15" s="28" customFormat="1" x14ac:dyDescent="0.2">
      <c r="A91" s="44" t="s">
        <v>0</v>
      </c>
      <c r="B91" s="39">
        <f t="shared" ref="B91:C91" si="29">+SUM(B92:B97)</f>
        <v>43791802</v>
      </c>
      <c r="C91" s="39">
        <f t="shared" si="29"/>
        <v>45526402</v>
      </c>
      <c r="D91" s="39">
        <f>+SUM(D92:D97)</f>
        <v>47261002</v>
      </c>
      <c r="E91" s="39">
        <f>+SUM(E92:E97)</f>
        <v>48995602</v>
      </c>
      <c r="F91" s="39">
        <f t="shared" ref="F91:M91" si="30">+SUM(F92:F97)</f>
        <v>50730202</v>
      </c>
      <c r="G91" s="39">
        <f t="shared" si="30"/>
        <v>52464802</v>
      </c>
      <c r="H91" s="39">
        <f t="shared" si="30"/>
        <v>54199402</v>
      </c>
      <c r="I91" s="39">
        <f t="shared" si="30"/>
        <v>55934002</v>
      </c>
      <c r="J91" s="39">
        <f t="shared" si="30"/>
        <v>57668602</v>
      </c>
      <c r="K91" s="39">
        <f t="shared" si="30"/>
        <v>59403202</v>
      </c>
      <c r="L91" s="39">
        <f t="shared" si="30"/>
        <v>61137802</v>
      </c>
      <c r="M91" s="39">
        <f t="shared" si="30"/>
        <v>62872402</v>
      </c>
      <c r="N91" s="39">
        <f>SUM(B91:M91)</f>
        <v>639985224</v>
      </c>
    </row>
    <row r="92" spans="1:15" s="28" customFormat="1" x14ac:dyDescent="0.2">
      <c r="A92" s="43" t="s">
        <v>19</v>
      </c>
      <c r="B92" s="40">
        <f>+M10+B90*8.26%</f>
        <v>39341802</v>
      </c>
      <c r="C92" s="40">
        <f>+B92+C90*8.26%</f>
        <v>41076402</v>
      </c>
      <c r="D92" s="40">
        <f t="shared" ref="D92:L92" si="31">+C92+D90*8.26%</f>
        <v>42811002</v>
      </c>
      <c r="E92" s="40">
        <f t="shared" si="31"/>
        <v>44545602</v>
      </c>
      <c r="F92" s="40">
        <f t="shared" si="31"/>
        <v>46280202</v>
      </c>
      <c r="G92" s="40">
        <f t="shared" si="31"/>
        <v>48014802</v>
      </c>
      <c r="H92" s="40">
        <f t="shared" si="31"/>
        <v>49749402</v>
      </c>
      <c r="I92" s="40">
        <f t="shared" si="31"/>
        <v>51484002</v>
      </c>
      <c r="J92" s="40">
        <f t="shared" si="31"/>
        <v>53218602</v>
      </c>
      <c r="K92" s="40">
        <f t="shared" si="31"/>
        <v>54953202</v>
      </c>
      <c r="L92" s="40">
        <f t="shared" si="31"/>
        <v>56687802</v>
      </c>
      <c r="M92" s="40">
        <f>+L92+M90*8.26%</f>
        <v>58422402</v>
      </c>
      <c r="N92" s="40">
        <f t="shared" ref="N92:N126" si="32">SUM(B92:M92)</f>
        <v>586585224</v>
      </c>
    </row>
    <row r="93" spans="1:15" s="28" customFormat="1" x14ac:dyDescent="0.2">
      <c r="A93" s="43" t="s">
        <v>20</v>
      </c>
      <c r="B93" s="40">
        <f>+B90*20%</f>
        <v>4200000</v>
      </c>
      <c r="C93" s="40">
        <f t="shared" ref="C93:M93" si="33">+C90*20%</f>
        <v>4200000</v>
      </c>
      <c r="D93" s="40">
        <f t="shared" si="33"/>
        <v>4200000</v>
      </c>
      <c r="E93" s="40">
        <f t="shared" si="33"/>
        <v>4200000</v>
      </c>
      <c r="F93" s="40">
        <f t="shared" si="33"/>
        <v>4200000</v>
      </c>
      <c r="G93" s="40">
        <f t="shared" si="33"/>
        <v>4200000</v>
      </c>
      <c r="H93" s="40">
        <f t="shared" si="33"/>
        <v>4200000</v>
      </c>
      <c r="I93" s="40">
        <f t="shared" si="33"/>
        <v>4200000</v>
      </c>
      <c r="J93" s="40">
        <f t="shared" si="33"/>
        <v>4200000</v>
      </c>
      <c r="K93" s="40">
        <f t="shared" si="33"/>
        <v>4200000</v>
      </c>
      <c r="L93" s="40">
        <f t="shared" si="33"/>
        <v>4200000</v>
      </c>
      <c r="M93" s="40">
        <f t="shared" si="33"/>
        <v>4200000</v>
      </c>
      <c r="N93" s="40">
        <f t="shared" si="32"/>
        <v>50400000</v>
      </c>
    </row>
    <row r="94" spans="1:15" s="28" customFormat="1" x14ac:dyDescent="0.2">
      <c r="A94" s="43" t="s">
        <v>23</v>
      </c>
      <c r="B94" s="40">
        <v>0</v>
      </c>
      <c r="C94" s="40">
        <v>0</v>
      </c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40">
        <v>0</v>
      </c>
      <c r="J94" s="40">
        <v>0</v>
      </c>
      <c r="K94" s="40">
        <v>0</v>
      </c>
      <c r="L94" s="40">
        <v>0</v>
      </c>
      <c r="M94" s="40">
        <v>0</v>
      </c>
      <c r="N94" s="40">
        <f t="shared" si="32"/>
        <v>0</v>
      </c>
    </row>
    <row r="95" spans="1:15" s="28" customFormat="1" x14ac:dyDescent="0.2">
      <c r="A95" s="43" t="s">
        <v>21</v>
      </c>
      <c r="B95" s="40">
        <v>0</v>
      </c>
      <c r="C95" s="40">
        <v>0</v>
      </c>
      <c r="D95" s="40">
        <v>0</v>
      </c>
      <c r="E95" s="40">
        <v>0</v>
      </c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0</v>
      </c>
      <c r="L95" s="40">
        <v>0</v>
      </c>
      <c r="M95" s="40">
        <v>0</v>
      </c>
      <c r="N95" s="40">
        <f t="shared" si="32"/>
        <v>0</v>
      </c>
      <c r="O95" s="50"/>
    </row>
    <row r="96" spans="1:15" s="28" customFormat="1" x14ac:dyDescent="0.2">
      <c r="A96" s="43" t="s">
        <v>22</v>
      </c>
      <c r="B96" s="40">
        <v>250000</v>
      </c>
      <c r="C96" s="40">
        <v>250000</v>
      </c>
      <c r="D96" s="40">
        <v>250000</v>
      </c>
      <c r="E96" s="40">
        <v>250000</v>
      </c>
      <c r="F96" s="40">
        <v>250000</v>
      </c>
      <c r="G96" s="40">
        <f>+F96</f>
        <v>250000</v>
      </c>
      <c r="H96" s="40">
        <f t="shared" ref="H96" si="34">+G96</f>
        <v>250000</v>
      </c>
      <c r="I96" s="40">
        <f t="shared" ref="I96" si="35">+H96</f>
        <v>250000</v>
      </c>
      <c r="J96" s="40">
        <f t="shared" ref="J96" si="36">+I96</f>
        <v>250000</v>
      </c>
      <c r="K96" s="40">
        <f t="shared" ref="K96" si="37">+J96</f>
        <v>250000</v>
      </c>
      <c r="L96" s="40">
        <f t="shared" ref="L96" si="38">+K96</f>
        <v>250000</v>
      </c>
      <c r="M96" s="40">
        <f t="shared" ref="M96" si="39">+L96</f>
        <v>250000</v>
      </c>
      <c r="N96" s="40">
        <f t="shared" si="32"/>
        <v>3000000</v>
      </c>
      <c r="O96" s="51"/>
    </row>
    <row r="97" spans="1:14" s="28" customFormat="1" x14ac:dyDescent="0.2">
      <c r="A97" s="43" t="s">
        <v>24</v>
      </c>
      <c r="B97" s="40">
        <v>0</v>
      </c>
      <c r="C97" s="40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0</v>
      </c>
      <c r="N97" s="40">
        <f t="shared" si="32"/>
        <v>0</v>
      </c>
    </row>
    <row r="98" spans="1:14" s="28" customFormat="1" ht="13.5" thickBot="1" x14ac:dyDescent="0.25">
      <c r="A98" s="44" t="s">
        <v>1</v>
      </c>
      <c r="B98" s="39">
        <v>0</v>
      </c>
      <c r="C98" s="39">
        <v>0</v>
      </c>
      <c r="D98" s="39">
        <v>0</v>
      </c>
      <c r="E98" s="39">
        <v>0</v>
      </c>
      <c r="F98" s="39">
        <v>0</v>
      </c>
      <c r="G98" s="39">
        <v>0</v>
      </c>
      <c r="H98" s="39">
        <v>0</v>
      </c>
      <c r="I98" s="39">
        <v>0</v>
      </c>
      <c r="J98" s="39">
        <v>0</v>
      </c>
      <c r="K98" s="39">
        <v>0</v>
      </c>
      <c r="L98" s="39">
        <v>0</v>
      </c>
      <c r="M98" s="39">
        <v>0</v>
      </c>
      <c r="N98" s="39">
        <f t="shared" si="32"/>
        <v>0</v>
      </c>
    </row>
    <row r="99" spans="1:14" s="28" customFormat="1" x14ac:dyDescent="0.2">
      <c r="A99" s="46" t="s">
        <v>2</v>
      </c>
      <c r="B99" s="39">
        <f>+B91-B98</f>
        <v>43791802</v>
      </c>
      <c r="C99" s="39">
        <f>+C91</f>
        <v>45526402</v>
      </c>
      <c r="D99" s="39">
        <f t="shared" ref="D99:M99" si="40">+D91-D98</f>
        <v>47261002</v>
      </c>
      <c r="E99" s="39">
        <f t="shared" si="40"/>
        <v>48995602</v>
      </c>
      <c r="F99" s="39">
        <f t="shared" si="40"/>
        <v>50730202</v>
      </c>
      <c r="G99" s="39">
        <f t="shared" si="40"/>
        <v>52464802</v>
      </c>
      <c r="H99" s="39">
        <f t="shared" si="40"/>
        <v>54199402</v>
      </c>
      <c r="I99" s="39">
        <f t="shared" si="40"/>
        <v>55934002</v>
      </c>
      <c r="J99" s="39">
        <f t="shared" si="40"/>
        <v>57668602</v>
      </c>
      <c r="K99" s="39">
        <f t="shared" si="40"/>
        <v>59403202</v>
      </c>
      <c r="L99" s="39">
        <f t="shared" si="40"/>
        <v>61137802</v>
      </c>
      <c r="M99" s="39">
        <f t="shared" si="40"/>
        <v>62872402</v>
      </c>
      <c r="N99" s="39">
        <f t="shared" si="32"/>
        <v>639985224</v>
      </c>
    </row>
    <row r="100" spans="1:14" s="28" customFormat="1" x14ac:dyDescent="0.2">
      <c r="A100" s="44" t="s">
        <v>17</v>
      </c>
      <c r="B100" s="39">
        <f t="shared" ref="B100:C100" si="41">+B101</f>
        <v>35028446</v>
      </c>
      <c r="C100" s="39">
        <f t="shared" si="41"/>
        <v>35028446</v>
      </c>
      <c r="D100" s="39">
        <f>+D101</f>
        <v>35028446</v>
      </c>
      <c r="E100" s="39">
        <f>+E101</f>
        <v>35028446</v>
      </c>
      <c r="F100" s="39">
        <f>+F101</f>
        <v>35028446</v>
      </c>
      <c r="G100" s="39">
        <f t="shared" ref="G100:M100" si="42">+G101</f>
        <v>35028446</v>
      </c>
      <c r="H100" s="39">
        <f t="shared" si="42"/>
        <v>35028446</v>
      </c>
      <c r="I100" s="39">
        <f t="shared" si="42"/>
        <v>35028446</v>
      </c>
      <c r="J100" s="39">
        <f t="shared" si="42"/>
        <v>35028446</v>
      </c>
      <c r="K100" s="39">
        <f t="shared" si="42"/>
        <v>35028446</v>
      </c>
      <c r="L100" s="39">
        <f t="shared" si="42"/>
        <v>35028446</v>
      </c>
      <c r="M100" s="39">
        <f t="shared" si="42"/>
        <v>35028446</v>
      </c>
      <c r="N100" s="39">
        <f t="shared" si="32"/>
        <v>420341352</v>
      </c>
    </row>
    <row r="101" spans="1:14" s="28" customFormat="1" x14ac:dyDescent="0.2">
      <c r="A101" s="44" t="s">
        <v>4</v>
      </c>
      <c r="B101" s="39">
        <f>+SUM(B102:B116)</f>
        <v>35028446</v>
      </c>
      <c r="C101" s="39">
        <f>+SUM(C102:C116)</f>
        <v>35028446</v>
      </c>
      <c r="D101" s="39">
        <f>+SUM(D102:D116)</f>
        <v>35028446</v>
      </c>
      <c r="E101" s="39">
        <f>+SUM(E102:E116)</f>
        <v>35028446</v>
      </c>
      <c r="F101" s="39">
        <f>+SUM(F102:F116)</f>
        <v>35028446</v>
      </c>
      <c r="G101" s="39">
        <f t="shared" ref="G101:M101" si="43">+SUM(G102:G116)</f>
        <v>35028446</v>
      </c>
      <c r="H101" s="39">
        <f t="shared" si="43"/>
        <v>35028446</v>
      </c>
      <c r="I101" s="39">
        <f t="shared" si="43"/>
        <v>35028446</v>
      </c>
      <c r="J101" s="39">
        <f t="shared" si="43"/>
        <v>35028446</v>
      </c>
      <c r="K101" s="39">
        <f t="shared" si="43"/>
        <v>35028446</v>
      </c>
      <c r="L101" s="39">
        <f t="shared" si="43"/>
        <v>35028446</v>
      </c>
      <c r="M101" s="39">
        <f t="shared" si="43"/>
        <v>35028446</v>
      </c>
      <c r="N101" s="39">
        <f t="shared" si="32"/>
        <v>420341352</v>
      </c>
    </row>
    <row r="102" spans="1:14" s="28" customFormat="1" x14ac:dyDescent="0.2">
      <c r="A102" s="43" t="s">
        <v>40</v>
      </c>
      <c r="B102" s="40">
        <f>+$M$42</f>
        <v>16842000</v>
      </c>
      <c r="C102" s="40">
        <f t="shared" ref="C102:M102" si="44">+$M$42</f>
        <v>16842000</v>
      </c>
      <c r="D102" s="40">
        <f t="shared" si="44"/>
        <v>16842000</v>
      </c>
      <c r="E102" s="40">
        <f t="shared" si="44"/>
        <v>16842000</v>
      </c>
      <c r="F102" s="40">
        <f t="shared" si="44"/>
        <v>16842000</v>
      </c>
      <c r="G102" s="40">
        <f t="shared" si="44"/>
        <v>16842000</v>
      </c>
      <c r="H102" s="40">
        <f t="shared" si="44"/>
        <v>16842000</v>
      </c>
      <c r="I102" s="40">
        <f t="shared" si="44"/>
        <v>16842000</v>
      </c>
      <c r="J102" s="40">
        <f t="shared" si="44"/>
        <v>16842000</v>
      </c>
      <c r="K102" s="40">
        <f t="shared" si="44"/>
        <v>16842000</v>
      </c>
      <c r="L102" s="40">
        <f t="shared" si="44"/>
        <v>16842000</v>
      </c>
      <c r="M102" s="40">
        <f t="shared" si="44"/>
        <v>16842000</v>
      </c>
      <c r="N102" s="40">
        <f t="shared" si="32"/>
        <v>202104000</v>
      </c>
    </row>
    <row r="103" spans="1:14" s="28" customFormat="1" x14ac:dyDescent="0.2">
      <c r="A103" s="43" t="s">
        <v>41</v>
      </c>
      <c r="B103" s="40">
        <v>750000</v>
      </c>
      <c r="C103" s="40">
        <v>750000</v>
      </c>
      <c r="D103" s="40">
        <v>750000</v>
      </c>
      <c r="E103" s="40">
        <v>750000</v>
      </c>
      <c r="F103" s="40">
        <f>+E103</f>
        <v>750000</v>
      </c>
      <c r="G103" s="40">
        <f t="shared" ref="G103:G108" si="45">+F103</f>
        <v>750000</v>
      </c>
      <c r="H103" s="40">
        <f t="shared" ref="H103:H108" si="46">+G103</f>
        <v>750000</v>
      </c>
      <c r="I103" s="40">
        <f t="shared" ref="I103:I108" si="47">+H103</f>
        <v>750000</v>
      </c>
      <c r="J103" s="40">
        <f t="shared" ref="J103:J108" si="48">+I103</f>
        <v>750000</v>
      </c>
      <c r="K103" s="40">
        <f t="shared" ref="K103:K108" si="49">+J103</f>
        <v>750000</v>
      </c>
      <c r="L103" s="40">
        <f t="shared" ref="L103:L108" si="50">+K103</f>
        <v>750000</v>
      </c>
      <c r="M103" s="40">
        <f t="shared" ref="M103:M108" si="51">+L103</f>
        <v>750000</v>
      </c>
      <c r="N103" s="40">
        <f t="shared" si="32"/>
        <v>9000000</v>
      </c>
    </row>
    <row r="104" spans="1:14" s="28" customFormat="1" x14ac:dyDescent="0.2">
      <c r="A104" s="43" t="s">
        <v>42</v>
      </c>
      <c r="B104" s="40">
        <v>40000</v>
      </c>
      <c r="C104" s="40">
        <v>40000</v>
      </c>
      <c r="D104" s="40">
        <v>40000</v>
      </c>
      <c r="E104" s="40">
        <v>40000</v>
      </c>
      <c r="F104" s="40">
        <f>+E104</f>
        <v>40000</v>
      </c>
      <c r="G104" s="40">
        <f t="shared" si="45"/>
        <v>40000</v>
      </c>
      <c r="H104" s="40">
        <f t="shared" si="46"/>
        <v>40000</v>
      </c>
      <c r="I104" s="40">
        <f t="shared" si="47"/>
        <v>40000</v>
      </c>
      <c r="J104" s="40">
        <f t="shared" si="48"/>
        <v>40000</v>
      </c>
      <c r="K104" s="40">
        <f t="shared" si="49"/>
        <v>40000</v>
      </c>
      <c r="L104" s="40">
        <f t="shared" si="50"/>
        <v>40000</v>
      </c>
      <c r="M104" s="40">
        <f t="shared" si="51"/>
        <v>40000</v>
      </c>
      <c r="N104" s="40">
        <f t="shared" si="32"/>
        <v>480000</v>
      </c>
    </row>
    <row r="105" spans="1:14" s="28" customFormat="1" x14ac:dyDescent="0.2">
      <c r="A105" s="43" t="s">
        <v>43</v>
      </c>
      <c r="B105" s="40">
        <v>1927620</v>
      </c>
      <c r="C105" s="40">
        <v>1927620</v>
      </c>
      <c r="D105" s="40">
        <f>+C105</f>
        <v>1927620</v>
      </c>
      <c r="E105" s="40">
        <f>+D105</f>
        <v>1927620</v>
      </c>
      <c r="F105" s="40">
        <f t="shared" ref="F105:F108" si="52">+E105</f>
        <v>1927620</v>
      </c>
      <c r="G105" s="40">
        <f t="shared" si="45"/>
        <v>1927620</v>
      </c>
      <c r="H105" s="40">
        <f t="shared" si="46"/>
        <v>1927620</v>
      </c>
      <c r="I105" s="40">
        <f t="shared" si="47"/>
        <v>1927620</v>
      </c>
      <c r="J105" s="40">
        <f t="shared" si="48"/>
        <v>1927620</v>
      </c>
      <c r="K105" s="40">
        <f t="shared" si="49"/>
        <v>1927620</v>
      </c>
      <c r="L105" s="40">
        <f t="shared" si="50"/>
        <v>1927620</v>
      </c>
      <c r="M105" s="40">
        <f t="shared" si="51"/>
        <v>1927620</v>
      </c>
      <c r="N105" s="40">
        <f t="shared" si="32"/>
        <v>23131440</v>
      </c>
    </row>
    <row r="106" spans="1:14" s="28" customFormat="1" x14ac:dyDescent="0.2">
      <c r="A106" s="43" t="s">
        <v>44</v>
      </c>
      <c r="B106" s="40">
        <v>1537469</v>
      </c>
      <c r="C106" s="40">
        <v>1537469</v>
      </c>
      <c r="D106" s="40">
        <f>+C106</f>
        <v>1537469</v>
      </c>
      <c r="E106" s="40">
        <f>+D106</f>
        <v>1537469</v>
      </c>
      <c r="F106" s="40">
        <f t="shared" si="52"/>
        <v>1537469</v>
      </c>
      <c r="G106" s="40">
        <f t="shared" si="45"/>
        <v>1537469</v>
      </c>
      <c r="H106" s="40">
        <f t="shared" si="46"/>
        <v>1537469</v>
      </c>
      <c r="I106" s="40">
        <f t="shared" si="47"/>
        <v>1537469</v>
      </c>
      <c r="J106" s="40">
        <f t="shared" si="48"/>
        <v>1537469</v>
      </c>
      <c r="K106" s="40">
        <f t="shared" si="49"/>
        <v>1537469</v>
      </c>
      <c r="L106" s="40">
        <f t="shared" si="50"/>
        <v>1537469</v>
      </c>
      <c r="M106" s="40">
        <f t="shared" si="51"/>
        <v>1537469</v>
      </c>
      <c r="N106" s="40">
        <f t="shared" si="32"/>
        <v>18449628</v>
      </c>
    </row>
    <row r="107" spans="1:14" s="28" customFormat="1" x14ac:dyDescent="0.2">
      <c r="A107" s="43" t="s">
        <v>45</v>
      </c>
      <c r="B107" s="40">
        <v>3600000</v>
      </c>
      <c r="C107" s="40">
        <v>3600000</v>
      </c>
      <c r="D107" s="40">
        <v>3600000</v>
      </c>
      <c r="E107" s="40">
        <v>3600000</v>
      </c>
      <c r="F107" s="40">
        <f t="shared" si="52"/>
        <v>3600000</v>
      </c>
      <c r="G107" s="40">
        <f t="shared" si="45"/>
        <v>3600000</v>
      </c>
      <c r="H107" s="40">
        <f t="shared" si="46"/>
        <v>3600000</v>
      </c>
      <c r="I107" s="40">
        <f t="shared" si="47"/>
        <v>3600000</v>
      </c>
      <c r="J107" s="40">
        <f t="shared" si="48"/>
        <v>3600000</v>
      </c>
      <c r="K107" s="40">
        <f t="shared" si="49"/>
        <v>3600000</v>
      </c>
      <c r="L107" s="40">
        <f t="shared" si="50"/>
        <v>3600000</v>
      </c>
      <c r="M107" s="40">
        <f t="shared" si="51"/>
        <v>3600000</v>
      </c>
      <c r="N107" s="40">
        <f t="shared" si="32"/>
        <v>43200000</v>
      </c>
    </row>
    <row r="108" spans="1:14" s="28" customFormat="1" x14ac:dyDescent="0.2">
      <c r="A108" s="43" t="s">
        <v>46</v>
      </c>
      <c r="B108" s="40">
        <v>4031357</v>
      </c>
      <c r="C108" s="40">
        <v>4031357</v>
      </c>
      <c r="D108" s="40">
        <f>+C108</f>
        <v>4031357</v>
      </c>
      <c r="E108" s="40">
        <f>+D108</f>
        <v>4031357</v>
      </c>
      <c r="F108" s="40">
        <f t="shared" si="52"/>
        <v>4031357</v>
      </c>
      <c r="G108" s="40">
        <f t="shared" si="45"/>
        <v>4031357</v>
      </c>
      <c r="H108" s="40">
        <f t="shared" si="46"/>
        <v>4031357</v>
      </c>
      <c r="I108" s="40">
        <f t="shared" si="47"/>
        <v>4031357</v>
      </c>
      <c r="J108" s="40">
        <f t="shared" si="48"/>
        <v>4031357</v>
      </c>
      <c r="K108" s="40">
        <f t="shared" si="49"/>
        <v>4031357</v>
      </c>
      <c r="L108" s="40">
        <f t="shared" si="50"/>
        <v>4031357</v>
      </c>
      <c r="M108" s="40">
        <f t="shared" si="51"/>
        <v>4031357</v>
      </c>
      <c r="N108" s="40">
        <f t="shared" si="32"/>
        <v>48376284</v>
      </c>
    </row>
    <row r="109" spans="1:14" s="28" customFormat="1" x14ac:dyDescent="0.2">
      <c r="A109" s="43" t="s">
        <v>47</v>
      </c>
      <c r="B109" s="40">
        <v>0</v>
      </c>
      <c r="C109" s="40">
        <v>0</v>
      </c>
      <c r="D109" s="40">
        <v>0</v>
      </c>
      <c r="E109" s="40">
        <v>0</v>
      </c>
      <c r="F109" s="40">
        <v>0</v>
      </c>
      <c r="G109" s="40">
        <v>0</v>
      </c>
      <c r="H109" s="40">
        <v>0</v>
      </c>
      <c r="I109" s="40">
        <v>0</v>
      </c>
      <c r="J109" s="40">
        <v>0</v>
      </c>
      <c r="K109" s="40">
        <v>0</v>
      </c>
      <c r="L109" s="40">
        <v>0</v>
      </c>
      <c r="M109" s="40">
        <v>0</v>
      </c>
      <c r="N109" s="40">
        <f t="shared" si="32"/>
        <v>0</v>
      </c>
    </row>
    <row r="110" spans="1:14" s="28" customFormat="1" x14ac:dyDescent="0.2">
      <c r="A110" s="43" t="s">
        <v>21</v>
      </c>
      <c r="B110" s="40">
        <v>0</v>
      </c>
      <c r="C110" s="40">
        <v>0</v>
      </c>
      <c r="D110" s="40">
        <v>0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0</v>
      </c>
      <c r="K110" s="40">
        <v>0</v>
      </c>
      <c r="L110" s="40">
        <v>0</v>
      </c>
      <c r="M110" s="40">
        <v>0</v>
      </c>
      <c r="N110" s="40">
        <f t="shared" si="32"/>
        <v>0</v>
      </c>
    </row>
    <row r="111" spans="1:14" s="28" customFormat="1" x14ac:dyDescent="0.2">
      <c r="A111" s="43" t="s">
        <v>66</v>
      </c>
      <c r="B111" s="40">
        <f t="shared" ref="B111:E111" si="53">+B90*30%</f>
        <v>6300000</v>
      </c>
      <c r="C111" s="40">
        <f t="shared" si="53"/>
        <v>6300000</v>
      </c>
      <c r="D111" s="40">
        <f t="shared" si="53"/>
        <v>6300000</v>
      </c>
      <c r="E111" s="40">
        <f t="shared" si="53"/>
        <v>6300000</v>
      </c>
      <c r="F111" s="40">
        <f t="shared" ref="F111:M111" si="54">+F90*30%</f>
        <v>6300000</v>
      </c>
      <c r="G111" s="40">
        <f t="shared" si="54"/>
        <v>6300000</v>
      </c>
      <c r="H111" s="40">
        <f t="shared" si="54"/>
        <v>6300000</v>
      </c>
      <c r="I111" s="40">
        <f t="shared" si="54"/>
        <v>6300000</v>
      </c>
      <c r="J111" s="40">
        <f t="shared" si="54"/>
        <v>6300000</v>
      </c>
      <c r="K111" s="40">
        <f t="shared" si="54"/>
        <v>6300000</v>
      </c>
      <c r="L111" s="40">
        <f t="shared" si="54"/>
        <v>6300000</v>
      </c>
      <c r="M111" s="40">
        <f t="shared" si="54"/>
        <v>6300000</v>
      </c>
      <c r="N111" s="40">
        <f t="shared" si="32"/>
        <v>75600000</v>
      </c>
    </row>
    <row r="112" spans="1:14" s="28" customFormat="1" x14ac:dyDescent="0.2">
      <c r="A112" s="43" t="s">
        <v>54</v>
      </c>
      <c r="B112" s="40">
        <v>0</v>
      </c>
      <c r="C112" s="40">
        <v>0</v>
      </c>
      <c r="D112" s="40">
        <v>0</v>
      </c>
      <c r="E112" s="40">
        <v>0</v>
      </c>
      <c r="F112" s="40">
        <v>0</v>
      </c>
      <c r="G112" s="40">
        <v>0</v>
      </c>
      <c r="H112" s="40">
        <v>0</v>
      </c>
      <c r="I112" s="40">
        <v>0</v>
      </c>
      <c r="J112" s="40">
        <v>0</v>
      </c>
      <c r="K112" s="40">
        <v>0</v>
      </c>
      <c r="L112" s="40">
        <v>0</v>
      </c>
      <c r="M112" s="40">
        <v>0</v>
      </c>
      <c r="N112" s="40">
        <f t="shared" si="32"/>
        <v>0</v>
      </c>
    </row>
    <row r="113" spans="1:14" s="28" customFormat="1" x14ac:dyDescent="0.2">
      <c r="A113" s="43" t="s">
        <v>50</v>
      </c>
      <c r="B113" s="40">
        <v>0</v>
      </c>
      <c r="C113" s="40">
        <v>0</v>
      </c>
      <c r="D113" s="40">
        <v>0</v>
      </c>
      <c r="E113" s="40">
        <v>0</v>
      </c>
      <c r="F113" s="40">
        <v>0</v>
      </c>
      <c r="G113" s="40">
        <v>0</v>
      </c>
      <c r="H113" s="40">
        <v>0</v>
      </c>
      <c r="I113" s="40">
        <v>0</v>
      </c>
      <c r="J113" s="40">
        <v>0</v>
      </c>
      <c r="K113" s="40">
        <v>0</v>
      </c>
      <c r="L113" s="40">
        <v>0</v>
      </c>
      <c r="M113" s="40">
        <v>0</v>
      </c>
      <c r="N113" s="40">
        <f t="shared" si="32"/>
        <v>0</v>
      </c>
    </row>
    <row r="114" spans="1:14" s="28" customFormat="1" x14ac:dyDescent="0.2">
      <c r="A114" s="43" t="s">
        <v>51</v>
      </c>
      <c r="B114" s="40">
        <v>0</v>
      </c>
      <c r="C114" s="40">
        <v>0</v>
      </c>
      <c r="D114" s="40">
        <v>0</v>
      </c>
      <c r="E114" s="40">
        <v>0</v>
      </c>
      <c r="F114" s="40">
        <v>0</v>
      </c>
      <c r="G114" s="40">
        <v>0</v>
      </c>
      <c r="H114" s="40">
        <v>0</v>
      </c>
      <c r="I114" s="40">
        <v>0</v>
      </c>
      <c r="J114" s="40">
        <v>0</v>
      </c>
      <c r="K114" s="40">
        <v>0</v>
      </c>
      <c r="L114" s="40">
        <v>0</v>
      </c>
      <c r="M114" s="40">
        <v>0</v>
      </c>
      <c r="N114" s="40">
        <f t="shared" si="32"/>
        <v>0</v>
      </c>
    </row>
    <row r="115" spans="1:14" s="28" customFormat="1" x14ac:dyDescent="0.2">
      <c r="A115" s="43" t="s">
        <v>52</v>
      </c>
      <c r="B115" s="40">
        <v>0</v>
      </c>
      <c r="C115" s="40">
        <v>0</v>
      </c>
      <c r="D115" s="40">
        <v>0</v>
      </c>
      <c r="E115" s="40">
        <v>0</v>
      </c>
      <c r="F115" s="40">
        <v>0</v>
      </c>
      <c r="G115" s="40">
        <v>0</v>
      </c>
      <c r="H115" s="40">
        <v>0</v>
      </c>
      <c r="I115" s="40">
        <v>0</v>
      </c>
      <c r="J115" s="40">
        <v>0</v>
      </c>
      <c r="K115" s="40">
        <v>0</v>
      </c>
      <c r="L115" s="40">
        <v>0</v>
      </c>
      <c r="M115" s="40">
        <v>0</v>
      </c>
      <c r="N115" s="40">
        <f t="shared" si="32"/>
        <v>0</v>
      </c>
    </row>
    <row r="116" spans="1:14" s="28" customFormat="1" x14ac:dyDescent="0.2">
      <c r="A116" s="43" t="s">
        <v>53</v>
      </c>
      <c r="B116" s="40">
        <v>0</v>
      </c>
      <c r="C116" s="40">
        <v>0</v>
      </c>
      <c r="D116" s="40">
        <v>0</v>
      </c>
      <c r="E116" s="40">
        <v>0</v>
      </c>
      <c r="F116" s="40">
        <v>0</v>
      </c>
      <c r="G116" s="40">
        <v>0</v>
      </c>
      <c r="H116" s="40">
        <v>0</v>
      </c>
      <c r="I116" s="40">
        <v>0</v>
      </c>
      <c r="J116" s="40">
        <v>0</v>
      </c>
      <c r="K116" s="40">
        <v>0</v>
      </c>
      <c r="L116" s="40">
        <v>0</v>
      </c>
      <c r="M116" s="40">
        <v>0</v>
      </c>
      <c r="N116" s="40">
        <f t="shared" si="32"/>
        <v>0</v>
      </c>
    </row>
    <row r="117" spans="1:14" s="28" customFormat="1" x14ac:dyDescent="0.2">
      <c r="A117" s="44" t="s">
        <v>5</v>
      </c>
      <c r="B117" s="39">
        <f>+B99-B100</f>
        <v>8763356</v>
      </c>
      <c r="C117" s="39">
        <f t="shared" ref="C117:M117" si="55">+C99-C100</f>
        <v>10497956</v>
      </c>
      <c r="D117" s="39">
        <f t="shared" si="55"/>
        <v>12232556</v>
      </c>
      <c r="E117" s="39">
        <f t="shared" si="55"/>
        <v>13967156</v>
      </c>
      <c r="F117" s="39">
        <f t="shared" si="55"/>
        <v>15701756</v>
      </c>
      <c r="G117" s="39">
        <f t="shared" si="55"/>
        <v>17436356</v>
      </c>
      <c r="H117" s="39">
        <f t="shared" si="55"/>
        <v>19170956</v>
      </c>
      <c r="I117" s="39">
        <f t="shared" si="55"/>
        <v>20905556</v>
      </c>
      <c r="J117" s="39">
        <f t="shared" si="55"/>
        <v>22640156</v>
      </c>
      <c r="K117" s="39">
        <f t="shared" si="55"/>
        <v>24374756</v>
      </c>
      <c r="L117" s="39">
        <f t="shared" si="55"/>
        <v>26109356</v>
      </c>
      <c r="M117" s="39">
        <f t="shared" si="55"/>
        <v>27843956</v>
      </c>
      <c r="N117" s="39">
        <f t="shared" si="32"/>
        <v>219643872</v>
      </c>
    </row>
    <row r="118" spans="1:14" s="28" customFormat="1" x14ac:dyDescent="0.2">
      <c r="A118" s="44" t="s">
        <v>6</v>
      </c>
      <c r="B118" s="39">
        <f t="shared" ref="B118:M118" si="56">+SUM(B119:B122)</f>
        <v>1000000</v>
      </c>
      <c r="C118" s="39">
        <f t="shared" si="56"/>
        <v>1000000</v>
      </c>
      <c r="D118" s="39">
        <f t="shared" si="56"/>
        <v>1000000</v>
      </c>
      <c r="E118" s="39">
        <f t="shared" si="56"/>
        <v>1000000</v>
      </c>
      <c r="F118" s="39">
        <f t="shared" si="56"/>
        <v>1000000</v>
      </c>
      <c r="G118" s="39">
        <f t="shared" si="56"/>
        <v>1000000</v>
      </c>
      <c r="H118" s="39">
        <f t="shared" si="56"/>
        <v>1000000</v>
      </c>
      <c r="I118" s="39">
        <f t="shared" si="56"/>
        <v>1000000</v>
      </c>
      <c r="J118" s="39">
        <f t="shared" si="56"/>
        <v>1000000</v>
      </c>
      <c r="K118" s="39">
        <f t="shared" si="56"/>
        <v>1000000</v>
      </c>
      <c r="L118" s="39">
        <f t="shared" si="56"/>
        <v>1000000</v>
      </c>
      <c r="M118" s="39">
        <f t="shared" si="56"/>
        <v>1000000</v>
      </c>
      <c r="N118" s="39">
        <f t="shared" si="32"/>
        <v>12000000</v>
      </c>
    </row>
    <row r="119" spans="1:14" s="28" customFormat="1" x14ac:dyDescent="0.2">
      <c r="A119" s="43" t="s">
        <v>55</v>
      </c>
      <c r="B119" s="40">
        <v>0</v>
      </c>
      <c r="C119" s="40">
        <f>+B119</f>
        <v>0</v>
      </c>
      <c r="D119" s="40">
        <f t="shared" ref="D119:M119" si="57">+C119</f>
        <v>0</v>
      </c>
      <c r="E119" s="40">
        <f t="shared" si="57"/>
        <v>0</v>
      </c>
      <c r="F119" s="40">
        <f t="shared" si="57"/>
        <v>0</v>
      </c>
      <c r="G119" s="40">
        <f t="shared" si="57"/>
        <v>0</v>
      </c>
      <c r="H119" s="40">
        <f t="shared" si="57"/>
        <v>0</v>
      </c>
      <c r="I119" s="40">
        <f t="shared" si="57"/>
        <v>0</v>
      </c>
      <c r="J119" s="40">
        <f t="shared" si="57"/>
        <v>0</v>
      </c>
      <c r="K119" s="40">
        <f t="shared" si="57"/>
        <v>0</v>
      </c>
      <c r="L119" s="40">
        <f t="shared" si="57"/>
        <v>0</v>
      </c>
      <c r="M119" s="40">
        <f t="shared" si="57"/>
        <v>0</v>
      </c>
      <c r="N119" s="40">
        <f t="shared" si="32"/>
        <v>0</v>
      </c>
    </row>
    <row r="120" spans="1:14" s="28" customFormat="1" x14ac:dyDescent="0.2">
      <c r="A120" s="43" t="s">
        <v>56</v>
      </c>
      <c r="B120" s="40">
        <v>500000</v>
      </c>
      <c r="C120" s="40">
        <f t="shared" ref="C120:M120" si="58">+B120</f>
        <v>500000</v>
      </c>
      <c r="D120" s="40">
        <f t="shared" si="58"/>
        <v>500000</v>
      </c>
      <c r="E120" s="40">
        <f t="shared" si="58"/>
        <v>500000</v>
      </c>
      <c r="F120" s="40">
        <f t="shared" si="58"/>
        <v>500000</v>
      </c>
      <c r="G120" s="40">
        <f t="shared" si="58"/>
        <v>500000</v>
      </c>
      <c r="H120" s="40">
        <f t="shared" si="58"/>
        <v>500000</v>
      </c>
      <c r="I120" s="40">
        <f t="shared" si="58"/>
        <v>500000</v>
      </c>
      <c r="J120" s="40">
        <f t="shared" si="58"/>
        <v>500000</v>
      </c>
      <c r="K120" s="40">
        <f t="shared" si="58"/>
        <v>500000</v>
      </c>
      <c r="L120" s="40">
        <f t="shared" si="58"/>
        <v>500000</v>
      </c>
      <c r="M120" s="40">
        <f t="shared" si="58"/>
        <v>500000</v>
      </c>
      <c r="N120" s="40">
        <f t="shared" si="32"/>
        <v>6000000</v>
      </c>
    </row>
    <row r="121" spans="1:14" s="28" customFormat="1" x14ac:dyDescent="0.2">
      <c r="A121" s="43" t="s">
        <v>57</v>
      </c>
      <c r="B121" s="40">
        <v>500000</v>
      </c>
      <c r="C121" s="40">
        <f t="shared" ref="C121:M121" si="59">+B121</f>
        <v>500000</v>
      </c>
      <c r="D121" s="40">
        <f t="shared" si="59"/>
        <v>500000</v>
      </c>
      <c r="E121" s="40">
        <f t="shared" si="59"/>
        <v>500000</v>
      </c>
      <c r="F121" s="40">
        <f t="shared" si="59"/>
        <v>500000</v>
      </c>
      <c r="G121" s="40">
        <f t="shared" si="59"/>
        <v>500000</v>
      </c>
      <c r="H121" s="40">
        <f t="shared" si="59"/>
        <v>500000</v>
      </c>
      <c r="I121" s="40">
        <f t="shared" si="59"/>
        <v>500000</v>
      </c>
      <c r="J121" s="40">
        <f t="shared" si="59"/>
        <v>500000</v>
      </c>
      <c r="K121" s="40">
        <f t="shared" si="59"/>
        <v>500000</v>
      </c>
      <c r="L121" s="40">
        <f t="shared" si="59"/>
        <v>500000</v>
      </c>
      <c r="M121" s="40">
        <f t="shared" si="59"/>
        <v>500000</v>
      </c>
      <c r="N121" s="40">
        <f t="shared" si="32"/>
        <v>6000000</v>
      </c>
    </row>
    <row r="122" spans="1:14" x14ac:dyDescent="0.2">
      <c r="A122" s="43" t="s">
        <v>58</v>
      </c>
      <c r="B122" s="40">
        <v>0</v>
      </c>
      <c r="C122" s="40">
        <f t="shared" ref="C122:M122" si="60">+B122</f>
        <v>0</v>
      </c>
      <c r="D122" s="40">
        <f t="shared" si="60"/>
        <v>0</v>
      </c>
      <c r="E122" s="40">
        <f t="shared" si="60"/>
        <v>0</v>
      </c>
      <c r="F122" s="40">
        <f t="shared" si="60"/>
        <v>0</v>
      </c>
      <c r="G122" s="40">
        <f t="shared" si="60"/>
        <v>0</v>
      </c>
      <c r="H122" s="40">
        <f t="shared" si="60"/>
        <v>0</v>
      </c>
      <c r="I122" s="40">
        <f t="shared" si="60"/>
        <v>0</v>
      </c>
      <c r="J122" s="40">
        <f t="shared" si="60"/>
        <v>0</v>
      </c>
      <c r="K122" s="40">
        <f t="shared" si="60"/>
        <v>0</v>
      </c>
      <c r="L122" s="40">
        <f t="shared" si="60"/>
        <v>0</v>
      </c>
      <c r="M122" s="40">
        <f t="shared" si="60"/>
        <v>0</v>
      </c>
      <c r="N122" s="40">
        <f t="shared" si="32"/>
        <v>0</v>
      </c>
    </row>
    <row r="123" spans="1:14" x14ac:dyDescent="0.2">
      <c r="A123" s="44" t="s">
        <v>14</v>
      </c>
      <c r="B123" s="39">
        <f t="shared" ref="B123:M123" si="61">+SUM(B124:B126)</f>
        <v>2843970.9528218918</v>
      </c>
      <c r="C123" s="39">
        <f t="shared" si="61"/>
        <v>2941845.8247134951</v>
      </c>
      <c r="D123" s="39">
        <f t="shared" si="61"/>
        <v>3043089.0469528022</v>
      </c>
      <c r="E123" s="39">
        <f t="shared" si="61"/>
        <v>3147816.540856956</v>
      </c>
      <c r="F123" s="39">
        <f t="shared" si="61"/>
        <v>3256148.217159396</v>
      </c>
      <c r="G123" s="39">
        <f t="shared" si="61"/>
        <v>3368208.1133050742</v>
      </c>
      <c r="H123" s="39">
        <f t="shared" si="61"/>
        <v>3484124.5354706687</v>
      </c>
      <c r="I123" s="39">
        <f t="shared" si="61"/>
        <v>3604030.2054724037</v>
      </c>
      <c r="J123" s="39">
        <f t="shared" si="61"/>
        <v>3728062.4127296801</v>
      </c>
      <c r="K123" s="39">
        <f t="shared" si="61"/>
        <v>3856363.1714585153</v>
      </c>
      <c r="L123" s="39">
        <f t="shared" si="61"/>
        <v>3989079.3832747741</v>
      </c>
      <c r="M123" s="39">
        <f t="shared" si="61"/>
        <v>4126363.0053933659</v>
      </c>
      <c r="N123" s="39">
        <f t="shared" si="32"/>
        <v>41389101.40960902</v>
      </c>
    </row>
    <row r="124" spans="1:14" x14ac:dyDescent="0.2">
      <c r="A124" s="43" t="s">
        <v>60</v>
      </c>
      <c r="B124" s="40">
        <f>+M70*M70/L70</f>
        <v>2843970.9528218918</v>
      </c>
      <c r="C124" s="40">
        <f>+B124*B124/M70</f>
        <v>2941845.8247134951</v>
      </c>
      <c r="D124" s="40">
        <f>+C124*C124/B124</f>
        <v>3043089.0469528022</v>
      </c>
      <c r="E124" s="40">
        <f t="shared" ref="E124:M124" si="62">+D124*D124/C124</f>
        <v>3147816.540856956</v>
      </c>
      <c r="F124" s="40">
        <f t="shared" si="62"/>
        <v>3256148.217159396</v>
      </c>
      <c r="G124" s="40">
        <f t="shared" si="62"/>
        <v>3368208.1133050742</v>
      </c>
      <c r="H124" s="40">
        <f t="shared" si="62"/>
        <v>3484124.5354706687</v>
      </c>
      <c r="I124" s="40">
        <f t="shared" si="62"/>
        <v>3604030.2054724037</v>
      </c>
      <c r="J124" s="40">
        <f t="shared" si="62"/>
        <v>3728062.4127296801</v>
      </c>
      <c r="K124" s="40">
        <f t="shared" si="62"/>
        <v>3856363.1714585153</v>
      </c>
      <c r="L124" s="40">
        <f t="shared" si="62"/>
        <v>3989079.3832747741</v>
      </c>
      <c r="M124" s="40">
        <f t="shared" si="62"/>
        <v>4126363.0053933659</v>
      </c>
      <c r="N124" s="40">
        <f t="shared" si="32"/>
        <v>41389101.40960902</v>
      </c>
    </row>
    <row r="125" spans="1:14" x14ac:dyDescent="0.2">
      <c r="A125" s="43" t="s">
        <v>61</v>
      </c>
      <c r="B125" s="40">
        <v>0</v>
      </c>
      <c r="C125" s="40">
        <v>0</v>
      </c>
      <c r="D125" s="40">
        <v>0</v>
      </c>
      <c r="E125" s="40">
        <v>0</v>
      </c>
      <c r="F125" s="40">
        <v>0</v>
      </c>
      <c r="G125" s="40">
        <v>0</v>
      </c>
      <c r="H125" s="40">
        <v>0</v>
      </c>
      <c r="I125" s="40">
        <v>0</v>
      </c>
      <c r="J125" s="40">
        <v>0</v>
      </c>
      <c r="K125" s="40">
        <v>0</v>
      </c>
      <c r="L125" s="40">
        <v>0</v>
      </c>
      <c r="M125" s="40">
        <v>0</v>
      </c>
      <c r="N125" s="40">
        <f t="shared" si="32"/>
        <v>0</v>
      </c>
    </row>
    <row r="126" spans="1:14" ht="13.5" thickBot="1" x14ac:dyDescent="0.25">
      <c r="A126" s="43" t="s">
        <v>62</v>
      </c>
      <c r="B126" s="40">
        <v>0</v>
      </c>
      <c r="C126" s="40">
        <v>0</v>
      </c>
      <c r="D126" s="40">
        <v>0</v>
      </c>
      <c r="E126" s="40">
        <v>0</v>
      </c>
      <c r="F126" s="40">
        <v>0</v>
      </c>
      <c r="G126" s="40">
        <v>0</v>
      </c>
      <c r="H126" s="40">
        <v>0</v>
      </c>
      <c r="I126" s="40">
        <v>0</v>
      </c>
      <c r="J126" s="40">
        <v>0</v>
      </c>
      <c r="K126" s="40">
        <v>0</v>
      </c>
      <c r="L126" s="40">
        <v>0</v>
      </c>
      <c r="M126" s="40">
        <v>0</v>
      </c>
      <c r="N126" s="40">
        <f t="shared" si="32"/>
        <v>0</v>
      </c>
    </row>
    <row r="127" spans="1:14" x14ac:dyDescent="0.2">
      <c r="A127" s="46" t="s">
        <v>15</v>
      </c>
      <c r="B127" s="39">
        <f>+B117+B118-B123</f>
        <v>6919385.0471781082</v>
      </c>
      <c r="C127" s="39">
        <f t="shared" ref="C127:M127" si="63">+C117+C118-C123</f>
        <v>8556110.1752865054</v>
      </c>
      <c r="D127" s="39">
        <f t="shared" si="63"/>
        <v>10189466.953047197</v>
      </c>
      <c r="E127" s="39">
        <f t="shared" si="63"/>
        <v>11819339.459143044</v>
      </c>
      <c r="F127" s="39">
        <f t="shared" si="63"/>
        <v>13445607.782840604</v>
      </c>
      <c r="G127" s="39">
        <f t="shared" si="63"/>
        <v>15068147.886694927</v>
      </c>
      <c r="H127" s="39">
        <f t="shared" si="63"/>
        <v>16686831.464529332</v>
      </c>
      <c r="I127" s="39">
        <f t="shared" si="63"/>
        <v>18301525.794527598</v>
      </c>
      <c r="J127" s="39">
        <f t="shared" si="63"/>
        <v>19912093.587270319</v>
      </c>
      <c r="K127" s="39">
        <f t="shared" si="63"/>
        <v>21518392.828541484</v>
      </c>
      <c r="L127" s="39">
        <f t="shared" si="63"/>
        <v>23120276.616725225</v>
      </c>
      <c r="M127" s="39">
        <f t="shared" si="63"/>
        <v>24717592.994606633</v>
      </c>
      <c r="N127" s="39">
        <f t="shared" ref="N127:N130" si="64">SUM(B127:M127)</f>
        <v>190254770.59039101</v>
      </c>
    </row>
    <row r="128" spans="1:14" x14ac:dyDescent="0.2">
      <c r="A128" s="43" t="s">
        <v>63</v>
      </c>
      <c r="B128" s="40">
        <v>0</v>
      </c>
      <c r="C128" s="40">
        <v>0</v>
      </c>
      <c r="D128" s="40">
        <v>0</v>
      </c>
      <c r="E128" s="40">
        <v>0</v>
      </c>
      <c r="F128" s="40">
        <v>0</v>
      </c>
      <c r="G128" s="40">
        <v>0</v>
      </c>
      <c r="H128" s="40">
        <v>0</v>
      </c>
      <c r="I128" s="40">
        <v>0</v>
      </c>
      <c r="J128" s="40">
        <v>0</v>
      </c>
      <c r="K128" s="40">
        <v>0</v>
      </c>
      <c r="L128" s="40">
        <v>0</v>
      </c>
      <c r="M128" s="40">
        <v>0</v>
      </c>
      <c r="N128" s="40">
        <f t="shared" si="64"/>
        <v>0</v>
      </c>
    </row>
    <row r="129" spans="1:25" ht="13.5" thickBot="1" x14ac:dyDescent="0.25">
      <c r="A129" s="43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>
        <f t="shared" si="64"/>
        <v>0</v>
      </c>
    </row>
    <row r="130" spans="1:25" x14ac:dyDescent="0.2">
      <c r="A130" s="46" t="s">
        <v>7</v>
      </c>
      <c r="B130" s="39">
        <f t="shared" ref="B130:M130" si="65">+B127</f>
        <v>6919385.0471781082</v>
      </c>
      <c r="C130" s="39">
        <f t="shared" si="65"/>
        <v>8556110.1752865054</v>
      </c>
      <c r="D130" s="39">
        <f t="shared" si="65"/>
        <v>10189466.953047197</v>
      </c>
      <c r="E130" s="39">
        <f t="shared" si="65"/>
        <v>11819339.459143044</v>
      </c>
      <c r="F130" s="39">
        <f t="shared" si="65"/>
        <v>13445607.782840604</v>
      </c>
      <c r="G130" s="39">
        <f t="shared" si="65"/>
        <v>15068147.886694927</v>
      </c>
      <c r="H130" s="39">
        <f t="shared" si="65"/>
        <v>16686831.464529332</v>
      </c>
      <c r="I130" s="39">
        <f t="shared" si="65"/>
        <v>18301525.794527598</v>
      </c>
      <c r="J130" s="39">
        <f t="shared" si="65"/>
        <v>19912093.587270319</v>
      </c>
      <c r="K130" s="39">
        <f t="shared" si="65"/>
        <v>21518392.828541484</v>
      </c>
      <c r="L130" s="39">
        <f t="shared" si="65"/>
        <v>23120276.616725225</v>
      </c>
      <c r="M130" s="39">
        <f t="shared" si="65"/>
        <v>24717592.994606633</v>
      </c>
      <c r="N130" s="39">
        <f t="shared" si="64"/>
        <v>190254770.59039101</v>
      </c>
    </row>
    <row r="131" spans="1:25" x14ac:dyDescent="0.2">
      <c r="A131" s="1"/>
    </row>
    <row r="132" spans="1:25" ht="13.5" thickBot="1" x14ac:dyDescent="0.25">
      <c r="A132" s="1"/>
    </row>
    <row r="133" spans="1:25" x14ac:dyDescent="0.2">
      <c r="A133" s="46" t="s">
        <v>68</v>
      </c>
      <c r="B133" s="39">
        <f>+B81</f>
        <v>242376</v>
      </c>
      <c r="C133" s="39">
        <f t="shared" ref="C133:M133" si="66">+C81</f>
        <v>-752713</v>
      </c>
      <c r="D133" s="39">
        <f t="shared" si="66"/>
        <v>-5369822.2964877449</v>
      </c>
      <c r="E133" s="39">
        <f t="shared" si="66"/>
        <v>-4448401.1266203187</v>
      </c>
      <c r="F133" s="39">
        <f t="shared" si="66"/>
        <v>-6317581.3856610171</v>
      </c>
      <c r="G133" s="39">
        <f t="shared" si="66"/>
        <v>-6689245.7184577081</v>
      </c>
      <c r="H133" s="39">
        <f t="shared" si="66"/>
        <v>-7115679.6140694125</v>
      </c>
      <c r="I133" s="39">
        <f t="shared" si="66"/>
        <v>-5760971.5036494387</v>
      </c>
      <c r="J133" s="39">
        <f t="shared" si="66"/>
        <v>-4109012.8616971597</v>
      </c>
      <c r="K133" s="39">
        <f t="shared" si="66"/>
        <v>-2459898.3107943488</v>
      </c>
      <c r="L133" s="39">
        <f t="shared" si="66"/>
        <v>-813725.72994600749</v>
      </c>
      <c r="M133" s="39">
        <f t="shared" si="66"/>
        <v>829403.63335027499</v>
      </c>
      <c r="N133" s="39">
        <f>+B130</f>
        <v>6919385.0471781082</v>
      </c>
      <c r="O133" s="39">
        <f t="shared" ref="O133:Y133" si="67">+C130</f>
        <v>8556110.1752865054</v>
      </c>
      <c r="P133" s="39">
        <f t="shared" si="67"/>
        <v>10189466.953047197</v>
      </c>
      <c r="Q133" s="39">
        <f t="shared" si="67"/>
        <v>11819339.459143044</v>
      </c>
      <c r="R133" s="39">
        <f t="shared" si="67"/>
        <v>13445607.782840604</v>
      </c>
      <c r="S133" s="39">
        <f t="shared" si="67"/>
        <v>15068147.886694927</v>
      </c>
      <c r="T133" s="39">
        <f t="shared" si="67"/>
        <v>16686831.464529332</v>
      </c>
      <c r="U133" s="39">
        <f t="shared" si="67"/>
        <v>18301525.794527598</v>
      </c>
      <c r="V133" s="39">
        <f t="shared" si="67"/>
        <v>19912093.587270319</v>
      </c>
      <c r="W133" s="39">
        <f t="shared" si="67"/>
        <v>21518392.828541484</v>
      </c>
      <c r="X133" s="39">
        <f t="shared" si="67"/>
        <v>23120276.616725225</v>
      </c>
      <c r="Y133" s="39">
        <f t="shared" si="67"/>
        <v>24717592.994606633</v>
      </c>
    </row>
    <row r="134" spans="1:25" x14ac:dyDescent="0.2">
      <c r="B134" s="35">
        <f>+B133</f>
        <v>242376</v>
      </c>
      <c r="C134" s="35">
        <f>+B134+C133</f>
        <v>-510337</v>
      </c>
      <c r="D134" s="35">
        <f t="shared" ref="D134:Y134" si="68">+C134+D133</f>
        <v>-5880159.2964877449</v>
      </c>
      <c r="E134" s="35">
        <f t="shared" si="68"/>
        <v>-10328560.423108064</v>
      </c>
      <c r="F134" s="35">
        <f t="shared" si="68"/>
        <v>-16646141.808769081</v>
      </c>
      <c r="G134" s="35">
        <f t="shared" si="68"/>
        <v>-23335387.527226791</v>
      </c>
      <c r="H134" s="35">
        <f t="shared" si="68"/>
        <v>-30451067.141296204</v>
      </c>
      <c r="I134" s="35">
        <f t="shared" si="68"/>
        <v>-36212038.644945644</v>
      </c>
      <c r="J134" s="35">
        <f t="shared" si="68"/>
        <v>-40321051.506642804</v>
      </c>
      <c r="K134" s="35">
        <f t="shared" si="68"/>
        <v>-42780949.81743715</v>
      </c>
      <c r="L134" s="35">
        <f t="shared" si="68"/>
        <v>-43594675.547383159</v>
      </c>
      <c r="M134" s="35">
        <f t="shared" si="68"/>
        <v>-42765271.914032884</v>
      </c>
      <c r="N134" s="35">
        <f t="shared" si="68"/>
        <v>-35845886.866854772</v>
      </c>
      <c r="O134" s="35">
        <f t="shared" si="68"/>
        <v>-27289776.691568267</v>
      </c>
      <c r="P134" s="35">
        <f t="shared" si="68"/>
        <v>-17100309.738521069</v>
      </c>
      <c r="Q134" s="35">
        <f t="shared" si="68"/>
        <v>-5280970.2793780249</v>
      </c>
      <c r="R134" s="35">
        <f t="shared" si="68"/>
        <v>8164637.5034625791</v>
      </c>
      <c r="S134" s="35">
        <f t="shared" si="68"/>
        <v>23232785.390157506</v>
      </c>
      <c r="T134" s="35">
        <f t="shared" si="68"/>
        <v>39919616.854686841</v>
      </c>
      <c r="U134" s="35">
        <f t="shared" si="68"/>
        <v>58221142.649214439</v>
      </c>
      <c r="V134" s="35">
        <f t="shared" si="68"/>
        <v>78133236.236484766</v>
      </c>
      <c r="W134" s="35">
        <f t="shared" si="68"/>
        <v>99651629.065026253</v>
      </c>
      <c r="X134" s="35">
        <f t="shared" si="68"/>
        <v>122771905.68175147</v>
      </c>
      <c r="Y134" s="35">
        <f t="shared" si="68"/>
        <v>147489498.6763581</v>
      </c>
    </row>
    <row r="135" spans="1:25" x14ac:dyDescent="0.2">
      <c r="A135" s="1"/>
    </row>
    <row r="136" spans="1:25" x14ac:dyDescent="0.2">
      <c r="A136" s="52" t="s">
        <v>67</v>
      </c>
      <c r="B136" s="53">
        <v>0.02</v>
      </c>
    </row>
    <row r="137" spans="1:25" x14ac:dyDescent="0.2">
      <c r="A137" s="52" t="s">
        <v>69</v>
      </c>
      <c r="B137" s="54">
        <f>+NPV(B136,B133:Y133)</f>
        <v>91137299.744417861</v>
      </c>
    </row>
    <row r="138" spans="1:25" x14ac:dyDescent="0.2">
      <c r="A138" s="1"/>
    </row>
    <row r="139" spans="1:25" x14ac:dyDescent="0.2">
      <c r="A139" s="1"/>
    </row>
    <row r="140" spans="1:25" x14ac:dyDescent="0.2">
      <c r="A140" s="1"/>
    </row>
    <row r="141" spans="1:25" x14ac:dyDescent="0.2">
      <c r="A141" s="1"/>
    </row>
    <row r="142" spans="1:25" x14ac:dyDescent="0.2">
      <c r="A142" s="1"/>
    </row>
    <row r="143" spans="1:25" x14ac:dyDescent="0.2">
      <c r="A143" s="1"/>
    </row>
    <row r="144" spans="1:25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</sheetData>
  <mergeCells count="6">
    <mergeCell ref="A85:N85"/>
    <mergeCell ref="A4:N4"/>
    <mergeCell ref="A1:N1"/>
    <mergeCell ref="A3:N3"/>
    <mergeCell ref="A2:N2"/>
    <mergeCell ref="A84:N84"/>
  </mergeCells>
  <phoneticPr fontId="6" type="noConversion"/>
  <printOptions horizontalCentered="1"/>
  <pageMargins left="0.19685039370078741" right="0.19685039370078741" top="0.39370078740157483" bottom="0.19685039370078741" header="0.51181102362204722" footer="0.51181102362204722"/>
  <pageSetup paperSize="1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17</vt:i4>
      </vt:variant>
    </vt:vector>
  </HeadingPairs>
  <TitlesOfParts>
    <vt:vector size="23" baseType="lpstr">
      <vt:lpstr>INGRESOS</vt:lpstr>
      <vt:lpstr>COSTOS DE VENTA</vt:lpstr>
      <vt:lpstr>GASTOS</vt:lpstr>
      <vt:lpstr>UTILIDAD O PERDIDA NETA</vt:lpstr>
      <vt:lpstr>GRAFICAS</vt:lpstr>
      <vt:lpstr>PARAMETROS</vt:lpstr>
      <vt:lpstr>_mes</vt:lpstr>
      <vt:lpstr>_mes10</vt:lpstr>
      <vt:lpstr>_mes11</vt:lpstr>
      <vt:lpstr>_mes12</vt:lpstr>
      <vt:lpstr>_mes2</vt:lpstr>
      <vt:lpstr>_mes3</vt:lpstr>
      <vt:lpstr>_mes4</vt:lpstr>
      <vt:lpstr>_mes5</vt:lpstr>
      <vt:lpstr>_mes6</vt:lpstr>
      <vt:lpstr>_mes7</vt:lpstr>
      <vt:lpstr>_mes8</vt:lpstr>
      <vt:lpstr>_mes9</vt:lpstr>
      <vt:lpstr>GRAFICAS!Área_de_impresión</vt:lpstr>
      <vt:lpstr>PARAMETROS!Área_de_impresión</vt:lpstr>
      <vt:lpstr>TITULO</vt:lpstr>
      <vt:lpstr>TITULO_1</vt:lpstr>
      <vt:lpstr>TITULO_2</vt:lpstr>
    </vt:vector>
  </TitlesOfParts>
  <Company>Informatica &amp; Gestion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ordo4118</dc:creator>
  <cp:lastModifiedBy>andres montes gomez</cp:lastModifiedBy>
  <cp:lastPrinted>2019-03-28T15:30:47Z</cp:lastPrinted>
  <dcterms:created xsi:type="dcterms:W3CDTF">2004-08-03T16:50:52Z</dcterms:created>
  <dcterms:modified xsi:type="dcterms:W3CDTF">2020-06-20T17:13:56Z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432039469</vt:i4>
  </property>
  <property fmtid="{D5CDD505-2E9C-101B-9397-08002B2CF9AE}" pid="3" name="_EmailSubject">
    <vt:lpwstr>plantillas comercial</vt:lpwstr>
  </property>
  <property fmtid="{D5CDD505-2E9C-101B-9397-08002B2CF9AE}" pid="4" name="_AuthorEmail">
    <vt:lpwstr>Ruth.Rodriguez@exactsoftware.com</vt:lpwstr>
  </property>
  <property fmtid="{D5CDD505-2E9C-101B-9397-08002B2CF9AE}" pid="5" name="_AuthorEmailDisplayName">
    <vt:lpwstr>Ruth Rodriguez</vt:lpwstr>
  </property>
  <property fmtid="{D5CDD505-2E9C-101B-9397-08002B2CF9AE}" pid="6" name="_ReviewingToolsShownOnce">
    <vt:lpwstr/>
  </property>
</Properties>
</file>