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andre\Documents\"/>
    </mc:Choice>
  </mc:AlternateContent>
  <xr:revisionPtr revIDLastSave="0" documentId="8_{8E23EEB7-F721-4234-8407-A03850DE96D1}" xr6:coauthVersionLast="45" xr6:coauthVersionMax="45" xr10:uidLastSave="{00000000-0000-0000-0000-000000000000}"/>
  <bookViews>
    <workbookView xWindow="-120" yWindow="-120" windowWidth="29040" windowHeight="15840" xr2:uid="{B5B13A71-50E8-4D2F-8BC6-4C4AF26DEFF3}"/>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4" i="1" l="1"/>
  <c r="A38" i="1"/>
  <c r="A37" i="1"/>
  <c r="A36" i="1"/>
  <c r="A35" i="1"/>
  <c r="B20" i="1"/>
  <c r="A29" i="1"/>
  <c r="B7" i="1"/>
  <c r="B37" i="1" s="1"/>
  <c r="B14" i="1"/>
  <c r="C14" i="1" s="1"/>
  <c r="C29" i="1" s="1"/>
  <c r="B8" i="1"/>
  <c r="C31" i="1" s="1"/>
  <c r="B12" i="1"/>
  <c r="A28" i="1"/>
  <c r="A27" i="1"/>
  <c r="A26" i="1"/>
  <c r="C11" i="1"/>
  <c r="C26" i="1" s="1"/>
  <c r="B21" i="1"/>
  <c r="C21" i="1" s="1"/>
  <c r="C25" i="1" s="1"/>
  <c r="B13" i="1"/>
  <c r="C13" i="1" s="1"/>
  <c r="C28" i="1" s="1"/>
  <c r="C3" i="1"/>
  <c r="D14" i="1" l="1"/>
  <c r="B15" i="1"/>
  <c r="D31" i="1"/>
  <c r="C36" i="1"/>
  <c r="G8" i="1"/>
  <c r="B38" i="1"/>
  <c r="B39" i="1" s="1"/>
  <c r="C12" i="1"/>
  <c r="C30" i="1"/>
  <c r="D29" i="1"/>
  <c r="D3" i="1"/>
  <c r="E3" i="1" s="1"/>
  <c r="F3" i="1" s="1"/>
  <c r="G3" i="1" s="1"/>
  <c r="D11" i="1"/>
  <c r="D21" i="1"/>
  <c r="D13" i="1"/>
  <c r="C15" i="1" l="1"/>
  <c r="C27" i="1"/>
  <c r="C32" i="1" s="1"/>
  <c r="E31" i="1"/>
  <c r="D36" i="1"/>
  <c r="D12" i="1"/>
  <c r="E12" i="1" s="1"/>
  <c r="F12" i="1" s="1"/>
  <c r="G12" i="1" s="1"/>
  <c r="C35" i="1"/>
  <c r="D30" i="1"/>
  <c r="D28" i="1"/>
  <c r="E13" i="1"/>
  <c r="E14" i="1"/>
  <c r="E27" i="1"/>
  <c r="F27" i="1"/>
  <c r="D27" i="1"/>
  <c r="D25" i="1"/>
  <c r="E21" i="1"/>
  <c r="D15" i="1"/>
  <c r="D26" i="1"/>
  <c r="E11" i="1"/>
  <c r="C33" i="1" l="1"/>
  <c r="C34" i="1" s="1"/>
  <c r="C39" i="1" s="1"/>
  <c r="D32" i="1"/>
  <c r="E30" i="1"/>
  <c r="D35" i="1"/>
  <c r="G27" i="1"/>
  <c r="F31" i="1"/>
  <c r="E36" i="1"/>
  <c r="E25" i="1"/>
  <c r="F21" i="1"/>
  <c r="E29" i="1"/>
  <c r="F14" i="1"/>
  <c r="F11" i="1"/>
  <c r="E15" i="1"/>
  <c r="E26" i="1"/>
  <c r="E28" i="1"/>
  <c r="F13" i="1"/>
  <c r="E32" i="1" l="1"/>
  <c r="G31" i="1"/>
  <c r="G36" i="1" s="1"/>
  <c r="F36" i="1"/>
  <c r="E35" i="1"/>
  <c r="F30" i="1"/>
  <c r="D33" i="1"/>
  <c r="D34" i="1" s="1"/>
  <c r="D39" i="1" s="1"/>
  <c r="G13" i="1"/>
  <c r="F28" i="1"/>
  <c r="G11" i="1"/>
  <c r="F15" i="1"/>
  <c r="F26" i="1"/>
  <c r="G14" i="1"/>
  <c r="F29" i="1"/>
  <c r="G21" i="1"/>
  <c r="F25" i="1"/>
  <c r="F32" i="1" l="1"/>
  <c r="F33" i="1" s="1"/>
  <c r="F34" i="1" s="1"/>
  <c r="F39" i="1" s="1"/>
  <c r="G30" i="1"/>
  <c r="G35" i="1" s="1"/>
  <c r="F35" i="1"/>
  <c r="E33" i="1"/>
  <c r="E34" i="1" s="1"/>
  <c r="E39" i="1" s="1"/>
  <c r="G15" i="1"/>
  <c r="G26" i="1"/>
  <c r="G28" i="1"/>
  <c r="G25" i="1"/>
  <c r="G29" i="1"/>
  <c r="G32" i="1" l="1"/>
  <c r="G33" i="1" l="1"/>
  <c r="G34" i="1" s="1"/>
  <c r="G39" i="1" s="1"/>
  <c r="B43" i="1" s="1"/>
</calcChain>
</file>

<file path=xl/sharedStrings.xml><?xml version="1.0" encoding="utf-8"?>
<sst xmlns="http://schemas.openxmlformats.org/spreadsheetml/2006/main" count="27" uniqueCount="27">
  <si>
    <t>Personalizar APP</t>
  </si>
  <si>
    <t>PREOPERATIVOS:</t>
  </si>
  <si>
    <t>Mantenimiento servidor</t>
  </si>
  <si>
    <t>GASTOS APP (mensuales):</t>
  </si>
  <si>
    <t>Licencia por usuario</t>
  </si>
  <si>
    <t>Georeferenciacion</t>
  </si>
  <si>
    <t>Inflacion</t>
  </si>
  <si>
    <t>AHORROS IMPLEMENTACION:</t>
  </si>
  <si>
    <t>Tiempo semanal (horas)</t>
  </si>
  <si>
    <t>Salario mensual</t>
  </si>
  <si>
    <t>Salario/hora</t>
  </si>
  <si>
    <t>Numero de Trabajadores</t>
  </si>
  <si>
    <t>Ahorro Mensual</t>
  </si>
  <si>
    <t>Ahorros</t>
  </si>
  <si>
    <t>ESTADO FLUJO DE EFECTIVO</t>
  </si>
  <si>
    <t>Inversion Tablets</t>
  </si>
  <si>
    <t>Plan de datos</t>
  </si>
  <si>
    <t>UTILIDAD OPERATIVA</t>
  </si>
  <si>
    <t>Depreciacion Tablets</t>
  </si>
  <si>
    <t>Amortizacion Personalizacion APP</t>
  </si>
  <si>
    <t>Impuesto Renta</t>
  </si>
  <si>
    <t>UODI</t>
  </si>
  <si>
    <t>FLUJO DE CAJA NETO</t>
  </si>
  <si>
    <t>Tasa descuento</t>
  </si>
  <si>
    <t>VPN</t>
  </si>
  <si>
    <t>COSTO ANUAL</t>
  </si>
  <si>
    <t>El costo anual de la inversion en la aplicación es de 10.777.331, lo cual tiene una razon costo beneficio muy buena, ya que a pesar de no traer ningun beneficio economico, tiene otros beneficios como disminuir el error humano en los informes, ademas de un ahorro muy signioficativo en el tiempo que tienen que emplear los Atechos en la elaboracion de los informes. Ademas a largo plazo a medida de que se vayan empleado mas personas en diferentes ciudades y areas, el costo de implementacion de la aplicacion se irá disminuyendo.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</si>
</sst>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5" formatCode="_-&quot;$&quot;* #,##0_-;\-&quot;$&quot;* #,##0_-;_-&quot;$&quot;* &quot;-&quot;??_-;_-@_-"/>
    <numFmt numFmtId="167" formatCode="_-* #,##0_-;\-* #,##0_-;_-* &quot;-&quot;??_-;_-@_-"/>
    <numFmt numFmtId="168"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2">
    <xf numFmtId="0" fontId="0" fillId="0" borderId="0" xfId="0"/>
    <xf numFmtId="165" fontId="0" fillId="0" borderId="0" xfId="2" applyNumberFormat="1" applyFont="1"/>
    <xf numFmtId="167" fontId="0" fillId="0" borderId="0" xfId="1" applyNumberFormat="1" applyFont="1"/>
    <xf numFmtId="0" fontId="2" fillId="0" borderId="0" xfId="0" applyFont="1"/>
    <xf numFmtId="9" fontId="0" fillId="0" borderId="0" xfId="3" applyFont="1"/>
    <xf numFmtId="168" fontId="0" fillId="0" borderId="0" xfId="3" applyNumberFormat="1" applyFont="1"/>
    <xf numFmtId="0" fontId="2" fillId="2" borderId="0" xfId="0" applyFont="1" applyFill="1" applyAlignment="1">
      <alignment horizontal="center"/>
    </xf>
    <xf numFmtId="165" fontId="2" fillId="0" borderId="0" xfId="2" applyNumberFormat="1" applyFont="1"/>
    <xf numFmtId="9" fontId="0" fillId="0" borderId="0" xfId="3" applyFont="1" applyAlignment="1">
      <alignment horizontal="left"/>
    </xf>
    <xf numFmtId="0" fontId="2" fillId="2" borderId="0" xfId="0" applyFont="1" applyFill="1"/>
    <xf numFmtId="165" fontId="2" fillId="2" borderId="0" xfId="2" applyNumberFormat="1" applyFont="1" applyFill="1"/>
    <xf numFmtId="0" fontId="2" fillId="3" borderId="0" xfId="0" applyFont="1" applyFill="1" applyAlignment="1">
      <alignment horizontal="left" vertical="center" wrapText="1"/>
    </xf>
  </cellXfs>
  <cellStyles count="4">
    <cellStyle name="Millares" xfId="1" builtinId="3"/>
    <cellStyle name="Moneda" xfId="2" builtinId="4"/>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5EF70-64FC-4CCD-879B-12BF9F647F00}">
  <dimension ref="A1:M50"/>
  <sheetViews>
    <sheetView tabSelected="1" topLeftCell="A14" workbookViewId="0">
      <selection activeCell="E45" sqref="E45"/>
    </sheetView>
  </sheetViews>
  <sheetFormatPr baseColWidth="10" defaultRowHeight="15" x14ac:dyDescent="0.25"/>
  <cols>
    <col min="1" max="1" width="31.5703125" bestFit="1" customWidth="1"/>
    <col min="2" max="2" width="12.5703125" style="1" bestFit="1" customWidth="1"/>
    <col min="3" max="7" width="14.140625" style="1" bestFit="1" customWidth="1"/>
    <col min="8" max="11" width="11.42578125" style="1"/>
  </cols>
  <sheetData>
    <row r="1" spans="1:13" x14ac:dyDescent="0.25">
      <c r="B1" s="2">
        <v>0</v>
      </c>
      <c r="C1" s="2">
        <v>1</v>
      </c>
      <c r="D1" s="2">
        <v>2</v>
      </c>
      <c r="E1" s="2">
        <v>3</v>
      </c>
      <c r="F1" s="2">
        <v>4</v>
      </c>
      <c r="G1" s="2">
        <v>5</v>
      </c>
      <c r="H1" s="2"/>
      <c r="I1" s="2"/>
      <c r="J1" s="2"/>
      <c r="K1" s="2"/>
      <c r="L1" s="2"/>
      <c r="M1" s="2"/>
    </row>
    <row r="2" spans="1:13" x14ac:dyDescent="0.25">
      <c r="B2" s="2"/>
      <c r="C2" s="2"/>
      <c r="D2" s="2"/>
      <c r="E2" s="2"/>
      <c r="F2" s="2"/>
      <c r="G2" s="2"/>
      <c r="H2" s="2"/>
      <c r="I2" s="2"/>
      <c r="J2" s="2"/>
      <c r="K2" s="2"/>
      <c r="L2" s="2"/>
      <c r="M2" s="2"/>
    </row>
    <row r="3" spans="1:13" x14ac:dyDescent="0.25">
      <c r="A3" t="s">
        <v>6</v>
      </c>
      <c r="B3" s="5">
        <v>0.03</v>
      </c>
      <c r="C3" s="5">
        <f>+B3</f>
        <v>0.03</v>
      </c>
      <c r="D3" s="5">
        <f t="shared" ref="D3:G3" si="0">+C3</f>
        <v>0.03</v>
      </c>
      <c r="E3" s="5">
        <f t="shared" si="0"/>
        <v>0.03</v>
      </c>
      <c r="F3" s="5">
        <f t="shared" si="0"/>
        <v>0.03</v>
      </c>
      <c r="G3" s="5">
        <f t="shared" si="0"/>
        <v>0.03</v>
      </c>
      <c r="H3" s="2"/>
      <c r="I3" s="2"/>
      <c r="J3" s="2"/>
      <c r="K3" s="2"/>
      <c r="L3" s="2"/>
      <c r="M3" s="2"/>
    </row>
    <row r="4" spans="1:13" x14ac:dyDescent="0.25">
      <c r="A4" t="s">
        <v>11</v>
      </c>
      <c r="B4" s="2">
        <v>10</v>
      </c>
      <c r="C4" s="5"/>
      <c r="D4" s="5"/>
      <c r="E4" s="5"/>
      <c r="F4" s="5"/>
      <c r="G4" s="5"/>
      <c r="H4" s="2"/>
      <c r="I4" s="2"/>
      <c r="J4" s="2"/>
      <c r="K4" s="2"/>
      <c r="L4" s="2"/>
      <c r="M4" s="2"/>
    </row>
    <row r="5" spans="1:13" x14ac:dyDescent="0.25">
      <c r="B5" s="2"/>
      <c r="C5" s="2"/>
      <c r="D5" s="2"/>
      <c r="E5" s="2"/>
      <c r="F5" s="2"/>
      <c r="G5" s="2"/>
      <c r="H5" s="2"/>
      <c r="I5" s="2"/>
      <c r="J5" s="2"/>
      <c r="K5" s="2"/>
      <c r="L5" s="2"/>
      <c r="M5" s="2"/>
    </row>
    <row r="6" spans="1:13" x14ac:dyDescent="0.25">
      <c r="A6" s="3" t="s">
        <v>1</v>
      </c>
      <c r="B6" s="2"/>
      <c r="C6" s="2"/>
      <c r="D6" s="2"/>
      <c r="E6" s="2"/>
      <c r="F6" s="2"/>
      <c r="G6" s="2"/>
      <c r="H6" s="2"/>
      <c r="I6" s="2"/>
      <c r="J6" s="2"/>
      <c r="K6" s="2"/>
      <c r="L6" s="2"/>
      <c r="M6" s="2"/>
    </row>
    <row r="7" spans="1:13" x14ac:dyDescent="0.25">
      <c r="A7" t="s">
        <v>0</v>
      </c>
      <c r="B7" s="1">
        <f>12000000</f>
        <v>12000000</v>
      </c>
    </row>
    <row r="8" spans="1:13" x14ac:dyDescent="0.25">
      <c r="A8" t="s">
        <v>15</v>
      </c>
      <c r="B8" s="1">
        <f>+B4*1200000</f>
        <v>12000000</v>
      </c>
      <c r="G8" s="1">
        <f>+B8*(1+B3)^5</f>
        <v>13911288.891599998</v>
      </c>
    </row>
    <row r="10" spans="1:13" x14ac:dyDescent="0.25">
      <c r="A10" s="3" t="s">
        <v>3</v>
      </c>
    </row>
    <row r="11" spans="1:13" x14ac:dyDescent="0.25">
      <c r="A11" t="s">
        <v>2</v>
      </c>
      <c r="B11" s="1">
        <v>120000</v>
      </c>
      <c r="C11" s="1">
        <f>+B11*12</f>
        <v>1440000</v>
      </c>
      <c r="D11" s="1">
        <f>+C11*(1+C$3)</f>
        <v>1483200</v>
      </c>
      <c r="E11" s="1">
        <f t="shared" ref="E11:G11" si="1">+D11*(1+D$3)</f>
        <v>1527696</v>
      </c>
      <c r="F11" s="1">
        <f t="shared" si="1"/>
        <v>1573526.8800000001</v>
      </c>
      <c r="G11" s="1">
        <f t="shared" si="1"/>
        <v>1620732.6864000002</v>
      </c>
    </row>
    <row r="12" spans="1:13" x14ac:dyDescent="0.25">
      <c r="A12" t="s">
        <v>4</v>
      </c>
      <c r="B12" s="1">
        <f>65000*$B$4</f>
        <v>650000</v>
      </c>
      <c r="C12" s="1">
        <f>+B12*12</f>
        <v>7800000</v>
      </c>
      <c r="D12" s="1">
        <f t="shared" ref="D12:G12" si="2">+C12*(1+C$3)</f>
        <v>8034000</v>
      </c>
      <c r="E12" s="1">
        <f t="shared" si="2"/>
        <v>8275020</v>
      </c>
      <c r="F12" s="1">
        <f t="shared" si="2"/>
        <v>8523270.5999999996</v>
      </c>
      <c r="G12" s="1">
        <f t="shared" si="2"/>
        <v>8778968.7180000003</v>
      </c>
    </row>
    <row r="13" spans="1:13" x14ac:dyDescent="0.25">
      <c r="A13" t="s">
        <v>5</v>
      </c>
      <c r="B13" s="1">
        <f>8200*$B$4</f>
        <v>82000</v>
      </c>
      <c r="C13" s="1">
        <f>+B13*12</f>
        <v>984000</v>
      </c>
      <c r="D13" s="1">
        <f>+C13*(1+C$3)</f>
        <v>1013520</v>
      </c>
      <c r="E13" s="1">
        <f t="shared" ref="E13:G13" si="3">+D13*(1+D$3)</f>
        <v>1043925.6</v>
      </c>
      <c r="F13" s="1">
        <f t="shared" si="3"/>
        <v>1075243.368</v>
      </c>
      <c r="G13" s="1">
        <f t="shared" si="3"/>
        <v>1107500.6690400001</v>
      </c>
    </row>
    <row r="14" spans="1:13" x14ac:dyDescent="0.25">
      <c r="A14" t="s">
        <v>16</v>
      </c>
      <c r="B14" s="1">
        <f>40000*$B$4</f>
        <v>400000</v>
      </c>
      <c r="C14" s="1">
        <f>+B14*12</f>
        <v>4800000</v>
      </c>
      <c r="D14" s="1">
        <f>+C14*(1+C$3)</f>
        <v>4944000</v>
      </c>
      <c r="E14" s="1">
        <f t="shared" ref="E14:G14" si="4">+D14*(1+D$3)</f>
        <v>5092320</v>
      </c>
      <c r="F14" s="1">
        <f t="shared" si="4"/>
        <v>5245089.6000000006</v>
      </c>
      <c r="G14" s="1">
        <f t="shared" si="4"/>
        <v>5402442.2880000006</v>
      </c>
    </row>
    <row r="15" spans="1:13" x14ac:dyDescent="0.25">
      <c r="B15" s="7">
        <f>SUM(B11:B14)</f>
        <v>1252000</v>
      </c>
      <c r="C15" s="7">
        <f t="shared" ref="C15:G15" si="5">SUM(C11:C14)</f>
        <v>15024000</v>
      </c>
      <c r="D15" s="7">
        <f t="shared" si="5"/>
        <v>15474720</v>
      </c>
      <c r="E15" s="7">
        <f t="shared" si="5"/>
        <v>15938961.6</v>
      </c>
      <c r="F15" s="7">
        <f t="shared" si="5"/>
        <v>16417130.448000003</v>
      </c>
      <c r="G15" s="7">
        <f t="shared" si="5"/>
        <v>16909644.361440003</v>
      </c>
    </row>
    <row r="16" spans="1:13" x14ac:dyDescent="0.25">
      <c r="B16" s="7"/>
      <c r="C16" s="7"/>
      <c r="D16" s="7"/>
      <c r="E16" s="7"/>
      <c r="F16" s="7"/>
      <c r="G16" s="7"/>
    </row>
    <row r="17" spans="1:11" x14ac:dyDescent="0.25">
      <c r="A17" s="3" t="s">
        <v>7</v>
      </c>
    </row>
    <row r="18" spans="1:11" x14ac:dyDescent="0.25">
      <c r="A18" t="s">
        <v>8</v>
      </c>
      <c r="B18" s="2">
        <v>2</v>
      </c>
    </row>
    <row r="19" spans="1:11" x14ac:dyDescent="0.25">
      <c r="A19" t="s">
        <v>9</v>
      </c>
      <c r="B19" s="1">
        <v>1300000</v>
      </c>
    </row>
    <row r="20" spans="1:11" x14ac:dyDescent="0.25">
      <c r="A20" t="s">
        <v>10</v>
      </c>
      <c r="B20" s="1">
        <f>+B19/4/48</f>
        <v>6770.833333333333</v>
      </c>
    </row>
    <row r="21" spans="1:11" x14ac:dyDescent="0.25">
      <c r="A21" t="s">
        <v>12</v>
      </c>
      <c r="B21" s="1">
        <f>+B18*4*$B$4*B20</f>
        <v>541666.66666666663</v>
      </c>
      <c r="C21" s="1">
        <f>+B21*12</f>
        <v>6500000</v>
      </c>
      <c r="D21" s="1">
        <f>+C21*(1+C$3)</f>
        <v>6695000</v>
      </c>
      <c r="E21" s="1">
        <f t="shared" ref="E21:G21" si="6">+D21*(1+D$3)</f>
        <v>6895850</v>
      </c>
      <c r="F21" s="1">
        <f t="shared" si="6"/>
        <v>7102725.5</v>
      </c>
      <c r="G21" s="1">
        <f t="shared" si="6"/>
        <v>7315807.2650000006</v>
      </c>
    </row>
    <row r="23" spans="1:11" x14ac:dyDescent="0.25">
      <c r="A23" s="6" t="s">
        <v>14</v>
      </c>
      <c r="B23" s="6"/>
      <c r="C23" s="6"/>
      <c r="D23" s="6"/>
      <c r="E23" s="6"/>
      <c r="F23" s="6"/>
      <c r="G23" s="6"/>
    </row>
    <row r="25" spans="1:11" x14ac:dyDescent="0.25">
      <c r="A25" t="s">
        <v>13</v>
      </c>
      <c r="C25" s="1">
        <f>+C21</f>
        <v>6500000</v>
      </c>
      <c r="D25" s="1">
        <f t="shared" ref="D25:G25" si="7">+D21</f>
        <v>6695000</v>
      </c>
      <c r="E25" s="1">
        <f t="shared" si="7"/>
        <v>6895850</v>
      </c>
      <c r="F25" s="1">
        <f t="shared" si="7"/>
        <v>7102725.5</v>
      </c>
      <c r="G25" s="1">
        <f t="shared" si="7"/>
        <v>7315807.2650000006</v>
      </c>
    </row>
    <row r="26" spans="1:11" x14ac:dyDescent="0.25">
      <c r="A26" t="str">
        <f>+A11</f>
        <v>Mantenimiento servidor</v>
      </c>
      <c r="C26" s="1">
        <f>+C11</f>
        <v>1440000</v>
      </c>
      <c r="D26" s="1">
        <f t="shared" ref="D26:G26" si="8">+D11</f>
        <v>1483200</v>
      </c>
      <c r="E26" s="1">
        <f t="shared" si="8"/>
        <v>1527696</v>
      </c>
      <c r="F26" s="1">
        <f t="shared" si="8"/>
        <v>1573526.8800000001</v>
      </c>
      <c r="G26" s="1">
        <f t="shared" si="8"/>
        <v>1620732.6864000002</v>
      </c>
    </row>
    <row r="27" spans="1:11" x14ac:dyDescent="0.25">
      <c r="A27" t="str">
        <f t="shared" ref="A27:A29" si="9">+A12</f>
        <v>Licencia por usuario</v>
      </c>
      <c r="C27" s="1">
        <f t="shared" ref="C27:G27" si="10">+C12</f>
        <v>7800000</v>
      </c>
      <c r="D27" s="1">
        <f t="shared" si="10"/>
        <v>8034000</v>
      </c>
      <c r="E27" s="1">
        <f t="shared" si="10"/>
        <v>8275020</v>
      </c>
      <c r="F27" s="1">
        <f t="shared" si="10"/>
        <v>8523270.5999999996</v>
      </c>
      <c r="G27" s="1">
        <f t="shared" si="10"/>
        <v>8778968.7180000003</v>
      </c>
    </row>
    <row r="28" spans="1:11" x14ac:dyDescent="0.25">
      <c r="A28" t="str">
        <f t="shared" si="9"/>
        <v>Georeferenciacion</v>
      </c>
      <c r="C28" s="1">
        <f t="shared" ref="C28:C29" si="11">+C13</f>
        <v>984000</v>
      </c>
      <c r="D28" s="1">
        <f t="shared" ref="D28:G28" si="12">+D13</f>
        <v>1013520</v>
      </c>
      <c r="E28" s="1">
        <f t="shared" si="12"/>
        <v>1043925.6</v>
      </c>
      <c r="F28" s="1">
        <f t="shared" si="12"/>
        <v>1075243.368</v>
      </c>
      <c r="G28" s="1">
        <f t="shared" si="12"/>
        <v>1107500.6690400001</v>
      </c>
    </row>
    <row r="29" spans="1:11" x14ac:dyDescent="0.25">
      <c r="A29" t="str">
        <f t="shared" si="9"/>
        <v>Plan de datos</v>
      </c>
      <c r="C29" s="1">
        <f t="shared" si="11"/>
        <v>4800000</v>
      </c>
      <c r="D29" s="1">
        <f t="shared" ref="D29:G29" si="13">+D14</f>
        <v>4944000</v>
      </c>
      <c r="E29" s="1">
        <f t="shared" si="13"/>
        <v>5092320</v>
      </c>
      <c r="F29" s="1">
        <f t="shared" si="13"/>
        <v>5245089.6000000006</v>
      </c>
      <c r="G29" s="1">
        <f t="shared" si="13"/>
        <v>5402442.2880000006</v>
      </c>
    </row>
    <row r="30" spans="1:11" x14ac:dyDescent="0.25">
      <c r="A30" t="s">
        <v>19</v>
      </c>
      <c r="C30" s="1">
        <f>+B7/5</f>
        <v>2400000</v>
      </c>
      <c r="D30" s="1">
        <f>+C30</f>
        <v>2400000</v>
      </c>
      <c r="E30" s="1">
        <f t="shared" ref="E30:G31" si="14">+D30</f>
        <v>2400000</v>
      </c>
      <c r="F30" s="1">
        <f t="shared" si="14"/>
        <v>2400000</v>
      </c>
      <c r="G30" s="1">
        <f t="shared" si="14"/>
        <v>2400000</v>
      </c>
    </row>
    <row r="31" spans="1:11" x14ac:dyDescent="0.25">
      <c r="A31" t="s">
        <v>18</v>
      </c>
      <c r="C31" s="1">
        <f>+B8/5</f>
        <v>2400000</v>
      </c>
      <c r="D31" s="1">
        <f>+C31</f>
        <v>2400000</v>
      </c>
      <c r="E31" s="1">
        <f t="shared" si="14"/>
        <v>2400000</v>
      </c>
      <c r="F31" s="1">
        <f t="shared" si="14"/>
        <v>2400000</v>
      </c>
      <c r="G31" s="1">
        <f t="shared" si="14"/>
        <v>2400000</v>
      </c>
    </row>
    <row r="32" spans="1:11" s="3" customFormat="1" x14ac:dyDescent="0.25">
      <c r="A32" s="3" t="s">
        <v>17</v>
      </c>
      <c r="B32" s="7"/>
      <c r="C32" s="7">
        <f>+C25-SUM(C26:C31)</f>
        <v>-13324000</v>
      </c>
      <c r="D32" s="7">
        <f t="shared" ref="D32:G32" si="15">+D25-SUM(D26:D31)</f>
        <v>-13579720</v>
      </c>
      <c r="E32" s="7">
        <f t="shared" si="15"/>
        <v>-13843111.600000001</v>
      </c>
      <c r="F32" s="7">
        <f t="shared" si="15"/>
        <v>-14114404.948000003</v>
      </c>
      <c r="G32" s="7">
        <f t="shared" si="15"/>
        <v>-14393837.096440002</v>
      </c>
      <c r="H32" s="7"/>
      <c r="I32" s="7"/>
      <c r="J32" s="7"/>
      <c r="K32" s="7"/>
    </row>
    <row r="33" spans="1:11" x14ac:dyDescent="0.25">
      <c r="A33" t="s">
        <v>20</v>
      </c>
      <c r="B33" s="8">
        <v>0.33</v>
      </c>
      <c r="C33" s="1">
        <f>+C32*$B$33</f>
        <v>-4396920</v>
      </c>
      <c r="D33" s="1">
        <f t="shared" ref="D33:G33" si="16">+D32*$B$33</f>
        <v>-4481307.6000000006</v>
      </c>
      <c r="E33" s="1">
        <f t="shared" si="16"/>
        <v>-4568226.8280000007</v>
      </c>
      <c r="F33" s="1">
        <f t="shared" si="16"/>
        <v>-4657753.632840001</v>
      </c>
      <c r="G33" s="1">
        <f t="shared" si="16"/>
        <v>-4749966.2418252006</v>
      </c>
    </row>
    <row r="34" spans="1:11" s="3" customFormat="1" x14ac:dyDescent="0.25">
      <c r="A34" s="3" t="s">
        <v>21</v>
      </c>
      <c r="B34" s="7"/>
      <c r="C34" s="7">
        <f>+C32-C33</f>
        <v>-8927080</v>
      </c>
      <c r="D34" s="7">
        <f t="shared" ref="D34:G34" si="17">+D32-D33</f>
        <v>-9098412.3999999985</v>
      </c>
      <c r="E34" s="7">
        <f t="shared" si="17"/>
        <v>-9274884.7719999999</v>
      </c>
      <c r="F34" s="7">
        <f t="shared" si="17"/>
        <v>-9456651.3151600026</v>
      </c>
      <c r="G34" s="7">
        <f t="shared" si="17"/>
        <v>-9643870.8546148017</v>
      </c>
      <c r="H34" s="7"/>
      <c r="I34" s="7"/>
      <c r="J34" s="7"/>
      <c r="K34" s="7"/>
    </row>
    <row r="35" spans="1:11" x14ac:dyDescent="0.25">
      <c r="A35" t="str">
        <f>+A30</f>
        <v>Amortizacion Personalizacion APP</v>
      </c>
      <c r="C35" s="1">
        <f t="shared" ref="C35:G35" si="18">+C30</f>
        <v>2400000</v>
      </c>
      <c r="D35" s="1">
        <f t="shared" si="18"/>
        <v>2400000</v>
      </c>
      <c r="E35" s="1">
        <f t="shared" si="18"/>
        <v>2400000</v>
      </c>
      <c r="F35" s="1">
        <f t="shared" si="18"/>
        <v>2400000</v>
      </c>
      <c r="G35" s="1">
        <f t="shared" si="18"/>
        <v>2400000</v>
      </c>
    </row>
    <row r="36" spans="1:11" x14ac:dyDescent="0.25">
      <c r="A36" t="str">
        <f>+A31</f>
        <v>Depreciacion Tablets</v>
      </c>
      <c r="C36" s="1">
        <f t="shared" ref="C36:G36" si="19">+C31</f>
        <v>2400000</v>
      </c>
      <c r="D36" s="1">
        <f t="shared" si="19"/>
        <v>2400000</v>
      </c>
      <c r="E36" s="1">
        <f t="shared" si="19"/>
        <v>2400000</v>
      </c>
      <c r="F36" s="1">
        <f t="shared" si="19"/>
        <v>2400000</v>
      </c>
      <c r="G36" s="1">
        <f t="shared" si="19"/>
        <v>2400000</v>
      </c>
    </row>
    <row r="37" spans="1:11" x14ac:dyDescent="0.25">
      <c r="A37" t="str">
        <f>+A7</f>
        <v>Personalizar APP</v>
      </c>
      <c r="B37" s="1">
        <f>+B7</f>
        <v>12000000</v>
      </c>
    </row>
    <row r="38" spans="1:11" x14ac:dyDescent="0.25">
      <c r="A38" t="str">
        <f>+A8</f>
        <v>Inversion Tablets</v>
      </c>
      <c r="B38" s="1">
        <f>+B8</f>
        <v>12000000</v>
      </c>
    </row>
    <row r="39" spans="1:11" s="3" customFormat="1" x14ac:dyDescent="0.25">
      <c r="A39" s="3" t="s">
        <v>22</v>
      </c>
      <c r="B39" s="7">
        <f>-B38-B37</f>
        <v>-24000000</v>
      </c>
      <c r="C39" s="7">
        <f>+C34+C35+C36-C38</f>
        <v>-4127080</v>
      </c>
      <c r="D39" s="7">
        <f t="shared" ref="D39:G39" si="20">+D34+D35+D36-D38</f>
        <v>-4298412.3999999985</v>
      </c>
      <c r="E39" s="7">
        <f t="shared" si="20"/>
        <v>-4474884.7719999999</v>
      </c>
      <c r="F39" s="7">
        <f t="shared" si="20"/>
        <v>-4656651.3151600026</v>
      </c>
      <c r="G39" s="7">
        <f t="shared" si="20"/>
        <v>-4843870.8546148017</v>
      </c>
      <c r="H39" s="7"/>
      <c r="I39" s="7"/>
      <c r="J39" s="7"/>
      <c r="K39" s="7"/>
    </row>
    <row r="42" spans="1:11" x14ac:dyDescent="0.25">
      <c r="A42" t="s">
        <v>23</v>
      </c>
      <c r="B42" s="4">
        <v>0.1</v>
      </c>
    </row>
    <row r="43" spans="1:11" x14ac:dyDescent="0.25">
      <c r="A43" s="3" t="s">
        <v>24</v>
      </c>
      <c r="B43" s="7">
        <f>+B39+NPV(B42,C39:G39)</f>
        <v>-40854563.217745185</v>
      </c>
    </row>
    <row r="44" spans="1:11" x14ac:dyDescent="0.25">
      <c r="A44" s="9" t="s">
        <v>25</v>
      </c>
      <c r="B44" s="10">
        <f>-PMT(B42,G1,B43)</f>
        <v>-10777330.855810849</v>
      </c>
    </row>
    <row r="46" spans="1:11" ht="15" customHeight="1" x14ac:dyDescent="0.25">
      <c r="A46" s="11" t="s">
        <v>26</v>
      </c>
      <c r="B46" s="11"/>
      <c r="C46" s="11"/>
      <c r="D46" s="11"/>
      <c r="E46" s="11"/>
      <c r="F46" s="11"/>
      <c r="G46" s="11"/>
      <c r="H46" s="11"/>
      <c r="I46" s="11"/>
      <c r="J46" s="11"/>
    </row>
    <row r="47" spans="1:11" x14ac:dyDescent="0.25">
      <c r="A47" s="11"/>
      <c r="B47" s="11"/>
      <c r="C47" s="11"/>
      <c r="D47" s="11"/>
      <c r="E47" s="11"/>
      <c r="F47" s="11"/>
      <c r="G47" s="11"/>
      <c r="H47" s="11"/>
      <c r="I47" s="11"/>
      <c r="J47" s="11"/>
    </row>
    <row r="48" spans="1:11" x14ac:dyDescent="0.25">
      <c r="A48" s="11"/>
      <c r="B48" s="11"/>
      <c r="C48" s="11"/>
      <c r="D48" s="11"/>
      <c r="E48" s="11"/>
      <c r="F48" s="11"/>
      <c r="G48" s="11"/>
      <c r="H48" s="11"/>
      <c r="I48" s="11"/>
      <c r="J48" s="11"/>
    </row>
    <row r="49" spans="1:10" x14ac:dyDescent="0.25">
      <c r="A49" s="11"/>
      <c r="B49" s="11"/>
      <c r="C49" s="11"/>
      <c r="D49" s="11"/>
      <c r="E49" s="11"/>
      <c r="F49" s="11"/>
      <c r="G49" s="11"/>
      <c r="H49" s="11"/>
      <c r="I49" s="11"/>
      <c r="J49" s="11"/>
    </row>
    <row r="50" spans="1:10" x14ac:dyDescent="0.25">
      <c r="A50" s="11"/>
      <c r="B50" s="11"/>
      <c r="C50" s="11"/>
      <c r="D50" s="11"/>
      <c r="E50" s="11"/>
      <c r="F50" s="11"/>
      <c r="G50" s="11"/>
      <c r="H50" s="11"/>
      <c r="I50" s="11"/>
      <c r="J50" s="11"/>
    </row>
  </sheetData>
  <mergeCells count="2">
    <mergeCell ref="A23:G23"/>
    <mergeCell ref="A46:J5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montes gomez</dc:creator>
  <cp:lastModifiedBy>andres montes gomez</cp:lastModifiedBy>
  <dcterms:created xsi:type="dcterms:W3CDTF">2019-12-09T22:14:09Z</dcterms:created>
  <dcterms:modified xsi:type="dcterms:W3CDTF">2019-12-09T23:23:06Z</dcterms:modified>
</cp:coreProperties>
</file>